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ch Sector 1" sheetId="1" r:id="rId4"/>
    <sheet state="visible" name="Tech Sector 2" sheetId="2" r:id="rId5"/>
    <sheet state="visible" name="Tech Sector 3" sheetId="3" r:id="rId6"/>
    <sheet state="visible" name="Tech Sector 4" sheetId="4" r:id="rId7"/>
    <sheet state="visible" name="Energy Sector 1" sheetId="5" r:id="rId8"/>
    <sheet state="visible" name="Energy Sector 2" sheetId="6" r:id="rId9"/>
    <sheet state="visible" name="Energy Sector 3" sheetId="7" r:id="rId10"/>
    <sheet state="visible" name="Energy Sector 4" sheetId="8" r:id="rId11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tr">
        <f>IFERROR(__xludf.DUMMYFUNCTION("GOOGLEFINANCE(""VGT"",""price"",""1/3/2006"",""12/30/2010"",""DAILY"")"),"Date")</f>
        <v>Date</v>
      </c>
      <c r="C1" s="1" t="str">
        <f>IFERROR(__xludf.DUMMYFUNCTION("""COMPUTED_VALUE"""),"Close")</f>
        <v>Close</v>
      </c>
    </row>
    <row r="2">
      <c r="B2" s="2">
        <f>IFERROR(__xludf.DUMMYFUNCTION("""COMPUTED_VALUE"""),38720.666666666664)</f>
        <v>38720.66667</v>
      </c>
      <c r="C2" s="1">
        <f>IFERROR(__xludf.DUMMYFUNCTION("""COMPUTED_VALUE"""),49.28)</f>
        <v>49.28</v>
      </c>
    </row>
    <row r="3">
      <c r="B3" s="2">
        <f>IFERROR(__xludf.DUMMYFUNCTION("""COMPUTED_VALUE"""),38721.666666666664)</f>
        <v>38721.66667</v>
      </c>
      <c r="C3" s="1">
        <f>IFERROR(__xludf.DUMMYFUNCTION("""COMPUTED_VALUE"""),49.93)</f>
        <v>49.93</v>
      </c>
    </row>
    <row r="4">
      <c r="B4" s="2">
        <f>IFERROR(__xludf.DUMMYFUNCTION("""COMPUTED_VALUE"""),38722.666666666664)</f>
        <v>38722.66667</v>
      </c>
      <c r="C4" s="1">
        <f>IFERROR(__xludf.DUMMYFUNCTION("""COMPUTED_VALUE"""),50.39)</f>
        <v>50.39</v>
      </c>
    </row>
    <row r="5">
      <c r="B5" s="2">
        <f>IFERROR(__xludf.DUMMYFUNCTION("""COMPUTED_VALUE"""),38723.666666666664)</f>
        <v>38723.66667</v>
      </c>
      <c r="C5" s="1">
        <f>IFERROR(__xludf.DUMMYFUNCTION("""COMPUTED_VALUE"""),51.19)</f>
        <v>51.19</v>
      </c>
    </row>
    <row r="6">
      <c r="B6" s="2">
        <f>IFERROR(__xludf.DUMMYFUNCTION("""COMPUTED_VALUE"""),38726.666666666664)</f>
        <v>38726.66667</v>
      </c>
      <c r="C6" s="1">
        <f>IFERROR(__xludf.DUMMYFUNCTION("""COMPUTED_VALUE"""),51.41)</f>
        <v>51.41</v>
      </c>
    </row>
    <row r="7">
      <c r="B7" s="2">
        <f>IFERROR(__xludf.DUMMYFUNCTION("""COMPUTED_VALUE"""),38727.666666666664)</f>
        <v>38727.66667</v>
      </c>
      <c r="C7" s="1">
        <f>IFERROR(__xludf.DUMMYFUNCTION("""COMPUTED_VALUE"""),51.51)</f>
        <v>51.51</v>
      </c>
    </row>
    <row r="8">
      <c r="B8" s="2">
        <f>IFERROR(__xludf.DUMMYFUNCTION("""COMPUTED_VALUE"""),38728.666666666664)</f>
        <v>38728.66667</v>
      </c>
      <c r="C8" s="1">
        <f>IFERROR(__xludf.DUMMYFUNCTION("""COMPUTED_VALUE"""),51.99)</f>
        <v>51.99</v>
      </c>
    </row>
    <row r="9">
      <c r="B9" s="2">
        <f>IFERROR(__xludf.DUMMYFUNCTION("""COMPUTED_VALUE"""),38729.666666666664)</f>
        <v>38729.66667</v>
      </c>
      <c r="C9" s="1">
        <f>IFERROR(__xludf.DUMMYFUNCTION("""COMPUTED_VALUE"""),51.64)</f>
        <v>51.64</v>
      </c>
    </row>
    <row r="10">
      <c r="B10" s="2">
        <f>IFERROR(__xludf.DUMMYFUNCTION("""COMPUTED_VALUE"""),38730.666666666664)</f>
        <v>38730.66667</v>
      </c>
      <c r="C10" s="1">
        <f>IFERROR(__xludf.DUMMYFUNCTION("""COMPUTED_VALUE"""),51.48)</f>
        <v>51.48</v>
      </c>
    </row>
    <row r="11">
      <c r="B11" s="2">
        <f>IFERROR(__xludf.DUMMYFUNCTION("""COMPUTED_VALUE"""),38734.666666666664)</f>
        <v>38734.66667</v>
      </c>
      <c r="C11" s="1">
        <f>IFERROR(__xludf.DUMMYFUNCTION("""COMPUTED_VALUE"""),51.08)</f>
        <v>51.08</v>
      </c>
    </row>
    <row r="12">
      <c r="B12" s="2">
        <f>IFERROR(__xludf.DUMMYFUNCTION("""COMPUTED_VALUE"""),38735.666666666664)</f>
        <v>38735.66667</v>
      </c>
      <c r="C12" s="1">
        <f>IFERROR(__xludf.DUMMYFUNCTION("""COMPUTED_VALUE"""),50.55)</f>
        <v>50.55</v>
      </c>
    </row>
    <row r="13">
      <c r="B13" s="2">
        <f>IFERROR(__xludf.DUMMYFUNCTION("""COMPUTED_VALUE"""),38736.666666666664)</f>
        <v>38736.66667</v>
      </c>
      <c r="C13" s="1">
        <f>IFERROR(__xludf.DUMMYFUNCTION("""COMPUTED_VALUE"""),50.97)</f>
        <v>50.97</v>
      </c>
    </row>
    <row r="14">
      <c r="B14" s="2">
        <f>IFERROR(__xludf.DUMMYFUNCTION("""COMPUTED_VALUE"""),38737.666666666664)</f>
        <v>38737.66667</v>
      </c>
      <c r="C14" s="1">
        <f>IFERROR(__xludf.DUMMYFUNCTION("""COMPUTED_VALUE"""),49.42)</f>
        <v>49.42</v>
      </c>
    </row>
    <row r="15">
      <c r="B15" s="2">
        <f>IFERROR(__xludf.DUMMYFUNCTION("""COMPUTED_VALUE"""),38740.666666666664)</f>
        <v>38740.66667</v>
      </c>
      <c r="C15" s="1">
        <f>IFERROR(__xludf.DUMMYFUNCTION("""COMPUTED_VALUE"""),49.42)</f>
        <v>49.42</v>
      </c>
    </row>
    <row r="16">
      <c r="B16" s="2">
        <f>IFERROR(__xludf.DUMMYFUNCTION("""COMPUTED_VALUE"""),38741.666666666664)</f>
        <v>38741.66667</v>
      </c>
      <c r="C16" s="1">
        <f>IFERROR(__xludf.DUMMYFUNCTION("""COMPUTED_VALUE"""),49.74)</f>
        <v>49.74</v>
      </c>
    </row>
    <row r="17">
      <c r="B17" s="2">
        <f>IFERROR(__xludf.DUMMYFUNCTION("""COMPUTED_VALUE"""),38742.666666666664)</f>
        <v>38742.66667</v>
      </c>
      <c r="C17" s="1">
        <f>IFERROR(__xludf.DUMMYFUNCTION("""COMPUTED_VALUE"""),49.82)</f>
        <v>49.82</v>
      </c>
    </row>
    <row r="18">
      <c r="B18" s="2">
        <f>IFERROR(__xludf.DUMMYFUNCTION("""COMPUTED_VALUE"""),38743.666666666664)</f>
        <v>38743.66667</v>
      </c>
      <c r="C18" s="1">
        <f>IFERROR(__xludf.DUMMYFUNCTION("""COMPUTED_VALUE"""),50.05)</f>
        <v>50.05</v>
      </c>
    </row>
    <row r="19">
      <c r="B19" s="2">
        <f>IFERROR(__xludf.DUMMYFUNCTION("""COMPUTED_VALUE"""),38744.666666666664)</f>
        <v>38744.66667</v>
      </c>
      <c r="C19" s="1">
        <f>IFERROR(__xludf.DUMMYFUNCTION("""COMPUTED_VALUE"""),50.55)</f>
        <v>50.55</v>
      </c>
    </row>
    <row r="20">
      <c r="B20" s="2">
        <f>IFERROR(__xludf.DUMMYFUNCTION("""COMPUTED_VALUE"""),38747.666666666664)</f>
        <v>38747.66667</v>
      </c>
      <c r="C20" s="1">
        <f>IFERROR(__xludf.DUMMYFUNCTION("""COMPUTED_VALUE"""),50.74)</f>
        <v>50.74</v>
      </c>
    </row>
    <row r="21">
      <c r="B21" s="2">
        <f>IFERROR(__xludf.DUMMYFUNCTION("""COMPUTED_VALUE"""),38748.666666666664)</f>
        <v>38748.66667</v>
      </c>
      <c r="C21" s="1">
        <f>IFERROR(__xludf.DUMMYFUNCTION("""COMPUTED_VALUE"""),50.33)</f>
        <v>50.33</v>
      </c>
    </row>
    <row r="22">
      <c r="B22" s="2">
        <f>IFERROR(__xludf.DUMMYFUNCTION("""COMPUTED_VALUE"""),38749.666666666664)</f>
        <v>38749.66667</v>
      </c>
      <c r="C22" s="1">
        <f>IFERROR(__xludf.DUMMYFUNCTION("""COMPUTED_VALUE"""),50.59)</f>
        <v>50.59</v>
      </c>
    </row>
    <row r="23">
      <c r="B23" s="2">
        <f>IFERROR(__xludf.DUMMYFUNCTION("""COMPUTED_VALUE"""),38750.666666666664)</f>
        <v>38750.66667</v>
      </c>
      <c r="C23" s="1">
        <f>IFERROR(__xludf.DUMMYFUNCTION("""COMPUTED_VALUE"""),49.92)</f>
        <v>49.92</v>
      </c>
    </row>
    <row r="24">
      <c r="B24" s="2">
        <f>IFERROR(__xludf.DUMMYFUNCTION("""COMPUTED_VALUE"""),38751.666666666664)</f>
        <v>38751.66667</v>
      </c>
      <c r="C24" s="1">
        <f>IFERROR(__xludf.DUMMYFUNCTION("""COMPUTED_VALUE"""),49.27)</f>
        <v>49.27</v>
      </c>
    </row>
    <row r="25">
      <c r="B25" s="2">
        <f>IFERROR(__xludf.DUMMYFUNCTION("""COMPUTED_VALUE"""),38754.666666666664)</f>
        <v>38754.66667</v>
      </c>
      <c r="C25" s="1">
        <f>IFERROR(__xludf.DUMMYFUNCTION("""COMPUTED_VALUE"""),49.25)</f>
        <v>49.25</v>
      </c>
    </row>
    <row r="26">
      <c r="B26" s="2">
        <f>IFERROR(__xludf.DUMMYFUNCTION("""COMPUTED_VALUE"""),38755.666666666664)</f>
        <v>38755.66667</v>
      </c>
      <c r="C26" s="1">
        <f>IFERROR(__xludf.DUMMYFUNCTION("""COMPUTED_VALUE"""),49.15)</f>
        <v>49.15</v>
      </c>
    </row>
    <row r="27">
      <c r="B27" s="2">
        <f>IFERROR(__xludf.DUMMYFUNCTION("""COMPUTED_VALUE"""),38756.666666666664)</f>
        <v>38756.66667</v>
      </c>
      <c r="C27" s="1">
        <f>IFERROR(__xludf.DUMMYFUNCTION("""COMPUTED_VALUE"""),49.89)</f>
        <v>49.89</v>
      </c>
    </row>
    <row r="28">
      <c r="B28" s="2">
        <f>IFERROR(__xludf.DUMMYFUNCTION("""COMPUTED_VALUE"""),38757.666666666664)</f>
        <v>38757.66667</v>
      </c>
      <c r="C28" s="1">
        <f>IFERROR(__xludf.DUMMYFUNCTION("""COMPUTED_VALUE"""),49.7)</f>
        <v>49.7</v>
      </c>
    </row>
    <row r="29">
      <c r="B29" s="2">
        <f>IFERROR(__xludf.DUMMYFUNCTION("""COMPUTED_VALUE"""),38758.666666666664)</f>
        <v>38758.66667</v>
      </c>
      <c r="C29" s="1">
        <f>IFERROR(__xludf.DUMMYFUNCTION("""COMPUTED_VALUE"""),49.83)</f>
        <v>49.83</v>
      </c>
    </row>
    <row r="30">
      <c r="B30" s="2">
        <f>IFERROR(__xludf.DUMMYFUNCTION("""COMPUTED_VALUE"""),38761.666666666664)</f>
        <v>38761.66667</v>
      </c>
      <c r="C30" s="1">
        <f>IFERROR(__xludf.DUMMYFUNCTION("""COMPUTED_VALUE"""),49.27)</f>
        <v>49.27</v>
      </c>
    </row>
    <row r="31">
      <c r="B31" s="2">
        <f>IFERROR(__xludf.DUMMYFUNCTION("""COMPUTED_VALUE"""),38762.666666666664)</f>
        <v>38762.66667</v>
      </c>
      <c r="C31" s="1">
        <f>IFERROR(__xludf.DUMMYFUNCTION("""COMPUTED_VALUE"""),49.84)</f>
        <v>49.84</v>
      </c>
    </row>
    <row r="32">
      <c r="B32" s="2">
        <f>IFERROR(__xludf.DUMMYFUNCTION("""COMPUTED_VALUE"""),38763.666666666664)</f>
        <v>38763.66667</v>
      </c>
      <c r="C32" s="1">
        <f>IFERROR(__xludf.DUMMYFUNCTION("""COMPUTED_VALUE"""),49.99)</f>
        <v>49.99</v>
      </c>
    </row>
    <row r="33">
      <c r="B33" s="2">
        <f>IFERROR(__xludf.DUMMYFUNCTION("""COMPUTED_VALUE"""),38764.666666666664)</f>
        <v>38764.66667</v>
      </c>
      <c r="C33" s="1">
        <f>IFERROR(__xludf.DUMMYFUNCTION("""COMPUTED_VALUE"""),50.5)</f>
        <v>50.5</v>
      </c>
    </row>
    <row r="34">
      <c r="B34" s="2">
        <f>IFERROR(__xludf.DUMMYFUNCTION("""COMPUTED_VALUE"""),38765.666666666664)</f>
        <v>38765.66667</v>
      </c>
      <c r="C34" s="1">
        <f>IFERROR(__xludf.DUMMYFUNCTION("""COMPUTED_VALUE"""),50.17)</f>
        <v>50.17</v>
      </c>
    </row>
    <row r="35">
      <c r="B35" s="2">
        <f>IFERROR(__xludf.DUMMYFUNCTION("""COMPUTED_VALUE"""),38769.666666666664)</f>
        <v>38769.66667</v>
      </c>
      <c r="C35" s="1">
        <f>IFERROR(__xludf.DUMMYFUNCTION("""COMPUTED_VALUE"""),49.6)</f>
        <v>49.6</v>
      </c>
    </row>
    <row r="36">
      <c r="B36" s="2">
        <f>IFERROR(__xludf.DUMMYFUNCTION("""COMPUTED_VALUE"""),38770.666666666664)</f>
        <v>38770.66667</v>
      </c>
      <c r="C36" s="1">
        <f>IFERROR(__xludf.DUMMYFUNCTION("""COMPUTED_VALUE"""),50.06)</f>
        <v>50.06</v>
      </c>
    </row>
    <row r="37">
      <c r="B37" s="2">
        <f>IFERROR(__xludf.DUMMYFUNCTION("""COMPUTED_VALUE"""),38771.666666666664)</f>
        <v>38771.66667</v>
      </c>
      <c r="C37" s="1">
        <f>IFERROR(__xludf.DUMMYFUNCTION("""COMPUTED_VALUE"""),49.7)</f>
        <v>49.7</v>
      </c>
    </row>
    <row r="38">
      <c r="B38" s="2">
        <f>IFERROR(__xludf.DUMMYFUNCTION("""COMPUTED_VALUE"""),38772.666666666664)</f>
        <v>38772.66667</v>
      </c>
      <c r="C38" s="1">
        <f>IFERROR(__xludf.DUMMYFUNCTION("""COMPUTED_VALUE"""),49.76)</f>
        <v>49.76</v>
      </c>
    </row>
    <row r="39">
      <c r="B39" s="2">
        <f>IFERROR(__xludf.DUMMYFUNCTION("""COMPUTED_VALUE"""),38775.666666666664)</f>
        <v>38775.66667</v>
      </c>
      <c r="C39" s="1">
        <f>IFERROR(__xludf.DUMMYFUNCTION("""COMPUTED_VALUE"""),50.38)</f>
        <v>50.38</v>
      </c>
    </row>
    <row r="40">
      <c r="B40" s="2">
        <f>IFERROR(__xludf.DUMMYFUNCTION("""COMPUTED_VALUE"""),38776.666666666664)</f>
        <v>38776.66667</v>
      </c>
      <c r="C40" s="1">
        <f>IFERROR(__xludf.DUMMYFUNCTION("""COMPUTED_VALUE"""),49.77)</f>
        <v>49.77</v>
      </c>
    </row>
    <row r="41">
      <c r="B41" s="2">
        <f>IFERROR(__xludf.DUMMYFUNCTION("""COMPUTED_VALUE"""),38777.666666666664)</f>
        <v>38777.66667</v>
      </c>
      <c r="C41" s="1">
        <f>IFERROR(__xludf.DUMMYFUNCTION("""COMPUTED_VALUE"""),50.85)</f>
        <v>50.85</v>
      </c>
    </row>
    <row r="42">
      <c r="B42" s="2">
        <f>IFERROR(__xludf.DUMMYFUNCTION("""COMPUTED_VALUE"""),38778.666666666664)</f>
        <v>38778.66667</v>
      </c>
      <c r="C42" s="1">
        <f>IFERROR(__xludf.DUMMYFUNCTION("""COMPUTED_VALUE"""),50.88)</f>
        <v>50.88</v>
      </c>
    </row>
    <row r="43">
      <c r="B43" s="2">
        <f>IFERROR(__xludf.DUMMYFUNCTION("""COMPUTED_VALUE"""),38779.666666666664)</f>
        <v>38779.66667</v>
      </c>
      <c r="C43" s="1">
        <f>IFERROR(__xludf.DUMMYFUNCTION("""COMPUTED_VALUE"""),50.58)</f>
        <v>50.58</v>
      </c>
    </row>
    <row r="44">
      <c r="B44" s="2">
        <f>IFERROR(__xludf.DUMMYFUNCTION("""COMPUTED_VALUE"""),38782.666666666664)</f>
        <v>38782.66667</v>
      </c>
      <c r="C44" s="1">
        <f>IFERROR(__xludf.DUMMYFUNCTION("""COMPUTED_VALUE"""),50.17)</f>
        <v>50.17</v>
      </c>
    </row>
    <row r="45">
      <c r="B45" s="2">
        <f>IFERROR(__xludf.DUMMYFUNCTION("""COMPUTED_VALUE"""),38783.666666666664)</f>
        <v>38783.66667</v>
      </c>
      <c r="C45" s="1">
        <f>IFERROR(__xludf.DUMMYFUNCTION("""COMPUTED_VALUE"""),49.88)</f>
        <v>49.88</v>
      </c>
    </row>
    <row r="46">
      <c r="B46" s="2">
        <f>IFERROR(__xludf.DUMMYFUNCTION("""COMPUTED_VALUE"""),38784.666666666664)</f>
        <v>38784.66667</v>
      </c>
      <c r="C46" s="1">
        <f>IFERROR(__xludf.DUMMYFUNCTION("""COMPUTED_VALUE"""),49.82)</f>
        <v>49.82</v>
      </c>
    </row>
    <row r="47">
      <c r="B47" s="2">
        <f>IFERROR(__xludf.DUMMYFUNCTION("""COMPUTED_VALUE"""),38785.666666666664)</f>
        <v>38785.66667</v>
      </c>
      <c r="C47" s="1">
        <f>IFERROR(__xludf.DUMMYFUNCTION("""COMPUTED_VALUE"""),49.35)</f>
        <v>49.35</v>
      </c>
    </row>
    <row r="48">
      <c r="B48" s="2">
        <f>IFERROR(__xludf.DUMMYFUNCTION("""COMPUTED_VALUE"""),38786.666666666664)</f>
        <v>38786.66667</v>
      </c>
      <c r="C48" s="1">
        <f>IFERROR(__xludf.DUMMYFUNCTION("""COMPUTED_VALUE"""),49.48)</f>
        <v>49.48</v>
      </c>
    </row>
    <row r="49">
      <c r="B49" s="2">
        <f>IFERROR(__xludf.DUMMYFUNCTION("""COMPUTED_VALUE"""),38789.666666666664)</f>
        <v>38789.66667</v>
      </c>
      <c r="C49" s="1">
        <f>IFERROR(__xludf.DUMMYFUNCTION("""COMPUTED_VALUE"""),49.56)</f>
        <v>49.56</v>
      </c>
    </row>
    <row r="50">
      <c r="B50" s="2">
        <f>IFERROR(__xludf.DUMMYFUNCTION("""COMPUTED_VALUE"""),38790.666666666664)</f>
        <v>38790.66667</v>
      </c>
      <c r="C50" s="1">
        <f>IFERROR(__xludf.DUMMYFUNCTION("""COMPUTED_VALUE"""),50.28)</f>
        <v>50.28</v>
      </c>
    </row>
    <row r="51">
      <c r="B51" s="2">
        <f>IFERROR(__xludf.DUMMYFUNCTION("""COMPUTED_VALUE"""),38791.666666666664)</f>
        <v>38791.66667</v>
      </c>
      <c r="C51" s="1">
        <f>IFERROR(__xludf.DUMMYFUNCTION("""COMPUTED_VALUE"""),50.58)</f>
        <v>50.58</v>
      </c>
    </row>
    <row r="52">
      <c r="B52" s="2">
        <f>IFERROR(__xludf.DUMMYFUNCTION("""COMPUTED_VALUE"""),38792.666666666664)</f>
        <v>38792.66667</v>
      </c>
      <c r="C52" s="1">
        <f>IFERROR(__xludf.DUMMYFUNCTION("""COMPUTED_VALUE"""),50.21)</f>
        <v>50.21</v>
      </c>
    </row>
    <row r="53">
      <c r="B53" s="2">
        <f>IFERROR(__xludf.DUMMYFUNCTION("""COMPUTED_VALUE"""),38793.666666666664)</f>
        <v>38793.66667</v>
      </c>
      <c r="C53" s="1">
        <f>IFERROR(__xludf.DUMMYFUNCTION("""COMPUTED_VALUE"""),50.32)</f>
        <v>50.32</v>
      </c>
    </row>
    <row r="54">
      <c r="B54" s="2">
        <f>IFERROR(__xludf.DUMMYFUNCTION("""COMPUTED_VALUE"""),38796.666666666664)</f>
        <v>38796.66667</v>
      </c>
      <c r="C54" s="1">
        <f>IFERROR(__xludf.DUMMYFUNCTION("""COMPUTED_VALUE"""),50.62)</f>
        <v>50.62</v>
      </c>
    </row>
    <row r="55">
      <c r="B55" s="2">
        <f>IFERROR(__xludf.DUMMYFUNCTION("""COMPUTED_VALUE"""),38797.666666666664)</f>
        <v>38797.66667</v>
      </c>
      <c r="C55" s="1">
        <f>IFERROR(__xludf.DUMMYFUNCTION("""COMPUTED_VALUE"""),50.19)</f>
        <v>50.19</v>
      </c>
    </row>
    <row r="56">
      <c r="B56" s="2">
        <f>IFERROR(__xludf.DUMMYFUNCTION("""COMPUTED_VALUE"""),38798.666666666664)</f>
        <v>38798.66667</v>
      </c>
      <c r="C56" s="1">
        <f>IFERROR(__xludf.DUMMYFUNCTION("""COMPUTED_VALUE"""),50.33)</f>
        <v>50.33</v>
      </c>
    </row>
    <row r="57">
      <c r="B57" s="2">
        <f>IFERROR(__xludf.DUMMYFUNCTION("""COMPUTED_VALUE"""),38799.666666666664)</f>
        <v>38799.66667</v>
      </c>
      <c r="C57" s="1">
        <f>IFERROR(__xludf.DUMMYFUNCTION("""COMPUTED_VALUE"""),50.19)</f>
        <v>50.19</v>
      </c>
    </row>
    <row r="58">
      <c r="B58" s="2">
        <f>IFERROR(__xludf.DUMMYFUNCTION("""COMPUTED_VALUE"""),38800.666666666664)</f>
        <v>38800.66667</v>
      </c>
      <c r="C58" s="1">
        <f>IFERROR(__xludf.DUMMYFUNCTION("""COMPUTED_VALUE"""),50.49)</f>
        <v>50.49</v>
      </c>
    </row>
    <row r="59">
      <c r="B59" s="2">
        <f>IFERROR(__xludf.DUMMYFUNCTION("""COMPUTED_VALUE"""),38803.666666666664)</f>
        <v>38803.66667</v>
      </c>
      <c r="C59" s="1">
        <f>IFERROR(__xludf.DUMMYFUNCTION("""COMPUTED_VALUE"""),50.52)</f>
        <v>50.52</v>
      </c>
    </row>
    <row r="60">
      <c r="B60" s="2">
        <f>IFERROR(__xludf.DUMMYFUNCTION("""COMPUTED_VALUE"""),38804.666666666664)</f>
        <v>38804.66667</v>
      </c>
      <c r="C60" s="1">
        <f>IFERROR(__xludf.DUMMYFUNCTION("""COMPUTED_VALUE"""),50.04)</f>
        <v>50.04</v>
      </c>
    </row>
    <row r="61">
      <c r="B61" s="2">
        <f>IFERROR(__xludf.DUMMYFUNCTION("""COMPUTED_VALUE"""),38805.666666666664)</f>
        <v>38805.66667</v>
      </c>
      <c r="C61" s="1">
        <f>IFERROR(__xludf.DUMMYFUNCTION("""COMPUTED_VALUE"""),50.93)</f>
        <v>50.93</v>
      </c>
    </row>
    <row r="62">
      <c r="B62" s="2">
        <f>IFERROR(__xludf.DUMMYFUNCTION("""COMPUTED_VALUE"""),38806.666666666664)</f>
        <v>38806.66667</v>
      </c>
      <c r="C62" s="1">
        <f>IFERROR(__xludf.DUMMYFUNCTION("""COMPUTED_VALUE"""),51.14)</f>
        <v>51.14</v>
      </c>
    </row>
    <row r="63">
      <c r="B63" s="2">
        <f>IFERROR(__xludf.DUMMYFUNCTION("""COMPUTED_VALUE"""),38807.666666666664)</f>
        <v>38807.66667</v>
      </c>
      <c r="C63" s="1">
        <f>IFERROR(__xludf.DUMMYFUNCTION("""COMPUTED_VALUE"""),50.94)</f>
        <v>50.94</v>
      </c>
    </row>
    <row r="64">
      <c r="B64" s="2">
        <f>IFERROR(__xludf.DUMMYFUNCTION("""COMPUTED_VALUE"""),38810.666666666664)</f>
        <v>38810.66667</v>
      </c>
      <c r="C64" s="1">
        <f>IFERROR(__xludf.DUMMYFUNCTION("""COMPUTED_VALUE"""),51.05)</f>
        <v>51.05</v>
      </c>
    </row>
    <row r="65">
      <c r="B65" s="2">
        <f>IFERROR(__xludf.DUMMYFUNCTION("""COMPUTED_VALUE"""),38811.666666666664)</f>
        <v>38811.66667</v>
      </c>
      <c r="C65" s="1">
        <f>IFERROR(__xludf.DUMMYFUNCTION("""COMPUTED_VALUE"""),51.27)</f>
        <v>51.27</v>
      </c>
    </row>
    <row r="66">
      <c r="B66" s="2">
        <f>IFERROR(__xludf.DUMMYFUNCTION("""COMPUTED_VALUE"""),38812.666666666664)</f>
        <v>38812.66667</v>
      </c>
      <c r="C66" s="1">
        <f>IFERROR(__xludf.DUMMYFUNCTION("""COMPUTED_VALUE"""),51.76)</f>
        <v>51.76</v>
      </c>
    </row>
    <row r="67">
      <c r="B67" s="2">
        <f>IFERROR(__xludf.DUMMYFUNCTION("""COMPUTED_VALUE"""),38813.666666666664)</f>
        <v>38813.66667</v>
      </c>
      <c r="C67" s="1">
        <f>IFERROR(__xludf.DUMMYFUNCTION("""COMPUTED_VALUE"""),51.87)</f>
        <v>51.87</v>
      </c>
    </row>
    <row r="68">
      <c r="B68" s="2">
        <f>IFERROR(__xludf.DUMMYFUNCTION("""COMPUTED_VALUE"""),38814.666666666664)</f>
        <v>38814.66667</v>
      </c>
      <c r="C68" s="1">
        <f>IFERROR(__xludf.DUMMYFUNCTION("""COMPUTED_VALUE"""),51.32)</f>
        <v>51.32</v>
      </c>
    </row>
    <row r="69">
      <c r="B69" s="2">
        <f>IFERROR(__xludf.DUMMYFUNCTION("""COMPUTED_VALUE"""),38817.666666666664)</f>
        <v>38817.66667</v>
      </c>
      <c r="C69" s="1">
        <f>IFERROR(__xludf.DUMMYFUNCTION("""COMPUTED_VALUE"""),50.99)</f>
        <v>50.99</v>
      </c>
    </row>
    <row r="70">
      <c r="B70" s="2">
        <f>IFERROR(__xludf.DUMMYFUNCTION("""COMPUTED_VALUE"""),38818.666666666664)</f>
        <v>38818.66667</v>
      </c>
      <c r="C70" s="1">
        <f>IFERROR(__xludf.DUMMYFUNCTION("""COMPUTED_VALUE"""),50.6)</f>
        <v>50.6</v>
      </c>
    </row>
    <row r="71">
      <c r="B71" s="2">
        <f>IFERROR(__xludf.DUMMYFUNCTION("""COMPUTED_VALUE"""),38819.666666666664)</f>
        <v>38819.66667</v>
      </c>
      <c r="C71" s="1">
        <f>IFERROR(__xludf.DUMMYFUNCTION("""COMPUTED_VALUE"""),50.73)</f>
        <v>50.73</v>
      </c>
    </row>
    <row r="72">
      <c r="B72" s="2">
        <f>IFERROR(__xludf.DUMMYFUNCTION("""COMPUTED_VALUE"""),38820.666666666664)</f>
        <v>38820.66667</v>
      </c>
      <c r="C72" s="1">
        <f>IFERROR(__xludf.DUMMYFUNCTION("""COMPUTED_VALUE"""),50.87)</f>
        <v>50.87</v>
      </c>
    </row>
    <row r="73">
      <c r="B73" s="2">
        <f>IFERROR(__xludf.DUMMYFUNCTION("""COMPUTED_VALUE"""),38824.666666666664)</f>
        <v>38824.66667</v>
      </c>
      <c r="C73" s="1">
        <f>IFERROR(__xludf.DUMMYFUNCTION("""COMPUTED_VALUE"""),50.4)</f>
        <v>50.4</v>
      </c>
    </row>
    <row r="74">
      <c r="B74" s="2">
        <f>IFERROR(__xludf.DUMMYFUNCTION("""COMPUTED_VALUE"""),38825.666666666664)</f>
        <v>38825.66667</v>
      </c>
      <c r="C74" s="1">
        <f>IFERROR(__xludf.DUMMYFUNCTION("""COMPUTED_VALUE"""),51.49)</f>
        <v>51.49</v>
      </c>
    </row>
    <row r="75">
      <c r="B75" s="2">
        <f>IFERROR(__xludf.DUMMYFUNCTION("""COMPUTED_VALUE"""),38826.666666666664)</f>
        <v>38826.66667</v>
      </c>
      <c r="C75" s="1">
        <f>IFERROR(__xludf.DUMMYFUNCTION("""COMPUTED_VALUE"""),51.6)</f>
        <v>51.6</v>
      </c>
    </row>
    <row r="76">
      <c r="B76" s="2">
        <f>IFERROR(__xludf.DUMMYFUNCTION("""COMPUTED_VALUE"""),38827.666666666664)</f>
        <v>38827.66667</v>
      </c>
      <c r="C76" s="1">
        <f>IFERROR(__xludf.DUMMYFUNCTION("""COMPUTED_VALUE"""),51.71)</f>
        <v>51.71</v>
      </c>
    </row>
    <row r="77">
      <c r="B77" s="2">
        <f>IFERROR(__xludf.DUMMYFUNCTION("""COMPUTED_VALUE"""),38828.666666666664)</f>
        <v>38828.66667</v>
      </c>
      <c r="C77" s="1">
        <f>IFERROR(__xludf.DUMMYFUNCTION("""COMPUTED_VALUE"""),51.19)</f>
        <v>51.19</v>
      </c>
    </row>
    <row r="78">
      <c r="B78" s="2">
        <f>IFERROR(__xludf.DUMMYFUNCTION("""COMPUTED_VALUE"""),38831.666666666664)</f>
        <v>38831.66667</v>
      </c>
      <c r="C78" s="1">
        <f>IFERROR(__xludf.DUMMYFUNCTION("""COMPUTED_VALUE"""),51.01)</f>
        <v>51.01</v>
      </c>
    </row>
    <row r="79">
      <c r="B79" s="2">
        <f>IFERROR(__xludf.DUMMYFUNCTION("""COMPUTED_VALUE"""),38832.666666666664)</f>
        <v>38832.66667</v>
      </c>
      <c r="C79" s="1">
        <f>IFERROR(__xludf.DUMMYFUNCTION("""COMPUTED_VALUE"""),50.88)</f>
        <v>50.88</v>
      </c>
    </row>
    <row r="80">
      <c r="B80" s="2">
        <f>IFERROR(__xludf.DUMMYFUNCTION("""COMPUTED_VALUE"""),38833.666666666664)</f>
        <v>38833.66667</v>
      </c>
      <c r="C80" s="1">
        <f>IFERROR(__xludf.DUMMYFUNCTION("""COMPUTED_VALUE"""),50.95)</f>
        <v>50.95</v>
      </c>
    </row>
    <row r="81">
      <c r="B81" s="2">
        <f>IFERROR(__xludf.DUMMYFUNCTION("""COMPUTED_VALUE"""),38834.666666666664)</f>
        <v>38834.66667</v>
      </c>
      <c r="C81" s="1">
        <f>IFERROR(__xludf.DUMMYFUNCTION("""COMPUTED_VALUE"""),51.52)</f>
        <v>51.52</v>
      </c>
    </row>
    <row r="82">
      <c r="B82" s="2">
        <f>IFERROR(__xludf.DUMMYFUNCTION("""COMPUTED_VALUE"""),38835.666666666664)</f>
        <v>38835.66667</v>
      </c>
      <c r="C82" s="1">
        <f>IFERROR(__xludf.DUMMYFUNCTION("""COMPUTED_VALUE"""),50.51)</f>
        <v>50.51</v>
      </c>
    </row>
    <row r="83">
      <c r="B83" s="2">
        <f>IFERROR(__xludf.DUMMYFUNCTION("""COMPUTED_VALUE"""),38838.666666666664)</f>
        <v>38838.66667</v>
      </c>
      <c r="C83" s="1">
        <f>IFERROR(__xludf.DUMMYFUNCTION("""COMPUTED_VALUE"""),50.17)</f>
        <v>50.17</v>
      </c>
    </row>
    <row r="84">
      <c r="B84" s="2">
        <f>IFERROR(__xludf.DUMMYFUNCTION("""COMPUTED_VALUE"""),38839.666666666664)</f>
        <v>38839.66667</v>
      </c>
      <c r="C84" s="1">
        <f>IFERROR(__xludf.DUMMYFUNCTION("""COMPUTED_VALUE"""),50.26)</f>
        <v>50.26</v>
      </c>
    </row>
    <row r="85">
      <c r="B85" s="2">
        <f>IFERROR(__xludf.DUMMYFUNCTION("""COMPUTED_VALUE"""),38840.666666666664)</f>
        <v>38840.66667</v>
      </c>
      <c r="C85" s="1">
        <f>IFERROR(__xludf.DUMMYFUNCTION("""COMPUTED_VALUE"""),50.22)</f>
        <v>50.22</v>
      </c>
    </row>
    <row r="86">
      <c r="B86" s="2">
        <f>IFERROR(__xludf.DUMMYFUNCTION("""COMPUTED_VALUE"""),38841.666666666664)</f>
        <v>38841.66667</v>
      </c>
      <c r="C86" s="1">
        <f>IFERROR(__xludf.DUMMYFUNCTION("""COMPUTED_VALUE"""),50.6)</f>
        <v>50.6</v>
      </c>
    </row>
    <row r="87">
      <c r="B87" s="2">
        <f>IFERROR(__xludf.DUMMYFUNCTION("""COMPUTED_VALUE"""),38842.666666666664)</f>
        <v>38842.66667</v>
      </c>
      <c r="C87" s="1">
        <f>IFERROR(__xludf.DUMMYFUNCTION("""COMPUTED_VALUE"""),50.89)</f>
        <v>50.89</v>
      </c>
    </row>
    <row r="88">
      <c r="B88" s="2">
        <f>IFERROR(__xludf.DUMMYFUNCTION("""COMPUTED_VALUE"""),38845.666666666664)</f>
        <v>38845.66667</v>
      </c>
      <c r="C88" s="1">
        <f>IFERROR(__xludf.DUMMYFUNCTION("""COMPUTED_VALUE"""),50.9)</f>
        <v>50.9</v>
      </c>
    </row>
    <row r="89">
      <c r="B89" s="2">
        <f>IFERROR(__xludf.DUMMYFUNCTION("""COMPUTED_VALUE"""),38846.666666666664)</f>
        <v>38846.66667</v>
      </c>
      <c r="C89" s="1">
        <f>IFERROR(__xludf.DUMMYFUNCTION("""COMPUTED_VALUE"""),50.66)</f>
        <v>50.66</v>
      </c>
    </row>
    <row r="90">
      <c r="B90" s="2">
        <f>IFERROR(__xludf.DUMMYFUNCTION("""COMPUTED_VALUE"""),38847.666666666664)</f>
        <v>38847.66667</v>
      </c>
      <c r="C90" s="1">
        <f>IFERROR(__xludf.DUMMYFUNCTION("""COMPUTED_VALUE"""),49.96)</f>
        <v>49.96</v>
      </c>
    </row>
    <row r="91">
      <c r="B91" s="2">
        <f>IFERROR(__xludf.DUMMYFUNCTION("""COMPUTED_VALUE"""),38848.666666666664)</f>
        <v>38848.66667</v>
      </c>
      <c r="C91" s="1">
        <f>IFERROR(__xludf.DUMMYFUNCTION("""COMPUTED_VALUE"""),48.9)</f>
        <v>48.9</v>
      </c>
    </row>
    <row r="92">
      <c r="B92" s="2">
        <f>IFERROR(__xludf.DUMMYFUNCTION("""COMPUTED_VALUE"""),38849.666666666664)</f>
        <v>38849.66667</v>
      </c>
      <c r="C92" s="1">
        <f>IFERROR(__xludf.DUMMYFUNCTION("""COMPUTED_VALUE"""),48.41)</f>
        <v>48.41</v>
      </c>
    </row>
    <row r="93">
      <c r="B93" s="2">
        <f>IFERROR(__xludf.DUMMYFUNCTION("""COMPUTED_VALUE"""),38852.666666666664)</f>
        <v>38852.66667</v>
      </c>
      <c r="C93" s="1">
        <f>IFERROR(__xludf.DUMMYFUNCTION("""COMPUTED_VALUE"""),48.26)</f>
        <v>48.26</v>
      </c>
    </row>
    <row r="94">
      <c r="B94" s="2">
        <f>IFERROR(__xludf.DUMMYFUNCTION("""COMPUTED_VALUE"""),38853.666666666664)</f>
        <v>38853.66667</v>
      </c>
      <c r="C94" s="1">
        <f>IFERROR(__xludf.DUMMYFUNCTION("""COMPUTED_VALUE"""),47.89)</f>
        <v>47.89</v>
      </c>
    </row>
    <row r="95">
      <c r="B95" s="2">
        <f>IFERROR(__xludf.DUMMYFUNCTION("""COMPUTED_VALUE"""),38854.666666666664)</f>
        <v>38854.66667</v>
      </c>
      <c r="C95" s="1">
        <f>IFERROR(__xludf.DUMMYFUNCTION("""COMPUTED_VALUE"""),47.34)</f>
        <v>47.34</v>
      </c>
    </row>
    <row r="96">
      <c r="B96" s="2">
        <f>IFERROR(__xludf.DUMMYFUNCTION("""COMPUTED_VALUE"""),38855.666666666664)</f>
        <v>38855.66667</v>
      </c>
      <c r="C96" s="1">
        <f>IFERROR(__xludf.DUMMYFUNCTION("""COMPUTED_VALUE"""),47.07)</f>
        <v>47.07</v>
      </c>
    </row>
    <row r="97">
      <c r="B97" s="2">
        <f>IFERROR(__xludf.DUMMYFUNCTION("""COMPUTED_VALUE"""),38856.666666666664)</f>
        <v>38856.66667</v>
      </c>
      <c r="C97" s="1">
        <f>IFERROR(__xludf.DUMMYFUNCTION("""COMPUTED_VALUE"""),47.32)</f>
        <v>47.32</v>
      </c>
    </row>
    <row r="98">
      <c r="B98" s="2">
        <f>IFERROR(__xludf.DUMMYFUNCTION("""COMPUTED_VALUE"""),38859.666666666664)</f>
        <v>38859.66667</v>
      </c>
      <c r="C98" s="1">
        <f>IFERROR(__xludf.DUMMYFUNCTION("""COMPUTED_VALUE"""),47.01)</f>
        <v>47.01</v>
      </c>
    </row>
    <row r="99">
      <c r="B99" s="2">
        <f>IFERROR(__xludf.DUMMYFUNCTION("""COMPUTED_VALUE"""),38860.666666666664)</f>
        <v>38860.66667</v>
      </c>
      <c r="C99" s="1">
        <f>IFERROR(__xludf.DUMMYFUNCTION("""COMPUTED_VALUE"""),46.59)</f>
        <v>46.59</v>
      </c>
    </row>
    <row r="100">
      <c r="B100" s="2">
        <f>IFERROR(__xludf.DUMMYFUNCTION("""COMPUTED_VALUE"""),38861.666666666664)</f>
        <v>38861.66667</v>
      </c>
      <c r="C100" s="1">
        <f>IFERROR(__xludf.DUMMYFUNCTION("""COMPUTED_VALUE"""),46.86)</f>
        <v>46.86</v>
      </c>
    </row>
    <row r="101">
      <c r="B101" s="2">
        <f>IFERROR(__xludf.DUMMYFUNCTION("""COMPUTED_VALUE"""),38862.666666666664)</f>
        <v>38862.66667</v>
      </c>
      <c r="C101" s="1">
        <f>IFERROR(__xludf.DUMMYFUNCTION("""COMPUTED_VALUE"""),47.46)</f>
        <v>47.46</v>
      </c>
    </row>
    <row r="102">
      <c r="B102" s="2">
        <f>IFERROR(__xludf.DUMMYFUNCTION("""COMPUTED_VALUE"""),38863.666666666664)</f>
        <v>38863.66667</v>
      </c>
      <c r="C102" s="1">
        <f>IFERROR(__xludf.DUMMYFUNCTION("""COMPUTED_VALUE"""),47.62)</f>
        <v>47.62</v>
      </c>
    </row>
    <row r="103">
      <c r="B103" s="2">
        <f>IFERROR(__xludf.DUMMYFUNCTION("""COMPUTED_VALUE"""),38867.666666666664)</f>
        <v>38867.66667</v>
      </c>
      <c r="C103" s="1">
        <f>IFERROR(__xludf.DUMMYFUNCTION("""COMPUTED_VALUE"""),46.66)</f>
        <v>46.66</v>
      </c>
    </row>
    <row r="104">
      <c r="B104" s="2">
        <f>IFERROR(__xludf.DUMMYFUNCTION("""COMPUTED_VALUE"""),38868.666666666664)</f>
        <v>38868.66667</v>
      </c>
      <c r="C104" s="1">
        <f>IFERROR(__xludf.DUMMYFUNCTION("""COMPUTED_VALUE"""),46.75)</f>
        <v>46.75</v>
      </c>
    </row>
    <row r="105">
      <c r="B105" s="2">
        <f>IFERROR(__xludf.DUMMYFUNCTION("""COMPUTED_VALUE"""),38869.666666666664)</f>
        <v>38869.66667</v>
      </c>
      <c r="C105" s="1">
        <f>IFERROR(__xludf.DUMMYFUNCTION("""COMPUTED_VALUE"""),47.66)</f>
        <v>47.66</v>
      </c>
    </row>
    <row r="106">
      <c r="B106" s="2">
        <f>IFERROR(__xludf.DUMMYFUNCTION("""COMPUTED_VALUE"""),38870.666666666664)</f>
        <v>38870.66667</v>
      </c>
      <c r="C106" s="1">
        <f>IFERROR(__xludf.DUMMYFUNCTION("""COMPUTED_VALUE"""),47.42)</f>
        <v>47.42</v>
      </c>
    </row>
    <row r="107">
      <c r="B107" s="2">
        <f>IFERROR(__xludf.DUMMYFUNCTION("""COMPUTED_VALUE"""),38873.666666666664)</f>
        <v>38873.66667</v>
      </c>
      <c r="C107" s="1">
        <f>IFERROR(__xludf.DUMMYFUNCTION("""COMPUTED_VALUE"""),46.51)</f>
        <v>46.51</v>
      </c>
    </row>
    <row r="108">
      <c r="B108" s="2">
        <f>IFERROR(__xludf.DUMMYFUNCTION("""COMPUTED_VALUE"""),38874.666666666664)</f>
        <v>38874.66667</v>
      </c>
      <c r="C108" s="1">
        <f>IFERROR(__xludf.DUMMYFUNCTION("""COMPUTED_VALUE"""),46.48)</f>
        <v>46.48</v>
      </c>
    </row>
    <row r="109">
      <c r="B109" s="2">
        <f>IFERROR(__xludf.DUMMYFUNCTION("""COMPUTED_VALUE"""),38875.666666666664)</f>
        <v>38875.66667</v>
      </c>
      <c r="C109" s="1">
        <f>IFERROR(__xludf.DUMMYFUNCTION("""COMPUTED_VALUE"""),45.94)</f>
        <v>45.94</v>
      </c>
    </row>
    <row r="110">
      <c r="B110" s="2">
        <f>IFERROR(__xludf.DUMMYFUNCTION("""COMPUTED_VALUE"""),38876.666666666664)</f>
        <v>38876.66667</v>
      </c>
      <c r="C110" s="1">
        <f>IFERROR(__xludf.DUMMYFUNCTION("""COMPUTED_VALUE"""),45.57)</f>
        <v>45.57</v>
      </c>
    </row>
    <row r="111">
      <c r="B111" s="2">
        <f>IFERROR(__xludf.DUMMYFUNCTION("""COMPUTED_VALUE"""),38877.666666666664)</f>
        <v>38877.66667</v>
      </c>
      <c r="C111" s="1">
        <f>IFERROR(__xludf.DUMMYFUNCTION("""COMPUTED_VALUE"""),45.34)</f>
        <v>45.34</v>
      </c>
    </row>
    <row r="112">
      <c r="B112" s="2">
        <f>IFERROR(__xludf.DUMMYFUNCTION("""COMPUTED_VALUE"""),38880.666666666664)</f>
        <v>38880.66667</v>
      </c>
      <c r="C112" s="1">
        <f>IFERROR(__xludf.DUMMYFUNCTION("""COMPUTED_VALUE"""),44.48)</f>
        <v>44.48</v>
      </c>
    </row>
    <row r="113">
      <c r="B113" s="2">
        <f>IFERROR(__xludf.DUMMYFUNCTION("""COMPUTED_VALUE"""),38881.666666666664)</f>
        <v>38881.66667</v>
      </c>
      <c r="C113" s="1">
        <f>IFERROR(__xludf.DUMMYFUNCTION("""COMPUTED_VALUE"""),44.15)</f>
        <v>44.15</v>
      </c>
    </row>
    <row r="114">
      <c r="B114" s="2">
        <f>IFERROR(__xludf.DUMMYFUNCTION("""COMPUTED_VALUE"""),38882.666666666664)</f>
        <v>38882.66667</v>
      </c>
      <c r="C114" s="1">
        <f>IFERROR(__xludf.DUMMYFUNCTION("""COMPUTED_VALUE"""),44.67)</f>
        <v>44.67</v>
      </c>
    </row>
    <row r="115">
      <c r="B115" s="2">
        <f>IFERROR(__xludf.DUMMYFUNCTION("""COMPUTED_VALUE"""),38883.666666666664)</f>
        <v>38883.66667</v>
      </c>
      <c r="C115" s="1">
        <f>IFERROR(__xludf.DUMMYFUNCTION("""COMPUTED_VALUE"""),45.89)</f>
        <v>45.89</v>
      </c>
    </row>
    <row r="116">
      <c r="B116" s="2">
        <f>IFERROR(__xludf.DUMMYFUNCTION("""COMPUTED_VALUE"""),38884.666666666664)</f>
        <v>38884.66667</v>
      </c>
      <c r="C116" s="1">
        <f>IFERROR(__xludf.DUMMYFUNCTION("""COMPUTED_VALUE"""),45.71)</f>
        <v>45.71</v>
      </c>
    </row>
    <row r="117">
      <c r="B117" s="2">
        <f>IFERROR(__xludf.DUMMYFUNCTION("""COMPUTED_VALUE"""),38887.666666666664)</f>
        <v>38887.66667</v>
      </c>
      <c r="C117" s="1">
        <f>IFERROR(__xludf.DUMMYFUNCTION("""COMPUTED_VALUE"""),45.43)</f>
        <v>45.43</v>
      </c>
    </row>
    <row r="118">
      <c r="B118" s="2">
        <f>IFERROR(__xludf.DUMMYFUNCTION("""COMPUTED_VALUE"""),38888.666666666664)</f>
        <v>38888.66667</v>
      </c>
      <c r="C118" s="1">
        <f>IFERROR(__xludf.DUMMYFUNCTION("""COMPUTED_VALUE"""),45.36)</f>
        <v>45.36</v>
      </c>
    </row>
    <row r="119">
      <c r="B119" s="2">
        <f>IFERROR(__xludf.DUMMYFUNCTION("""COMPUTED_VALUE"""),38889.666666666664)</f>
        <v>38889.66667</v>
      </c>
      <c r="C119" s="1">
        <f>IFERROR(__xludf.DUMMYFUNCTION("""COMPUTED_VALUE"""),46.12)</f>
        <v>46.12</v>
      </c>
    </row>
    <row r="120">
      <c r="B120" s="2">
        <f>IFERROR(__xludf.DUMMYFUNCTION("""COMPUTED_VALUE"""),38890.666666666664)</f>
        <v>38890.66667</v>
      </c>
      <c r="C120" s="1">
        <f>IFERROR(__xludf.DUMMYFUNCTION("""COMPUTED_VALUE"""),45.65)</f>
        <v>45.65</v>
      </c>
    </row>
    <row r="121">
      <c r="B121" s="2">
        <f>IFERROR(__xludf.DUMMYFUNCTION("""COMPUTED_VALUE"""),38891.666666666664)</f>
        <v>38891.66667</v>
      </c>
      <c r="C121" s="1">
        <f>IFERROR(__xludf.DUMMYFUNCTION("""COMPUTED_VALUE"""),45.52)</f>
        <v>45.52</v>
      </c>
    </row>
    <row r="122">
      <c r="B122" s="2">
        <f>IFERROR(__xludf.DUMMYFUNCTION("""COMPUTED_VALUE"""),38894.666666666664)</f>
        <v>38894.66667</v>
      </c>
      <c r="C122" s="1">
        <f>IFERROR(__xludf.DUMMYFUNCTION("""COMPUTED_VALUE"""),45.68)</f>
        <v>45.68</v>
      </c>
    </row>
    <row r="123">
      <c r="B123" s="2">
        <f>IFERROR(__xludf.DUMMYFUNCTION("""COMPUTED_VALUE"""),38895.666666666664)</f>
        <v>38895.66667</v>
      </c>
      <c r="C123" s="1">
        <f>IFERROR(__xludf.DUMMYFUNCTION("""COMPUTED_VALUE"""),44.92)</f>
        <v>44.92</v>
      </c>
    </row>
    <row r="124">
      <c r="B124" s="2">
        <f>IFERROR(__xludf.DUMMYFUNCTION("""COMPUTED_VALUE"""),38896.666666666664)</f>
        <v>38896.66667</v>
      </c>
      <c r="C124" s="1">
        <f>IFERROR(__xludf.DUMMYFUNCTION("""COMPUTED_VALUE"""),45.08)</f>
        <v>45.08</v>
      </c>
    </row>
    <row r="125">
      <c r="B125" s="2">
        <f>IFERROR(__xludf.DUMMYFUNCTION("""COMPUTED_VALUE"""),38897.666666666664)</f>
        <v>38897.66667</v>
      </c>
      <c r="C125" s="1">
        <f>IFERROR(__xludf.DUMMYFUNCTION("""COMPUTED_VALUE"""),46.32)</f>
        <v>46.32</v>
      </c>
    </row>
    <row r="126">
      <c r="B126" s="2">
        <f>IFERROR(__xludf.DUMMYFUNCTION("""COMPUTED_VALUE"""),38898.666666666664)</f>
        <v>38898.66667</v>
      </c>
      <c r="C126" s="1">
        <f>IFERROR(__xludf.DUMMYFUNCTION("""COMPUTED_VALUE"""),46.23)</f>
        <v>46.23</v>
      </c>
    </row>
    <row r="127">
      <c r="B127" s="2">
        <f>IFERROR(__xludf.DUMMYFUNCTION("""COMPUTED_VALUE"""),38903.666666666664)</f>
        <v>38903.66667</v>
      </c>
      <c r="C127" s="1">
        <f>IFERROR(__xludf.DUMMYFUNCTION("""COMPUTED_VALUE"""),45.68)</f>
        <v>45.68</v>
      </c>
    </row>
    <row r="128">
      <c r="B128" s="2">
        <f>IFERROR(__xludf.DUMMYFUNCTION("""COMPUTED_VALUE"""),38904.666666666664)</f>
        <v>38904.66667</v>
      </c>
      <c r="C128" s="1">
        <f>IFERROR(__xludf.DUMMYFUNCTION("""COMPUTED_VALUE"""),45.78)</f>
        <v>45.78</v>
      </c>
    </row>
    <row r="129">
      <c r="B129" s="2">
        <f>IFERROR(__xludf.DUMMYFUNCTION("""COMPUTED_VALUE"""),38905.666666666664)</f>
        <v>38905.66667</v>
      </c>
      <c r="C129" s="1">
        <f>IFERROR(__xludf.DUMMYFUNCTION("""COMPUTED_VALUE"""),45.22)</f>
        <v>45.22</v>
      </c>
    </row>
    <row r="130">
      <c r="B130" s="2">
        <f>IFERROR(__xludf.DUMMYFUNCTION("""COMPUTED_VALUE"""),38908.666666666664)</f>
        <v>38908.66667</v>
      </c>
      <c r="C130" s="1">
        <f>IFERROR(__xludf.DUMMYFUNCTION("""COMPUTED_VALUE"""),44.53)</f>
        <v>44.53</v>
      </c>
    </row>
    <row r="131">
      <c r="B131" s="2">
        <f>IFERROR(__xludf.DUMMYFUNCTION("""COMPUTED_VALUE"""),38909.666666666664)</f>
        <v>38909.66667</v>
      </c>
      <c r="C131" s="1">
        <f>IFERROR(__xludf.DUMMYFUNCTION("""COMPUTED_VALUE"""),44.81)</f>
        <v>44.81</v>
      </c>
    </row>
    <row r="132">
      <c r="B132" s="2">
        <f>IFERROR(__xludf.DUMMYFUNCTION("""COMPUTED_VALUE"""),38910.666666666664)</f>
        <v>38910.66667</v>
      </c>
      <c r="C132" s="1">
        <f>IFERROR(__xludf.DUMMYFUNCTION("""COMPUTED_VALUE"""),43.91)</f>
        <v>43.91</v>
      </c>
    </row>
    <row r="133">
      <c r="B133" s="2">
        <f>IFERROR(__xludf.DUMMYFUNCTION("""COMPUTED_VALUE"""),38911.666666666664)</f>
        <v>38911.66667</v>
      </c>
      <c r="C133" s="1">
        <f>IFERROR(__xludf.DUMMYFUNCTION("""COMPUTED_VALUE"""),43.25)</f>
        <v>43.25</v>
      </c>
    </row>
    <row r="134">
      <c r="B134" s="2">
        <f>IFERROR(__xludf.DUMMYFUNCTION("""COMPUTED_VALUE"""),38912.666666666664)</f>
        <v>38912.66667</v>
      </c>
      <c r="C134" s="1">
        <f>IFERROR(__xludf.DUMMYFUNCTION("""COMPUTED_VALUE"""),43.05)</f>
        <v>43.05</v>
      </c>
    </row>
    <row r="135">
      <c r="B135" s="2">
        <f>IFERROR(__xludf.DUMMYFUNCTION("""COMPUTED_VALUE"""),38915.666666666664)</f>
        <v>38915.66667</v>
      </c>
      <c r="C135" s="1">
        <f>IFERROR(__xludf.DUMMYFUNCTION("""COMPUTED_VALUE"""),43.11)</f>
        <v>43.11</v>
      </c>
    </row>
    <row r="136">
      <c r="B136" s="2">
        <f>IFERROR(__xludf.DUMMYFUNCTION("""COMPUTED_VALUE"""),38916.666666666664)</f>
        <v>38916.66667</v>
      </c>
      <c r="C136" s="1">
        <f>IFERROR(__xludf.DUMMYFUNCTION("""COMPUTED_VALUE"""),43.26)</f>
        <v>43.26</v>
      </c>
    </row>
    <row r="137">
      <c r="B137" s="2">
        <f>IFERROR(__xludf.DUMMYFUNCTION("""COMPUTED_VALUE"""),38917.666666666664)</f>
        <v>38917.66667</v>
      </c>
      <c r="C137" s="1">
        <f>IFERROR(__xludf.DUMMYFUNCTION("""COMPUTED_VALUE"""),43.91)</f>
        <v>43.91</v>
      </c>
    </row>
    <row r="138">
      <c r="B138" s="2">
        <f>IFERROR(__xludf.DUMMYFUNCTION("""COMPUTED_VALUE"""),38918.666666666664)</f>
        <v>38918.66667</v>
      </c>
      <c r="C138" s="1">
        <f>IFERROR(__xludf.DUMMYFUNCTION("""COMPUTED_VALUE"""),43.27)</f>
        <v>43.27</v>
      </c>
    </row>
    <row r="139">
      <c r="B139" s="2">
        <f>IFERROR(__xludf.DUMMYFUNCTION("""COMPUTED_VALUE"""),38919.666666666664)</f>
        <v>38919.66667</v>
      </c>
      <c r="C139" s="1">
        <f>IFERROR(__xludf.DUMMYFUNCTION("""COMPUTED_VALUE"""),42.6)</f>
        <v>42.6</v>
      </c>
    </row>
    <row r="140">
      <c r="B140" s="2">
        <f>IFERROR(__xludf.DUMMYFUNCTION("""COMPUTED_VALUE"""),38922.666666666664)</f>
        <v>38922.66667</v>
      </c>
      <c r="C140" s="1">
        <f>IFERROR(__xludf.DUMMYFUNCTION("""COMPUTED_VALUE"""),43.36)</f>
        <v>43.36</v>
      </c>
    </row>
    <row r="141">
      <c r="B141" s="2">
        <f>IFERROR(__xludf.DUMMYFUNCTION("""COMPUTED_VALUE"""),38923.666666666664)</f>
        <v>38923.66667</v>
      </c>
      <c r="C141" s="1">
        <f>IFERROR(__xludf.DUMMYFUNCTION("""COMPUTED_VALUE"""),43.62)</f>
        <v>43.62</v>
      </c>
    </row>
    <row r="142">
      <c r="B142" s="2">
        <f>IFERROR(__xludf.DUMMYFUNCTION("""COMPUTED_VALUE"""),38924.666666666664)</f>
        <v>38924.66667</v>
      </c>
      <c r="C142" s="1">
        <f>IFERROR(__xludf.DUMMYFUNCTION("""COMPUTED_VALUE"""),43.66)</f>
        <v>43.66</v>
      </c>
    </row>
    <row r="143">
      <c r="B143" s="2">
        <f>IFERROR(__xludf.DUMMYFUNCTION("""COMPUTED_VALUE"""),38925.666666666664)</f>
        <v>38925.66667</v>
      </c>
      <c r="C143" s="1">
        <f>IFERROR(__xludf.DUMMYFUNCTION("""COMPUTED_VALUE"""),43.46)</f>
        <v>43.46</v>
      </c>
    </row>
    <row r="144">
      <c r="B144" s="2">
        <f>IFERROR(__xludf.DUMMYFUNCTION("""COMPUTED_VALUE"""),38926.666666666664)</f>
        <v>38926.66667</v>
      </c>
      <c r="C144" s="1">
        <f>IFERROR(__xludf.DUMMYFUNCTION("""COMPUTED_VALUE"""),44.3)</f>
        <v>44.3</v>
      </c>
    </row>
    <row r="145">
      <c r="B145" s="2">
        <f>IFERROR(__xludf.DUMMYFUNCTION("""COMPUTED_VALUE"""),38929.666666666664)</f>
        <v>38929.66667</v>
      </c>
      <c r="C145" s="1">
        <f>IFERROR(__xludf.DUMMYFUNCTION("""COMPUTED_VALUE"""),44.33)</f>
        <v>44.33</v>
      </c>
    </row>
    <row r="146">
      <c r="B146" s="2">
        <f>IFERROR(__xludf.DUMMYFUNCTION("""COMPUTED_VALUE"""),38930.666666666664)</f>
        <v>38930.66667</v>
      </c>
      <c r="C146" s="1">
        <f>IFERROR(__xludf.DUMMYFUNCTION("""COMPUTED_VALUE"""),43.57)</f>
        <v>43.57</v>
      </c>
    </row>
    <row r="147">
      <c r="B147" s="2">
        <f>IFERROR(__xludf.DUMMYFUNCTION("""COMPUTED_VALUE"""),38931.666666666664)</f>
        <v>38931.66667</v>
      </c>
      <c r="C147" s="1">
        <f>IFERROR(__xludf.DUMMYFUNCTION("""COMPUTED_VALUE"""),43.98)</f>
        <v>43.98</v>
      </c>
    </row>
    <row r="148">
      <c r="B148" s="2">
        <f>IFERROR(__xludf.DUMMYFUNCTION("""COMPUTED_VALUE"""),38932.666666666664)</f>
        <v>38932.66667</v>
      </c>
      <c r="C148" s="1">
        <f>IFERROR(__xludf.DUMMYFUNCTION("""COMPUTED_VALUE"""),44.31)</f>
        <v>44.31</v>
      </c>
    </row>
    <row r="149">
      <c r="B149" s="2">
        <f>IFERROR(__xludf.DUMMYFUNCTION("""COMPUTED_VALUE"""),38933.666666666664)</f>
        <v>38933.66667</v>
      </c>
      <c r="C149" s="1">
        <f>IFERROR(__xludf.DUMMYFUNCTION("""COMPUTED_VALUE"""),44.12)</f>
        <v>44.12</v>
      </c>
    </row>
    <row r="150">
      <c r="B150" s="2">
        <f>IFERROR(__xludf.DUMMYFUNCTION("""COMPUTED_VALUE"""),38936.666666666664)</f>
        <v>38936.66667</v>
      </c>
      <c r="C150" s="1">
        <f>IFERROR(__xludf.DUMMYFUNCTION("""COMPUTED_VALUE"""),43.97)</f>
        <v>43.97</v>
      </c>
    </row>
    <row r="151">
      <c r="B151" s="2">
        <f>IFERROR(__xludf.DUMMYFUNCTION("""COMPUTED_VALUE"""),38937.666666666664)</f>
        <v>38937.66667</v>
      </c>
      <c r="C151" s="1">
        <f>IFERROR(__xludf.DUMMYFUNCTION("""COMPUTED_VALUE"""),43.76)</f>
        <v>43.76</v>
      </c>
    </row>
    <row r="152">
      <c r="B152" s="2">
        <f>IFERROR(__xludf.DUMMYFUNCTION("""COMPUTED_VALUE"""),38938.666666666664)</f>
        <v>38938.66667</v>
      </c>
      <c r="C152" s="1">
        <f>IFERROR(__xludf.DUMMYFUNCTION("""COMPUTED_VALUE"""),43.98)</f>
        <v>43.98</v>
      </c>
    </row>
    <row r="153">
      <c r="B153" s="2">
        <f>IFERROR(__xludf.DUMMYFUNCTION("""COMPUTED_VALUE"""),38939.666666666664)</f>
        <v>38939.66667</v>
      </c>
      <c r="C153" s="1">
        <f>IFERROR(__xludf.DUMMYFUNCTION("""COMPUTED_VALUE"""),44.3)</f>
        <v>44.3</v>
      </c>
    </row>
    <row r="154">
      <c r="B154" s="2">
        <f>IFERROR(__xludf.DUMMYFUNCTION("""COMPUTED_VALUE"""),38940.666666666664)</f>
        <v>38940.66667</v>
      </c>
      <c r="C154" s="1">
        <f>IFERROR(__xludf.DUMMYFUNCTION("""COMPUTED_VALUE"""),43.88)</f>
        <v>43.88</v>
      </c>
    </row>
    <row r="155">
      <c r="B155" s="2">
        <f>IFERROR(__xludf.DUMMYFUNCTION("""COMPUTED_VALUE"""),38943.666666666664)</f>
        <v>38943.66667</v>
      </c>
      <c r="C155" s="1">
        <f>IFERROR(__xludf.DUMMYFUNCTION("""COMPUTED_VALUE"""),44.43)</f>
        <v>44.43</v>
      </c>
    </row>
    <row r="156">
      <c r="B156" s="2">
        <f>IFERROR(__xludf.DUMMYFUNCTION("""COMPUTED_VALUE"""),38944.666666666664)</f>
        <v>38944.66667</v>
      </c>
      <c r="C156" s="1">
        <f>IFERROR(__xludf.DUMMYFUNCTION("""COMPUTED_VALUE"""),45.62)</f>
        <v>45.62</v>
      </c>
    </row>
    <row r="157">
      <c r="B157" s="2">
        <f>IFERROR(__xludf.DUMMYFUNCTION("""COMPUTED_VALUE"""),38945.666666666664)</f>
        <v>38945.66667</v>
      </c>
      <c r="C157" s="1">
        <f>IFERROR(__xludf.DUMMYFUNCTION("""COMPUTED_VALUE"""),46.59)</f>
        <v>46.59</v>
      </c>
    </row>
    <row r="158">
      <c r="B158" s="2">
        <f>IFERROR(__xludf.DUMMYFUNCTION("""COMPUTED_VALUE"""),38946.666666666664)</f>
        <v>38946.66667</v>
      </c>
      <c r="C158" s="1">
        <f>IFERROR(__xludf.DUMMYFUNCTION("""COMPUTED_VALUE"""),46.79)</f>
        <v>46.79</v>
      </c>
    </row>
    <row r="159">
      <c r="B159" s="2">
        <f>IFERROR(__xludf.DUMMYFUNCTION("""COMPUTED_VALUE"""),38947.666666666664)</f>
        <v>38947.66667</v>
      </c>
      <c r="C159" s="1">
        <f>IFERROR(__xludf.DUMMYFUNCTION("""COMPUTED_VALUE"""),46.98)</f>
        <v>46.98</v>
      </c>
    </row>
    <row r="160">
      <c r="B160" s="2">
        <f>IFERROR(__xludf.DUMMYFUNCTION("""COMPUTED_VALUE"""),38950.666666666664)</f>
        <v>38950.66667</v>
      </c>
      <c r="C160" s="1">
        <f>IFERROR(__xludf.DUMMYFUNCTION("""COMPUTED_VALUE"""),46.58)</f>
        <v>46.58</v>
      </c>
    </row>
    <row r="161">
      <c r="B161" s="2">
        <f>IFERROR(__xludf.DUMMYFUNCTION("""COMPUTED_VALUE"""),38951.666666666664)</f>
        <v>38951.66667</v>
      </c>
      <c r="C161" s="1">
        <f>IFERROR(__xludf.DUMMYFUNCTION("""COMPUTED_VALUE"""),46.55)</f>
        <v>46.55</v>
      </c>
    </row>
    <row r="162">
      <c r="B162" s="2">
        <f>IFERROR(__xludf.DUMMYFUNCTION("""COMPUTED_VALUE"""),38952.666666666664)</f>
        <v>38952.66667</v>
      </c>
      <c r="C162" s="1">
        <f>IFERROR(__xludf.DUMMYFUNCTION("""COMPUTED_VALUE"""),46.27)</f>
        <v>46.27</v>
      </c>
    </row>
    <row r="163">
      <c r="B163" s="2">
        <f>IFERROR(__xludf.DUMMYFUNCTION("""COMPUTED_VALUE"""),38953.666666666664)</f>
        <v>38953.66667</v>
      </c>
      <c r="C163" s="1">
        <f>IFERROR(__xludf.DUMMYFUNCTION("""COMPUTED_VALUE"""),46.39)</f>
        <v>46.39</v>
      </c>
    </row>
    <row r="164">
      <c r="B164" s="2">
        <f>IFERROR(__xludf.DUMMYFUNCTION("""COMPUTED_VALUE"""),38954.666666666664)</f>
        <v>38954.66667</v>
      </c>
      <c r="C164" s="1">
        <f>IFERROR(__xludf.DUMMYFUNCTION("""COMPUTED_VALUE"""),46.6)</f>
        <v>46.6</v>
      </c>
    </row>
    <row r="165">
      <c r="B165" s="2">
        <f>IFERROR(__xludf.DUMMYFUNCTION("""COMPUTED_VALUE"""),38957.666666666664)</f>
        <v>38957.66667</v>
      </c>
      <c r="C165" s="1">
        <f>IFERROR(__xludf.DUMMYFUNCTION("""COMPUTED_VALUE"""),46.99)</f>
        <v>46.99</v>
      </c>
    </row>
    <row r="166">
      <c r="B166" s="2">
        <f>IFERROR(__xludf.DUMMYFUNCTION("""COMPUTED_VALUE"""),38958.666666666664)</f>
        <v>38958.66667</v>
      </c>
      <c r="C166" s="1">
        <f>IFERROR(__xludf.DUMMYFUNCTION("""COMPUTED_VALUE"""),47.39)</f>
        <v>47.39</v>
      </c>
    </row>
    <row r="167">
      <c r="B167" s="2">
        <f>IFERROR(__xludf.DUMMYFUNCTION("""COMPUTED_VALUE"""),38959.666666666664)</f>
        <v>38959.66667</v>
      </c>
      <c r="C167" s="1">
        <f>IFERROR(__xludf.DUMMYFUNCTION("""COMPUTED_VALUE"""),47.85)</f>
        <v>47.85</v>
      </c>
    </row>
    <row r="168">
      <c r="B168" s="2">
        <f>IFERROR(__xludf.DUMMYFUNCTION("""COMPUTED_VALUE"""),38960.666666666664)</f>
        <v>38960.66667</v>
      </c>
      <c r="C168" s="1">
        <f>IFERROR(__xludf.DUMMYFUNCTION("""COMPUTED_VALUE"""),47.69)</f>
        <v>47.69</v>
      </c>
    </row>
    <row r="169">
      <c r="B169" s="2">
        <f>IFERROR(__xludf.DUMMYFUNCTION("""COMPUTED_VALUE"""),38961.666666666664)</f>
        <v>38961.66667</v>
      </c>
      <c r="C169" s="1">
        <f>IFERROR(__xludf.DUMMYFUNCTION("""COMPUTED_VALUE"""),47.8)</f>
        <v>47.8</v>
      </c>
    </row>
    <row r="170">
      <c r="B170" s="2">
        <f>IFERROR(__xludf.DUMMYFUNCTION("""COMPUTED_VALUE"""),38965.666666666664)</f>
        <v>38965.66667</v>
      </c>
      <c r="C170" s="1">
        <f>IFERROR(__xludf.DUMMYFUNCTION("""COMPUTED_VALUE"""),48.04)</f>
        <v>48.04</v>
      </c>
    </row>
    <row r="171">
      <c r="B171" s="2">
        <f>IFERROR(__xludf.DUMMYFUNCTION("""COMPUTED_VALUE"""),38966.666666666664)</f>
        <v>38966.66667</v>
      </c>
      <c r="C171" s="1">
        <f>IFERROR(__xludf.DUMMYFUNCTION("""COMPUTED_VALUE"""),47.13)</f>
        <v>47.13</v>
      </c>
    </row>
    <row r="172">
      <c r="B172" s="2">
        <f>IFERROR(__xludf.DUMMYFUNCTION("""COMPUTED_VALUE"""),38967.666666666664)</f>
        <v>38967.66667</v>
      </c>
      <c r="C172" s="1">
        <f>IFERROR(__xludf.DUMMYFUNCTION("""COMPUTED_VALUE"""),46.79)</f>
        <v>46.79</v>
      </c>
    </row>
    <row r="173">
      <c r="B173" s="2">
        <f>IFERROR(__xludf.DUMMYFUNCTION("""COMPUTED_VALUE"""),38968.666666666664)</f>
        <v>38968.66667</v>
      </c>
      <c r="C173" s="1">
        <f>IFERROR(__xludf.DUMMYFUNCTION("""COMPUTED_VALUE"""),47.24)</f>
        <v>47.24</v>
      </c>
    </row>
    <row r="174">
      <c r="B174" s="2">
        <f>IFERROR(__xludf.DUMMYFUNCTION("""COMPUTED_VALUE"""),38971.666666666664)</f>
        <v>38971.66667</v>
      </c>
      <c r="C174" s="1">
        <f>IFERROR(__xludf.DUMMYFUNCTION("""COMPUTED_VALUE"""),47.61)</f>
        <v>47.61</v>
      </c>
    </row>
    <row r="175">
      <c r="B175" s="2">
        <f>IFERROR(__xludf.DUMMYFUNCTION("""COMPUTED_VALUE"""),38972.666666666664)</f>
        <v>38972.66667</v>
      </c>
      <c r="C175" s="1">
        <f>IFERROR(__xludf.DUMMYFUNCTION("""COMPUTED_VALUE"""),48.58)</f>
        <v>48.58</v>
      </c>
    </row>
    <row r="176">
      <c r="B176" s="2">
        <f>IFERROR(__xludf.DUMMYFUNCTION("""COMPUTED_VALUE"""),38973.666666666664)</f>
        <v>38973.66667</v>
      </c>
      <c r="C176" s="1">
        <f>IFERROR(__xludf.DUMMYFUNCTION("""COMPUTED_VALUE"""),48.74)</f>
        <v>48.74</v>
      </c>
    </row>
    <row r="177">
      <c r="B177" s="2">
        <f>IFERROR(__xludf.DUMMYFUNCTION("""COMPUTED_VALUE"""),38974.666666666664)</f>
        <v>38974.66667</v>
      </c>
      <c r="C177" s="1">
        <f>IFERROR(__xludf.DUMMYFUNCTION("""COMPUTED_VALUE"""),48.86)</f>
        <v>48.86</v>
      </c>
    </row>
    <row r="178">
      <c r="B178" s="2">
        <f>IFERROR(__xludf.DUMMYFUNCTION("""COMPUTED_VALUE"""),38975.666666666664)</f>
        <v>38975.66667</v>
      </c>
      <c r="C178" s="1">
        <f>IFERROR(__xludf.DUMMYFUNCTION("""COMPUTED_VALUE"""),48.94)</f>
        <v>48.94</v>
      </c>
    </row>
    <row r="179">
      <c r="B179" s="2">
        <f>IFERROR(__xludf.DUMMYFUNCTION("""COMPUTED_VALUE"""),38978.666666666664)</f>
        <v>38978.66667</v>
      </c>
      <c r="C179" s="1">
        <f>IFERROR(__xludf.DUMMYFUNCTION("""COMPUTED_VALUE"""),49.01)</f>
        <v>49.01</v>
      </c>
    </row>
    <row r="180">
      <c r="B180" s="2">
        <f>IFERROR(__xludf.DUMMYFUNCTION("""COMPUTED_VALUE"""),38979.666666666664)</f>
        <v>38979.66667</v>
      </c>
      <c r="C180" s="1">
        <f>IFERROR(__xludf.DUMMYFUNCTION("""COMPUTED_VALUE"""),48.69)</f>
        <v>48.69</v>
      </c>
    </row>
    <row r="181">
      <c r="B181" s="2">
        <f>IFERROR(__xludf.DUMMYFUNCTION("""COMPUTED_VALUE"""),38980.666666666664)</f>
        <v>38980.66667</v>
      </c>
      <c r="C181" s="1">
        <f>IFERROR(__xludf.DUMMYFUNCTION("""COMPUTED_VALUE"""),49.48)</f>
        <v>49.48</v>
      </c>
    </row>
    <row r="182">
      <c r="B182" s="2">
        <f>IFERROR(__xludf.DUMMYFUNCTION("""COMPUTED_VALUE"""),38981.666666666664)</f>
        <v>38981.66667</v>
      </c>
      <c r="C182" s="1">
        <f>IFERROR(__xludf.DUMMYFUNCTION("""COMPUTED_VALUE"""),48.92)</f>
        <v>48.92</v>
      </c>
    </row>
    <row r="183">
      <c r="B183" s="2">
        <f>IFERROR(__xludf.DUMMYFUNCTION("""COMPUTED_VALUE"""),38982.666666666664)</f>
        <v>38982.66667</v>
      </c>
      <c r="C183" s="1">
        <f>IFERROR(__xludf.DUMMYFUNCTION("""COMPUTED_VALUE"""),48.46)</f>
        <v>48.46</v>
      </c>
    </row>
    <row r="184">
      <c r="B184" s="2">
        <f>IFERROR(__xludf.DUMMYFUNCTION("""COMPUTED_VALUE"""),38985.666666666664)</f>
        <v>38985.66667</v>
      </c>
      <c r="C184" s="1">
        <f>IFERROR(__xludf.DUMMYFUNCTION("""COMPUTED_VALUE"""),49.34)</f>
        <v>49.34</v>
      </c>
    </row>
    <row r="185">
      <c r="B185" s="2">
        <f>IFERROR(__xludf.DUMMYFUNCTION("""COMPUTED_VALUE"""),38986.666666666664)</f>
        <v>38986.66667</v>
      </c>
      <c r="C185" s="1">
        <f>IFERROR(__xludf.DUMMYFUNCTION("""COMPUTED_VALUE"""),49.63)</f>
        <v>49.63</v>
      </c>
    </row>
    <row r="186">
      <c r="B186" s="2">
        <f>IFERROR(__xludf.DUMMYFUNCTION("""COMPUTED_VALUE"""),38987.666666666664)</f>
        <v>38987.66667</v>
      </c>
      <c r="C186" s="1">
        <f>IFERROR(__xludf.DUMMYFUNCTION("""COMPUTED_VALUE"""),49.59)</f>
        <v>49.59</v>
      </c>
    </row>
    <row r="187">
      <c r="B187" s="2">
        <f>IFERROR(__xludf.DUMMYFUNCTION("""COMPUTED_VALUE"""),38988.666666666664)</f>
        <v>38988.66667</v>
      </c>
      <c r="C187" s="1">
        <f>IFERROR(__xludf.DUMMYFUNCTION("""COMPUTED_VALUE"""),49.77)</f>
        <v>49.77</v>
      </c>
    </row>
    <row r="188">
      <c r="B188" s="2">
        <f>IFERROR(__xludf.DUMMYFUNCTION("""COMPUTED_VALUE"""),38989.666666666664)</f>
        <v>38989.66667</v>
      </c>
      <c r="C188" s="1">
        <f>IFERROR(__xludf.DUMMYFUNCTION("""COMPUTED_VALUE"""),49.45)</f>
        <v>49.45</v>
      </c>
    </row>
    <row r="189">
      <c r="B189" s="2">
        <f>IFERROR(__xludf.DUMMYFUNCTION("""COMPUTED_VALUE"""),38992.666666666664)</f>
        <v>38992.66667</v>
      </c>
      <c r="C189" s="1">
        <f>IFERROR(__xludf.DUMMYFUNCTION("""COMPUTED_VALUE"""),49.23)</f>
        <v>49.23</v>
      </c>
    </row>
    <row r="190">
      <c r="B190" s="2">
        <f>IFERROR(__xludf.DUMMYFUNCTION("""COMPUTED_VALUE"""),38993.666666666664)</f>
        <v>38993.66667</v>
      </c>
      <c r="C190" s="1">
        <f>IFERROR(__xludf.DUMMYFUNCTION("""COMPUTED_VALUE"""),49.28)</f>
        <v>49.28</v>
      </c>
    </row>
    <row r="191">
      <c r="B191" s="2">
        <f>IFERROR(__xludf.DUMMYFUNCTION("""COMPUTED_VALUE"""),38994.666666666664)</f>
        <v>38994.66667</v>
      </c>
      <c r="C191" s="1">
        <f>IFERROR(__xludf.DUMMYFUNCTION("""COMPUTED_VALUE"""),50.19)</f>
        <v>50.19</v>
      </c>
    </row>
    <row r="192">
      <c r="B192" s="2">
        <f>IFERROR(__xludf.DUMMYFUNCTION("""COMPUTED_VALUE"""),38995.666666666664)</f>
        <v>38995.66667</v>
      </c>
      <c r="C192" s="1">
        <f>IFERROR(__xludf.DUMMYFUNCTION("""COMPUTED_VALUE"""),50.28)</f>
        <v>50.28</v>
      </c>
    </row>
    <row r="193">
      <c r="B193" s="2">
        <f>IFERROR(__xludf.DUMMYFUNCTION("""COMPUTED_VALUE"""),38996.666666666664)</f>
        <v>38996.66667</v>
      </c>
      <c r="C193" s="1">
        <f>IFERROR(__xludf.DUMMYFUNCTION("""COMPUTED_VALUE"""),50.18)</f>
        <v>50.18</v>
      </c>
    </row>
    <row r="194">
      <c r="B194" s="2">
        <f>IFERROR(__xludf.DUMMYFUNCTION("""COMPUTED_VALUE"""),38999.666666666664)</f>
        <v>38999.66667</v>
      </c>
      <c r="C194" s="1">
        <f>IFERROR(__xludf.DUMMYFUNCTION("""COMPUTED_VALUE"""),50.37)</f>
        <v>50.37</v>
      </c>
    </row>
    <row r="195">
      <c r="B195" s="2">
        <f>IFERROR(__xludf.DUMMYFUNCTION("""COMPUTED_VALUE"""),39000.666666666664)</f>
        <v>39000.66667</v>
      </c>
      <c r="C195" s="1">
        <f>IFERROR(__xludf.DUMMYFUNCTION("""COMPUTED_VALUE"""),50.38)</f>
        <v>50.38</v>
      </c>
    </row>
    <row r="196">
      <c r="B196" s="2">
        <f>IFERROR(__xludf.DUMMYFUNCTION("""COMPUTED_VALUE"""),39001.666666666664)</f>
        <v>39001.66667</v>
      </c>
      <c r="C196" s="1">
        <f>IFERROR(__xludf.DUMMYFUNCTION("""COMPUTED_VALUE"""),50.43)</f>
        <v>50.43</v>
      </c>
    </row>
    <row r="197">
      <c r="B197" s="2">
        <f>IFERROR(__xludf.DUMMYFUNCTION("""COMPUTED_VALUE"""),39002.666666666664)</f>
        <v>39002.66667</v>
      </c>
      <c r="C197" s="1">
        <f>IFERROR(__xludf.DUMMYFUNCTION("""COMPUTED_VALUE"""),51.17)</f>
        <v>51.17</v>
      </c>
    </row>
    <row r="198">
      <c r="B198" s="2">
        <f>IFERROR(__xludf.DUMMYFUNCTION("""COMPUTED_VALUE"""),39003.666666666664)</f>
        <v>39003.66667</v>
      </c>
      <c r="C198" s="1">
        <f>IFERROR(__xludf.DUMMYFUNCTION("""COMPUTED_VALUE"""),51.57)</f>
        <v>51.57</v>
      </c>
    </row>
    <row r="199">
      <c r="B199" s="2">
        <f>IFERROR(__xludf.DUMMYFUNCTION("""COMPUTED_VALUE"""),39006.666666666664)</f>
        <v>39006.66667</v>
      </c>
      <c r="C199" s="1">
        <f>IFERROR(__xludf.DUMMYFUNCTION("""COMPUTED_VALUE"""),51.77)</f>
        <v>51.77</v>
      </c>
    </row>
    <row r="200">
      <c r="B200" s="2">
        <f>IFERROR(__xludf.DUMMYFUNCTION("""COMPUTED_VALUE"""),39007.666666666664)</f>
        <v>39007.66667</v>
      </c>
      <c r="C200" s="1">
        <f>IFERROR(__xludf.DUMMYFUNCTION("""COMPUTED_VALUE"""),51.16)</f>
        <v>51.16</v>
      </c>
    </row>
    <row r="201">
      <c r="B201" s="2">
        <f>IFERROR(__xludf.DUMMYFUNCTION("""COMPUTED_VALUE"""),39008.666666666664)</f>
        <v>39008.66667</v>
      </c>
      <c r="C201" s="1">
        <f>IFERROR(__xludf.DUMMYFUNCTION("""COMPUTED_VALUE"""),50.85)</f>
        <v>50.85</v>
      </c>
    </row>
    <row r="202">
      <c r="B202" s="2">
        <f>IFERROR(__xludf.DUMMYFUNCTION("""COMPUTED_VALUE"""),39009.666666666664)</f>
        <v>39009.66667</v>
      </c>
      <c r="C202" s="1">
        <f>IFERROR(__xludf.DUMMYFUNCTION("""COMPUTED_VALUE"""),50.97)</f>
        <v>50.97</v>
      </c>
    </row>
    <row r="203">
      <c r="B203" s="2">
        <f>IFERROR(__xludf.DUMMYFUNCTION("""COMPUTED_VALUE"""),39010.666666666664)</f>
        <v>39010.66667</v>
      </c>
      <c r="C203" s="1">
        <f>IFERROR(__xludf.DUMMYFUNCTION("""COMPUTED_VALUE"""),50.99)</f>
        <v>50.99</v>
      </c>
    </row>
    <row r="204">
      <c r="B204" s="2">
        <f>IFERROR(__xludf.DUMMYFUNCTION("""COMPUTED_VALUE"""),39013.666666666664)</f>
        <v>39013.66667</v>
      </c>
      <c r="C204" s="1">
        <f>IFERROR(__xludf.DUMMYFUNCTION("""COMPUTED_VALUE"""),51.43)</f>
        <v>51.43</v>
      </c>
    </row>
    <row r="205">
      <c r="B205" s="2">
        <f>IFERROR(__xludf.DUMMYFUNCTION("""COMPUTED_VALUE"""),39014.666666666664)</f>
        <v>39014.66667</v>
      </c>
      <c r="C205" s="1">
        <f>IFERROR(__xludf.DUMMYFUNCTION("""COMPUTED_VALUE"""),51.02)</f>
        <v>51.02</v>
      </c>
    </row>
    <row r="206">
      <c r="B206" s="2">
        <f>IFERROR(__xludf.DUMMYFUNCTION("""COMPUTED_VALUE"""),39015.666666666664)</f>
        <v>39015.66667</v>
      </c>
      <c r="C206" s="1">
        <f>IFERROR(__xludf.DUMMYFUNCTION("""COMPUTED_VALUE"""),51.47)</f>
        <v>51.47</v>
      </c>
    </row>
    <row r="207">
      <c r="B207" s="2">
        <f>IFERROR(__xludf.DUMMYFUNCTION("""COMPUTED_VALUE"""),39016.666666666664)</f>
        <v>39016.66667</v>
      </c>
      <c r="C207" s="1">
        <f>IFERROR(__xludf.DUMMYFUNCTION("""COMPUTED_VALUE"""),51.76)</f>
        <v>51.76</v>
      </c>
    </row>
    <row r="208">
      <c r="B208" s="2">
        <f>IFERROR(__xludf.DUMMYFUNCTION("""COMPUTED_VALUE"""),39017.666666666664)</f>
        <v>39017.66667</v>
      </c>
      <c r="C208" s="1">
        <f>IFERROR(__xludf.DUMMYFUNCTION("""COMPUTED_VALUE"""),50.92)</f>
        <v>50.92</v>
      </c>
    </row>
    <row r="209">
      <c r="B209" s="2">
        <f>IFERROR(__xludf.DUMMYFUNCTION("""COMPUTED_VALUE"""),39020.666666666664)</f>
        <v>39020.66667</v>
      </c>
      <c r="C209" s="1">
        <f>IFERROR(__xludf.DUMMYFUNCTION("""COMPUTED_VALUE"""),51.33)</f>
        <v>51.33</v>
      </c>
    </row>
    <row r="210">
      <c r="B210" s="2">
        <f>IFERROR(__xludf.DUMMYFUNCTION("""COMPUTED_VALUE"""),39021.666666666664)</f>
        <v>39021.66667</v>
      </c>
      <c r="C210" s="1">
        <f>IFERROR(__xludf.DUMMYFUNCTION("""COMPUTED_VALUE"""),51.42)</f>
        <v>51.42</v>
      </c>
    </row>
    <row r="211">
      <c r="B211" s="2">
        <f>IFERROR(__xludf.DUMMYFUNCTION("""COMPUTED_VALUE"""),39022.666666666664)</f>
        <v>39022.66667</v>
      </c>
      <c r="C211" s="1">
        <f>IFERROR(__xludf.DUMMYFUNCTION("""COMPUTED_VALUE"""),50.89)</f>
        <v>50.89</v>
      </c>
    </row>
    <row r="212">
      <c r="B212" s="2">
        <f>IFERROR(__xludf.DUMMYFUNCTION("""COMPUTED_VALUE"""),39023.666666666664)</f>
        <v>39023.66667</v>
      </c>
      <c r="C212" s="1">
        <f>IFERROR(__xludf.DUMMYFUNCTION("""COMPUTED_VALUE"""),50.87)</f>
        <v>50.87</v>
      </c>
    </row>
    <row r="213">
      <c r="B213" s="2">
        <f>IFERROR(__xludf.DUMMYFUNCTION("""COMPUTED_VALUE"""),39024.666666666664)</f>
        <v>39024.66667</v>
      </c>
      <c r="C213" s="1">
        <f>IFERROR(__xludf.DUMMYFUNCTION("""COMPUTED_VALUE"""),50.8)</f>
        <v>50.8</v>
      </c>
    </row>
    <row r="214">
      <c r="B214" s="2">
        <f>IFERROR(__xludf.DUMMYFUNCTION("""COMPUTED_VALUE"""),39027.666666666664)</f>
        <v>39027.66667</v>
      </c>
      <c r="C214" s="1">
        <f>IFERROR(__xludf.DUMMYFUNCTION("""COMPUTED_VALUE"""),51.48)</f>
        <v>51.48</v>
      </c>
    </row>
    <row r="215">
      <c r="B215" s="2">
        <f>IFERROR(__xludf.DUMMYFUNCTION("""COMPUTED_VALUE"""),39028.666666666664)</f>
        <v>39028.66667</v>
      </c>
      <c r="C215" s="1">
        <f>IFERROR(__xludf.DUMMYFUNCTION("""COMPUTED_VALUE"""),51.7)</f>
        <v>51.7</v>
      </c>
    </row>
    <row r="216">
      <c r="B216" s="2">
        <f>IFERROR(__xludf.DUMMYFUNCTION("""COMPUTED_VALUE"""),39029.666666666664)</f>
        <v>39029.66667</v>
      </c>
      <c r="C216" s="1">
        <f>IFERROR(__xludf.DUMMYFUNCTION("""COMPUTED_VALUE"""),51.85)</f>
        <v>51.85</v>
      </c>
    </row>
    <row r="217">
      <c r="B217" s="2">
        <f>IFERROR(__xludf.DUMMYFUNCTION("""COMPUTED_VALUE"""),39030.666666666664)</f>
        <v>39030.66667</v>
      </c>
      <c r="C217" s="1">
        <f>IFERROR(__xludf.DUMMYFUNCTION("""COMPUTED_VALUE"""),51.96)</f>
        <v>51.96</v>
      </c>
    </row>
    <row r="218">
      <c r="B218" s="2">
        <f>IFERROR(__xludf.DUMMYFUNCTION("""COMPUTED_VALUE"""),39031.666666666664)</f>
        <v>39031.66667</v>
      </c>
      <c r="C218" s="1">
        <f>IFERROR(__xludf.DUMMYFUNCTION("""COMPUTED_VALUE"""),52.15)</f>
        <v>52.15</v>
      </c>
    </row>
    <row r="219">
      <c r="B219" s="2">
        <f>IFERROR(__xludf.DUMMYFUNCTION("""COMPUTED_VALUE"""),39034.666666666664)</f>
        <v>39034.66667</v>
      </c>
      <c r="C219" s="1">
        <f>IFERROR(__xludf.DUMMYFUNCTION("""COMPUTED_VALUE"""),52.63)</f>
        <v>52.63</v>
      </c>
    </row>
    <row r="220">
      <c r="B220" s="2">
        <f>IFERROR(__xludf.DUMMYFUNCTION("""COMPUTED_VALUE"""),39035.666666666664)</f>
        <v>39035.66667</v>
      </c>
      <c r="C220" s="1">
        <f>IFERROR(__xludf.DUMMYFUNCTION("""COMPUTED_VALUE"""),53.32)</f>
        <v>53.32</v>
      </c>
    </row>
    <row r="221">
      <c r="B221" s="2">
        <f>IFERROR(__xludf.DUMMYFUNCTION("""COMPUTED_VALUE"""),39036.666666666664)</f>
        <v>39036.66667</v>
      </c>
      <c r="C221" s="1">
        <f>IFERROR(__xludf.DUMMYFUNCTION("""COMPUTED_VALUE"""),53.45)</f>
        <v>53.45</v>
      </c>
    </row>
    <row r="222">
      <c r="B222" s="2">
        <f>IFERROR(__xludf.DUMMYFUNCTION("""COMPUTED_VALUE"""),39037.666666666664)</f>
        <v>39037.66667</v>
      </c>
      <c r="C222" s="1">
        <f>IFERROR(__xludf.DUMMYFUNCTION("""COMPUTED_VALUE"""),53.67)</f>
        <v>53.67</v>
      </c>
    </row>
    <row r="223">
      <c r="B223" s="2">
        <f>IFERROR(__xludf.DUMMYFUNCTION("""COMPUTED_VALUE"""),39038.666666666664)</f>
        <v>39038.66667</v>
      </c>
      <c r="C223" s="1">
        <f>IFERROR(__xludf.DUMMYFUNCTION("""COMPUTED_VALUE"""),53.48)</f>
        <v>53.48</v>
      </c>
    </row>
    <row r="224">
      <c r="B224" s="2">
        <f>IFERROR(__xludf.DUMMYFUNCTION("""COMPUTED_VALUE"""),39041.666666666664)</f>
        <v>39041.66667</v>
      </c>
      <c r="C224" s="1">
        <f>IFERROR(__xludf.DUMMYFUNCTION("""COMPUTED_VALUE"""),53.67)</f>
        <v>53.67</v>
      </c>
    </row>
    <row r="225">
      <c r="B225" s="2">
        <f>IFERROR(__xludf.DUMMYFUNCTION("""COMPUTED_VALUE"""),39042.666666666664)</f>
        <v>39042.66667</v>
      </c>
      <c r="C225" s="1">
        <f>IFERROR(__xludf.DUMMYFUNCTION("""COMPUTED_VALUE"""),53.7)</f>
        <v>53.7</v>
      </c>
    </row>
    <row r="226">
      <c r="B226" s="2">
        <f>IFERROR(__xludf.DUMMYFUNCTION("""COMPUTED_VALUE"""),39043.666666666664)</f>
        <v>39043.66667</v>
      </c>
      <c r="C226" s="1">
        <f>IFERROR(__xludf.DUMMYFUNCTION("""COMPUTED_VALUE"""),54.13)</f>
        <v>54.13</v>
      </c>
    </row>
    <row r="227">
      <c r="B227" s="2">
        <f>IFERROR(__xludf.DUMMYFUNCTION("""COMPUTED_VALUE"""),39048.666666666664)</f>
        <v>39048.66667</v>
      </c>
      <c r="C227" s="1">
        <f>IFERROR(__xludf.DUMMYFUNCTION("""COMPUTED_VALUE"""),52.65)</f>
        <v>52.65</v>
      </c>
    </row>
    <row r="228">
      <c r="B228" s="2">
        <f>IFERROR(__xludf.DUMMYFUNCTION("""COMPUTED_VALUE"""),39049.666666666664)</f>
        <v>39049.66667</v>
      </c>
      <c r="C228" s="1">
        <f>IFERROR(__xludf.DUMMYFUNCTION("""COMPUTED_VALUE"""),52.83)</f>
        <v>52.83</v>
      </c>
    </row>
    <row r="229">
      <c r="B229" s="2">
        <f>IFERROR(__xludf.DUMMYFUNCTION("""COMPUTED_VALUE"""),39050.666666666664)</f>
        <v>39050.66667</v>
      </c>
      <c r="C229" s="1">
        <f>IFERROR(__xludf.DUMMYFUNCTION("""COMPUTED_VALUE"""),53.07)</f>
        <v>53.07</v>
      </c>
    </row>
    <row r="230">
      <c r="B230" s="2">
        <f>IFERROR(__xludf.DUMMYFUNCTION("""COMPUTED_VALUE"""),39051.666666666664)</f>
        <v>39051.66667</v>
      </c>
      <c r="C230" s="1">
        <f>IFERROR(__xludf.DUMMYFUNCTION("""COMPUTED_VALUE"""),53.21)</f>
        <v>53.21</v>
      </c>
    </row>
    <row r="231">
      <c r="B231" s="2">
        <f>IFERROR(__xludf.DUMMYFUNCTION("""COMPUTED_VALUE"""),39052.666666666664)</f>
        <v>39052.66667</v>
      </c>
      <c r="C231" s="1">
        <f>IFERROR(__xludf.DUMMYFUNCTION("""COMPUTED_VALUE"""),52.66)</f>
        <v>52.66</v>
      </c>
    </row>
    <row r="232">
      <c r="B232" s="2">
        <f>IFERROR(__xludf.DUMMYFUNCTION("""COMPUTED_VALUE"""),39055.666666666664)</f>
        <v>39055.66667</v>
      </c>
      <c r="C232" s="1">
        <f>IFERROR(__xludf.DUMMYFUNCTION("""COMPUTED_VALUE"""),53.5)</f>
        <v>53.5</v>
      </c>
    </row>
    <row r="233">
      <c r="B233" s="2">
        <f>IFERROR(__xludf.DUMMYFUNCTION("""COMPUTED_VALUE"""),39056.666666666664)</f>
        <v>39056.66667</v>
      </c>
      <c r="C233" s="1">
        <f>IFERROR(__xludf.DUMMYFUNCTION("""COMPUTED_VALUE"""),53.61)</f>
        <v>53.61</v>
      </c>
    </row>
    <row r="234">
      <c r="B234" s="2">
        <f>IFERROR(__xludf.DUMMYFUNCTION("""COMPUTED_VALUE"""),39057.666666666664)</f>
        <v>39057.66667</v>
      </c>
      <c r="C234" s="1">
        <f>IFERROR(__xludf.DUMMYFUNCTION("""COMPUTED_VALUE"""),53.29)</f>
        <v>53.29</v>
      </c>
    </row>
    <row r="235">
      <c r="B235" s="2">
        <f>IFERROR(__xludf.DUMMYFUNCTION("""COMPUTED_VALUE"""),39058.666666666664)</f>
        <v>39058.66667</v>
      </c>
      <c r="C235" s="1">
        <f>IFERROR(__xludf.DUMMYFUNCTION("""COMPUTED_VALUE"""),52.9)</f>
        <v>52.9</v>
      </c>
    </row>
    <row r="236">
      <c r="B236" s="2">
        <f>IFERROR(__xludf.DUMMYFUNCTION("""COMPUTED_VALUE"""),39059.666666666664)</f>
        <v>39059.66667</v>
      </c>
      <c r="C236" s="1">
        <f>IFERROR(__xludf.DUMMYFUNCTION("""COMPUTED_VALUE"""),52.96)</f>
        <v>52.96</v>
      </c>
    </row>
    <row r="237">
      <c r="B237" s="2">
        <f>IFERROR(__xludf.DUMMYFUNCTION("""COMPUTED_VALUE"""),39062.666666666664)</f>
        <v>39062.66667</v>
      </c>
      <c r="C237" s="1">
        <f>IFERROR(__xludf.DUMMYFUNCTION("""COMPUTED_VALUE"""),53.17)</f>
        <v>53.17</v>
      </c>
    </row>
    <row r="238">
      <c r="B238" s="2">
        <f>IFERROR(__xludf.DUMMYFUNCTION("""COMPUTED_VALUE"""),39063.666666666664)</f>
        <v>39063.66667</v>
      </c>
      <c r="C238" s="1">
        <f>IFERROR(__xludf.DUMMYFUNCTION("""COMPUTED_VALUE"""),52.86)</f>
        <v>52.86</v>
      </c>
    </row>
    <row r="239">
      <c r="B239" s="2">
        <f>IFERROR(__xludf.DUMMYFUNCTION("""COMPUTED_VALUE"""),39064.666666666664)</f>
        <v>39064.66667</v>
      </c>
      <c r="C239" s="1">
        <f>IFERROR(__xludf.DUMMYFUNCTION("""COMPUTED_VALUE"""),52.92)</f>
        <v>52.92</v>
      </c>
    </row>
    <row r="240">
      <c r="B240" s="2">
        <f>IFERROR(__xludf.DUMMYFUNCTION("""COMPUTED_VALUE"""),39065.666666666664)</f>
        <v>39065.66667</v>
      </c>
      <c r="C240" s="1">
        <f>IFERROR(__xludf.DUMMYFUNCTION("""COMPUTED_VALUE"""),53.52)</f>
        <v>53.52</v>
      </c>
    </row>
    <row r="241">
      <c r="B241" s="2">
        <f>IFERROR(__xludf.DUMMYFUNCTION("""COMPUTED_VALUE"""),39066.666666666664)</f>
        <v>39066.66667</v>
      </c>
      <c r="C241" s="1">
        <f>IFERROR(__xludf.DUMMYFUNCTION("""COMPUTED_VALUE"""),53.53)</f>
        <v>53.53</v>
      </c>
    </row>
    <row r="242">
      <c r="B242" s="2">
        <f>IFERROR(__xludf.DUMMYFUNCTION("""COMPUTED_VALUE"""),39069.666666666664)</f>
        <v>39069.66667</v>
      </c>
      <c r="C242" s="1">
        <f>IFERROR(__xludf.DUMMYFUNCTION("""COMPUTED_VALUE"""),53.01)</f>
        <v>53.01</v>
      </c>
    </row>
    <row r="243">
      <c r="B243" s="2">
        <f>IFERROR(__xludf.DUMMYFUNCTION("""COMPUTED_VALUE"""),39070.666666666664)</f>
        <v>39070.66667</v>
      </c>
      <c r="C243" s="1">
        <f>IFERROR(__xludf.DUMMYFUNCTION("""COMPUTED_VALUE"""),52.81)</f>
        <v>52.81</v>
      </c>
    </row>
    <row r="244">
      <c r="B244" s="2">
        <f>IFERROR(__xludf.DUMMYFUNCTION("""COMPUTED_VALUE"""),39071.666666666664)</f>
        <v>39071.66667</v>
      </c>
      <c r="C244" s="1">
        <f>IFERROR(__xludf.DUMMYFUNCTION("""COMPUTED_VALUE"""),52.83)</f>
        <v>52.83</v>
      </c>
    </row>
    <row r="245">
      <c r="B245" s="2">
        <f>IFERROR(__xludf.DUMMYFUNCTION("""COMPUTED_VALUE"""),39072.666666666664)</f>
        <v>39072.66667</v>
      </c>
      <c r="C245" s="1">
        <f>IFERROR(__xludf.DUMMYFUNCTION("""COMPUTED_VALUE"""),52.53)</f>
        <v>52.53</v>
      </c>
    </row>
    <row r="246">
      <c r="B246" s="2">
        <f>IFERROR(__xludf.DUMMYFUNCTION("""COMPUTED_VALUE"""),39073.666666666664)</f>
        <v>39073.66667</v>
      </c>
      <c r="C246" s="1">
        <f>IFERROR(__xludf.DUMMYFUNCTION("""COMPUTED_VALUE"""),52.13)</f>
        <v>52.13</v>
      </c>
    </row>
    <row r="247">
      <c r="B247" s="2">
        <f>IFERROR(__xludf.DUMMYFUNCTION("""COMPUTED_VALUE"""),39077.666666666664)</f>
        <v>39077.66667</v>
      </c>
      <c r="C247" s="1">
        <f>IFERROR(__xludf.DUMMYFUNCTION("""COMPUTED_VALUE"""),52.43)</f>
        <v>52.43</v>
      </c>
    </row>
    <row r="248">
      <c r="B248" s="2">
        <f>IFERROR(__xludf.DUMMYFUNCTION("""COMPUTED_VALUE"""),39078.666666666664)</f>
        <v>39078.66667</v>
      </c>
      <c r="C248" s="1">
        <f>IFERROR(__xludf.DUMMYFUNCTION("""COMPUTED_VALUE"""),52.82)</f>
        <v>52.82</v>
      </c>
    </row>
    <row r="249">
      <c r="B249" s="2">
        <f>IFERROR(__xludf.DUMMYFUNCTION("""COMPUTED_VALUE"""),39079.666666666664)</f>
        <v>39079.66667</v>
      </c>
      <c r="C249" s="1">
        <f>IFERROR(__xludf.DUMMYFUNCTION("""COMPUTED_VALUE"""),52.67)</f>
        <v>52.67</v>
      </c>
    </row>
    <row r="250">
      <c r="B250" s="2">
        <f>IFERROR(__xludf.DUMMYFUNCTION("""COMPUTED_VALUE"""),39080.666666666664)</f>
        <v>39080.66667</v>
      </c>
      <c r="C250" s="1">
        <f>IFERROR(__xludf.DUMMYFUNCTION("""COMPUTED_VALUE"""),52.53)</f>
        <v>52.53</v>
      </c>
    </row>
    <row r="251">
      <c r="B251" s="2">
        <f>IFERROR(__xludf.DUMMYFUNCTION("""COMPUTED_VALUE"""),39085.666666666664)</f>
        <v>39085.66667</v>
      </c>
      <c r="C251" s="1">
        <f>IFERROR(__xludf.DUMMYFUNCTION("""COMPUTED_VALUE"""),52.63)</f>
        <v>52.63</v>
      </c>
    </row>
    <row r="252">
      <c r="B252" s="2">
        <f>IFERROR(__xludf.DUMMYFUNCTION("""COMPUTED_VALUE"""),39086.666666666664)</f>
        <v>39086.66667</v>
      </c>
      <c r="C252" s="1">
        <f>IFERROR(__xludf.DUMMYFUNCTION("""COMPUTED_VALUE"""),53.59)</f>
        <v>53.59</v>
      </c>
    </row>
    <row r="253">
      <c r="B253" s="2">
        <f>IFERROR(__xludf.DUMMYFUNCTION("""COMPUTED_VALUE"""),39087.666666666664)</f>
        <v>39087.66667</v>
      </c>
      <c r="C253" s="1">
        <f>IFERROR(__xludf.DUMMYFUNCTION("""COMPUTED_VALUE"""),53.18)</f>
        <v>53.18</v>
      </c>
    </row>
    <row r="254">
      <c r="B254" s="2">
        <f>IFERROR(__xludf.DUMMYFUNCTION("""COMPUTED_VALUE"""),39090.666666666664)</f>
        <v>39090.66667</v>
      </c>
      <c r="C254" s="1">
        <f>IFERROR(__xludf.DUMMYFUNCTION("""COMPUTED_VALUE"""),53.25)</f>
        <v>53.25</v>
      </c>
    </row>
    <row r="255">
      <c r="B255" s="2">
        <f>IFERROR(__xludf.DUMMYFUNCTION("""COMPUTED_VALUE"""),39091.666666666664)</f>
        <v>39091.66667</v>
      </c>
      <c r="C255" s="1">
        <f>IFERROR(__xludf.DUMMYFUNCTION("""COMPUTED_VALUE"""),53.54)</f>
        <v>53.54</v>
      </c>
    </row>
    <row r="256">
      <c r="B256" s="2">
        <f>IFERROR(__xludf.DUMMYFUNCTION("""COMPUTED_VALUE"""),39092.666666666664)</f>
        <v>39092.66667</v>
      </c>
      <c r="C256" s="1">
        <f>IFERROR(__xludf.DUMMYFUNCTION("""COMPUTED_VALUE"""),53.88)</f>
        <v>53.88</v>
      </c>
    </row>
    <row r="257">
      <c r="B257" s="2">
        <f>IFERROR(__xludf.DUMMYFUNCTION("""COMPUTED_VALUE"""),39093.666666666664)</f>
        <v>39093.66667</v>
      </c>
      <c r="C257" s="1">
        <f>IFERROR(__xludf.DUMMYFUNCTION("""COMPUTED_VALUE"""),54.34)</f>
        <v>54.34</v>
      </c>
    </row>
    <row r="258">
      <c r="B258" s="2">
        <f>IFERROR(__xludf.DUMMYFUNCTION("""COMPUTED_VALUE"""),39094.666666666664)</f>
        <v>39094.66667</v>
      </c>
      <c r="C258" s="1">
        <f>IFERROR(__xludf.DUMMYFUNCTION("""COMPUTED_VALUE"""),54.61)</f>
        <v>54.61</v>
      </c>
    </row>
    <row r="259">
      <c r="B259" s="2">
        <f>IFERROR(__xludf.DUMMYFUNCTION("""COMPUTED_VALUE"""),39098.666666666664)</f>
        <v>39098.66667</v>
      </c>
      <c r="C259" s="1">
        <f>IFERROR(__xludf.DUMMYFUNCTION("""COMPUTED_VALUE"""),54.43)</f>
        <v>54.43</v>
      </c>
    </row>
    <row r="260">
      <c r="B260" s="2">
        <f>IFERROR(__xludf.DUMMYFUNCTION("""COMPUTED_VALUE"""),39099.666666666664)</f>
        <v>39099.66667</v>
      </c>
      <c r="C260" s="1">
        <f>IFERROR(__xludf.DUMMYFUNCTION("""COMPUTED_VALUE"""),53.74)</f>
        <v>53.74</v>
      </c>
    </row>
    <row r="261">
      <c r="B261" s="2">
        <f>IFERROR(__xludf.DUMMYFUNCTION("""COMPUTED_VALUE"""),39100.666666666664)</f>
        <v>39100.66667</v>
      </c>
      <c r="C261" s="1">
        <f>IFERROR(__xludf.DUMMYFUNCTION("""COMPUTED_VALUE"""),52.73)</f>
        <v>52.73</v>
      </c>
    </row>
    <row r="262">
      <c r="B262" s="2">
        <f>IFERROR(__xludf.DUMMYFUNCTION("""COMPUTED_VALUE"""),39101.666666666664)</f>
        <v>39101.66667</v>
      </c>
      <c r="C262" s="1">
        <f>IFERROR(__xludf.DUMMYFUNCTION("""COMPUTED_VALUE"""),52.75)</f>
        <v>52.75</v>
      </c>
    </row>
    <row r="263">
      <c r="B263" s="2">
        <f>IFERROR(__xludf.DUMMYFUNCTION("""COMPUTED_VALUE"""),39104.666666666664)</f>
        <v>39104.66667</v>
      </c>
      <c r="C263" s="1">
        <f>IFERROR(__xludf.DUMMYFUNCTION("""COMPUTED_VALUE"""),52.3)</f>
        <v>52.3</v>
      </c>
    </row>
    <row r="264">
      <c r="B264" s="2">
        <f>IFERROR(__xludf.DUMMYFUNCTION("""COMPUTED_VALUE"""),39105.666666666664)</f>
        <v>39105.66667</v>
      </c>
      <c r="C264" s="1">
        <f>IFERROR(__xludf.DUMMYFUNCTION("""COMPUTED_VALUE"""),52.24)</f>
        <v>52.24</v>
      </c>
    </row>
    <row r="265">
      <c r="B265" s="2">
        <f>IFERROR(__xludf.DUMMYFUNCTION("""COMPUTED_VALUE"""),39106.666666666664)</f>
        <v>39106.66667</v>
      </c>
      <c r="C265" s="1">
        <f>IFERROR(__xludf.DUMMYFUNCTION("""COMPUTED_VALUE"""),53.2)</f>
        <v>53.2</v>
      </c>
    </row>
    <row r="266">
      <c r="B266" s="2">
        <f>IFERROR(__xludf.DUMMYFUNCTION("""COMPUTED_VALUE"""),39107.666666666664)</f>
        <v>39107.66667</v>
      </c>
      <c r="C266" s="1">
        <f>IFERROR(__xludf.DUMMYFUNCTION("""COMPUTED_VALUE"""),52.72)</f>
        <v>52.72</v>
      </c>
    </row>
    <row r="267">
      <c r="B267" s="2">
        <f>IFERROR(__xludf.DUMMYFUNCTION("""COMPUTED_VALUE"""),39108.666666666664)</f>
        <v>39108.66667</v>
      </c>
      <c r="C267" s="1">
        <f>IFERROR(__xludf.DUMMYFUNCTION("""COMPUTED_VALUE"""),52.83)</f>
        <v>52.83</v>
      </c>
    </row>
    <row r="268">
      <c r="B268" s="2">
        <f>IFERROR(__xludf.DUMMYFUNCTION("""COMPUTED_VALUE"""),39111.666666666664)</f>
        <v>39111.66667</v>
      </c>
      <c r="C268" s="1">
        <f>IFERROR(__xludf.DUMMYFUNCTION("""COMPUTED_VALUE"""),52.83)</f>
        <v>52.83</v>
      </c>
    </row>
    <row r="269">
      <c r="B269" s="2">
        <f>IFERROR(__xludf.DUMMYFUNCTION("""COMPUTED_VALUE"""),39112.666666666664)</f>
        <v>39112.66667</v>
      </c>
      <c r="C269" s="1">
        <f>IFERROR(__xludf.DUMMYFUNCTION("""COMPUTED_VALUE"""),53.11)</f>
        <v>53.11</v>
      </c>
    </row>
    <row r="270">
      <c r="B270" s="2">
        <f>IFERROR(__xludf.DUMMYFUNCTION("""COMPUTED_VALUE"""),39113.666666666664)</f>
        <v>39113.66667</v>
      </c>
      <c r="C270" s="1">
        <f>IFERROR(__xludf.DUMMYFUNCTION("""COMPUTED_VALUE"""),53.34)</f>
        <v>53.34</v>
      </c>
    </row>
    <row r="271">
      <c r="B271" s="2">
        <f>IFERROR(__xludf.DUMMYFUNCTION("""COMPUTED_VALUE"""),39114.666666666664)</f>
        <v>39114.66667</v>
      </c>
      <c r="C271" s="1">
        <f>IFERROR(__xludf.DUMMYFUNCTION("""COMPUTED_VALUE"""),53.35)</f>
        <v>53.35</v>
      </c>
    </row>
    <row r="272">
      <c r="B272" s="2">
        <f>IFERROR(__xludf.DUMMYFUNCTION("""COMPUTED_VALUE"""),39115.666666666664)</f>
        <v>39115.66667</v>
      </c>
      <c r="C272" s="1">
        <f>IFERROR(__xludf.DUMMYFUNCTION("""COMPUTED_VALUE"""),53.41)</f>
        <v>53.41</v>
      </c>
    </row>
    <row r="273">
      <c r="B273" s="2">
        <f>IFERROR(__xludf.DUMMYFUNCTION("""COMPUTED_VALUE"""),39118.666666666664)</f>
        <v>39118.66667</v>
      </c>
      <c r="C273" s="1">
        <f>IFERROR(__xludf.DUMMYFUNCTION("""COMPUTED_VALUE"""),53.43)</f>
        <v>53.43</v>
      </c>
    </row>
    <row r="274">
      <c r="B274" s="2">
        <f>IFERROR(__xludf.DUMMYFUNCTION("""COMPUTED_VALUE"""),39119.666666666664)</f>
        <v>39119.66667</v>
      </c>
      <c r="C274" s="1">
        <f>IFERROR(__xludf.DUMMYFUNCTION("""COMPUTED_VALUE"""),53.34)</f>
        <v>53.34</v>
      </c>
    </row>
    <row r="275">
      <c r="B275" s="2">
        <f>IFERROR(__xludf.DUMMYFUNCTION("""COMPUTED_VALUE"""),39120.666666666664)</f>
        <v>39120.66667</v>
      </c>
      <c r="C275" s="1">
        <f>IFERROR(__xludf.DUMMYFUNCTION("""COMPUTED_VALUE"""),53.79)</f>
        <v>53.79</v>
      </c>
    </row>
    <row r="276">
      <c r="B276" s="2">
        <f>IFERROR(__xludf.DUMMYFUNCTION("""COMPUTED_VALUE"""),39121.666666666664)</f>
        <v>39121.66667</v>
      </c>
      <c r="C276" s="1">
        <f>IFERROR(__xludf.DUMMYFUNCTION("""COMPUTED_VALUE"""),53.76)</f>
        <v>53.76</v>
      </c>
    </row>
    <row r="277">
      <c r="B277" s="2">
        <f>IFERROR(__xludf.DUMMYFUNCTION("""COMPUTED_VALUE"""),39122.666666666664)</f>
        <v>39122.66667</v>
      </c>
      <c r="C277" s="1">
        <f>IFERROR(__xludf.DUMMYFUNCTION("""COMPUTED_VALUE"""),53.21)</f>
        <v>53.21</v>
      </c>
    </row>
    <row r="278">
      <c r="B278" s="2">
        <f>IFERROR(__xludf.DUMMYFUNCTION("""COMPUTED_VALUE"""),39125.666666666664)</f>
        <v>39125.66667</v>
      </c>
      <c r="C278" s="1">
        <f>IFERROR(__xludf.DUMMYFUNCTION("""COMPUTED_VALUE"""),52.97)</f>
        <v>52.97</v>
      </c>
    </row>
    <row r="279">
      <c r="B279" s="2">
        <f>IFERROR(__xludf.DUMMYFUNCTION("""COMPUTED_VALUE"""),39126.666666666664)</f>
        <v>39126.66667</v>
      </c>
      <c r="C279" s="1">
        <f>IFERROR(__xludf.DUMMYFUNCTION("""COMPUTED_VALUE"""),53.09)</f>
        <v>53.09</v>
      </c>
    </row>
    <row r="280">
      <c r="B280" s="2">
        <f>IFERROR(__xludf.DUMMYFUNCTION("""COMPUTED_VALUE"""),39127.666666666664)</f>
        <v>39127.66667</v>
      </c>
      <c r="C280" s="1">
        <f>IFERROR(__xludf.DUMMYFUNCTION("""COMPUTED_VALUE"""),53.89)</f>
        <v>53.89</v>
      </c>
    </row>
    <row r="281">
      <c r="B281" s="2">
        <f>IFERROR(__xludf.DUMMYFUNCTION("""COMPUTED_VALUE"""),39128.666666666664)</f>
        <v>39128.66667</v>
      </c>
      <c r="C281" s="1">
        <f>IFERROR(__xludf.DUMMYFUNCTION("""COMPUTED_VALUE"""),54.08)</f>
        <v>54.08</v>
      </c>
    </row>
    <row r="282">
      <c r="B282" s="2">
        <f>IFERROR(__xludf.DUMMYFUNCTION("""COMPUTED_VALUE"""),39129.666666666664)</f>
        <v>39129.66667</v>
      </c>
      <c r="C282" s="1">
        <f>IFERROR(__xludf.DUMMYFUNCTION("""COMPUTED_VALUE"""),54.0)</f>
        <v>54</v>
      </c>
    </row>
    <row r="283">
      <c r="B283" s="2">
        <f>IFERROR(__xludf.DUMMYFUNCTION("""COMPUTED_VALUE"""),39133.666666666664)</f>
        <v>39133.66667</v>
      </c>
      <c r="C283" s="1">
        <f>IFERROR(__xludf.DUMMYFUNCTION("""COMPUTED_VALUE"""),54.23)</f>
        <v>54.23</v>
      </c>
    </row>
    <row r="284">
      <c r="B284" s="2">
        <f>IFERROR(__xludf.DUMMYFUNCTION("""COMPUTED_VALUE"""),39134.666666666664)</f>
        <v>39134.66667</v>
      </c>
      <c r="C284" s="1">
        <f>IFERROR(__xludf.DUMMYFUNCTION("""COMPUTED_VALUE"""),54.1)</f>
        <v>54.1</v>
      </c>
    </row>
    <row r="285">
      <c r="B285" s="2">
        <f>IFERROR(__xludf.DUMMYFUNCTION("""COMPUTED_VALUE"""),39135.666666666664)</f>
        <v>39135.66667</v>
      </c>
      <c r="C285" s="1">
        <f>IFERROR(__xludf.DUMMYFUNCTION("""COMPUTED_VALUE"""),54.42)</f>
        <v>54.42</v>
      </c>
    </row>
    <row r="286">
      <c r="B286" s="2">
        <f>IFERROR(__xludf.DUMMYFUNCTION("""COMPUTED_VALUE"""),39136.666666666664)</f>
        <v>39136.66667</v>
      </c>
      <c r="C286" s="1">
        <f>IFERROR(__xludf.DUMMYFUNCTION("""COMPUTED_VALUE"""),54.3)</f>
        <v>54.3</v>
      </c>
    </row>
    <row r="287">
      <c r="B287" s="2">
        <f>IFERROR(__xludf.DUMMYFUNCTION("""COMPUTED_VALUE"""),39139.666666666664)</f>
        <v>39139.66667</v>
      </c>
      <c r="C287" s="1">
        <f>IFERROR(__xludf.DUMMYFUNCTION("""COMPUTED_VALUE"""),54.09)</f>
        <v>54.09</v>
      </c>
    </row>
    <row r="288">
      <c r="B288" s="2">
        <f>IFERROR(__xludf.DUMMYFUNCTION("""COMPUTED_VALUE"""),39140.666666666664)</f>
        <v>39140.66667</v>
      </c>
      <c r="C288" s="1">
        <f>IFERROR(__xludf.DUMMYFUNCTION("""COMPUTED_VALUE"""),52.04)</f>
        <v>52.04</v>
      </c>
    </row>
    <row r="289">
      <c r="B289" s="2">
        <f>IFERROR(__xludf.DUMMYFUNCTION("""COMPUTED_VALUE"""),39141.666666666664)</f>
        <v>39141.66667</v>
      </c>
      <c r="C289" s="1">
        <f>IFERROR(__xludf.DUMMYFUNCTION("""COMPUTED_VALUE"""),52.16)</f>
        <v>52.16</v>
      </c>
    </row>
    <row r="290">
      <c r="B290" s="2">
        <f>IFERROR(__xludf.DUMMYFUNCTION("""COMPUTED_VALUE"""),39142.666666666664)</f>
        <v>39142.66667</v>
      </c>
      <c r="C290" s="1">
        <f>IFERROR(__xludf.DUMMYFUNCTION("""COMPUTED_VALUE"""),51.92)</f>
        <v>51.92</v>
      </c>
    </row>
    <row r="291">
      <c r="B291" s="2">
        <f>IFERROR(__xludf.DUMMYFUNCTION("""COMPUTED_VALUE"""),39143.666666666664)</f>
        <v>39143.66667</v>
      </c>
      <c r="C291" s="1">
        <f>IFERROR(__xludf.DUMMYFUNCTION("""COMPUTED_VALUE"""),51.19)</f>
        <v>51.19</v>
      </c>
    </row>
    <row r="292">
      <c r="B292" s="2">
        <f>IFERROR(__xludf.DUMMYFUNCTION("""COMPUTED_VALUE"""),39146.666666666664)</f>
        <v>39146.66667</v>
      </c>
      <c r="C292" s="1">
        <f>IFERROR(__xludf.DUMMYFUNCTION("""COMPUTED_VALUE"""),50.83)</f>
        <v>50.83</v>
      </c>
    </row>
    <row r="293">
      <c r="B293" s="2">
        <f>IFERROR(__xludf.DUMMYFUNCTION("""COMPUTED_VALUE"""),39147.666666666664)</f>
        <v>39147.66667</v>
      </c>
      <c r="C293" s="1">
        <f>IFERROR(__xludf.DUMMYFUNCTION("""COMPUTED_VALUE"""),51.7)</f>
        <v>51.7</v>
      </c>
    </row>
    <row r="294">
      <c r="B294" s="2">
        <f>IFERROR(__xludf.DUMMYFUNCTION("""COMPUTED_VALUE"""),39148.666666666664)</f>
        <v>39148.66667</v>
      </c>
      <c r="C294" s="1">
        <f>IFERROR(__xludf.DUMMYFUNCTION("""COMPUTED_VALUE"""),51.48)</f>
        <v>51.48</v>
      </c>
    </row>
    <row r="295">
      <c r="B295" s="2">
        <f>IFERROR(__xludf.DUMMYFUNCTION("""COMPUTED_VALUE"""),39149.666666666664)</f>
        <v>39149.66667</v>
      </c>
      <c r="C295" s="1">
        <f>IFERROR(__xludf.DUMMYFUNCTION("""COMPUTED_VALUE"""),51.68)</f>
        <v>51.68</v>
      </c>
    </row>
    <row r="296">
      <c r="B296" s="2">
        <f>IFERROR(__xludf.DUMMYFUNCTION("""COMPUTED_VALUE"""),39150.666666666664)</f>
        <v>39150.66667</v>
      </c>
      <c r="C296" s="1">
        <f>IFERROR(__xludf.DUMMYFUNCTION("""COMPUTED_VALUE"""),51.81)</f>
        <v>51.81</v>
      </c>
    </row>
    <row r="297">
      <c r="B297" s="2">
        <f>IFERROR(__xludf.DUMMYFUNCTION("""COMPUTED_VALUE"""),39153.666666666664)</f>
        <v>39153.66667</v>
      </c>
      <c r="C297" s="1">
        <f>IFERROR(__xludf.DUMMYFUNCTION("""COMPUTED_VALUE"""),52.15)</f>
        <v>52.15</v>
      </c>
    </row>
    <row r="298">
      <c r="B298" s="2">
        <f>IFERROR(__xludf.DUMMYFUNCTION("""COMPUTED_VALUE"""),39154.666666666664)</f>
        <v>39154.66667</v>
      </c>
      <c r="C298" s="1">
        <f>IFERROR(__xludf.DUMMYFUNCTION("""COMPUTED_VALUE"""),51.22)</f>
        <v>51.22</v>
      </c>
    </row>
    <row r="299">
      <c r="B299" s="2">
        <f>IFERROR(__xludf.DUMMYFUNCTION("""COMPUTED_VALUE"""),39155.666666666664)</f>
        <v>39155.66667</v>
      </c>
      <c r="C299" s="1">
        <f>IFERROR(__xludf.DUMMYFUNCTION("""COMPUTED_VALUE"""),51.75)</f>
        <v>51.75</v>
      </c>
    </row>
    <row r="300">
      <c r="B300" s="2">
        <f>IFERROR(__xludf.DUMMYFUNCTION("""COMPUTED_VALUE"""),39156.666666666664)</f>
        <v>39156.66667</v>
      </c>
      <c r="C300" s="1">
        <f>IFERROR(__xludf.DUMMYFUNCTION("""COMPUTED_VALUE"""),51.79)</f>
        <v>51.79</v>
      </c>
    </row>
    <row r="301">
      <c r="B301" s="2">
        <f>IFERROR(__xludf.DUMMYFUNCTION("""COMPUTED_VALUE"""),39157.666666666664)</f>
        <v>39157.66667</v>
      </c>
      <c r="C301" s="1">
        <f>IFERROR(__xludf.DUMMYFUNCTION("""COMPUTED_VALUE"""),51.73)</f>
        <v>51.73</v>
      </c>
    </row>
    <row r="302">
      <c r="B302" s="2">
        <f>IFERROR(__xludf.DUMMYFUNCTION("""COMPUTED_VALUE"""),39160.666666666664)</f>
        <v>39160.66667</v>
      </c>
      <c r="C302" s="1">
        <f>IFERROR(__xludf.DUMMYFUNCTION("""COMPUTED_VALUE"""),52.08)</f>
        <v>52.08</v>
      </c>
    </row>
    <row r="303">
      <c r="B303" s="2">
        <f>IFERROR(__xludf.DUMMYFUNCTION("""COMPUTED_VALUE"""),39161.666666666664)</f>
        <v>39161.66667</v>
      </c>
      <c r="C303" s="1">
        <f>IFERROR(__xludf.DUMMYFUNCTION("""COMPUTED_VALUE"""),52.3)</f>
        <v>52.3</v>
      </c>
    </row>
    <row r="304">
      <c r="B304" s="2">
        <f>IFERROR(__xludf.DUMMYFUNCTION("""COMPUTED_VALUE"""),39162.666666666664)</f>
        <v>39162.66667</v>
      </c>
      <c r="C304" s="1">
        <f>IFERROR(__xludf.DUMMYFUNCTION("""COMPUTED_VALUE"""),53.35)</f>
        <v>53.35</v>
      </c>
    </row>
    <row r="305">
      <c r="B305" s="2">
        <f>IFERROR(__xludf.DUMMYFUNCTION("""COMPUTED_VALUE"""),39163.666666666664)</f>
        <v>39163.66667</v>
      </c>
      <c r="C305" s="1">
        <f>IFERROR(__xludf.DUMMYFUNCTION("""COMPUTED_VALUE"""),53.16)</f>
        <v>53.16</v>
      </c>
    </row>
    <row r="306">
      <c r="B306" s="2">
        <f>IFERROR(__xludf.DUMMYFUNCTION("""COMPUTED_VALUE"""),39164.666666666664)</f>
        <v>39164.66667</v>
      </c>
      <c r="C306" s="1">
        <f>IFERROR(__xludf.DUMMYFUNCTION("""COMPUTED_VALUE"""),53.05)</f>
        <v>53.05</v>
      </c>
    </row>
    <row r="307">
      <c r="B307" s="2">
        <f>IFERROR(__xludf.DUMMYFUNCTION("""COMPUTED_VALUE"""),39167.666666666664)</f>
        <v>39167.66667</v>
      </c>
      <c r="C307" s="1">
        <f>IFERROR(__xludf.DUMMYFUNCTION("""COMPUTED_VALUE"""),53.24)</f>
        <v>53.24</v>
      </c>
    </row>
    <row r="308">
      <c r="B308" s="2">
        <f>IFERROR(__xludf.DUMMYFUNCTION("""COMPUTED_VALUE"""),39168.666666666664)</f>
        <v>39168.66667</v>
      </c>
      <c r="C308" s="1">
        <f>IFERROR(__xludf.DUMMYFUNCTION("""COMPUTED_VALUE"""),52.93)</f>
        <v>52.93</v>
      </c>
    </row>
    <row r="309">
      <c r="B309" s="2">
        <f>IFERROR(__xludf.DUMMYFUNCTION("""COMPUTED_VALUE"""),39169.666666666664)</f>
        <v>39169.66667</v>
      </c>
      <c r="C309" s="1">
        <f>IFERROR(__xludf.DUMMYFUNCTION("""COMPUTED_VALUE"""),52.48)</f>
        <v>52.48</v>
      </c>
    </row>
    <row r="310">
      <c r="B310" s="2">
        <f>IFERROR(__xludf.DUMMYFUNCTION("""COMPUTED_VALUE"""),39170.666666666664)</f>
        <v>39170.66667</v>
      </c>
      <c r="C310" s="1">
        <f>IFERROR(__xludf.DUMMYFUNCTION("""COMPUTED_VALUE"""),52.37)</f>
        <v>52.37</v>
      </c>
    </row>
    <row r="311">
      <c r="B311" s="2">
        <f>IFERROR(__xludf.DUMMYFUNCTION("""COMPUTED_VALUE"""),39171.666666666664)</f>
        <v>39171.66667</v>
      </c>
      <c r="C311" s="1">
        <f>IFERROR(__xludf.DUMMYFUNCTION("""COMPUTED_VALUE"""),52.38)</f>
        <v>52.38</v>
      </c>
    </row>
    <row r="312">
      <c r="B312" s="2">
        <f>IFERROR(__xludf.DUMMYFUNCTION("""COMPUTED_VALUE"""),39174.666666666664)</f>
        <v>39174.66667</v>
      </c>
      <c r="C312" s="1">
        <f>IFERROR(__xludf.DUMMYFUNCTION("""COMPUTED_VALUE"""),52.38)</f>
        <v>52.38</v>
      </c>
    </row>
    <row r="313">
      <c r="B313" s="2">
        <f>IFERROR(__xludf.DUMMYFUNCTION("""COMPUTED_VALUE"""),39175.666666666664)</f>
        <v>39175.66667</v>
      </c>
      <c r="C313" s="1">
        <f>IFERROR(__xludf.DUMMYFUNCTION("""COMPUTED_VALUE"""),53.17)</f>
        <v>53.17</v>
      </c>
    </row>
    <row r="314">
      <c r="B314" s="2">
        <f>IFERROR(__xludf.DUMMYFUNCTION("""COMPUTED_VALUE"""),39176.666666666664)</f>
        <v>39176.66667</v>
      </c>
      <c r="C314" s="1">
        <f>IFERROR(__xludf.DUMMYFUNCTION("""COMPUTED_VALUE"""),53.42)</f>
        <v>53.42</v>
      </c>
    </row>
    <row r="315">
      <c r="B315" s="2">
        <f>IFERROR(__xludf.DUMMYFUNCTION("""COMPUTED_VALUE"""),39177.666666666664)</f>
        <v>39177.66667</v>
      </c>
      <c r="C315" s="1">
        <f>IFERROR(__xludf.DUMMYFUNCTION("""COMPUTED_VALUE"""),53.7)</f>
        <v>53.7</v>
      </c>
    </row>
    <row r="316">
      <c r="B316" s="2">
        <f>IFERROR(__xludf.DUMMYFUNCTION("""COMPUTED_VALUE"""),39181.666666666664)</f>
        <v>39181.66667</v>
      </c>
      <c r="C316" s="1">
        <f>IFERROR(__xludf.DUMMYFUNCTION("""COMPUTED_VALUE"""),53.65)</f>
        <v>53.65</v>
      </c>
    </row>
    <row r="317">
      <c r="B317" s="2">
        <f>IFERROR(__xludf.DUMMYFUNCTION("""COMPUTED_VALUE"""),39182.666666666664)</f>
        <v>39182.66667</v>
      </c>
      <c r="C317" s="1">
        <f>IFERROR(__xludf.DUMMYFUNCTION("""COMPUTED_VALUE"""),53.69)</f>
        <v>53.69</v>
      </c>
    </row>
    <row r="318">
      <c r="B318" s="2">
        <f>IFERROR(__xludf.DUMMYFUNCTION("""COMPUTED_VALUE"""),39183.666666666664)</f>
        <v>39183.66667</v>
      </c>
      <c r="C318" s="1">
        <f>IFERROR(__xludf.DUMMYFUNCTION("""COMPUTED_VALUE"""),53.2)</f>
        <v>53.2</v>
      </c>
    </row>
    <row r="319">
      <c r="B319" s="2">
        <f>IFERROR(__xludf.DUMMYFUNCTION("""COMPUTED_VALUE"""),39184.666666666664)</f>
        <v>39184.66667</v>
      </c>
      <c r="C319" s="1">
        <f>IFERROR(__xludf.DUMMYFUNCTION("""COMPUTED_VALUE"""),53.7)</f>
        <v>53.7</v>
      </c>
    </row>
    <row r="320">
      <c r="B320" s="2">
        <f>IFERROR(__xludf.DUMMYFUNCTION("""COMPUTED_VALUE"""),39185.666666666664)</f>
        <v>39185.66667</v>
      </c>
      <c r="C320" s="1">
        <f>IFERROR(__xludf.DUMMYFUNCTION("""COMPUTED_VALUE"""),53.84)</f>
        <v>53.84</v>
      </c>
    </row>
    <row r="321">
      <c r="B321" s="2">
        <f>IFERROR(__xludf.DUMMYFUNCTION("""COMPUTED_VALUE"""),39188.666666666664)</f>
        <v>39188.66667</v>
      </c>
      <c r="C321" s="1">
        <f>IFERROR(__xludf.DUMMYFUNCTION("""COMPUTED_VALUE"""),54.27)</f>
        <v>54.27</v>
      </c>
    </row>
    <row r="322">
      <c r="B322" s="2">
        <f>IFERROR(__xludf.DUMMYFUNCTION("""COMPUTED_VALUE"""),39189.666666666664)</f>
        <v>39189.66667</v>
      </c>
      <c r="C322" s="1">
        <f>IFERROR(__xludf.DUMMYFUNCTION("""COMPUTED_VALUE"""),54.39)</f>
        <v>54.39</v>
      </c>
    </row>
    <row r="323">
      <c r="B323" s="2">
        <f>IFERROR(__xludf.DUMMYFUNCTION("""COMPUTED_VALUE"""),39190.666666666664)</f>
        <v>39190.66667</v>
      </c>
      <c r="C323" s="1">
        <f>IFERROR(__xludf.DUMMYFUNCTION("""COMPUTED_VALUE"""),54.38)</f>
        <v>54.38</v>
      </c>
    </row>
    <row r="324">
      <c r="B324" s="2">
        <f>IFERROR(__xludf.DUMMYFUNCTION("""COMPUTED_VALUE"""),39191.666666666664)</f>
        <v>39191.66667</v>
      </c>
      <c r="C324" s="1">
        <f>IFERROR(__xludf.DUMMYFUNCTION("""COMPUTED_VALUE"""),54.21)</f>
        <v>54.21</v>
      </c>
    </row>
    <row r="325">
      <c r="B325" s="2">
        <f>IFERROR(__xludf.DUMMYFUNCTION("""COMPUTED_VALUE"""),39192.666666666664)</f>
        <v>39192.66667</v>
      </c>
      <c r="C325" s="1">
        <f>IFERROR(__xludf.DUMMYFUNCTION("""COMPUTED_VALUE"""),54.6)</f>
        <v>54.6</v>
      </c>
    </row>
    <row r="326">
      <c r="B326" s="2">
        <f>IFERROR(__xludf.DUMMYFUNCTION("""COMPUTED_VALUE"""),39195.666666666664)</f>
        <v>39195.66667</v>
      </c>
      <c r="C326" s="1">
        <f>IFERROR(__xludf.DUMMYFUNCTION("""COMPUTED_VALUE"""),54.47)</f>
        <v>54.47</v>
      </c>
    </row>
    <row r="327">
      <c r="B327" s="2">
        <f>IFERROR(__xludf.DUMMYFUNCTION("""COMPUTED_VALUE"""),39196.666666666664)</f>
        <v>39196.66667</v>
      </c>
      <c r="C327" s="1">
        <f>IFERROR(__xludf.DUMMYFUNCTION("""COMPUTED_VALUE"""),54.89)</f>
        <v>54.89</v>
      </c>
    </row>
    <row r="328">
      <c r="B328" s="2">
        <f>IFERROR(__xludf.DUMMYFUNCTION("""COMPUTED_VALUE"""),39197.666666666664)</f>
        <v>39197.66667</v>
      </c>
      <c r="C328" s="1">
        <f>IFERROR(__xludf.DUMMYFUNCTION("""COMPUTED_VALUE"""),55.33)</f>
        <v>55.33</v>
      </c>
    </row>
    <row r="329">
      <c r="B329" s="2">
        <f>IFERROR(__xludf.DUMMYFUNCTION("""COMPUTED_VALUE"""),39198.666666666664)</f>
        <v>39198.66667</v>
      </c>
      <c r="C329" s="1">
        <f>IFERROR(__xludf.DUMMYFUNCTION("""COMPUTED_VALUE"""),55.49)</f>
        <v>55.49</v>
      </c>
    </row>
    <row r="330">
      <c r="B330" s="2">
        <f>IFERROR(__xludf.DUMMYFUNCTION("""COMPUTED_VALUE"""),39199.666666666664)</f>
        <v>39199.66667</v>
      </c>
      <c r="C330" s="1">
        <f>IFERROR(__xludf.DUMMYFUNCTION("""COMPUTED_VALUE"""),55.57)</f>
        <v>55.57</v>
      </c>
    </row>
    <row r="331">
      <c r="B331" s="2">
        <f>IFERROR(__xludf.DUMMYFUNCTION("""COMPUTED_VALUE"""),39202.666666666664)</f>
        <v>39202.66667</v>
      </c>
      <c r="C331" s="1">
        <f>IFERROR(__xludf.DUMMYFUNCTION("""COMPUTED_VALUE"""),55.0)</f>
        <v>55</v>
      </c>
    </row>
    <row r="332">
      <c r="B332" s="2">
        <f>IFERROR(__xludf.DUMMYFUNCTION("""COMPUTED_VALUE"""),39203.666666666664)</f>
        <v>39203.66667</v>
      </c>
      <c r="C332" s="1">
        <f>IFERROR(__xludf.DUMMYFUNCTION("""COMPUTED_VALUE"""),55.19)</f>
        <v>55.19</v>
      </c>
    </row>
    <row r="333">
      <c r="B333" s="2">
        <f>IFERROR(__xludf.DUMMYFUNCTION("""COMPUTED_VALUE"""),39204.666666666664)</f>
        <v>39204.66667</v>
      </c>
      <c r="C333" s="1">
        <f>IFERROR(__xludf.DUMMYFUNCTION("""COMPUTED_VALUE"""),55.66)</f>
        <v>55.66</v>
      </c>
    </row>
    <row r="334">
      <c r="B334" s="2">
        <f>IFERROR(__xludf.DUMMYFUNCTION("""COMPUTED_VALUE"""),39205.666666666664)</f>
        <v>39205.66667</v>
      </c>
      <c r="C334" s="1">
        <f>IFERROR(__xludf.DUMMYFUNCTION("""COMPUTED_VALUE"""),55.98)</f>
        <v>55.98</v>
      </c>
    </row>
    <row r="335">
      <c r="B335" s="2">
        <f>IFERROR(__xludf.DUMMYFUNCTION("""COMPUTED_VALUE"""),39206.666666666664)</f>
        <v>39206.66667</v>
      </c>
      <c r="C335" s="1">
        <f>IFERROR(__xludf.DUMMYFUNCTION("""COMPUTED_VALUE"""),56.15)</f>
        <v>56.15</v>
      </c>
    </row>
    <row r="336">
      <c r="B336" s="2">
        <f>IFERROR(__xludf.DUMMYFUNCTION("""COMPUTED_VALUE"""),39209.666666666664)</f>
        <v>39209.66667</v>
      </c>
      <c r="C336" s="1">
        <f>IFERROR(__xludf.DUMMYFUNCTION("""COMPUTED_VALUE"""),56.13)</f>
        <v>56.13</v>
      </c>
    </row>
    <row r="337">
      <c r="B337" s="2">
        <f>IFERROR(__xludf.DUMMYFUNCTION("""COMPUTED_VALUE"""),39210.666666666664)</f>
        <v>39210.66667</v>
      </c>
      <c r="C337" s="1">
        <f>IFERROR(__xludf.DUMMYFUNCTION("""COMPUTED_VALUE"""),56.46)</f>
        <v>56.46</v>
      </c>
    </row>
    <row r="338">
      <c r="B338" s="2">
        <f>IFERROR(__xludf.DUMMYFUNCTION("""COMPUTED_VALUE"""),39211.666666666664)</f>
        <v>39211.66667</v>
      </c>
      <c r="C338" s="1">
        <f>IFERROR(__xludf.DUMMYFUNCTION("""COMPUTED_VALUE"""),56.59)</f>
        <v>56.59</v>
      </c>
    </row>
    <row r="339">
      <c r="B339" s="2">
        <f>IFERROR(__xludf.DUMMYFUNCTION("""COMPUTED_VALUE"""),39212.666666666664)</f>
        <v>39212.66667</v>
      </c>
      <c r="C339" s="1">
        <f>IFERROR(__xludf.DUMMYFUNCTION("""COMPUTED_VALUE"""),55.85)</f>
        <v>55.85</v>
      </c>
    </row>
    <row r="340">
      <c r="B340" s="2">
        <f>IFERROR(__xludf.DUMMYFUNCTION("""COMPUTED_VALUE"""),39213.666666666664)</f>
        <v>39213.66667</v>
      </c>
      <c r="C340" s="1">
        <f>IFERROR(__xludf.DUMMYFUNCTION("""COMPUTED_VALUE"""),56.5)</f>
        <v>56.5</v>
      </c>
    </row>
    <row r="341">
      <c r="B341" s="2">
        <f>IFERROR(__xludf.DUMMYFUNCTION("""COMPUTED_VALUE"""),39216.666666666664)</f>
        <v>39216.66667</v>
      </c>
      <c r="C341" s="1">
        <f>IFERROR(__xludf.DUMMYFUNCTION("""COMPUTED_VALUE"""),56.21)</f>
        <v>56.21</v>
      </c>
    </row>
    <row r="342">
      <c r="B342" s="2">
        <f>IFERROR(__xludf.DUMMYFUNCTION("""COMPUTED_VALUE"""),39217.666666666664)</f>
        <v>39217.66667</v>
      </c>
      <c r="C342" s="1">
        <f>IFERROR(__xludf.DUMMYFUNCTION("""COMPUTED_VALUE"""),55.79)</f>
        <v>55.79</v>
      </c>
    </row>
    <row r="343">
      <c r="B343" s="2">
        <f>IFERROR(__xludf.DUMMYFUNCTION("""COMPUTED_VALUE"""),39218.666666666664)</f>
        <v>39218.66667</v>
      </c>
      <c r="C343" s="1">
        <f>IFERROR(__xludf.DUMMYFUNCTION("""COMPUTED_VALUE"""),56.34)</f>
        <v>56.34</v>
      </c>
    </row>
    <row r="344">
      <c r="B344" s="2">
        <f>IFERROR(__xludf.DUMMYFUNCTION("""COMPUTED_VALUE"""),39219.666666666664)</f>
        <v>39219.66667</v>
      </c>
      <c r="C344" s="1">
        <f>IFERROR(__xludf.DUMMYFUNCTION("""COMPUTED_VALUE"""),56.22)</f>
        <v>56.22</v>
      </c>
    </row>
    <row r="345">
      <c r="B345" s="2">
        <f>IFERROR(__xludf.DUMMYFUNCTION("""COMPUTED_VALUE"""),39220.666666666664)</f>
        <v>39220.66667</v>
      </c>
      <c r="C345" s="1">
        <f>IFERROR(__xludf.DUMMYFUNCTION("""COMPUTED_VALUE"""),56.5)</f>
        <v>56.5</v>
      </c>
    </row>
    <row r="346">
      <c r="B346" s="2">
        <f>IFERROR(__xludf.DUMMYFUNCTION("""COMPUTED_VALUE"""),39223.666666666664)</f>
        <v>39223.66667</v>
      </c>
      <c r="C346" s="1">
        <f>IFERROR(__xludf.DUMMYFUNCTION("""COMPUTED_VALUE"""),56.8)</f>
        <v>56.8</v>
      </c>
    </row>
    <row r="347">
      <c r="B347" s="2">
        <f>IFERROR(__xludf.DUMMYFUNCTION("""COMPUTED_VALUE"""),39224.666666666664)</f>
        <v>39224.66667</v>
      </c>
      <c r="C347" s="1">
        <f>IFERROR(__xludf.DUMMYFUNCTION("""COMPUTED_VALUE"""),57.04)</f>
        <v>57.04</v>
      </c>
    </row>
    <row r="348">
      <c r="B348" s="2">
        <f>IFERROR(__xludf.DUMMYFUNCTION("""COMPUTED_VALUE"""),39225.666666666664)</f>
        <v>39225.66667</v>
      </c>
      <c r="C348" s="1">
        <f>IFERROR(__xludf.DUMMYFUNCTION("""COMPUTED_VALUE"""),56.56)</f>
        <v>56.56</v>
      </c>
    </row>
    <row r="349">
      <c r="B349" s="2">
        <f>IFERROR(__xludf.DUMMYFUNCTION("""COMPUTED_VALUE"""),39226.666666666664)</f>
        <v>39226.66667</v>
      </c>
      <c r="C349" s="1">
        <f>IFERROR(__xludf.DUMMYFUNCTION("""COMPUTED_VALUE"""),55.54)</f>
        <v>55.54</v>
      </c>
    </row>
    <row r="350">
      <c r="B350" s="2">
        <f>IFERROR(__xludf.DUMMYFUNCTION("""COMPUTED_VALUE"""),39227.666666666664)</f>
        <v>39227.66667</v>
      </c>
      <c r="C350" s="1">
        <f>IFERROR(__xludf.DUMMYFUNCTION("""COMPUTED_VALUE"""),56.17)</f>
        <v>56.17</v>
      </c>
    </row>
    <row r="351">
      <c r="B351" s="2">
        <f>IFERROR(__xludf.DUMMYFUNCTION("""COMPUTED_VALUE"""),39231.666666666664)</f>
        <v>39231.66667</v>
      </c>
      <c r="C351" s="1">
        <f>IFERROR(__xludf.DUMMYFUNCTION("""COMPUTED_VALUE"""),56.46)</f>
        <v>56.46</v>
      </c>
    </row>
    <row r="352">
      <c r="B352" s="2">
        <f>IFERROR(__xludf.DUMMYFUNCTION("""COMPUTED_VALUE"""),39232.666666666664)</f>
        <v>39232.66667</v>
      </c>
      <c r="C352" s="1">
        <f>IFERROR(__xludf.DUMMYFUNCTION("""COMPUTED_VALUE"""),56.92)</f>
        <v>56.92</v>
      </c>
    </row>
    <row r="353">
      <c r="B353" s="2">
        <f>IFERROR(__xludf.DUMMYFUNCTION("""COMPUTED_VALUE"""),39233.666666666664)</f>
        <v>39233.66667</v>
      </c>
      <c r="C353" s="1">
        <f>IFERROR(__xludf.DUMMYFUNCTION("""COMPUTED_VALUE"""),57.29)</f>
        <v>57.29</v>
      </c>
    </row>
    <row r="354">
      <c r="B354" s="2">
        <f>IFERROR(__xludf.DUMMYFUNCTION("""COMPUTED_VALUE"""),39234.666666666664)</f>
        <v>39234.66667</v>
      </c>
      <c r="C354" s="1">
        <f>IFERROR(__xludf.DUMMYFUNCTION("""COMPUTED_VALUE"""),57.39)</f>
        <v>57.39</v>
      </c>
    </row>
    <row r="355">
      <c r="B355" s="2">
        <f>IFERROR(__xludf.DUMMYFUNCTION("""COMPUTED_VALUE"""),39237.666666666664)</f>
        <v>39237.66667</v>
      </c>
      <c r="C355" s="1">
        <f>IFERROR(__xludf.DUMMYFUNCTION("""COMPUTED_VALUE"""),57.59)</f>
        <v>57.59</v>
      </c>
    </row>
    <row r="356">
      <c r="B356" s="2">
        <f>IFERROR(__xludf.DUMMYFUNCTION("""COMPUTED_VALUE"""),39238.666666666664)</f>
        <v>39238.66667</v>
      </c>
      <c r="C356" s="1">
        <f>IFERROR(__xludf.DUMMYFUNCTION("""COMPUTED_VALUE"""),57.44)</f>
        <v>57.44</v>
      </c>
    </row>
    <row r="357">
      <c r="B357" s="2">
        <f>IFERROR(__xludf.DUMMYFUNCTION("""COMPUTED_VALUE"""),39239.666666666664)</f>
        <v>39239.66667</v>
      </c>
      <c r="C357" s="1">
        <f>IFERROR(__xludf.DUMMYFUNCTION("""COMPUTED_VALUE"""),56.91)</f>
        <v>56.91</v>
      </c>
    </row>
    <row r="358">
      <c r="B358" s="2">
        <f>IFERROR(__xludf.DUMMYFUNCTION("""COMPUTED_VALUE"""),39240.666666666664)</f>
        <v>39240.66667</v>
      </c>
      <c r="C358" s="1">
        <f>IFERROR(__xludf.DUMMYFUNCTION("""COMPUTED_VALUE"""),56.0)</f>
        <v>56</v>
      </c>
    </row>
    <row r="359">
      <c r="B359" s="2">
        <f>IFERROR(__xludf.DUMMYFUNCTION("""COMPUTED_VALUE"""),39241.666666666664)</f>
        <v>39241.66667</v>
      </c>
      <c r="C359" s="1">
        <f>IFERROR(__xludf.DUMMYFUNCTION("""COMPUTED_VALUE"""),56.7)</f>
        <v>56.7</v>
      </c>
    </row>
    <row r="360">
      <c r="B360" s="2">
        <f>IFERROR(__xludf.DUMMYFUNCTION("""COMPUTED_VALUE"""),39244.666666666664)</f>
        <v>39244.66667</v>
      </c>
      <c r="C360" s="1">
        <f>IFERROR(__xludf.DUMMYFUNCTION("""COMPUTED_VALUE"""),56.62)</f>
        <v>56.62</v>
      </c>
    </row>
    <row r="361">
      <c r="B361" s="2">
        <f>IFERROR(__xludf.DUMMYFUNCTION("""COMPUTED_VALUE"""),39245.666666666664)</f>
        <v>39245.66667</v>
      </c>
      <c r="C361" s="1">
        <f>IFERROR(__xludf.DUMMYFUNCTION("""COMPUTED_VALUE"""),56.23)</f>
        <v>56.23</v>
      </c>
    </row>
    <row r="362">
      <c r="B362" s="2">
        <f>IFERROR(__xludf.DUMMYFUNCTION("""COMPUTED_VALUE"""),39246.666666666664)</f>
        <v>39246.66667</v>
      </c>
      <c r="C362" s="1">
        <f>IFERROR(__xludf.DUMMYFUNCTION("""COMPUTED_VALUE"""),56.87)</f>
        <v>56.87</v>
      </c>
    </row>
    <row r="363">
      <c r="B363" s="2">
        <f>IFERROR(__xludf.DUMMYFUNCTION("""COMPUTED_VALUE"""),39247.666666666664)</f>
        <v>39247.66667</v>
      </c>
      <c r="C363" s="1">
        <f>IFERROR(__xludf.DUMMYFUNCTION("""COMPUTED_VALUE"""),57.43)</f>
        <v>57.43</v>
      </c>
    </row>
    <row r="364">
      <c r="B364" s="2">
        <f>IFERROR(__xludf.DUMMYFUNCTION("""COMPUTED_VALUE"""),39248.666666666664)</f>
        <v>39248.66667</v>
      </c>
      <c r="C364" s="1">
        <f>IFERROR(__xludf.DUMMYFUNCTION("""COMPUTED_VALUE"""),57.88)</f>
        <v>57.88</v>
      </c>
    </row>
    <row r="365">
      <c r="B365" s="2">
        <f>IFERROR(__xludf.DUMMYFUNCTION("""COMPUTED_VALUE"""),39251.666666666664)</f>
        <v>39251.66667</v>
      </c>
      <c r="C365" s="1">
        <f>IFERROR(__xludf.DUMMYFUNCTION("""COMPUTED_VALUE"""),58.04)</f>
        <v>58.04</v>
      </c>
    </row>
    <row r="366">
      <c r="B366" s="2">
        <f>IFERROR(__xludf.DUMMYFUNCTION("""COMPUTED_VALUE"""),39252.666666666664)</f>
        <v>39252.66667</v>
      </c>
      <c r="C366" s="1">
        <f>IFERROR(__xludf.DUMMYFUNCTION("""COMPUTED_VALUE"""),58.03)</f>
        <v>58.03</v>
      </c>
    </row>
    <row r="367">
      <c r="B367" s="2">
        <f>IFERROR(__xludf.DUMMYFUNCTION("""COMPUTED_VALUE"""),39253.666666666664)</f>
        <v>39253.66667</v>
      </c>
      <c r="C367" s="1">
        <f>IFERROR(__xludf.DUMMYFUNCTION("""COMPUTED_VALUE"""),57.48)</f>
        <v>57.48</v>
      </c>
    </row>
    <row r="368">
      <c r="B368" s="2">
        <f>IFERROR(__xludf.DUMMYFUNCTION("""COMPUTED_VALUE"""),39254.666666666664)</f>
        <v>39254.66667</v>
      </c>
      <c r="C368" s="1">
        <f>IFERROR(__xludf.DUMMYFUNCTION("""COMPUTED_VALUE"""),58.12)</f>
        <v>58.12</v>
      </c>
    </row>
    <row r="369">
      <c r="B369" s="2">
        <f>IFERROR(__xludf.DUMMYFUNCTION("""COMPUTED_VALUE"""),39255.666666666664)</f>
        <v>39255.66667</v>
      </c>
      <c r="C369" s="1">
        <f>IFERROR(__xludf.DUMMYFUNCTION("""COMPUTED_VALUE"""),57.55)</f>
        <v>57.55</v>
      </c>
    </row>
    <row r="370">
      <c r="B370" s="2">
        <f>IFERROR(__xludf.DUMMYFUNCTION("""COMPUTED_VALUE"""),39258.666666666664)</f>
        <v>39258.66667</v>
      </c>
      <c r="C370" s="1">
        <f>IFERROR(__xludf.DUMMYFUNCTION("""COMPUTED_VALUE"""),57.24)</f>
        <v>57.24</v>
      </c>
    </row>
    <row r="371">
      <c r="B371" s="2">
        <f>IFERROR(__xludf.DUMMYFUNCTION("""COMPUTED_VALUE"""),39259.666666666664)</f>
        <v>39259.66667</v>
      </c>
      <c r="C371" s="1">
        <f>IFERROR(__xludf.DUMMYFUNCTION("""COMPUTED_VALUE"""),57.12)</f>
        <v>57.12</v>
      </c>
    </row>
    <row r="372">
      <c r="B372" s="2">
        <f>IFERROR(__xludf.DUMMYFUNCTION("""COMPUTED_VALUE"""),39260.666666666664)</f>
        <v>39260.66667</v>
      </c>
      <c r="C372" s="1">
        <f>IFERROR(__xludf.DUMMYFUNCTION("""COMPUTED_VALUE"""),57.8)</f>
        <v>57.8</v>
      </c>
    </row>
    <row r="373">
      <c r="B373" s="2">
        <f>IFERROR(__xludf.DUMMYFUNCTION("""COMPUTED_VALUE"""),39261.666666666664)</f>
        <v>39261.66667</v>
      </c>
      <c r="C373" s="1">
        <f>IFERROR(__xludf.DUMMYFUNCTION("""COMPUTED_VALUE"""),57.86)</f>
        <v>57.86</v>
      </c>
    </row>
    <row r="374">
      <c r="B374" s="2">
        <f>IFERROR(__xludf.DUMMYFUNCTION("""COMPUTED_VALUE"""),39262.666666666664)</f>
        <v>39262.66667</v>
      </c>
      <c r="C374" s="1">
        <f>IFERROR(__xludf.DUMMYFUNCTION("""COMPUTED_VALUE"""),57.62)</f>
        <v>57.62</v>
      </c>
    </row>
    <row r="375">
      <c r="B375" s="2">
        <f>IFERROR(__xludf.DUMMYFUNCTION("""COMPUTED_VALUE"""),39265.666666666664)</f>
        <v>39265.66667</v>
      </c>
      <c r="C375" s="1">
        <f>IFERROR(__xludf.DUMMYFUNCTION("""COMPUTED_VALUE"""),58.01)</f>
        <v>58.01</v>
      </c>
    </row>
    <row r="376">
      <c r="B376" s="2">
        <f>IFERROR(__xludf.DUMMYFUNCTION("""COMPUTED_VALUE"""),39266.666666666664)</f>
        <v>39266.66667</v>
      </c>
      <c r="C376" s="1">
        <f>IFERROR(__xludf.DUMMYFUNCTION("""COMPUTED_VALUE"""),58.43)</f>
        <v>58.43</v>
      </c>
    </row>
    <row r="377">
      <c r="B377" s="2">
        <f>IFERROR(__xludf.DUMMYFUNCTION("""COMPUTED_VALUE"""),39268.666666666664)</f>
        <v>39268.66667</v>
      </c>
      <c r="C377" s="1">
        <f>IFERROR(__xludf.DUMMYFUNCTION("""COMPUTED_VALUE"""),58.75)</f>
        <v>58.75</v>
      </c>
    </row>
    <row r="378">
      <c r="B378" s="2">
        <f>IFERROR(__xludf.DUMMYFUNCTION("""COMPUTED_VALUE"""),39269.666666666664)</f>
        <v>39269.66667</v>
      </c>
      <c r="C378" s="1">
        <f>IFERROR(__xludf.DUMMYFUNCTION("""COMPUTED_VALUE"""),58.96)</f>
        <v>58.96</v>
      </c>
    </row>
    <row r="379">
      <c r="B379" s="2">
        <f>IFERROR(__xludf.DUMMYFUNCTION("""COMPUTED_VALUE"""),39272.666666666664)</f>
        <v>39272.66667</v>
      </c>
      <c r="C379" s="1">
        <f>IFERROR(__xludf.DUMMYFUNCTION("""COMPUTED_VALUE"""),59.03)</f>
        <v>59.03</v>
      </c>
    </row>
    <row r="380">
      <c r="B380" s="2">
        <f>IFERROR(__xludf.DUMMYFUNCTION("""COMPUTED_VALUE"""),39273.666666666664)</f>
        <v>39273.66667</v>
      </c>
      <c r="C380" s="1">
        <f>IFERROR(__xludf.DUMMYFUNCTION("""COMPUTED_VALUE"""),58.56)</f>
        <v>58.56</v>
      </c>
    </row>
    <row r="381">
      <c r="B381" s="2">
        <f>IFERROR(__xludf.DUMMYFUNCTION("""COMPUTED_VALUE"""),39274.666666666664)</f>
        <v>39274.66667</v>
      </c>
      <c r="C381" s="1">
        <f>IFERROR(__xludf.DUMMYFUNCTION("""COMPUTED_VALUE"""),58.89)</f>
        <v>58.89</v>
      </c>
    </row>
    <row r="382">
      <c r="B382" s="2">
        <f>IFERROR(__xludf.DUMMYFUNCTION("""COMPUTED_VALUE"""),39275.666666666664)</f>
        <v>39275.66667</v>
      </c>
      <c r="C382" s="1">
        <f>IFERROR(__xludf.DUMMYFUNCTION("""COMPUTED_VALUE"""),59.99)</f>
        <v>59.99</v>
      </c>
    </row>
    <row r="383">
      <c r="B383" s="2">
        <f>IFERROR(__xludf.DUMMYFUNCTION("""COMPUTED_VALUE"""),39276.666666666664)</f>
        <v>39276.66667</v>
      </c>
      <c r="C383" s="1">
        <f>IFERROR(__xludf.DUMMYFUNCTION("""COMPUTED_VALUE"""),60.03)</f>
        <v>60.03</v>
      </c>
    </row>
    <row r="384">
      <c r="B384" s="2">
        <f>IFERROR(__xludf.DUMMYFUNCTION("""COMPUTED_VALUE"""),39279.666666666664)</f>
        <v>39279.66667</v>
      </c>
      <c r="C384" s="1">
        <f>IFERROR(__xludf.DUMMYFUNCTION("""COMPUTED_VALUE"""),60.1)</f>
        <v>60.1</v>
      </c>
    </row>
    <row r="385">
      <c r="B385" s="2">
        <f>IFERROR(__xludf.DUMMYFUNCTION("""COMPUTED_VALUE"""),39280.666666666664)</f>
        <v>39280.66667</v>
      </c>
      <c r="C385" s="1">
        <f>IFERROR(__xludf.DUMMYFUNCTION("""COMPUTED_VALUE"""),60.57)</f>
        <v>60.57</v>
      </c>
    </row>
    <row r="386">
      <c r="B386" s="2">
        <f>IFERROR(__xludf.DUMMYFUNCTION("""COMPUTED_VALUE"""),39281.666666666664)</f>
        <v>39281.66667</v>
      </c>
      <c r="C386" s="1">
        <f>IFERROR(__xludf.DUMMYFUNCTION("""COMPUTED_VALUE"""),60.14)</f>
        <v>60.14</v>
      </c>
    </row>
    <row r="387">
      <c r="B387" s="2">
        <f>IFERROR(__xludf.DUMMYFUNCTION("""COMPUTED_VALUE"""),39282.666666666664)</f>
        <v>39282.66667</v>
      </c>
      <c r="C387" s="1">
        <f>IFERROR(__xludf.DUMMYFUNCTION("""COMPUTED_VALUE"""),60.78)</f>
        <v>60.78</v>
      </c>
    </row>
    <row r="388">
      <c r="B388" s="2">
        <f>IFERROR(__xludf.DUMMYFUNCTION("""COMPUTED_VALUE"""),39283.666666666664)</f>
        <v>39283.66667</v>
      </c>
      <c r="C388" s="1">
        <f>IFERROR(__xludf.DUMMYFUNCTION("""COMPUTED_VALUE"""),60.3)</f>
        <v>60.3</v>
      </c>
    </row>
    <row r="389">
      <c r="B389" s="2">
        <f>IFERROR(__xludf.DUMMYFUNCTION("""COMPUTED_VALUE"""),39286.666666666664)</f>
        <v>39286.66667</v>
      </c>
      <c r="C389" s="1">
        <f>IFERROR(__xludf.DUMMYFUNCTION("""COMPUTED_VALUE"""),60.46)</f>
        <v>60.46</v>
      </c>
    </row>
    <row r="390">
      <c r="B390" s="2">
        <f>IFERROR(__xludf.DUMMYFUNCTION("""COMPUTED_VALUE"""),39287.666666666664)</f>
        <v>39287.66667</v>
      </c>
      <c r="C390" s="1">
        <f>IFERROR(__xludf.DUMMYFUNCTION("""COMPUTED_VALUE"""),59.63)</f>
        <v>59.63</v>
      </c>
    </row>
    <row r="391">
      <c r="B391" s="2">
        <f>IFERROR(__xludf.DUMMYFUNCTION("""COMPUTED_VALUE"""),39288.666666666664)</f>
        <v>39288.66667</v>
      </c>
      <c r="C391" s="1">
        <f>IFERROR(__xludf.DUMMYFUNCTION("""COMPUTED_VALUE"""),59.5)</f>
        <v>59.5</v>
      </c>
    </row>
    <row r="392">
      <c r="B392" s="2">
        <f>IFERROR(__xludf.DUMMYFUNCTION("""COMPUTED_VALUE"""),39289.666666666664)</f>
        <v>39289.66667</v>
      </c>
      <c r="C392" s="1">
        <f>IFERROR(__xludf.DUMMYFUNCTION("""COMPUTED_VALUE"""),58.6)</f>
        <v>58.6</v>
      </c>
    </row>
    <row r="393">
      <c r="B393" s="2">
        <f>IFERROR(__xludf.DUMMYFUNCTION("""COMPUTED_VALUE"""),39290.666666666664)</f>
        <v>39290.66667</v>
      </c>
      <c r="C393" s="1">
        <f>IFERROR(__xludf.DUMMYFUNCTION("""COMPUTED_VALUE"""),57.5)</f>
        <v>57.5</v>
      </c>
    </row>
    <row r="394">
      <c r="B394" s="2">
        <f>IFERROR(__xludf.DUMMYFUNCTION("""COMPUTED_VALUE"""),39293.666666666664)</f>
        <v>39293.66667</v>
      </c>
      <c r="C394" s="1">
        <f>IFERROR(__xludf.DUMMYFUNCTION("""COMPUTED_VALUE"""),58.05)</f>
        <v>58.05</v>
      </c>
    </row>
    <row r="395">
      <c r="B395" s="2">
        <f>IFERROR(__xludf.DUMMYFUNCTION("""COMPUTED_VALUE"""),39294.666666666664)</f>
        <v>39294.66667</v>
      </c>
      <c r="C395" s="1">
        <f>IFERROR(__xludf.DUMMYFUNCTION("""COMPUTED_VALUE"""),56.87)</f>
        <v>56.87</v>
      </c>
    </row>
    <row r="396">
      <c r="B396" s="2">
        <f>IFERROR(__xludf.DUMMYFUNCTION("""COMPUTED_VALUE"""),39295.666666666664)</f>
        <v>39295.66667</v>
      </c>
      <c r="C396" s="1">
        <f>IFERROR(__xludf.DUMMYFUNCTION("""COMPUTED_VALUE"""),57.52)</f>
        <v>57.52</v>
      </c>
    </row>
    <row r="397">
      <c r="B397" s="2">
        <f>IFERROR(__xludf.DUMMYFUNCTION("""COMPUTED_VALUE"""),39296.666666666664)</f>
        <v>39296.66667</v>
      </c>
      <c r="C397" s="1">
        <f>IFERROR(__xludf.DUMMYFUNCTION("""COMPUTED_VALUE"""),58.06)</f>
        <v>58.06</v>
      </c>
    </row>
    <row r="398">
      <c r="B398" s="2">
        <f>IFERROR(__xludf.DUMMYFUNCTION("""COMPUTED_VALUE"""),39297.666666666664)</f>
        <v>39297.66667</v>
      </c>
      <c r="C398" s="1">
        <f>IFERROR(__xludf.DUMMYFUNCTION("""COMPUTED_VALUE"""),56.71)</f>
        <v>56.71</v>
      </c>
    </row>
    <row r="399">
      <c r="B399" s="2">
        <f>IFERROR(__xludf.DUMMYFUNCTION("""COMPUTED_VALUE"""),39300.666666666664)</f>
        <v>39300.66667</v>
      </c>
      <c r="C399" s="1">
        <f>IFERROR(__xludf.DUMMYFUNCTION("""COMPUTED_VALUE"""),57.45)</f>
        <v>57.45</v>
      </c>
    </row>
    <row r="400">
      <c r="B400" s="2">
        <f>IFERROR(__xludf.DUMMYFUNCTION("""COMPUTED_VALUE"""),39301.666666666664)</f>
        <v>39301.66667</v>
      </c>
      <c r="C400" s="1">
        <f>IFERROR(__xludf.DUMMYFUNCTION("""COMPUTED_VALUE"""),57.77)</f>
        <v>57.77</v>
      </c>
    </row>
    <row r="401">
      <c r="B401" s="2">
        <f>IFERROR(__xludf.DUMMYFUNCTION("""COMPUTED_VALUE"""),39302.666666666664)</f>
        <v>39302.66667</v>
      </c>
      <c r="C401" s="1">
        <f>IFERROR(__xludf.DUMMYFUNCTION("""COMPUTED_VALUE"""),58.1)</f>
        <v>58.1</v>
      </c>
    </row>
    <row r="402">
      <c r="B402" s="2">
        <f>IFERROR(__xludf.DUMMYFUNCTION("""COMPUTED_VALUE"""),39303.666666666664)</f>
        <v>39303.66667</v>
      </c>
      <c r="C402" s="1">
        <f>IFERROR(__xludf.DUMMYFUNCTION("""COMPUTED_VALUE"""),57.0)</f>
        <v>57</v>
      </c>
    </row>
    <row r="403">
      <c r="B403" s="2">
        <f>IFERROR(__xludf.DUMMYFUNCTION("""COMPUTED_VALUE"""),39304.666666666664)</f>
        <v>39304.66667</v>
      </c>
      <c r="C403" s="1">
        <f>IFERROR(__xludf.DUMMYFUNCTION("""COMPUTED_VALUE"""),56.97)</f>
        <v>56.97</v>
      </c>
    </row>
    <row r="404">
      <c r="B404" s="2">
        <f>IFERROR(__xludf.DUMMYFUNCTION("""COMPUTED_VALUE"""),39307.666666666664)</f>
        <v>39307.66667</v>
      </c>
      <c r="C404" s="1">
        <f>IFERROR(__xludf.DUMMYFUNCTION("""COMPUTED_VALUE"""),57.32)</f>
        <v>57.32</v>
      </c>
    </row>
    <row r="405">
      <c r="B405" s="2">
        <f>IFERROR(__xludf.DUMMYFUNCTION("""COMPUTED_VALUE"""),39308.666666666664)</f>
        <v>39308.66667</v>
      </c>
      <c r="C405" s="1">
        <f>IFERROR(__xludf.DUMMYFUNCTION("""COMPUTED_VALUE"""),56.35)</f>
        <v>56.35</v>
      </c>
    </row>
    <row r="406">
      <c r="B406" s="2">
        <f>IFERROR(__xludf.DUMMYFUNCTION("""COMPUTED_VALUE"""),39309.666666666664)</f>
        <v>39309.66667</v>
      </c>
      <c r="C406" s="1">
        <f>IFERROR(__xludf.DUMMYFUNCTION("""COMPUTED_VALUE"""),55.3)</f>
        <v>55.3</v>
      </c>
    </row>
    <row r="407">
      <c r="B407" s="2">
        <f>IFERROR(__xludf.DUMMYFUNCTION("""COMPUTED_VALUE"""),39310.666666666664)</f>
        <v>39310.66667</v>
      </c>
      <c r="C407" s="1">
        <f>IFERROR(__xludf.DUMMYFUNCTION("""COMPUTED_VALUE"""),55.05)</f>
        <v>55.05</v>
      </c>
    </row>
    <row r="408">
      <c r="B408" s="2">
        <f>IFERROR(__xludf.DUMMYFUNCTION("""COMPUTED_VALUE"""),39311.666666666664)</f>
        <v>39311.66667</v>
      </c>
      <c r="C408" s="1">
        <f>IFERROR(__xludf.DUMMYFUNCTION("""COMPUTED_VALUE"""),55.97)</f>
        <v>55.97</v>
      </c>
    </row>
    <row r="409">
      <c r="B409" s="2">
        <f>IFERROR(__xludf.DUMMYFUNCTION("""COMPUTED_VALUE"""),39314.666666666664)</f>
        <v>39314.66667</v>
      </c>
      <c r="C409" s="1">
        <f>IFERROR(__xludf.DUMMYFUNCTION("""COMPUTED_VALUE"""),56.06)</f>
        <v>56.06</v>
      </c>
    </row>
    <row r="410">
      <c r="B410" s="2">
        <f>IFERROR(__xludf.DUMMYFUNCTION("""COMPUTED_VALUE"""),39315.666666666664)</f>
        <v>39315.66667</v>
      </c>
      <c r="C410" s="1">
        <f>IFERROR(__xludf.DUMMYFUNCTION("""COMPUTED_VALUE"""),56.36)</f>
        <v>56.36</v>
      </c>
    </row>
    <row r="411">
      <c r="B411" s="2">
        <f>IFERROR(__xludf.DUMMYFUNCTION("""COMPUTED_VALUE"""),39316.666666666664)</f>
        <v>39316.66667</v>
      </c>
      <c r="C411" s="1">
        <f>IFERROR(__xludf.DUMMYFUNCTION("""COMPUTED_VALUE"""),57.01)</f>
        <v>57.01</v>
      </c>
    </row>
    <row r="412">
      <c r="B412" s="2">
        <f>IFERROR(__xludf.DUMMYFUNCTION("""COMPUTED_VALUE"""),39317.666666666664)</f>
        <v>39317.66667</v>
      </c>
      <c r="C412" s="1">
        <f>IFERROR(__xludf.DUMMYFUNCTION("""COMPUTED_VALUE"""),57.0)</f>
        <v>57</v>
      </c>
    </row>
    <row r="413">
      <c r="B413" s="2">
        <f>IFERROR(__xludf.DUMMYFUNCTION("""COMPUTED_VALUE"""),39318.666666666664)</f>
        <v>39318.66667</v>
      </c>
      <c r="C413" s="1">
        <f>IFERROR(__xludf.DUMMYFUNCTION("""COMPUTED_VALUE"""),57.73)</f>
        <v>57.73</v>
      </c>
    </row>
    <row r="414">
      <c r="B414" s="2">
        <f>IFERROR(__xludf.DUMMYFUNCTION("""COMPUTED_VALUE"""),39321.666666666664)</f>
        <v>39321.66667</v>
      </c>
      <c r="C414" s="1">
        <f>IFERROR(__xludf.DUMMYFUNCTION("""COMPUTED_VALUE"""),57.44)</f>
        <v>57.44</v>
      </c>
    </row>
    <row r="415">
      <c r="B415" s="2">
        <f>IFERROR(__xludf.DUMMYFUNCTION("""COMPUTED_VALUE"""),39322.666666666664)</f>
        <v>39322.66667</v>
      </c>
      <c r="C415" s="1">
        <f>IFERROR(__xludf.DUMMYFUNCTION("""COMPUTED_VALUE"""),56.16)</f>
        <v>56.16</v>
      </c>
    </row>
    <row r="416">
      <c r="B416" s="2">
        <f>IFERROR(__xludf.DUMMYFUNCTION("""COMPUTED_VALUE"""),39323.666666666664)</f>
        <v>39323.66667</v>
      </c>
      <c r="C416" s="1">
        <f>IFERROR(__xludf.DUMMYFUNCTION("""COMPUTED_VALUE"""),57.63)</f>
        <v>57.63</v>
      </c>
    </row>
    <row r="417">
      <c r="B417" s="2">
        <f>IFERROR(__xludf.DUMMYFUNCTION("""COMPUTED_VALUE"""),39324.666666666664)</f>
        <v>39324.66667</v>
      </c>
      <c r="C417" s="1">
        <f>IFERROR(__xludf.DUMMYFUNCTION("""COMPUTED_VALUE"""),57.86)</f>
        <v>57.86</v>
      </c>
    </row>
    <row r="418">
      <c r="B418" s="2">
        <f>IFERROR(__xludf.DUMMYFUNCTION("""COMPUTED_VALUE"""),39325.666666666664)</f>
        <v>39325.66667</v>
      </c>
      <c r="C418" s="1">
        <f>IFERROR(__xludf.DUMMYFUNCTION("""COMPUTED_VALUE"""),58.51)</f>
        <v>58.51</v>
      </c>
    </row>
    <row r="419">
      <c r="B419" s="2">
        <f>IFERROR(__xludf.DUMMYFUNCTION("""COMPUTED_VALUE"""),39329.666666666664)</f>
        <v>39329.66667</v>
      </c>
      <c r="C419" s="1">
        <f>IFERROR(__xludf.DUMMYFUNCTION("""COMPUTED_VALUE"""),59.42)</f>
        <v>59.42</v>
      </c>
    </row>
    <row r="420">
      <c r="B420" s="2">
        <f>IFERROR(__xludf.DUMMYFUNCTION("""COMPUTED_VALUE"""),39330.666666666664)</f>
        <v>39330.66667</v>
      </c>
      <c r="C420" s="1">
        <f>IFERROR(__xludf.DUMMYFUNCTION("""COMPUTED_VALUE"""),59.05)</f>
        <v>59.05</v>
      </c>
    </row>
    <row r="421">
      <c r="B421" s="2">
        <f>IFERROR(__xludf.DUMMYFUNCTION("""COMPUTED_VALUE"""),39331.666666666664)</f>
        <v>39331.66667</v>
      </c>
      <c r="C421" s="1">
        <f>IFERROR(__xludf.DUMMYFUNCTION("""COMPUTED_VALUE"""),59.12)</f>
        <v>59.12</v>
      </c>
    </row>
    <row r="422">
      <c r="B422" s="2">
        <f>IFERROR(__xludf.DUMMYFUNCTION("""COMPUTED_VALUE"""),39332.666666666664)</f>
        <v>39332.66667</v>
      </c>
      <c r="C422" s="1">
        <f>IFERROR(__xludf.DUMMYFUNCTION("""COMPUTED_VALUE"""),57.95)</f>
        <v>57.95</v>
      </c>
    </row>
    <row r="423">
      <c r="B423" s="2">
        <f>IFERROR(__xludf.DUMMYFUNCTION("""COMPUTED_VALUE"""),39336.666666666664)</f>
        <v>39336.66667</v>
      </c>
      <c r="C423" s="1">
        <f>IFERROR(__xludf.DUMMYFUNCTION("""COMPUTED_VALUE"""),58.71)</f>
        <v>58.71</v>
      </c>
    </row>
    <row r="424">
      <c r="B424" s="2">
        <f>IFERROR(__xludf.DUMMYFUNCTION("""COMPUTED_VALUE"""),39337.666666666664)</f>
        <v>39337.66667</v>
      </c>
      <c r="C424" s="1">
        <f>IFERROR(__xludf.DUMMYFUNCTION("""COMPUTED_VALUE"""),58.42)</f>
        <v>58.42</v>
      </c>
    </row>
    <row r="425">
      <c r="B425" s="2">
        <f>IFERROR(__xludf.DUMMYFUNCTION("""COMPUTED_VALUE"""),39338.666666666664)</f>
        <v>39338.66667</v>
      </c>
      <c r="C425" s="1">
        <f>IFERROR(__xludf.DUMMYFUNCTION("""COMPUTED_VALUE"""),58.42)</f>
        <v>58.42</v>
      </c>
    </row>
    <row r="426">
      <c r="B426" s="2">
        <f>IFERROR(__xludf.DUMMYFUNCTION("""COMPUTED_VALUE"""),39339.666666666664)</f>
        <v>39339.66667</v>
      </c>
      <c r="C426" s="1">
        <f>IFERROR(__xludf.DUMMYFUNCTION("""COMPUTED_VALUE"""),58.3)</f>
        <v>58.3</v>
      </c>
    </row>
    <row r="427">
      <c r="B427" s="2">
        <f>IFERROR(__xludf.DUMMYFUNCTION("""COMPUTED_VALUE"""),39342.666666666664)</f>
        <v>39342.66667</v>
      </c>
      <c r="C427" s="1">
        <f>IFERROR(__xludf.DUMMYFUNCTION("""COMPUTED_VALUE"""),58.01)</f>
        <v>58.01</v>
      </c>
    </row>
    <row r="428">
      <c r="B428" s="2">
        <f>IFERROR(__xludf.DUMMYFUNCTION("""COMPUTED_VALUE"""),39343.666666666664)</f>
        <v>39343.66667</v>
      </c>
      <c r="C428" s="1">
        <f>IFERROR(__xludf.DUMMYFUNCTION("""COMPUTED_VALUE"""),59.17)</f>
        <v>59.17</v>
      </c>
    </row>
    <row r="429">
      <c r="B429" s="2">
        <f>IFERROR(__xludf.DUMMYFUNCTION("""COMPUTED_VALUE"""),39344.666666666664)</f>
        <v>39344.66667</v>
      </c>
      <c r="C429" s="1">
        <f>IFERROR(__xludf.DUMMYFUNCTION("""COMPUTED_VALUE"""),59.45)</f>
        <v>59.45</v>
      </c>
    </row>
    <row r="430">
      <c r="B430" s="2">
        <f>IFERROR(__xludf.DUMMYFUNCTION("""COMPUTED_VALUE"""),39345.666666666664)</f>
        <v>39345.66667</v>
      </c>
      <c r="C430" s="1">
        <f>IFERROR(__xludf.DUMMYFUNCTION("""COMPUTED_VALUE"""),59.52)</f>
        <v>59.52</v>
      </c>
    </row>
    <row r="431">
      <c r="B431" s="2">
        <f>IFERROR(__xludf.DUMMYFUNCTION("""COMPUTED_VALUE"""),39346.666666666664)</f>
        <v>39346.66667</v>
      </c>
      <c r="C431" s="1">
        <f>IFERROR(__xludf.DUMMYFUNCTION("""COMPUTED_VALUE"""),59.81)</f>
        <v>59.81</v>
      </c>
    </row>
    <row r="432">
      <c r="B432" s="2">
        <f>IFERROR(__xludf.DUMMYFUNCTION("""COMPUTED_VALUE"""),39349.666666666664)</f>
        <v>39349.66667</v>
      </c>
      <c r="C432" s="1">
        <f>IFERROR(__xludf.DUMMYFUNCTION("""COMPUTED_VALUE"""),59.93)</f>
        <v>59.93</v>
      </c>
    </row>
    <row r="433">
      <c r="B433" s="2">
        <f>IFERROR(__xludf.DUMMYFUNCTION("""COMPUTED_VALUE"""),39350.666666666664)</f>
        <v>39350.66667</v>
      </c>
      <c r="C433" s="1">
        <f>IFERROR(__xludf.DUMMYFUNCTION("""COMPUTED_VALUE"""),60.49)</f>
        <v>60.49</v>
      </c>
    </row>
    <row r="434">
      <c r="B434" s="2">
        <f>IFERROR(__xludf.DUMMYFUNCTION("""COMPUTED_VALUE"""),39351.666666666664)</f>
        <v>39351.66667</v>
      </c>
      <c r="C434" s="1">
        <f>IFERROR(__xludf.DUMMYFUNCTION("""COMPUTED_VALUE"""),60.67)</f>
        <v>60.67</v>
      </c>
    </row>
    <row r="435">
      <c r="B435" s="2">
        <f>IFERROR(__xludf.DUMMYFUNCTION("""COMPUTED_VALUE"""),39352.666666666664)</f>
        <v>39352.66667</v>
      </c>
      <c r="C435" s="1">
        <f>IFERROR(__xludf.DUMMYFUNCTION("""COMPUTED_VALUE"""),60.79)</f>
        <v>60.79</v>
      </c>
    </row>
    <row r="436">
      <c r="B436" s="2">
        <f>IFERROR(__xludf.DUMMYFUNCTION("""COMPUTED_VALUE"""),39353.666666666664)</f>
        <v>39353.66667</v>
      </c>
      <c r="C436" s="1">
        <f>IFERROR(__xludf.DUMMYFUNCTION("""COMPUTED_VALUE"""),60.6)</f>
        <v>60.6</v>
      </c>
    </row>
    <row r="437">
      <c r="B437" s="2">
        <f>IFERROR(__xludf.DUMMYFUNCTION("""COMPUTED_VALUE"""),39356.666666666664)</f>
        <v>39356.66667</v>
      </c>
      <c r="C437" s="1">
        <f>IFERROR(__xludf.DUMMYFUNCTION("""COMPUTED_VALUE"""),61.5)</f>
        <v>61.5</v>
      </c>
    </row>
    <row r="438">
      <c r="B438" s="2">
        <f>IFERROR(__xludf.DUMMYFUNCTION("""COMPUTED_VALUE"""),39357.666666666664)</f>
        <v>39357.66667</v>
      </c>
      <c r="C438" s="1">
        <f>IFERROR(__xludf.DUMMYFUNCTION("""COMPUTED_VALUE"""),61.64)</f>
        <v>61.64</v>
      </c>
    </row>
    <row r="439">
      <c r="B439" s="2">
        <f>IFERROR(__xludf.DUMMYFUNCTION("""COMPUTED_VALUE"""),39358.666666666664)</f>
        <v>39358.66667</v>
      </c>
      <c r="C439" s="1">
        <f>IFERROR(__xludf.DUMMYFUNCTION("""COMPUTED_VALUE"""),61.09)</f>
        <v>61.09</v>
      </c>
    </row>
    <row r="440">
      <c r="B440" s="2">
        <f>IFERROR(__xludf.DUMMYFUNCTION("""COMPUTED_VALUE"""),39359.666666666664)</f>
        <v>39359.66667</v>
      </c>
      <c r="C440" s="1">
        <f>IFERROR(__xludf.DUMMYFUNCTION("""COMPUTED_VALUE"""),61.0)</f>
        <v>61</v>
      </c>
    </row>
    <row r="441">
      <c r="B441" s="2">
        <f>IFERROR(__xludf.DUMMYFUNCTION("""COMPUTED_VALUE"""),39360.666666666664)</f>
        <v>39360.66667</v>
      </c>
      <c r="C441" s="1">
        <f>IFERROR(__xludf.DUMMYFUNCTION("""COMPUTED_VALUE"""),61.81)</f>
        <v>61.81</v>
      </c>
    </row>
    <row r="442">
      <c r="B442" s="2">
        <f>IFERROR(__xludf.DUMMYFUNCTION("""COMPUTED_VALUE"""),39363.666666666664)</f>
        <v>39363.66667</v>
      </c>
      <c r="C442" s="1">
        <f>IFERROR(__xludf.DUMMYFUNCTION("""COMPUTED_VALUE"""),62.23)</f>
        <v>62.23</v>
      </c>
    </row>
    <row r="443">
      <c r="B443" s="2">
        <f>IFERROR(__xludf.DUMMYFUNCTION("""COMPUTED_VALUE"""),39364.666666666664)</f>
        <v>39364.66667</v>
      </c>
      <c r="C443" s="1">
        <f>IFERROR(__xludf.DUMMYFUNCTION("""COMPUTED_VALUE"""),62.59)</f>
        <v>62.59</v>
      </c>
    </row>
    <row r="444">
      <c r="B444" s="2">
        <f>IFERROR(__xludf.DUMMYFUNCTION("""COMPUTED_VALUE"""),39365.666666666664)</f>
        <v>39365.66667</v>
      </c>
      <c r="C444" s="1">
        <f>IFERROR(__xludf.DUMMYFUNCTION("""COMPUTED_VALUE"""),62.82)</f>
        <v>62.82</v>
      </c>
    </row>
    <row r="445">
      <c r="B445" s="2">
        <f>IFERROR(__xludf.DUMMYFUNCTION("""COMPUTED_VALUE"""),39366.666666666664)</f>
        <v>39366.66667</v>
      </c>
      <c r="C445" s="1">
        <f>IFERROR(__xludf.DUMMYFUNCTION("""COMPUTED_VALUE"""),61.94)</f>
        <v>61.94</v>
      </c>
    </row>
    <row r="446">
      <c r="B446" s="2">
        <f>IFERROR(__xludf.DUMMYFUNCTION("""COMPUTED_VALUE"""),39367.666666666664)</f>
        <v>39367.66667</v>
      </c>
      <c r="C446" s="1">
        <f>IFERROR(__xludf.DUMMYFUNCTION("""COMPUTED_VALUE"""),62.73)</f>
        <v>62.73</v>
      </c>
    </row>
    <row r="447">
      <c r="B447" s="2">
        <f>IFERROR(__xludf.DUMMYFUNCTION("""COMPUTED_VALUE"""),39370.666666666664)</f>
        <v>39370.66667</v>
      </c>
      <c r="C447" s="1">
        <f>IFERROR(__xludf.DUMMYFUNCTION("""COMPUTED_VALUE"""),62.28)</f>
        <v>62.28</v>
      </c>
    </row>
    <row r="448">
      <c r="B448" s="2">
        <f>IFERROR(__xludf.DUMMYFUNCTION("""COMPUTED_VALUE"""),39371.666666666664)</f>
        <v>39371.66667</v>
      </c>
      <c r="C448" s="1">
        <f>IFERROR(__xludf.DUMMYFUNCTION("""COMPUTED_VALUE"""),62.05)</f>
        <v>62.05</v>
      </c>
    </row>
    <row r="449">
      <c r="B449" s="2">
        <f>IFERROR(__xludf.DUMMYFUNCTION("""COMPUTED_VALUE"""),39372.666666666664)</f>
        <v>39372.66667</v>
      </c>
      <c r="C449" s="1">
        <f>IFERROR(__xludf.DUMMYFUNCTION("""COMPUTED_VALUE"""),62.85)</f>
        <v>62.85</v>
      </c>
    </row>
    <row r="450">
      <c r="B450" s="2">
        <f>IFERROR(__xludf.DUMMYFUNCTION("""COMPUTED_VALUE"""),39373.666666666664)</f>
        <v>39373.66667</v>
      </c>
      <c r="C450" s="1">
        <f>IFERROR(__xludf.DUMMYFUNCTION("""COMPUTED_VALUE"""),62.99)</f>
        <v>62.99</v>
      </c>
    </row>
    <row r="451">
      <c r="B451" s="2">
        <f>IFERROR(__xludf.DUMMYFUNCTION("""COMPUTED_VALUE"""),39374.666666666664)</f>
        <v>39374.66667</v>
      </c>
      <c r="C451" s="1">
        <f>IFERROR(__xludf.DUMMYFUNCTION("""COMPUTED_VALUE"""),61.28)</f>
        <v>61.28</v>
      </c>
    </row>
    <row r="452">
      <c r="B452" s="2">
        <f>IFERROR(__xludf.DUMMYFUNCTION("""COMPUTED_VALUE"""),39377.666666666664)</f>
        <v>39377.66667</v>
      </c>
      <c r="C452" s="1">
        <f>IFERROR(__xludf.DUMMYFUNCTION("""COMPUTED_VALUE"""),61.93)</f>
        <v>61.93</v>
      </c>
    </row>
    <row r="453">
      <c r="B453" s="2">
        <f>IFERROR(__xludf.DUMMYFUNCTION("""COMPUTED_VALUE"""),39378.666666666664)</f>
        <v>39378.66667</v>
      </c>
      <c r="C453" s="1">
        <f>IFERROR(__xludf.DUMMYFUNCTION("""COMPUTED_VALUE"""),62.62)</f>
        <v>62.62</v>
      </c>
    </row>
    <row r="454">
      <c r="B454" s="2">
        <f>IFERROR(__xludf.DUMMYFUNCTION("""COMPUTED_VALUE"""),39379.666666666664)</f>
        <v>39379.66667</v>
      </c>
      <c r="C454" s="1">
        <f>IFERROR(__xludf.DUMMYFUNCTION("""COMPUTED_VALUE"""),61.95)</f>
        <v>61.95</v>
      </c>
    </row>
    <row r="455">
      <c r="B455" s="2">
        <f>IFERROR(__xludf.DUMMYFUNCTION("""COMPUTED_VALUE"""),39380.666666666664)</f>
        <v>39380.66667</v>
      </c>
      <c r="C455" s="1">
        <f>IFERROR(__xludf.DUMMYFUNCTION("""COMPUTED_VALUE"""),61.7)</f>
        <v>61.7</v>
      </c>
    </row>
    <row r="456">
      <c r="B456" s="2">
        <f>IFERROR(__xludf.DUMMYFUNCTION("""COMPUTED_VALUE"""),39381.666666666664)</f>
        <v>39381.66667</v>
      </c>
      <c r="C456" s="1">
        <f>IFERROR(__xludf.DUMMYFUNCTION("""COMPUTED_VALUE"""),63.03)</f>
        <v>63.03</v>
      </c>
    </row>
    <row r="457">
      <c r="B457" s="2">
        <f>IFERROR(__xludf.DUMMYFUNCTION("""COMPUTED_VALUE"""),39384.666666666664)</f>
        <v>39384.66667</v>
      </c>
      <c r="C457" s="1">
        <f>IFERROR(__xludf.DUMMYFUNCTION("""COMPUTED_VALUE"""),63.39)</f>
        <v>63.39</v>
      </c>
    </row>
    <row r="458">
      <c r="B458" s="2">
        <f>IFERROR(__xludf.DUMMYFUNCTION("""COMPUTED_VALUE"""),39385.666666666664)</f>
        <v>39385.66667</v>
      </c>
      <c r="C458" s="1">
        <f>IFERROR(__xludf.DUMMYFUNCTION("""COMPUTED_VALUE"""),63.63)</f>
        <v>63.63</v>
      </c>
    </row>
    <row r="459">
      <c r="B459" s="2">
        <f>IFERROR(__xludf.DUMMYFUNCTION("""COMPUTED_VALUE"""),39386.666666666664)</f>
        <v>39386.66667</v>
      </c>
      <c r="C459" s="1">
        <f>IFERROR(__xludf.DUMMYFUNCTION("""COMPUTED_VALUE"""),64.7)</f>
        <v>64.7</v>
      </c>
    </row>
    <row r="460">
      <c r="B460" s="2">
        <f>IFERROR(__xludf.DUMMYFUNCTION("""COMPUTED_VALUE"""),39387.666666666664)</f>
        <v>39387.66667</v>
      </c>
      <c r="C460" s="1">
        <f>IFERROR(__xludf.DUMMYFUNCTION("""COMPUTED_VALUE"""),63.65)</f>
        <v>63.65</v>
      </c>
    </row>
    <row r="461">
      <c r="B461" s="2">
        <f>IFERROR(__xludf.DUMMYFUNCTION("""COMPUTED_VALUE"""),39388.666666666664)</f>
        <v>39388.66667</v>
      </c>
      <c r="C461" s="1">
        <f>IFERROR(__xludf.DUMMYFUNCTION("""COMPUTED_VALUE"""),64.05)</f>
        <v>64.05</v>
      </c>
    </row>
    <row r="462">
      <c r="B462" s="2">
        <f>IFERROR(__xludf.DUMMYFUNCTION("""COMPUTED_VALUE"""),39391.666666666664)</f>
        <v>39391.66667</v>
      </c>
      <c r="C462" s="1">
        <f>IFERROR(__xludf.DUMMYFUNCTION("""COMPUTED_VALUE"""),63.91)</f>
        <v>63.91</v>
      </c>
    </row>
    <row r="463">
      <c r="B463" s="2">
        <f>IFERROR(__xludf.DUMMYFUNCTION("""COMPUTED_VALUE"""),39392.666666666664)</f>
        <v>39392.66667</v>
      </c>
      <c r="C463" s="1">
        <f>IFERROR(__xludf.DUMMYFUNCTION("""COMPUTED_VALUE"""),64.44)</f>
        <v>64.44</v>
      </c>
    </row>
    <row r="464">
      <c r="B464" s="2">
        <f>IFERROR(__xludf.DUMMYFUNCTION("""COMPUTED_VALUE"""),39393.666666666664)</f>
        <v>39393.66667</v>
      </c>
      <c r="C464" s="1">
        <f>IFERROR(__xludf.DUMMYFUNCTION("""COMPUTED_VALUE"""),62.68)</f>
        <v>62.68</v>
      </c>
    </row>
    <row r="465">
      <c r="B465" s="2">
        <f>IFERROR(__xludf.DUMMYFUNCTION("""COMPUTED_VALUE"""),39394.666666666664)</f>
        <v>39394.66667</v>
      </c>
      <c r="C465" s="1">
        <f>IFERROR(__xludf.DUMMYFUNCTION("""COMPUTED_VALUE"""),60.65)</f>
        <v>60.65</v>
      </c>
    </row>
    <row r="466">
      <c r="B466" s="2">
        <f>IFERROR(__xludf.DUMMYFUNCTION("""COMPUTED_VALUE"""),39395.666666666664)</f>
        <v>39395.66667</v>
      </c>
      <c r="C466" s="1">
        <f>IFERROR(__xludf.DUMMYFUNCTION("""COMPUTED_VALUE"""),58.9)</f>
        <v>58.9</v>
      </c>
    </row>
    <row r="467">
      <c r="B467" s="2">
        <f>IFERROR(__xludf.DUMMYFUNCTION("""COMPUTED_VALUE"""),39398.666666666664)</f>
        <v>39398.66667</v>
      </c>
      <c r="C467" s="1">
        <f>IFERROR(__xludf.DUMMYFUNCTION("""COMPUTED_VALUE"""),58.0)</f>
        <v>58</v>
      </c>
    </row>
    <row r="468">
      <c r="B468" s="2">
        <f>IFERROR(__xludf.DUMMYFUNCTION("""COMPUTED_VALUE"""),39399.666666666664)</f>
        <v>39399.66667</v>
      </c>
      <c r="C468" s="1">
        <f>IFERROR(__xludf.DUMMYFUNCTION("""COMPUTED_VALUE"""),60.09)</f>
        <v>60.09</v>
      </c>
    </row>
    <row r="469">
      <c r="B469" s="2">
        <f>IFERROR(__xludf.DUMMYFUNCTION("""COMPUTED_VALUE"""),39400.666666666664)</f>
        <v>39400.66667</v>
      </c>
      <c r="C469" s="1">
        <f>IFERROR(__xludf.DUMMYFUNCTION("""COMPUTED_VALUE"""),59.38)</f>
        <v>59.38</v>
      </c>
    </row>
    <row r="470">
      <c r="B470" s="2">
        <f>IFERROR(__xludf.DUMMYFUNCTION("""COMPUTED_VALUE"""),39401.666666666664)</f>
        <v>39401.66667</v>
      </c>
      <c r="C470" s="1">
        <f>IFERROR(__xludf.DUMMYFUNCTION("""COMPUTED_VALUE"""),58.99)</f>
        <v>58.99</v>
      </c>
    </row>
    <row r="471">
      <c r="B471" s="2">
        <f>IFERROR(__xludf.DUMMYFUNCTION("""COMPUTED_VALUE"""),39402.666666666664)</f>
        <v>39402.66667</v>
      </c>
      <c r="C471" s="1">
        <f>IFERROR(__xludf.DUMMYFUNCTION("""COMPUTED_VALUE"""),59.55)</f>
        <v>59.55</v>
      </c>
    </row>
    <row r="472">
      <c r="B472" s="2">
        <f>IFERROR(__xludf.DUMMYFUNCTION("""COMPUTED_VALUE"""),39405.666666666664)</f>
        <v>39405.66667</v>
      </c>
      <c r="C472" s="1">
        <f>IFERROR(__xludf.DUMMYFUNCTION("""COMPUTED_VALUE"""),58.67)</f>
        <v>58.67</v>
      </c>
    </row>
    <row r="473">
      <c r="B473" s="2">
        <f>IFERROR(__xludf.DUMMYFUNCTION("""COMPUTED_VALUE"""),39406.666666666664)</f>
        <v>39406.66667</v>
      </c>
      <c r="C473" s="1">
        <f>IFERROR(__xludf.DUMMYFUNCTION("""COMPUTED_VALUE"""),58.71)</f>
        <v>58.71</v>
      </c>
    </row>
    <row r="474">
      <c r="B474" s="2">
        <f>IFERROR(__xludf.DUMMYFUNCTION("""COMPUTED_VALUE"""),39407.666666666664)</f>
        <v>39407.66667</v>
      </c>
      <c r="C474" s="1">
        <f>IFERROR(__xludf.DUMMYFUNCTION("""COMPUTED_VALUE"""),57.92)</f>
        <v>57.92</v>
      </c>
    </row>
    <row r="475">
      <c r="B475" s="2">
        <f>IFERROR(__xludf.DUMMYFUNCTION("""COMPUTED_VALUE"""),39413.666666666664)</f>
        <v>39413.66667</v>
      </c>
      <c r="C475" s="1">
        <f>IFERROR(__xludf.DUMMYFUNCTION("""COMPUTED_VALUE"""),58.09)</f>
        <v>58.09</v>
      </c>
    </row>
    <row r="476">
      <c r="B476" s="2">
        <f>IFERROR(__xludf.DUMMYFUNCTION("""COMPUTED_VALUE"""),39414.666666666664)</f>
        <v>39414.66667</v>
      </c>
      <c r="C476" s="1">
        <f>IFERROR(__xludf.DUMMYFUNCTION("""COMPUTED_VALUE"""),60.48)</f>
        <v>60.48</v>
      </c>
    </row>
    <row r="477">
      <c r="B477" s="2">
        <f>IFERROR(__xludf.DUMMYFUNCTION("""COMPUTED_VALUE"""),39415.666666666664)</f>
        <v>39415.66667</v>
      </c>
      <c r="C477" s="1">
        <f>IFERROR(__xludf.DUMMYFUNCTION("""COMPUTED_VALUE"""),60.11)</f>
        <v>60.11</v>
      </c>
    </row>
    <row r="478">
      <c r="B478" s="2">
        <f>IFERROR(__xludf.DUMMYFUNCTION("""COMPUTED_VALUE"""),39416.666666666664)</f>
        <v>39416.66667</v>
      </c>
      <c r="C478" s="1">
        <f>IFERROR(__xludf.DUMMYFUNCTION("""COMPUTED_VALUE"""),59.54)</f>
        <v>59.54</v>
      </c>
    </row>
    <row r="479">
      <c r="B479" s="2">
        <f>IFERROR(__xludf.DUMMYFUNCTION("""COMPUTED_VALUE"""),39419.666666666664)</f>
        <v>39419.66667</v>
      </c>
      <c r="C479" s="1">
        <f>IFERROR(__xludf.DUMMYFUNCTION("""COMPUTED_VALUE"""),59.08)</f>
        <v>59.08</v>
      </c>
    </row>
    <row r="480">
      <c r="B480" s="2">
        <f>IFERROR(__xludf.DUMMYFUNCTION("""COMPUTED_VALUE"""),39420.666666666664)</f>
        <v>39420.66667</v>
      </c>
      <c r="C480" s="1">
        <f>IFERROR(__xludf.DUMMYFUNCTION("""COMPUTED_VALUE"""),58.86)</f>
        <v>58.86</v>
      </c>
    </row>
    <row r="481">
      <c r="B481" s="2">
        <f>IFERROR(__xludf.DUMMYFUNCTION("""COMPUTED_VALUE"""),39421.666666666664)</f>
        <v>39421.66667</v>
      </c>
      <c r="C481" s="1">
        <f>IFERROR(__xludf.DUMMYFUNCTION("""COMPUTED_VALUE"""),60.39)</f>
        <v>60.39</v>
      </c>
    </row>
    <row r="482">
      <c r="B482" s="2">
        <f>IFERROR(__xludf.DUMMYFUNCTION("""COMPUTED_VALUE"""),39422.666666666664)</f>
        <v>39422.66667</v>
      </c>
      <c r="C482" s="1">
        <f>IFERROR(__xludf.DUMMYFUNCTION("""COMPUTED_VALUE"""),61.23)</f>
        <v>61.23</v>
      </c>
    </row>
    <row r="483">
      <c r="B483" s="2">
        <f>IFERROR(__xludf.DUMMYFUNCTION("""COMPUTED_VALUE"""),39423.666666666664)</f>
        <v>39423.66667</v>
      </c>
      <c r="C483" s="1">
        <f>IFERROR(__xludf.DUMMYFUNCTION("""COMPUTED_VALUE"""),61.16)</f>
        <v>61.16</v>
      </c>
    </row>
    <row r="484">
      <c r="B484" s="2">
        <f>IFERROR(__xludf.DUMMYFUNCTION("""COMPUTED_VALUE"""),39426.666666666664)</f>
        <v>39426.66667</v>
      </c>
      <c r="C484" s="1">
        <f>IFERROR(__xludf.DUMMYFUNCTION("""COMPUTED_VALUE"""),61.58)</f>
        <v>61.58</v>
      </c>
    </row>
    <row r="485">
      <c r="B485" s="2">
        <f>IFERROR(__xludf.DUMMYFUNCTION("""COMPUTED_VALUE"""),39427.666666666664)</f>
        <v>39427.66667</v>
      </c>
      <c r="C485" s="1">
        <f>IFERROR(__xludf.DUMMYFUNCTION("""COMPUTED_VALUE"""),60.26)</f>
        <v>60.26</v>
      </c>
    </row>
    <row r="486">
      <c r="B486" s="2">
        <f>IFERROR(__xludf.DUMMYFUNCTION("""COMPUTED_VALUE"""),39428.666666666664)</f>
        <v>39428.66667</v>
      </c>
      <c r="C486" s="1">
        <f>IFERROR(__xludf.DUMMYFUNCTION("""COMPUTED_VALUE"""),60.87)</f>
        <v>60.87</v>
      </c>
    </row>
    <row r="487">
      <c r="B487" s="2">
        <f>IFERROR(__xludf.DUMMYFUNCTION("""COMPUTED_VALUE"""),39429.666666666664)</f>
        <v>39429.66667</v>
      </c>
      <c r="C487" s="1">
        <f>IFERROR(__xludf.DUMMYFUNCTION("""COMPUTED_VALUE"""),60.97)</f>
        <v>60.97</v>
      </c>
    </row>
    <row r="488">
      <c r="B488" s="2">
        <f>IFERROR(__xludf.DUMMYFUNCTION("""COMPUTED_VALUE"""),39430.666666666664)</f>
        <v>39430.66667</v>
      </c>
      <c r="C488" s="1">
        <f>IFERROR(__xludf.DUMMYFUNCTION("""COMPUTED_VALUE"""),60.11)</f>
        <v>60.11</v>
      </c>
    </row>
    <row r="489">
      <c r="B489" s="2">
        <f>IFERROR(__xludf.DUMMYFUNCTION("""COMPUTED_VALUE"""),39433.666666666664)</f>
        <v>39433.66667</v>
      </c>
      <c r="C489" s="1">
        <f>IFERROR(__xludf.DUMMYFUNCTION("""COMPUTED_VALUE"""),58.86)</f>
        <v>58.86</v>
      </c>
    </row>
    <row r="490">
      <c r="B490" s="2">
        <f>IFERROR(__xludf.DUMMYFUNCTION("""COMPUTED_VALUE"""),39435.666666666664)</f>
        <v>39435.66667</v>
      </c>
      <c r="C490" s="1">
        <f>IFERROR(__xludf.DUMMYFUNCTION("""COMPUTED_VALUE"""),59.41)</f>
        <v>59.41</v>
      </c>
    </row>
    <row r="491">
      <c r="B491" s="2">
        <f>IFERROR(__xludf.DUMMYFUNCTION("""COMPUTED_VALUE"""),39436.666666666664)</f>
        <v>39436.66667</v>
      </c>
      <c r="C491" s="1">
        <f>IFERROR(__xludf.DUMMYFUNCTION("""COMPUTED_VALUE"""),60.3)</f>
        <v>60.3</v>
      </c>
    </row>
    <row r="492">
      <c r="B492" s="2">
        <f>IFERROR(__xludf.DUMMYFUNCTION("""COMPUTED_VALUE"""),39437.666666666664)</f>
        <v>39437.66667</v>
      </c>
      <c r="C492" s="1">
        <f>IFERROR(__xludf.DUMMYFUNCTION("""COMPUTED_VALUE"""),61.05)</f>
        <v>61.05</v>
      </c>
    </row>
    <row r="493">
      <c r="B493" s="2">
        <f>IFERROR(__xludf.DUMMYFUNCTION("""COMPUTED_VALUE"""),39442.666666666664)</f>
        <v>39442.66667</v>
      </c>
      <c r="C493" s="1">
        <f>IFERROR(__xludf.DUMMYFUNCTION("""COMPUTED_VALUE"""),61.81)</f>
        <v>61.81</v>
      </c>
    </row>
    <row r="494">
      <c r="B494" s="2">
        <f>IFERROR(__xludf.DUMMYFUNCTION("""COMPUTED_VALUE"""),39443.666666666664)</f>
        <v>39443.66667</v>
      </c>
      <c r="C494" s="1">
        <f>IFERROR(__xludf.DUMMYFUNCTION("""COMPUTED_VALUE"""),60.88)</f>
        <v>60.88</v>
      </c>
    </row>
    <row r="495">
      <c r="B495" s="2">
        <f>IFERROR(__xludf.DUMMYFUNCTION("""COMPUTED_VALUE"""),39444.666666666664)</f>
        <v>39444.66667</v>
      </c>
      <c r="C495" s="1">
        <f>IFERROR(__xludf.DUMMYFUNCTION("""COMPUTED_VALUE"""),60.82)</f>
        <v>60.82</v>
      </c>
    </row>
    <row r="496">
      <c r="B496" s="2">
        <f>IFERROR(__xludf.DUMMYFUNCTION("""COMPUTED_VALUE"""),39447.666666666664)</f>
        <v>39447.66667</v>
      </c>
      <c r="C496" s="1">
        <f>IFERROR(__xludf.DUMMYFUNCTION("""COMPUTED_VALUE"""),60.12)</f>
        <v>60.12</v>
      </c>
    </row>
    <row r="497">
      <c r="B497" s="2">
        <f>IFERROR(__xludf.DUMMYFUNCTION("""COMPUTED_VALUE"""),39449.666666666664)</f>
        <v>39449.66667</v>
      </c>
      <c r="C497" s="1">
        <f>IFERROR(__xludf.DUMMYFUNCTION("""COMPUTED_VALUE"""),59.01)</f>
        <v>59.01</v>
      </c>
    </row>
    <row r="498">
      <c r="B498" s="2">
        <f>IFERROR(__xludf.DUMMYFUNCTION("""COMPUTED_VALUE"""),39450.666666666664)</f>
        <v>39450.66667</v>
      </c>
      <c r="C498" s="1">
        <f>IFERROR(__xludf.DUMMYFUNCTION("""COMPUTED_VALUE"""),58.71)</f>
        <v>58.71</v>
      </c>
    </row>
    <row r="499">
      <c r="B499" s="2">
        <f>IFERROR(__xludf.DUMMYFUNCTION("""COMPUTED_VALUE"""),39451.666666666664)</f>
        <v>39451.66667</v>
      </c>
      <c r="C499" s="1">
        <f>IFERROR(__xludf.DUMMYFUNCTION("""COMPUTED_VALUE"""),56.22)</f>
        <v>56.22</v>
      </c>
    </row>
    <row r="500">
      <c r="B500" s="2">
        <f>IFERROR(__xludf.DUMMYFUNCTION("""COMPUTED_VALUE"""),39454.666666666664)</f>
        <v>39454.66667</v>
      </c>
      <c r="C500" s="1">
        <f>IFERROR(__xludf.DUMMYFUNCTION("""COMPUTED_VALUE"""),55.7)</f>
        <v>55.7</v>
      </c>
    </row>
    <row r="501">
      <c r="B501" s="2">
        <f>IFERROR(__xludf.DUMMYFUNCTION("""COMPUTED_VALUE"""),39455.666666666664)</f>
        <v>39455.66667</v>
      </c>
      <c r="C501" s="1">
        <f>IFERROR(__xludf.DUMMYFUNCTION("""COMPUTED_VALUE"""),53.99)</f>
        <v>53.99</v>
      </c>
    </row>
    <row r="502">
      <c r="B502" s="2">
        <f>IFERROR(__xludf.DUMMYFUNCTION("""COMPUTED_VALUE"""),39456.666666666664)</f>
        <v>39456.66667</v>
      </c>
      <c r="C502" s="1">
        <f>IFERROR(__xludf.DUMMYFUNCTION("""COMPUTED_VALUE"""),55.16)</f>
        <v>55.16</v>
      </c>
    </row>
    <row r="503">
      <c r="B503" s="2">
        <f>IFERROR(__xludf.DUMMYFUNCTION("""COMPUTED_VALUE"""),39457.666666666664)</f>
        <v>39457.66667</v>
      </c>
      <c r="C503" s="1">
        <f>IFERROR(__xludf.DUMMYFUNCTION("""COMPUTED_VALUE"""),55.37)</f>
        <v>55.37</v>
      </c>
    </row>
    <row r="504">
      <c r="B504" s="2">
        <f>IFERROR(__xludf.DUMMYFUNCTION("""COMPUTED_VALUE"""),39458.666666666664)</f>
        <v>39458.66667</v>
      </c>
      <c r="C504" s="1">
        <f>IFERROR(__xludf.DUMMYFUNCTION("""COMPUTED_VALUE"""),54.18)</f>
        <v>54.18</v>
      </c>
    </row>
    <row r="505">
      <c r="B505" s="2">
        <f>IFERROR(__xludf.DUMMYFUNCTION("""COMPUTED_VALUE"""),39461.666666666664)</f>
        <v>39461.66667</v>
      </c>
      <c r="C505" s="1">
        <f>IFERROR(__xludf.DUMMYFUNCTION("""COMPUTED_VALUE"""),55.33)</f>
        <v>55.33</v>
      </c>
    </row>
    <row r="506">
      <c r="B506" s="2">
        <f>IFERROR(__xludf.DUMMYFUNCTION("""COMPUTED_VALUE"""),39462.666666666664)</f>
        <v>39462.66667</v>
      </c>
      <c r="C506" s="1">
        <f>IFERROR(__xludf.DUMMYFUNCTION("""COMPUTED_VALUE"""),54.27)</f>
        <v>54.27</v>
      </c>
    </row>
    <row r="507">
      <c r="B507" s="2">
        <f>IFERROR(__xludf.DUMMYFUNCTION("""COMPUTED_VALUE"""),39463.666666666664)</f>
        <v>39463.66667</v>
      </c>
      <c r="C507" s="1">
        <f>IFERROR(__xludf.DUMMYFUNCTION("""COMPUTED_VALUE"""),53.25)</f>
        <v>53.25</v>
      </c>
    </row>
    <row r="508">
      <c r="B508" s="2">
        <f>IFERROR(__xludf.DUMMYFUNCTION("""COMPUTED_VALUE"""),39464.666666666664)</f>
        <v>39464.66667</v>
      </c>
      <c r="C508" s="1">
        <f>IFERROR(__xludf.DUMMYFUNCTION("""COMPUTED_VALUE"""),52.3)</f>
        <v>52.3</v>
      </c>
    </row>
    <row r="509">
      <c r="B509" s="2">
        <f>IFERROR(__xludf.DUMMYFUNCTION("""COMPUTED_VALUE"""),39465.666666666664)</f>
        <v>39465.66667</v>
      </c>
      <c r="C509" s="1">
        <f>IFERROR(__xludf.DUMMYFUNCTION("""COMPUTED_VALUE"""),52.25)</f>
        <v>52.25</v>
      </c>
    </row>
    <row r="510">
      <c r="B510" s="2">
        <f>IFERROR(__xludf.DUMMYFUNCTION("""COMPUTED_VALUE"""),39469.666666666664)</f>
        <v>39469.66667</v>
      </c>
      <c r="C510" s="1">
        <f>IFERROR(__xludf.DUMMYFUNCTION("""COMPUTED_VALUE"""),50.96)</f>
        <v>50.96</v>
      </c>
    </row>
    <row r="511">
      <c r="B511" s="2">
        <f>IFERROR(__xludf.DUMMYFUNCTION("""COMPUTED_VALUE"""),39470.666666666664)</f>
        <v>39470.66667</v>
      </c>
      <c r="C511" s="1">
        <f>IFERROR(__xludf.DUMMYFUNCTION("""COMPUTED_VALUE"""),50.93)</f>
        <v>50.93</v>
      </c>
    </row>
    <row r="512">
      <c r="B512" s="2">
        <f>IFERROR(__xludf.DUMMYFUNCTION("""COMPUTED_VALUE"""),39471.666666666664)</f>
        <v>39471.66667</v>
      </c>
      <c r="C512" s="1">
        <f>IFERROR(__xludf.DUMMYFUNCTION("""COMPUTED_VALUE"""),52.68)</f>
        <v>52.68</v>
      </c>
    </row>
    <row r="513">
      <c r="B513" s="2">
        <f>IFERROR(__xludf.DUMMYFUNCTION("""COMPUTED_VALUE"""),39472.666666666664)</f>
        <v>39472.66667</v>
      </c>
      <c r="C513" s="1">
        <f>IFERROR(__xludf.DUMMYFUNCTION("""COMPUTED_VALUE"""),51.74)</f>
        <v>51.74</v>
      </c>
    </row>
    <row r="514">
      <c r="B514" s="2">
        <f>IFERROR(__xludf.DUMMYFUNCTION("""COMPUTED_VALUE"""),39475.666666666664)</f>
        <v>39475.66667</v>
      </c>
      <c r="C514" s="1">
        <f>IFERROR(__xludf.DUMMYFUNCTION("""COMPUTED_VALUE"""),51.93)</f>
        <v>51.93</v>
      </c>
    </row>
    <row r="515">
      <c r="B515" s="2">
        <f>IFERROR(__xludf.DUMMYFUNCTION("""COMPUTED_VALUE"""),39476.666666666664)</f>
        <v>39476.66667</v>
      </c>
      <c r="C515" s="1">
        <f>IFERROR(__xludf.DUMMYFUNCTION("""COMPUTED_VALUE"""),52.04)</f>
        <v>52.04</v>
      </c>
    </row>
    <row r="516">
      <c r="B516" s="2">
        <f>IFERROR(__xludf.DUMMYFUNCTION("""COMPUTED_VALUE"""),39477.666666666664)</f>
        <v>39477.66667</v>
      </c>
      <c r="C516" s="1">
        <f>IFERROR(__xludf.DUMMYFUNCTION("""COMPUTED_VALUE"""),51.55)</f>
        <v>51.55</v>
      </c>
    </row>
    <row r="517">
      <c r="B517" s="2">
        <f>IFERROR(__xludf.DUMMYFUNCTION("""COMPUTED_VALUE"""),39478.666666666664)</f>
        <v>39478.66667</v>
      </c>
      <c r="C517" s="1">
        <f>IFERROR(__xludf.DUMMYFUNCTION("""COMPUTED_VALUE"""),52.19)</f>
        <v>52.19</v>
      </c>
    </row>
    <row r="518">
      <c r="B518" s="2">
        <f>IFERROR(__xludf.DUMMYFUNCTION("""COMPUTED_VALUE"""),39479.666666666664)</f>
        <v>39479.66667</v>
      </c>
      <c r="C518" s="1">
        <f>IFERROR(__xludf.DUMMYFUNCTION("""COMPUTED_VALUE"""),53.35)</f>
        <v>53.35</v>
      </c>
    </row>
    <row r="519">
      <c r="B519" s="2">
        <f>IFERROR(__xludf.DUMMYFUNCTION("""COMPUTED_VALUE"""),39482.666666666664)</f>
        <v>39482.66667</v>
      </c>
      <c r="C519" s="1">
        <f>IFERROR(__xludf.DUMMYFUNCTION("""COMPUTED_VALUE"""),52.51)</f>
        <v>52.51</v>
      </c>
    </row>
    <row r="520">
      <c r="B520" s="2">
        <f>IFERROR(__xludf.DUMMYFUNCTION("""COMPUTED_VALUE"""),39483.666666666664)</f>
        <v>39483.66667</v>
      </c>
      <c r="C520" s="1">
        <f>IFERROR(__xludf.DUMMYFUNCTION("""COMPUTED_VALUE"""),50.97)</f>
        <v>50.97</v>
      </c>
    </row>
    <row r="521">
      <c r="B521" s="2">
        <f>IFERROR(__xludf.DUMMYFUNCTION("""COMPUTED_VALUE"""),39484.666666666664)</f>
        <v>39484.66667</v>
      </c>
      <c r="C521" s="1">
        <f>IFERROR(__xludf.DUMMYFUNCTION("""COMPUTED_VALUE"""),50.23)</f>
        <v>50.23</v>
      </c>
    </row>
    <row r="522">
      <c r="B522" s="2">
        <f>IFERROR(__xludf.DUMMYFUNCTION("""COMPUTED_VALUE"""),39485.666666666664)</f>
        <v>39485.66667</v>
      </c>
      <c r="C522" s="1">
        <f>IFERROR(__xludf.DUMMYFUNCTION("""COMPUTED_VALUE"""),50.08)</f>
        <v>50.08</v>
      </c>
    </row>
    <row r="523">
      <c r="B523" s="2">
        <f>IFERROR(__xludf.DUMMYFUNCTION("""COMPUTED_VALUE"""),39486.666666666664)</f>
        <v>39486.66667</v>
      </c>
      <c r="C523" s="1">
        <f>IFERROR(__xludf.DUMMYFUNCTION("""COMPUTED_VALUE"""),50.66)</f>
        <v>50.66</v>
      </c>
    </row>
    <row r="524">
      <c r="B524" s="2">
        <f>IFERROR(__xludf.DUMMYFUNCTION("""COMPUTED_VALUE"""),39489.666666666664)</f>
        <v>39489.66667</v>
      </c>
      <c r="C524" s="1">
        <f>IFERROR(__xludf.DUMMYFUNCTION("""COMPUTED_VALUE"""),51.31)</f>
        <v>51.31</v>
      </c>
    </row>
    <row r="525">
      <c r="B525" s="2">
        <f>IFERROR(__xludf.DUMMYFUNCTION("""COMPUTED_VALUE"""),39490.666666666664)</f>
        <v>39490.66667</v>
      </c>
      <c r="C525" s="1">
        <f>IFERROR(__xludf.DUMMYFUNCTION("""COMPUTED_VALUE"""),51.25)</f>
        <v>51.25</v>
      </c>
    </row>
    <row r="526">
      <c r="B526" s="2">
        <f>IFERROR(__xludf.DUMMYFUNCTION("""COMPUTED_VALUE"""),39491.666666666664)</f>
        <v>39491.66667</v>
      </c>
      <c r="C526" s="1">
        <f>IFERROR(__xludf.DUMMYFUNCTION("""COMPUTED_VALUE"""),52.47)</f>
        <v>52.47</v>
      </c>
    </row>
    <row r="527">
      <c r="B527" s="2">
        <f>IFERROR(__xludf.DUMMYFUNCTION("""COMPUTED_VALUE"""),39492.666666666664)</f>
        <v>39492.66667</v>
      </c>
      <c r="C527" s="1">
        <f>IFERROR(__xludf.DUMMYFUNCTION("""COMPUTED_VALUE"""),51.41)</f>
        <v>51.41</v>
      </c>
    </row>
    <row r="528">
      <c r="B528" s="2">
        <f>IFERROR(__xludf.DUMMYFUNCTION("""COMPUTED_VALUE"""),39493.666666666664)</f>
        <v>39493.66667</v>
      </c>
      <c r="C528" s="1">
        <f>IFERROR(__xludf.DUMMYFUNCTION("""COMPUTED_VALUE"""),51.16)</f>
        <v>51.16</v>
      </c>
    </row>
    <row r="529">
      <c r="B529" s="2">
        <f>IFERROR(__xludf.DUMMYFUNCTION("""COMPUTED_VALUE"""),39497.666666666664)</f>
        <v>39497.66667</v>
      </c>
      <c r="C529" s="1">
        <f>IFERROR(__xludf.DUMMYFUNCTION("""COMPUTED_VALUE"""),50.71)</f>
        <v>50.71</v>
      </c>
    </row>
    <row r="530">
      <c r="B530" s="2">
        <f>IFERROR(__xludf.DUMMYFUNCTION("""COMPUTED_VALUE"""),39498.666666666664)</f>
        <v>39498.66667</v>
      </c>
      <c r="C530" s="1">
        <f>IFERROR(__xludf.DUMMYFUNCTION("""COMPUTED_VALUE"""),51.2)</f>
        <v>51.2</v>
      </c>
    </row>
    <row r="531">
      <c r="B531" s="2">
        <f>IFERROR(__xludf.DUMMYFUNCTION("""COMPUTED_VALUE"""),39499.666666666664)</f>
        <v>39499.66667</v>
      </c>
      <c r="C531" s="1">
        <f>IFERROR(__xludf.DUMMYFUNCTION("""COMPUTED_VALUE"""),50.93)</f>
        <v>50.93</v>
      </c>
    </row>
    <row r="532">
      <c r="B532" s="2">
        <f>IFERROR(__xludf.DUMMYFUNCTION("""COMPUTED_VALUE"""),39500.666666666664)</f>
        <v>39500.66667</v>
      </c>
      <c r="C532" s="1">
        <f>IFERROR(__xludf.DUMMYFUNCTION("""COMPUTED_VALUE"""),51.06)</f>
        <v>51.06</v>
      </c>
    </row>
    <row r="533">
      <c r="B533" s="2">
        <f>IFERROR(__xludf.DUMMYFUNCTION("""COMPUTED_VALUE"""),39503.666666666664)</f>
        <v>39503.66667</v>
      </c>
      <c r="C533" s="1">
        <f>IFERROR(__xludf.DUMMYFUNCTION("""COMPUTED_VALUE"""),51.5)</f>
        <v>51.5</v>
      </c>
    </row>
    <row r="534">
      <c r="B534" s="2">
        <f>IFERROR(__xludf.DUMMYFUNCTION("""COMPUTED_VALUE"""),39504.666666666664)</f>
        <v>39504.66667</v>
      </c>
      <c r="C534" s="1">
        <f>IFERROR(__xludf.DUMMYFUNCTION("""COMPUTED_VALUE"""),52.03)</f>
        <v>52.03</v>
      </c>
    </row>
    <row r="535">
      <c r="B535" s="2">
        <f>IFERROR(__xludf.DUMMYFUNCTION("""COMPUTED_VALUE"""),39505.666666666664)</f>
        <v>39505.66667</v>
      </c>
      <c r="C535" s="1">
        <f>IFERROR(__xludf.DUMMYFUNCTION("""COMPUTED_VALUE"""),52.37)</f>
        <v>52.37</v>
      </c>
    </row>
    <row r="536">
      <c r="B536" s="2">
        <f>IFERROR(__xludf.DUMMYFUNCTION("""COMPUTED_VALUE"""),39506.666666666664)</f>
        <v>39506.66667</v>
      </c>
      <c r="C536" s="1">
        <f>IFERROR(__xludf.DUMMYFUNCTION("""COMPUTED_VALUE"""),51.87)</f>
        <v>51.87</v>
      </c>
    </row>
    <row r="537">
      <c r="B537" s="2">
        <f>IFERROR(__xludf.DUMMYFUNCTION("""COMPUTED_VALUE"""),39507.666666666664)</f>
        <v>39507.66667</v>
      </c>
      <c r="C537" s="1">
        <f>IFERROR(__xludf.DUMMYFUNCTION("""COMPUTED_VALUE"""),50.65)</f>
        <v>50.65</v>
      </c>
    </row>
    <row r="538">
      <c r="B538" s="2">
        <f>IFERROR(__xludf.DUMMYFUNCTION("""COMPUTED_VALUE"""),39510.666666666664)</f>
        <v>39510.66667</v>
      </c>
      <c r="C538" s="1">
        <f>IFERROR(__xludf.DUMMYFUNCTION("""COMPUTED_VALUE"""),50.31)</f>
        <v>50.31</v>
      </c>
    </row>
    <row r="539">
      <c r="B539" s="2">
        <f>IFERROR(__xludf.DUMMYFUNCTION("""COMPUTED_VALUE"""),39511.666666666664)</f>
        <v>39511.66667</v>
      </c>
      <c r="C539" s="1">
        <f>IFERROR(__xludf.DUMMYFUNCTION("""COMPUTED_VALUE"""),50.49)</f>
        <v>50.49</v>
      </c>
    </row>
    <row r="540">
      <c r="B540" s="2">
        <f>IFERROR(__xludf.DUMMYFUNCTION("""COMPUTED_VALUE"""),39512.666666666664)</f>
        <v>39512.66667</v>
      </c>
      <c r="C540" s="1">
        <f>IFERROR(__xludf.DUMMYFUNCTION("""COMPUTED_VALUE"""),50.88)</f>
        <v>50.88</v>
      </c>
    </row>
    <row r="541">
      <c r="B541" s="2">
        <f>IFERROR(__xludf.DUMMYFUNCTION("""COMPUTED_VALUE"""),39513.666666666664)</f>
        <v>39513.66667</v>
      </c>
      <c r="C541" s="1">
        <f>IFERROR(__xludf.DUMMYFUNCTION("""COMPUTED_VALUE"""),49.92)</f>
        <v>49.92</v>
      </c>
    </row>
    <row r="542">
      <c r="B542" s="2">
        <f>IFERROR(__xludf.DUMMYFUNCTION("""COMPUTED_VALUE"""),39514.666666666664)</f>
        <v>39514.66667</v>
      </c>
      <c r="C542" s="1">
        <f>IFERROR(__xludf.DUMMYFUNCTION("""COMPUTED_VALUE"""),49.86)</f>
        <v>49.86</v>
      </c>
    </row>
    <row r="543">
      <c r="B543" s="2">
        <f>IFERROR(__xludf.DUMMYFUNCTION("""COMPUTED_VALUE"""),39517.666666666664)</f>
        <v>39517.66667</v>
      </c>
      <c r="C543" s="1">
        <f>IFERROR(__xludf.DUMMYFUNCTION("""COMPUTED_VALUE"""),49.37)</f>
        <v>49.37</v>
      </c>
    </row>
    <row r="544">
      <c r="B544" s="2">
        <f>IFERROR(__xludf.DUMMYFUNCTION("""COMPUTED_VALUE"""),39518.666666666664)</f>
        <v>39518.66667</v>
      </c>
      <c r="C544" s="1">
        <f>IFERROR(__xludf.DUMMYFUNCTION("""COMPUTED_VALUE"""),50.96)</f>
        <v>50.96</v>
      </c>
    </row>
    <row r="545">
      <c r="B545" s="2">
        <f>IFERROR(__xludf.DUMMYFUNCTION("""COMPUTED_VALUE"""),39519.666666666664)</f>
        <v>39519.66667</v>
      </c>
      <c r="C545" s="1">
        <f>IFERROR(__xludf.DUMMYFUNCTION("""COMPUTED_VALUE"""),50.76)</f>
        <v>50.76</v>
      </c>
    </row>
    <row r="546">
      <c r="B546" s="2">
        <f>IFERROR(__xludf.DUMMYFUNCTION("""COMPUTED_VALUE"""),39520.666666666664)</f>
        <v>39520.66667</v>
      </c>
      <c r="C546" s="1">
        <f>IFERROR(__xludf.DUMMYFUNCTION("""COMPUTED_VALUE"""),50.89)</f>
        <v>50.89</v>
      </c>
    </row>
    <row r="547">
      <c r="B547" s="2">
        <f>IFERROR(__xludf.DUMMYFUNCTION("""COMPUTED_VALUE"""),39521.666666666664)</f>
        <v>39521.66667</v>
      </c>
      <c r="C547" s="1">
        <f>IFERROR(__xludf.DUMMYFUNCTION("""COMPUTED_VALUE"""),49.91)</f>
        <v>49.91</v>
      </c>
    </row>
    <row r="548">
      <c r="B548" s="2">
        <f>IFERROR(__xludf.DUMMYFUNCTION("""COMPUTED_VALUE"""),39524.666666666664)</f>
        <v>39524.66667</v>
      </c>
      <c r="C548" s="1">
        <f>IFERROR(__xludf.DUMMYFUNCTION("""COMPUTED_VALUE"""),49.72)</f>
        <v>49.72</v>
      </c>
    </row>
    <row r="549">
      <c r="B549" s="2">
        <f>IFERROR(__xludf.DUMMYFUNCTION("""COMPUTED_VALUE"""),39525.666666666664)</f>
        <v>39525.66667</v>
      </c>
      <c r="C549" s="1">
        <f>IFERROR(__xludf.DUMMYFUNCTION("""COMPUTED_VALUE"""),51.47)</f>
        <v>51.47</v>
      </c>
    </row>
    <row r="550">
      <c r="B550" s="2">
        <f>IFERROR(__xludf.DUMMYFUNCTION("""COMPUTED_VALUE"""),39526.666666666664)</f>
        <v>39526.66667</v>
      </c>
      <c r="C550" s="1">
        <f>IFERROR(__xludf.DUMMYFUNCTION("""COMPUTED_VALUE"""),50.29)</f>
        <v>50.29</v>
      </c>
    </row>
    <row r="551">
      <c r="B551" s="2">
        <f>IFERROR(__xludf.DUMMYFUNCTION("""COMPUTED_VALUE"""),39527.666666666664)</f>
        <v>39527.66667</v>
      </c>
      <c r="C551" s="1">
        <f>IFERROR(__xludf.DUMMYFUNCTION("""COMPUTED_VALUE"""),50.74)</f>
        <v>50.74</v>
      </c>
    </row>
    <row r="552">
      <c r="B552" s="2">
        <f>IFERROR(__xludf.DUMMYFUNCTION("""COMPUTED_VALUE"""),39531.666666666664)</f>
        <v>39531.66667</v>
      </c>
      <c r="C552" s="1">
        <f>IFERROR(__xludf.DUMMYFUNCTION("""COMPUTED_VALUE"""),52.37)</f>
        <v>52.37</v>
      </c>
    </row>
    <row r="553">
      <c r="B553" s="2">
        <f>IFERROR(__xludf.DUMMYFUNCTION("""COMPUTED_VALUE"""),39532.666666666664)</f>
        <v>39532.66667</v>
      </c>
      <c r="C553" s="1">
        <f>IFERROR(__xludf.DUMMYFUNCTION("""COMPUTED_VALUE"""),52.49)</f>
        <v>52.49</v>
      </c>
    </row>
    <row r="554">
      <c r="B554" s="2">
        <f>IFERROR(__xludf.DUMMYFUNCTION("""COMPUTED_VALUE"""),39533.666666666664)</f>
        <v>39533.66667</v>
      </c>
      <c r="C554" s="1">
        <f>IFERROR(__xludf.DUMMYFUNCTION("""COMPUTED_VALUE"""),51.92)</f>
        <v>51.92</v>
      </c>
    </row>
    <row r="555">
      <c r="B555" s="2">
        <f>IFERROR(__xludf.DUMMYFUNCTION("""COMPUTED_VALUE"""),39534.666666666664)</f>
        <v>39534.66667</v>
      </c>
      <c r="C555" s="1">
        <f>IFERROR(__xludf.DUMMYFUNCTION("""COMPUTED_VALUE"""),51.04)</f>
        <v>51.04</v>
      </c>
    </row>
    <row r="556">
      <c r="B556" s="2">
        <f>IFERROR(__xludf.DUMMYFUNCTION("""COMPUTED_VALUE"""),39535.666666666664)</f>
        <v>39535.66667</v>
      </c>
      <c r="C556" s="1">
        <f>IFERROR(__xludf.DUMMYFUNCTION("""COMPUTED_VALUE"""),50.72)</f>
        <v>50.72</v>
      </c>
    </row>
    <row r="557">
      <c r="B557" s="2">
        <f>IFERROR(__xludf.DUMMYFUNCTION("""COMPUTED_VALUE"""),39538.666666666664)</f>
        <v>39538.66667</v>
      </c>
      <c r="C557" s="1">
        <f>IFERROR(__xludf.DUMMYFUNCTION("""COMPUTED_VALUE"""),50.84)</f>
        <v>50.84</v>
      </c>
    </row>
    <row r="558">
      <c r="B558" s="2">
        <f>IFERROR(__xludf.DUMMYFUNCTION("""COMPUTED_VALUE"""),39539.666666666664)</f>
        <v>39539.66667</v>
      </c>
      <c r="C558" s="1">
        <f>IFERROR(__xludf.DUMMYFUNCTION("""COMPUTED_VALUE"""),52.63)</f>
        <v>52.63</v>
      </c>
    </row>
    <row r="559">
      <c r="B559" s="2">
        <f>IFERROR(__xludf.DUMMYFUNCTION("""COMPUTED_VALUE"""),39540.666666666664)</f>
        <v>39540.66667</v>
      </c>
      <c r="C559" s="1">
        <f>IFERROR(__xludf.DUMMYFUNCTION("""COMPUTED_VALUE"""),52.66)</f>
        <v>52.66</v>
      </c>
    </row>
    <row r="560">
      <c r="B560" s="2">
        <f>IFERROR(__xludf.DUMMYFUNCTION("""COMPUTED_VALUE"""),39541.666666666664)</f>
        <v>39541.66667</v>
      </c>
      <c r="C560" s="1">
        <f>IFERROR(__xludf.DUMMYFUNCTION("""COMPUTED_VALUE"""),52.75)</f>
        <v>52.75</v>
      </c>
    </row>
    <row r="561">
      <c r="B561" s="2">
        <f>IFERROR(__xludf.DUMMYFUNCTION("""COMPUTED_VALUE"""),39542.666666666664)</f>
        <v>39542.66667</v>
      </c>
      <c r="C561" s="1">
        <f>IFERROR(__xludf.DUMMYFUNCTION("""COMPUTED_VALUE"""),52.77)</f>
        <v>52.77</v>
      </c>
    </row>
    <row r="562">
      <c r="B562" s="2">
        <f>IFERROR(__xludf.DUMMYFUNCTION("""COMPUTED_VALUE"""),39545.666666666664)</f>
        <v>39545.66667</v>
      </c>
      <c r="C562" s="1">
        <f>IFERROR(__xludf.DUMMYFUNCTION("""COMPUTED_VALUE"""),52.59)</f>
        <v>52.59</v>
      </c>
    </row>
    <row r="563">
      <c r="B563" s="2">
        <f>IFERROR(__xludf.DUMMYFUNCTION("""COMPUTED_VALUE"""),39546.666666666664)</f>
        <v>39546.66667</v>
      </c>
      <c r="C563" s="1">
        <f>IFERROR(__xludf.DUMMYFUNCTION("""COMPUTED_VALUE"""),52.33)</f>
        <v>52.33</v>
      </c>
    </row>
    <row r="564">
      <c r="B564" s="2">
        <f>IFERROR(__xludf.DUMMYFUNCTION("""COMPUTED_VALUE"""),39547.666666666664)</f>
        <v>39547.66667</v>
      </c>
      <c r="C564" s="1">
        <f>IFERROR(__xludf.DUMMYFUNCTION("""COMPUTED_VALUE"""),52.02)</f>
        <v>52.02</v>
      </c>
    </row>
    <row r="565">
      <c r="B565" s="2">
        <f>IFERROR(__xludf.DUMMYFUNCTION("""COMPUTED_VALUE"""),39548.666666666664)</f>
        <v>39548.66667</v>
      </c>
      <c r="C565" s="1">
        <f>IFERROR(__xludf.DUMMYFUNCTION("""COMPUTED_VALUE"""),52.67)</f>
        <v>52.67</v>
      </c>
    </row>
    <row r="566">
      <c r="B566" s="2">
        <f>IFERROR(__xludf.DUMMYFUNCTION("""COMPUTED_VALUE"""),39549.666666666664)</f>
        <v>39549.66667</v>
      </c>
      <c r="C566" s="1">
        <f>IFERROR(__xludf.DUMMYFUNCTION("""COMPUTED_VALUE"""),51.29)</f>
        <v>51.29</v>
      </c>
    </row>
    <row r="567">
      <c r="B567" s="2">
        <f>IFERROR(__xludf.DUMMYFUNCTION("""COMPUTED_VALUE"""),39552.666666666664)</f>
        <v>39552.66667</v>
      </c>
      <c r="C567" s="1">
        <f>IFERROR(__xludf.DUMMYFUNCTION("""COMPUTED_VALUE"""),51.0)</f>
        <v>51</v>
      </c>
    </row>
    <row r="568">
      <c r="B568" s="2">
        <f>IFERROR(__xludf.DUMMYFUNCTION("""COMPUTED_VALUE"""),39553.666666666664)</f>
        <v>39553.66667</v>
      </c>
      <c r="C568" s="1">
        <f>IFERROR(__xludf.DUMMYFUNCTION("""COMPUTED_VALUE"""),51.1)</f>
        <v>51.1</v>
      </c>
    </row>
    <row r="569">
      <c r="B569" s="2">
        <f>IFERROR(__xludf.DUMMYFUNCTION("""COMPUTED_VALUE"""),39554.666666666664)</f>
        <v>39554.66667</v>
      </c>
      <c r="C569" s="1">
        <f>IFERROR(__xludf.DUMMYFUNCTION("""COMPUTED_VALUE"""),52.6)</f>
        <v>52.6</v>
      </c>
    </row>
    <row r="570">
      <c r="B570" s="2">
        <f>IFERROR(__xludf.DUMMYFUNCTION("""COMPUTED_VALUE"""),39555.666666666664)</f>
        <v>39555.66667</v>
      </c>
      <c r="C570" s="1">
        <f>IFERROR(__xludf.DUMMYFUNCTION("""COMPUTED_VALUE"""),53.1)</f>
        <v>53.1</v>
      </c>
    </row>
    <row r="571">
      <c r="B571" s="2">
        <f>IFERROR(__xludf.DUMMYFUNCTION("""COMPUTED_VALUE"""),39556.666666666664)</f>
        <v>39556.66667</v>
      </c>
      <c r="C571" s="1">
        <f>IFERROR(__xludf.DUMMYFUNCTION("""COMPUTED_VALUE"""),54.25)</f>
        <v>54.25</v>
      </c>
    </row>
    <row r="572">
      <c r="B572" s="2">
        <f>IFERROR(__xludf.DUMMYFUNCTION("""COMPUTED_VALUE"""),39559.666666666664)</f>
        <v>39559.66667</v>
      </c>
      <c r="C572" s="1">
        <f>IFERROR(__xludf.DUMMYFUNCTION("""COMPUTED_VALUE"""),54.69)</f>
        <v>54.69</v>
      </c>
    </row>
    <row r="573">
      <c r="B573" s="2">
        <f>IFERROR(__xludf.DUMMYFUNCTION("""COMPUTED_VALUE"""),39560.666666666664)</f>
        <v>39560.66667</v>
      </c>
      <c r="C573" s="1">
        <f>IFERROR(__xludf.DUMMYFUNCTION("""COMPUTED_VALUE"""),54.0)</f>
        <v>54</v>
      </c>
    </row>
    <row r="574">
      <c r="B574" s="2">
        <f>IFERROR(__xludf.DUMMYFUNCTION("""COMPUTED_VALUE"""),39561.666666666664)</f>
        <v>39561.66667</v>
      </c>
      <c r="C574" s="1">
        <f>IFERROR(__xludf.DUMMYFUNCTION("""COMPUTED_VALUE"""),54.64)</f>
        <v>54.64</v>
      </c>
    </row>
    <row r="575">
      <c r="B575" s="2">
        <f>IFERROR(__xludf.DUMMYFUNCTION("""COMPUTED_VALUE"""),39562.666666666664)</f>
        <v>39562.66667</v>
      </c>
      <c r="C575" s="1">
        <f>IFERROR(__xludf.DUMMYFUNCTION("""COMPUTED_VALUE"""),55.36)</f>
        <v>55.36</v>
      </c>
    </row>
    <row r="576">
      <c r="B576" s="2">
        <f>IFERROR(__xludf.DUMMYFUNCTION("""COMPUTED_VALUE"""),39563.666666666664)</f>
        <v>39563.66667</v>
      </c>
      <c r="C576" s="1">
        <f>IFERROR(__xludf.DUMMYFUNCTION("""COMPUTED_VALUE"""),54.82)</f>
        <v>54.82</v>
      </c>
    </row>
    <row r="577">
      <c r="B577" s="2">
        <f>IFERROR(__xludf.DUMMYFUNCTION("""COMPUTED_VALUE"""),39566.666666666664)</f>
        <v>39566.66667</v>
      </c>
      <c r="C577" s="1">
        <f>IFERROR(__xludf.DUMMYFUNCTION("""COMPUTED_VALUE"""),54.66)</f>
        <v>54.66</v>
      </c>
    </row>
    <row r="578">
      <c r="B578" s="2">
        <f>IFERROR(__xludf.DUMMYFUNCTION("""COMPUTED_VALUE"""),39567.666666666664)</f>
        <v>39567.66667</v>
      </c>
      <c r="C578" s="1">
        <f>IFERROR(__xludf.DUMMYFUNCTION("""COMPUTED_VALUE"""),55.09)</f>
        <v>55.09</v>
      </c>
    </row>
    <row r="579">
      <c r="B579" s="2">
        <f>IFERROR(__xludf.DUMMYFUNCTION("""COMPUTED_VALUE"""),39568.666666666664)</f>
        <v>39568.66667</v>
      </c>
      <c r="C579" s="1">
        <f>IFERROR(__xludf.DUMMYFUNCTION("""COMPUTED_VALUE"""),54.49)</f>
        <v>54.49</v>
      </c>
    </row>
    <row r="580">
      <c r="B580" s="2">
        <f>IFERROR(__xludf.DUMMYFUNCTION("""COMPUTED_VALUE"""),39569.666666666664)</f>
        <v>39569.66667</v>
      </c>
      <c r="C580" s="1">
        <f>IFERROR(__xludf.DUMMYFUNCTION("""COMPUTED_VALUE"""),56.37)</f>
        <v>56.37</v>
      </c>
    </row>
    <row r="581">
      <c r="B581" s="2">
        <f>IFERROR(__xludf.DUMMYFUNCTION("""COMPUTED_VALUE"""),39573.666666666664)</f>
        <v>39573.66667</v>
      </c>
      <c r="C581" s="1">
        <f>IFERROR(__xludf.DUMMYFUNCTION("""COMPUTED_VALUE"""),55.98)</f>
        <v>55.98</v>
      </c>
    </row>
    <row r="582">
      <c r="B582" s="2">
        <f>IFERROR(__xludf.DUMMYFUNCTION("""COMPUTED_VALUE"""),39574.666666666664)</f>
        <v>39574.66667</v>
      </c>
      <c r="C582" s="1">
        <f>IFERROR(__xludf.DUMMYFUNCTION("""COMPUTED_VALUE"""),57.0)</f>
        <v>57</v>
      </c>
    </row>
    <row r="583">
      <c r="B583" s="2">
        <f>IFERROR(__xludf.DUMMYFUNCTION("""COMPUTED_VALUE"""),39575.666666666664)</f>
        <v>39575.66667</v>
      </c>
      <c r="C583" s="1">
        <f>IFERROR(__xludf.DUMMYFUNCTION("""COMPUTED_VALUE"""),55.69)</f>
        <v>55.69</v>
      </c>
    </row>
    <row r="584">
      <c r="B584" s="2">
        <f>IFERROR(__xludf.DUMMYFUNCTION("""COMPUTED_VALUE"""),39577.666666666664)</f>
        <v>39577.66667</v>
      </c>
      <c r="C584" s="1">
        <f>IFERROR(__xludf.DUMMYFUNCTION("""COMPUTED_VALUE"""),55.86)</f>
        <v>55.86</v>
      </c>
    </row>
    <row r="585">
      <c r="B585" s="2">
        <f>IFERROR(__xludf.DUMMYFUNCTION("""COMPUTED_VALUE"""),39580.666666666664)</f>
        <v>39580.66667</v>
      </c>
      <c r="C585" s="1">
        <f>IFERROR(__xludf.DUMMYFUNCTION("""COMPUTED_VALUE"""),56.54)</f>
        <v>56.54</v>
      </c>
    </row>
    <row r="586">
      <c r="B586" s="2">
        <f>IFERROR(__xludf.DUMMYFUNCTION("""COMPUTED_VALUE"""),39581.666666666664)</f>
        <v>39581.66667</v>
      </c>
      <c r="C586" s="1">
        <f>IFERROR(__xludf.DUMMYFUNCTION("""COMPUTED_VALUE"""),56.62)</f>
        <v>56.62</v>
      </c>
    </row>
    <row r="587">
      <c r="B587" s="2">
        <f>IFERROR(__xludf.DUMMYFUNCTION("""COMPUTED_VALUE"""),39582.666666666664)</f>
        <v>39582.66667</v>
      </c>
      <c r="C587" s="1">
        <f>IFERROR(__xludf.DUMMYFUNCTION("""COMPUTED_VALUE"""),56.82)</f>
        <v>56.82</v>
      </c>
    </row>
    <row r="588">
      <c r="B588" s="2">
        <f>IFERROR(__xludf.DUMMYFUNCTION("""COMPUTED_VALUE"""),39583.666666666664)</f>
        <v>39583.66667</v>
      </c>
      <c r="C588" s="1">
        <f>IFERROR(__xludf.DUMMYFUNCTION("""COMPUTED_VALUE"""),57.96)</f>
        <v>57.96</v>
      </c>
    </row>
    <row r="589">
      <c r="B589" s="2">
        <f>IFERROR(__xludf.DUMMYFUNCTION("""COMPUTED_VALUE"""),39584.666666666664)</f>
        <v>39584.66667</v>
      </c>
      <c r="C589" s="1">
        <f>IFERROR(__xludf.DUMMYFUNCTION("""COMPUTED_VALUE"""),58.0)</f>
        <v>58</v>
      </c>
    </row>
    <row r="590">
      <c r="B590" s="2">
        <f>IFERROR(__xludf.DUMMYFUNCTION("""COMPUTED_VALUE"""),39587.666666666664)</f>
        <v>39587.66667</v>
      </c>
      <c r="C590" s="1">
        <f>IFERROR(__xludf.DUMMYFUNCTION("""COMPUTED_VALUE"""),57.71)</f>
        <v>57.71</v>
      </c>
    </row>
    <row r="591">
      <c r="B591" s="2">
        <f>IFERROR(__xludf.DUMMYFUNCTION("""COMPUTED_VALUE"""),39588.666666666664)</f>
        <v>39588.66667</v>
      </c>
      <c r="C591" s="1">
        <f>IFERROR(__xludf.DUMMYFUNCTION("""COMPUTED_VALUE"""),56.99)</f>
        <v>56.99</v>
      </c>
    </row>
    <row r="592">
      <c r="B592" s="2">
        <f>IFERROR(__xludf.DUMMYFUNCTION("""COMPUTED_VALUE"""),39589.666666666664)</f>
        <v>39589.66667</v>
      </c>
      <c r="C592" s="1">
        <f>IFERROR(__xludf.DUMMYFUNCTION("""COMPUTED_VALUE"""),55.92)</f>
        <v>55.92</v>
      </c>
    </row>
    <row r="593">
      <c r="B593" s="2">
        <f>IFERROR(__xludf.DUMMYFUNCTION("""COMPUTED_VALUE"""),39590.666666666664)</f>
        <v>39590.66667</v>
      </c>
      <c r="C593" s="1">
        <f>IFERROR(__xludf.DUMMYFUNCTION("""COMPUTED_VALUE"""),56.16)</f>
        <v>56.16</v>
      </c>
    </row>
    <row r="594">
      <c r="B594" s="2">
        <f>IFERROR(__xludf.DUMMYFUNCTION("""COMPUTED_VALUE"""),39591.666666666664)</f>
        <v>39591.66667</v>
      </c>
      <c r="C594" s="1">
        <f>IFERROR(__xludf.DUMMYFUNCTION("""COMPUTED_VALUE"""),55.85)</f>
        <v>55.85</v>
      </c>
    </row>
    <row r="595">
      <c r="B595" s="2">
        <f>IFERROR(__xludf.DUMMYFUNCTION("""COMPUTED_VALUE"""),39595.666666666664)</f>
        <v>39595.66667</v>
      </c>
      <c r="C595" s="1">
        <f>IFERROR(__xludf.DUMMYFUNCTION("""COMPUTED_VALUE"""),56.86)</f>
        <v>56.86</v>
      </c>
    </row>
    <row r="596">
      <c r="B596" s="2">
        <f>IFERROR(__xludf.DUMMYFUNCTION("""COMPUTED_VALUE"""),39596.666666666664)</f>
        <v>39596.66667</v>
      </c>
      <c r="C596" s="1">
        <f>IFERROR(__xludf.DUMMYFUNCTION("""COMPUTED_VALUE"""),57.17)</f>
        <v>57.17</v>
      </c>
    </row>
    <row r="597">
      <c r="B597" s="2">
        <f>IFERROR(__xludf.DUMMYFUNCTION("""COMPUTED_VALUE"""),39597.666666666664)</f>
        <v>39597.66667</v>
      </c>
      <c r="C597" s="1">
        <f>IFERROR(__xludf.DUMMYFUNCTION("""COMPUTED_VALUE"""),57.68)</f>
        <v>57.68</v>
      </c>
    </row>
    <row r="598">
      <c r="B598" s="2">
        <f>IFERROR(__xludf.DUMMYFUNCTION("""COMPUTED_VALUE"""),39598.666666666664)</f>
        <v>39598.66667</v>
      </c>
      <c r="C598" s="1">
        <f>IFERROR(__xludf.DUMMYFUNCTION("""COMPUTED_VALUE"""),57.96)</f>
        <v>57.96</v>
      </c>
    </row>
    <row r="599">
      <c r="B599" s="2">
        <f>IFERROR(__xludf.DUMMYFUNCTION("""COMPUTED_VALUE"""),39601.666666666664)</f>
        <v>39601.66667</v>
      </c>
      <c r="C599" s="1">
        <f>IFERROR(__xludf.DUMMYFUNCTION("""COMPUTED_VALUE"""),57.22)</f>
        <v>57.22</v>
      </c>
    </row>
    <row r="600">
      <c r="B600" s="2">
        <f>IFERROR(__xludf.DUMMYFUNCTION("""COMPUTED_VALUE"""),39602.666666666664)</f>
        <v>39602.66667</v>
      </c>
      <c r="C600" s="1">
        <f>IFERROR(__xludf.DUMMYFUNCTION("""COMPUTED_VALUE"""),57.15)</f>
        <v>57.15</v>
      </c>
    </row>
    <row r="601">
      <c r="B601" s="2">
        <f>IFERROR(__xludf.DUMMYFUNCTION("""COMPUTED_VALUE"""),39603.666666666664)</f>
        <v>39603.66667</v>
      </c>
      <c r="C601" s="1">
        <f>IFERROR(__xludf.DUMMYFUNCTION("""COMPUTED_VALUE"""),57.49)</f>
        <v>57.49</v>
      </c>
    </row>
    <row r="602">
      <c r="B602" s="2">
        <f>IFERROR(__xludf.DUMMYFUNCTION("""COMPUTED_VALUE"""),39604.666666666664)</f>
        <v>39604.66667</v>
      </c>
      <c r="C602" s="1">
        <f>IFERROR(__xludf.DUMMYFUNCTION("""COMPUTED_VALUE"""),58.51)</f>
        <v>58.51</v>
      </c>
    </row>
    <row r="603">
      <c r="B603" s="2">
        <f>IFERROR(__xludf.DUMMYFUNCTION("""COMPUTED_VALUE"""),39605.666666666664)</f>
        <v>39605.66667</v>
      </c>
      <c r="C603" s="1">
        <f>IFERROR(__xludf.DUMMYFUNCTION("""COMPUTED_VALUE"""),56.95)</f>
        <v>56.95</v>
      </c>
    </row>
    <row r="604">
      <c r="B604" s="2">
        <f>IFERROR(__xludf.DUMMYFUNCTION("""COMPUTED_VALUE"""),39608.666666666664)</f>
        <v>39608.66667</v>
      </c>
      <c r="C604" s="1">
        <f>IFERROR(__xludf.DUMMYFUNCTION("""COMPUTED_VALUE"""),56.75)</f>
        <v>56.75</v>
      </c>
    </row>
    <row r="605">
      <c r="B605" s="2">
        <f>IFERROR(__xludf.DUMMYFUNCTION("""COMPUTED_VALUE"""),39609.666666666664)</f>
        <v>39609.66667</v>
      </c>
      <c r="C605" s="1">
        <f>IFERROR(__xludf.DUMMYFUNCTION("""COMPUTED_VALUE"""),56.52)</f>
        <v>56.52</v>
      </c>
    </row>
    <row r="606">
      <c r="B606" s="2">
        <f>IFERROR(__xludf.DUMMYFUNCTION("""COMPUTED_VALUE"""),39610.666666666664)</f>
        <v>39610.66667</v>
      </c>
      <c r="C606" s="1">
        <f>IFERROR(__xludf.DUMMYFUNCTION("""COMPUTED_VALUE"""),55.13)</f>
        <v>55.13</v>
      </c>
    </row>
    <row r="607">
      <c r="B607" s="2">
        <f>IFERROR(__xludf.DUMMYFUNCTION("""COMPUTED_VALUE"""),39611.666666666664)</f>
        <v>39611.66667</v>
      </c>
      <c r="C607" s="1">
        <f>IFERROR(__xludf.DUMMYFUNCTION("""COMPUTED_VALUE"""),55.6)</f>
        <v>55.6</v>
      </c>
    </row>
    <row r="608">
      <c r="B608" s="2">
        <f>IFERROR(__xludf.DUMMYFUNCTION("""COMPUTED_VALUE"""),39612.666666666664)</f>
        <v>39612.66667</v>
      </c>
      <c r="C608" s="1">
        <f>IFERROR(__xludf.DUMMYFUNCTION("""COMPUTED_VALUE"""),56.5)</f>
        <v>56.5</v>
      </c>
    </row>
    <row r="609">
      <c r="B609" s="2">
        <f>IFERROR(__xludf.DUMMYFUNCTION("""COMPUTED_VALUE"""),39615.666666666664)</f>
        <v>39615.66667</v>
      </c>
      <c r="C609" s="1">
        <f>IFERROR(__xludf.DUMMYFUNCTION("""COMPUTED_VALUE"""),56.97)</f>
        <v>56.97</v>
      </c>
    </row>
    <row r="610">
      <c r="B610" s="2">
        <f>IFERROR(__xludf.DUMMYFUNCTION("""COMPUTED_VALUE"""),39616.666666666664)</f>
        <v>39616.66667</v>
      </c>
      <c r="C610" s="1">
        <f>IFERROR(__xludf.DUMMYFUNCTION("""COMPUTED_VALUE"""),56.68)</f>
        <v>56.68</v>
      </c>
    </row>
    <row r="611">
      <c r="B611" s="2">
        <f>IFERROR(__xludf.DUMMYFUNCTION("""COMPUTED_VALUE"""),39617.666666666664)</f>
        <v>39617.66667</v>
      </c>
      <c r="C611" s="1">
        <f>IFERROR(__xludf.DUMMYFUNCTION("""COMPUTED_VALUE"""),55.97)</f>
        <v>55.97</v>
      </c>
    </row>
    <row r="612">
      <c r="B612" s="2">
        <f>IFERROR(__xludf.DUMMYFUNCTION("""COMPUTED_VALUE"""),39618.666666666664)</f>
        <v>39618.66667</v>
      </c>
      <c r="C612" s="1">
        <f>IFERROR(__xludf.DUMMYFUNCTION("""COMPUTED_VALUE"""),56.61)</f>
        <v>56.61</v>
      </c>
    </row>
    <row r="613">
      <c r="B613" s="2">
        <f>IFERROR(__xludf.DUMMYFUNCTION("""COMPUTED_VALUE"""),39619.666666666664)</f>
        <v>39619.66667</v>
      </c>
      <c r="C613" s="1">
        <f>IFERROR(__xludf.DUMMYFUNCTION("""COMPUTED_VALUE"""),55.0)</f>
        <v>55</v>
      </c>
    </row>
    <row r="614">
      <c r="B614" s="2">
        <f>IFERROR(__xludf.DUMMYFUNCTION("""COMPUTED_VALUE"""),39622.666666666664)</f>
        <v>39622.66667</v>
      </c>
      <c r="C614" s="1">
        <f>IFERROR(__xludf.DUMMYFUNCTION("""COMPUTED_VALUE"""),54.91)</f>
        <v>54.91</v>
      </c>
    </row>
    <row r="615">
      <c r="B615" s="2">
        <f>IFERROR(__xludf.DUMMYFUNCTION("""COMPUTED_VALUE"""),39623.666666666664)</f>
        <v>39623.66667</v>
      </c>
      <c r="C615" s="1">
        <f>IFERROR(__xludf.DUMMYFUNCTION("""COMPUTED_VALUE"""),54.55)</f>
        <v>54.55</v>
      </c>
    </row>
    <row r="616">
      <c r="B616" s="2">
        <f>IFERROR(__xludf.DUMMYFUNCTION("""COMPUTED_VALUE"""),39624.666666666664)</f>
        <v>39624.66667</v>
      </c>
      <c r="C616" s="1">
        <f>IFERROR(__xludf.DUMMYFUNCTION("""COMPUTED_VALUE"""),55.36)</f>
        <v>55.36</v>
      </c>
    </row>
    <row r="617">
      <c r="B617" s="2">
        <f>IFERROR(__xludf.DUMMYFUNCTION("""COMPUTED_VALUE"""),39625.666666666664)</f>
        <v>39625.66667</v>
      </c>
      <c r="C617" s="1">
        <f>IFERROR(__xludf.DUMMYFUNCTION("""COMPUTED_VALUE"""),53.52)</f>
        <v>53.52</v>
      </c>
    </row>
    <row r="618">
      <c r="B618" s="2">
        <f>IFERROR(__xludf.DUMMYFUNCTION("""COMPUTED_VALUE"""),39626.666666666664)</f>
        <v>39626.66667</v>
      </c>
      <c r="C618" s="1">
        <f>IFERROR(__xludf.DUMMYFUNCTION("""COMPUTED_VALUE"""),53.27)</f>
        <v>53.27</v>
      </c>
    </row>
    <row r="619">
      <c r="B619" s="2">
        <f>IFERROR(__xludf.DUMMYFUNCTION("""COMPUTED_VALUE"""),39629.666666666664)</f>
        <v>39629.66667</v>
      </c>
      <c r="C619" s="1">
        <f>IFERROR(__xludf.DUMMYFUNCTION("""COMPUTED_VALUE"""),52.76)</f>
        <v>52.76</v>
      </c>
    </row>
    <row r="620">
      <c r="B620" s="2">
        <f>IFERROR(__xludf.DUMMYFUNCTION("""COMPUTED_VALUE"""),39630.666666666664)</f>
        <v>39630.66667</v>
      </c>
      <c r="C620" s="1">
        <f>IFERROR(__xludf.DUMMYFUNCTION("""COMPUTED_VALUE"""),52.86)</f>
        <v>52.86</v>
      </c>
    </row>
    <row r="621">
      <c r="B621" s="2">
        <f>IFERROR(__xludf.DUMMYFUNCTION("""COMPUTED_VALUE"""),39631.666666666664)</f>
        <v>39631.66667</v>
      </c>
      <c r="C621" s="1">
        <f>IFERROR(__xludf.DUMMYFUNCTION("""COMPUTED_VALUE"""),51.95)</f>
        <v>51.95</v>
      </c>
    </row>
    <row r="622">
      <c r="B622" s="2">
        <f>IFERROR(__xludf.DUMMYFUNCTION("""COMPUTED_VALUE"""),39636.666666666664)</f>
        <v>39636.66667</v>
      </c>
      <c r="C622" s="1">
        <f>IFERROR(__xludf.DUMMYFUNCTION("""COMPUTED_VALUE"""),52.11)</f>
        <v>52.11</v>
      </c>
    </row>
    <row r="623">
      <c r="B623" s="2">
        <f>IFERROR(__xludf.DUMMYFUNCTION("""COMPUTED_VALUE"""),39637.666666666664)</f>
        <v>39637.66667</v>
      </c>
      <c r="C623" s="1">
        <f>IFERROR(__xludf.DUMMYFUNCTION("""COMPUTED_VALUE"""),52.64)</f>
        <v>52.64</v>
      </c>
    </row>
    <row r="624">
      <c r="B624" s="2">
        <f>IFERROR(__xludf.DUMMYFUNCTION("""COMPUTED_VALUE"""),39638.666666666664)</f>
        <v>39638.66667</v>
      </c>
      <c r="C624" s="1">
        <f>IFERROR(__xludf.DUMMYFUNCTION("""COMPUTED_VALUE"""),51.14)</f>
        <v>51.14</v>
      </c>
    </row>
    <row r="625">
      <c r="B625" s="2">
        <f>IFERROR(__xludf.DUMMYFUNCTION("""COMPUTED_VALUE"""),39639.666666666664)</f>
        <v>39639.66667</v>
      </c>
      <c r="C625" s="1">
        <f>IFERROR(__xludf.DUMMYFUNCTION("""COMPUTED_VALUE"""),51.72)</f>
        <v>51.72</v>
      </c>
    </row>
    <row r="626">
      <c r="B626" s="2">
        <f>IFERROR(__xludf.DUMMYFUNCTION("""COMPUTED_VALUE"""),39640.666666666664)</f>
        <v>39640.66667</v>
      </c>
      <c r="C626" s="1">
        <f>IFERROR(__xludf.DUMMYFUNCTION("""COMPUTED_VALUE"""),51.25)</f>
        <v>51.25</v>
      </c>
    </row>
    <row r="627">
      <c r="B627" s="2">
        <f>IFERROR(__xludf.DUMMYFUNCTION("""COMPUTED_VALUE"""),39643.666666666664)</f>
        <v>39643.66667</v>
      </c>
      <c r="C627" s="1">
        <f>IFERROR(__xludf.DUMMYFUNCTION("""COMPUTED_VALUE"""),50.43)</f>
        <v>50.43</v>
      </c>
    </row>
    <row r="628">
      <c r="B628" s="2">
        <f>IFERROR(__xludf.DUMMYFUNCTION("""COMPUTED_VALUE"""),39644.666666666664)</f>
        <v>39644.66667</v>
      </c>
      <c r="C628" s="1">
        <f>IFERROR(__xludf.DUMMYFUNCTION("""COMPUTED_VALUE"""),50.78)</f>
        <v>50.78</v>
      </c>
    </row>
    <row r="629">
      <c r="B629" s="2">
        <f>IFERROR(__xludf.DUMMYFUNCTION("""COMPUTED_VALUE"""),39645.666666666664)</f>
        <v>39645.66667</v>
      </c>
      <c r="C629" s="1">
        <f>IFERROR(__xludf.DUMMYFUNCTION("""COMPUTED_VALUE"""),51.95)</f>
        <v>51.95</v>
      </c>
    </row>
    <row r="630">
      <c r="B630" s="2">
        <f>IFERROR(__xludf.DUMMYFUNCTION("""COMPUTED_VALUE"""),39646.666666666664)</f>
        <v>39646.66667</v>
      </c>
      <c r="C630" s="1">
        <f>IFERROR(__xludf.DUMMYFUNCTION("""COMPUTED_VALUE"""),52.81)</f>
        <v>52.81</v>
      </c>
    </row>
    <row r="631">
      <c r="B631" s="2">
        <f>IFERROR(__xludf.DUMMYFUNCTION("""COMPUTED_VALUE"""),39647.666666666664)</f>
        <v>39647.66667</v>
      </c>
      <c r="C631" s="1">
        <f>IFERROR(__xludf.DUMMYFUNCTION("""COMPUTED_VALUE"""),52.01)</f>
        <v>52.01</v>
      </c>
    </row>
    <row r="632">
      <c r="B632" s="2">
        <f>IFERROR(__xludf.DUMMYFUNCTION("""COMPUTED_VALUE"""),39650.666666666664)</f>
        <v>39650.66667</v>
      </c>
      <c r="C632" s="1">
        <f>IFERROR(__xludf.DUMMYFUNCTION("""COMPUTED_VALUE"""),51.74)</f>
        <v>51.74</v>
      </c>
    </row>
    <row r="633">
      <c r="B633" s="2">
        <f>IFERROR(__xludf.DUMMYFUNCTION("""COMPUTED_VALUE"""),39651.666666666664)</f>
        <v>39651.66667</v>
      </c>
      <c r="C633" s="1">
        <f>IFERROR(__xludf.DUMMYFUNCTION("""COMPUTED_VALUE"""),51.78)</f>
        <v>51.78</v>
      </c>
    </row>
    <row r="634">
      <c r="B634" s="2">
        <f>IFERROR(__xludf.DUMMYFUNCTION("""COMPUTED_VALUE"""),39652.666666666664)</f>
        <v>39652.66667</v>
      </c>
      <c r="C634" s="1">
        <f>IFERROR(__xludf.DUMMYFUNCTION("""COMPUTED_VALUE"""),52.48)</f>
        <v>52.48</v>
      </c>
    </row>
    <row r="635">
      <c r="B635" s="2">
        <f>IFERROR(__xludf.DUMMYFUNCTION("""COMPUTED_VALUE"""),39653.666666666664)</f>
        <v>39653.66667</v>
      </c>
      <c r="C635" s="1">
        <f>IFERROR(__xludf.DUMMYFUNCTION("""COMPUTED_VALUE"""),51.47)</f>
        <v>51.47</v>
      </c>
    </row>
    <row r="636">
      <c r="B636" s="2">
        <f>IFERROR(__xludf.DUMMYFUNCTION("""COMPUTED_VALUE"""),39654.666666666664)</f>
        <v>39654.66667</v>
      </c>
      <c r="C636" s="1">
        <f>IFERROR(__xludf.DUMMYFUNCTION("""COMPUTED_VALUE"""),52.1)</f>
        <v>52.1</v>
      </c>
    </row>
    <row r="637">
      <c r="B637" s="2">
        <f>IFERROR(__xludf.DUMMYFUNCTION("""COMPUTED_VALUE"""),39657.666666666664)</f>
        <v>39657.66667</v>
      </c>
      <c r="C637" s="1">
        <f>IFERROR(__xludf.DUMMYFUNCTION("""COMPUTED_VALUE"""),50.9)</f>
        <v>50.9</v>
      </c>
    </row>
    <row r="638">
      <c r="B638" s="2">
        <f>IFERROR(__xludf.DUMMYFUNCTION("""COMPUTED_VALUE"""),39658.666666666664)</f>
        <v>39658.66667</v>
      </c>
      <c r="C638" s="1">
        <f>IFERROR(__xludf.DUMMYFUNCTION("""COMPUTED_VALUE"""),52.19)</f>
        <v>52.19</v>
      </c>
    </row>
    <row r="639">
      <c r="B639" s="2">
        <f>IFERROR(__xludf.DUMMYFUNCTION("""COMPUTED_VALUE"""),39659.666666666664)</f>
        <v>39659.66667</v>
      </c>
      <c r="C639" s="1">
        <f>IFERROR(__xludf.DUMMYFUNCTION("""COMPUTED_VALUE"""),52.44)</f>
        <v>52.44</v>
      </c>
    </row>
    <row r="640">
      <c r="B640" s="2">
        <f>IFERROR(__xludf.DUMMYFUNCTION("""COMPUTED_VALUE"""),39660.666666666664)</f>
        <v>39660.66667</v>
      </c>
      <c r="C640" s="1">
        <f>IFERROR(__xludf.DUMMYFUNCTION("""COMPUTED_VALUE"""),52.07)</f>
        <v>52.07</v>
      </c>
    </row>
    <row r="641">
      <c r="B641" s="2">
        <f>IFERROR(__xludf.DUMMYFUNCTION("""COMPUTED_VALUE"""),39661.666666666664)</f>
        <v>39661.66667</v>
      </c>
      <c r="C641" s="1">
        <f>IFERROR(__xludf.DUMMYFUNCTION("""COMPUTED_VALUE"""),51.89)</f>
        <v>51.89</v>
      </c>
    </row>
    <row r="642">
      <c r="B642" s="2">
        <f>IFERROR(__xludf.DUMMYFUNCTION("""COMPUTED_VALUE"""),39664.666666666664)</f>
        <v>39664.66667</v>
      </c>
      <c r="C642" s="1">
        <f>IFERROR(__xludf.DUMMYFUNCTION("""COMPUTED_VALUE"""),51.64)</f>
        <v>51.64</v>
      </c>
    </row>
    <row r="643">
      <c r="B643" s="2">
        <f>IFERROR(__xludf.DUMMYFUNCTION("""COMPUTED_VALUE"""),39665.666666666664)</f>
        <v>39665.66667</v>
      </c>
      <c r="C643" s="1">
        <f>IFERROR(__xludf.DUMMYFUNCTION("""COMPUTED_VALUE"""),52.91)</f>
        <v>52.91</v>
      </c>
    </row>
    <row r="644">
      <c r="B644" s="2">
        <f>IFERROR(__xludf.DUMMYFUNCTION("""COMPUTED_VALUE"""),39666.666666666664)</f>
        <v>39666.66667</v>
      </c>
      <c r="C644" s="1">
        <f>IFERROR(__xludf.DUMMYFUNCTION("""COMPUTED_VALUE"""),53.65)</f>
        <v>53.65</v>
      </c>
    </row>
    <row r="645">
      <c r="B645" s="2">
        <f>IFERROR(__xludf.DUMMYFUNCTION("""COMPUTED_VALUE"""),39667.666666666664)</f>
        <v>39667.66667</v>
      </c>
      <c r="C645" s="1">
        <f>IFERROR(__xludf.DUMMYFUNCTION("""COMPUTED_VALUE"""),53.59)</f>
        <v>53.59</v>
      </c>
    </row>
    <row r="646">
      <c r="B646" s="2">
        <f>IFERROR(__xludf.DUMMYFUNCTION("""COMPUTED_VALUE"""),39668.666666666664)</f>
        <v>39668.66667</v>
      </c>
      <c r="C646" s="1">
        <f>IFERROR(__xludf.DUMMYFUNCTION("""COMPUTED_VALUE"""),54.71)</f>
        <v>54.71</v>
      </c>
    </row>
    <row r="647">
      <c r="B647" s="2">
        <f>IFERROR(__xludf.DUMMYFUNCTION("""COMPUTED_VALUE"""),39671.666666666664)</f>
        <v>39671.66667</v>
      </c>
      <c r="C647" s="1">
        <f>IFERROR(__xludf.DUMMYFUNCTION("""COMPUTED_VALUE"""),55.15)</f>
        <v>55.15</v>
      </c>
    </row>
    <row r="648">
      <c r="B648" s="2">
        <f>IFERROR(__xludf.DUMMYFUNCTION("""COMPUTED_VALUE"""),39672.666666666664)</f>
        <v>39672.66667</v>
      </c>
      <c r="C648" s="1">
        <f>IFERROR(__xludf.DUMMYFUNCTION("""COMPUTED_VALUE"""),55.11)</f>
        <v>55.11</v>
      </c>
    </row>
    <row r="649">
      <c r="B649" s="2">
        <f>IFERROR(__xludf.DUMMYFUNCTION("""COMPUTED_VALUE"""),39673.666666666664)</f>
        <v>39673.66667</v>
      </c>
      <c r="C649" s="1">
        <f>IFERROR(__xludf.DUMMYFUNCTION("""COMPUTED_VALUE"""),54.99)</f>
        <v>54.99</v>
      </c>
    </row>
    <row r="650">
      <c r="B650" s="2">
        <f>IFERROR(__xludf.DUMMYFUNCTION("""COMPUTED_VALUE"""),39674.666666666664)</f>
        <v>39674.66667</v>
      </c>
      <c r="C650" s="1">
        <f>IFERROR(__xludf.DUMMYFUNCTION("""COMPUTED_VALUE"""),55.44)</f>
        <v>55.44</v>
      </c>
    </row>
    <row r="651">
      <c r="B651" s="2">
        <f>IFERROR(__xludf.DUMMYFUNCTION("""COMPUTED_VALUE"""),39675.666666666664)</f>
        <v>39675.66667</v>
      </c>
      <c r="C651" s="1">
        <f>IFERROR(__xludf.DUMMYFUNCTION("""COMPUTED_VALUE"""),55.5)</f>
        <v>55.5</v>
      </c>
    </row>
    <row r="652">
      <c r="B652" s="2">
        <f>IFERROR(__xludf.DUMMYFUNCTION("""COMPUTED_VALUE"""),39678.666666666664)</f>
        <v>39678.66667</v>
      </c>
      <c r="C652" s="1">
        <f>IFERROR(__xludf.DUMMYFUNCTION("""COMPUTED_VALUE"""),54.78)</f>
        <v>54.78</v>
      </c>
    </row>
    <row r="653">
      <c r="B653" s="2">
        <f>IFERROR(__xludf.DUMMYFUNCTION("""COMPUTED_VALUE"""),39679.666666666664)</f>
        <v>39679.66667</v>
      </c>
      <c r="C653" s="1">
        <f>IFERROR(__xludf.DUMMYFUNCTION("""COMPUTED_VALUE"""),54.25)</f>
        <v>54.25</v>
      </c>
    </row>
    <row r="654">
      <c r="B654" s="2">
        <f>IFERROR(__xludf.DUMMYFUNCTION("""COMPUTED_VALUE"""),39680.666666666664)</f>
        <v>39680.66667</v>
      </c>
      <c r="C654" s="1">
        <f>IFERROR(__xludf.DUMMYFUNCTION("""COMPUTED_VALUE"""),54.16)</f>
        <v>54.16</v>
      </c>
    </row>
    <row r="655">
      <c r="B655" s="2">
        <f>IFERROR(__xludf.DUMMYFUNCTION("""COMPUTED_VALUE"""),39681.666666666664)</f>
        <v>39681.66667</v>
      </c>
      <c r="C655" s="1">
        <f>IFERROR(__xludf.DUMMYFUNCTION("""COMPUTED_VALUE"""),53.97)</f>
        <v>53.97</v>
      </c>
    </row>
    <row r="656">
      <c r="B656" s="2">
        <f>IFERROR(__xludf.DUMMYFUNCTION("""COMPUTED_VALUE"""),39682.666666666664)</f>
        <v>39682.66667</v>
      </c>
      <c r="C656" s="1">
        <f>IFERROR(__xludf.DUMMYFUNCTION("""COMPUTED_VALUE"""),54.69)</f>
        <v>54.69</v>
      </c>
    </row>
    <row r="657">
      <c r="B657" s="2">
        <f>IFERROR(__xludf.DUMMYFUNCTION("""COMPUTED_VALUE"""),39685.666666666664)</f>
        <v>39685.66667</v>
      </c>
      <c r="C657" s="1">
        <f>IFERROR(__xludf.DUMMYFUNCTION("""COMPUTED_VALUE"""),53.78)</f>
        <v>53.78</v>
      </c>
    </row>
    <row r="658">
      <c r="B658" s="2">
        <f>IFERROR(__xludf.DUMMYFUNCTION("""COMPUTED_VALUE"""),39686.666666666664)</f>
        <v>39686.66667</v>
      </c>
      <c r="C658" s="1">
        <f>IFERROR(__xludf.DUMMYFUNCTION("""COMPUTED_VALUE"""),53.78)</f>
        <v>53.78</v>
      </c>
    </row>
    <row r="659">
      <c r="B659" s="2">
        <f>IFERROR(__xludf.DUMMYFUNCTION("""COMPUTED_VALUE"""),39687.666666666664)</f>
        <v>39687.66667</v>
      </c>
      <c r="C659" s="1">
        <f>IFERROR(__xludf.DUMMYFUNCTION("""COMPUTED_VALUE"""),54.23)</f>
        <v>54.23</v>
      </c>
    </row>
    <row r="660">
      <c r="B660" s="2">
        <f>IFERROR(__xludf.DUMMYFUNCTION("""COMPUTED_VALUE"""),39688.666666666664)</f>
        <v>39688.66667</v>
      </c>
      <c r="C660" s="1">
        <f>IFERROR(__xludf.DUMMYFUNCTION("""COMPUTED_VALUE"""),54.29)</f>
        <v>54.29</v>
      </c>
    </row>
    <row r="661">
      <c r="B661" s="2">
        <f>IFERROR(__xludf.DUMMYFUNCTION("""COMPUTED_VALUE"""),39689.666666666664)</f>
        <v>39689.66667</v>
      </c>
      <c r="C661" s="1">
        <f>IFERROR(__xludf.DUMMYFUNCTION("""COMPUTED_VALUE"""),53.44)</f>
        <v>53.44</v>
      </c>
    </row>
    <row r="662">
      <c r="B662" s="2">
        <f>IFERROR(__xludf.DUMMYFUNCTION("""COMPUTED_VALUE"""),39693.666666666664)</f>
        <v>39693.66667</v>
      </c>
      <c r="C662" s="1">
        <f>IFERROR(__xludf.DUMMYFUNCTION("""COMPUTED_VALUE"""),52.66)</f>
        <v>52.66</v>
      </c>
    </row>
    <row r="663">
      <c r="B663" s="2">
        <f>IFERROR(__xludf.DUMMYFUNCTION("""COMPUTED_VALUE"""),39694.666666666664)</f>
        <v>39694.66667</v>
      </c>
      <c r="C663" s="1">
        <f>IFERROR(__xludf.DUMMYFUNCTION("""COMPUTED_VALUE"""),51.84)</f>
        <v>51.84</v>
      </c>
    </row>
    <row r="664">
      <c r="B664" s="2">
        <f>IFERROR(__xludf.DUMMYFUNCTION("""COMPUTED_VALUE"""),39695.666666666664)</f>
        <v>39695.66667</v>
      </c>
      <c r="C664" s="1">
        <f>IFERROR(__xludf.DUMMYFUNCTION("""COMPUTED_VALUE"""),50.08)</f>
        <v>50.08</v>
      </c>
    </row>
    <row r="665">
      <c r="B665" s="2">
        <f>IFERROR(__xludf.DUMMYFUNCTION("""COMPUTED_VALUE"""),39696.666666666664)</f>
        <v>39696.66667</v>
      </c>
      <c r="C665" s="1">
        <f>IFERROR(__xludf.DUMMYFUNCTION("""COMPUTED_VALUE"""),50.0)</f>
        <v>50</v>
      </c>
    </row>
    <row r="666">
      <c r="B666" s="2">
        <f>IFERROR(__xludf.DUMMYFUNCTION("""COMPUTED_VALUE"""),39699.666666666664)</f>
        <v>39699.66667</v>
      </c>
      <c r="C666" s="1">
        <f>IFERROR(__xludf.DUMMYFUNCTION("""COMPUTED_VALUE"""),50.31)</f>
        <v>50.31</v>
      </c>
    </row>
    <row r="667">
      <c r="B667" s="2">
        <f>IFERROR(__xludf.DUMMYFUNCTION("""COMPUTED_VALUE"""),39700.666666666664)</f>
        <v>39700.66667</v>
      </c>
      <c r="C667" s="1">
        <f>IFERROR(__xludf.DUMMYFUNCTION("""COMPUTED_VALUE"""),49.15)</f>
        <v>49.15</v>
      </c>
    </row>
    <row r="668">
      <c r="B668" s="2">
        <f>IFERROR(__xludf.DUMMYFUNCTION("""COMPUTED_VALUE"""),39701.666666666664)</f>
        <v>39701.66667</v>
      </c>
      <c r="C668" s="1">
        <f>IFERROR(__xludf.DUMMYFUNCTION("""COMPUTED_VALUE"""),49.53)</f>
        <v>49.53</v>
      </c>
    </row>
    <row r="669">
      <c r="B669" s="2">
        <f>IFERROR(__xludf.DUMMYFUNCTION("""COMPUTED_VALUE"""),39702.666666666664)</f>
        <v>39702.66667</v>
      </c>
      <c r="C669" s="1">
        <f>IFERROR(__xludf.DUMMYFUNCTION("""COMPUTED_VALUE"""),50.04)</f>
        <v>50.04</v>
      </c>
    </row>
    <row r="670">
      <c r="B670" s="2">
        <f>IFERROR(__xludf.DUMMYFUNCTION("""COMPUTED_VALUE"""),39703.666666666664)</f>
        <v>39703.66667</v>
      </c>
      <c r="C670" s="1">
        <f>IFERROR(__xludf.DUMMYFUNCTION("""COMPUTED_VALUE"""),50.08)</f>
        <v>50.08</v>
      </c>
    </row>
    <row r="671">
      <c r="B671" s="2">
        <f>IFERROR(__xludf.DUMMYFUNCTION("""COMPUTED_VALUE"""),39706.666666666664)</f>
        <v>39706.66667</v>
      </c>
      <c r="C671" s="1">
        <f>IFERROR(__xludf.DUMMYFUNCTION("""COMPUTED_VALUE"""),48.32)</f>
        <v>48.32</v>
      </c>
    </row>
    <row r="672">
      <c r="B672" s="2">
        <f>IFERROR(__xludf.DUMMYFUNCTION("""COMPUTED_VALUE"""),39707.666666666664)</f>
        <v>39707.66667</v>
      </c>
      <c r="C672" s="1">
        <f>IFERROR(__xludf.DUMMYFUNCTION("""COMPUTED_VALUE"""),48.41)</f>
        <v>48.41</v>
      </c>
    </row>
    <row r="673">
      <c r="B673" s="2">
        <f>IFERROR(__xludf.DUMMYFUNCTION("""COMPUTED_VALUE"""),39708.666666666664)</f>
        <v>39708.66667</v>
      </c>
      <c r="C673" s="1">
        <f>IFERROR(__xludf.DUMMYFUNCTION("""COMPUTED_VALUE"""),46.23)</f>
        <v>46.23</v>
      </c>
    </row>
    <row r="674">
      <c r="B674" s="2">
        <f>IFERROR(__xludf.DUMMYFUNCTION("""COMPUTED_VALUE"""),39709.666666666664)</f>
        <v>39709.66667</v>
      </c>
      <c r="C674" s="1">
        <f>IFERROR(__xludf.DUMMYFUNCTION("""COMPUTED_VALUE"""),47.98)</f>
        <v>47.98</v>
      </c>
    </row>
    <row r="675">
      <c r="B675" s="2">
        <f>IFERROR(__xludf.DUMMYFUNCTION("""COMPUTED_VALUE"""),39710.666666666664)</f>
        <v>39710.66667</v>
      </c>
      <c r="C675" s="1">
        <f>IFERROR(__xludf.DUMMYFUNCTION("""COMPUTED_VALUE"""),49.56)</f>
        <v>49.56</v>
      </c>
    </row>
    <row r="676">
      <c r="B676" s="2">
        <f>IFERROR(__xludf.DUMMYFUNCTION("""COMPUTED_VALUE"""),39713.666666666664)</f>
        <v>39713.66667</v>
      </c>
      <c r="C676" s="1">
        <f>IFERROR(__xludf.DUMMYFUNCTION("""COMPUTED_VALUE"""),47.77)</f>
        <v>47.77</v>
      </c>
    </row>
    <row r="677">
      <c r="B677" s="2">
        <f>IFERROR(__xludf.DUMMYFUNCTION("""COMPUTED_VALUE"""),39714.666666666664)</f>
        <v>39714.66667</v>
      </c>
      <c r="C677" s="1">
        <f>IFERROR(__xludf.DUMMYFUNCTION("""COMPUTED_VALUE"""),47.39)</f>
        <v>47.39</v>
      </c>
    </row>
    <row r="678">
      <c r="B678" s="2">
        <f>IFERROR(__xludf.DUMMYFUNCTION("""COMPUTED_VALUE"""),39715.666666666664)</f>
        <v>39715.66667</v>
      </c>
      <c r="C678" s="1">
        <f>IFERROR(__xludf.DUMMYFUNCTION("""COMPUTED_VALUE"""),47.57)</f>
        <v>47.57</v>
      </c>
    </row>
    <row r="679">
      <c r="B679" s="2">
        <f>IFERROR(__xludf.DUMMYFUNCTION("""COMPUTED_VALUE"""),39716.666666666664)</f>
        <v>39716.66667</v>
      </c>
      <c r="C679" s="1">
        <f>IFERROR(__xludf.DUMMYFUNCTION("""COMPUTED_VALUE"""),48.42)</f>
        <v>48.42</v>
      </c>
    </row>
    <row r="680">
      <c r="B680" s="2">
        <f>IFERROR(__xludf.DUMMYFUNCTION("""COMPUTED_VALUE"""),39717.666666666664)</f>
        <v>39717.66667</v>
      </c>
      <c r="C680" s="1">
        <f>IFERROR(__xludf.DUMMYFUNCTION("""COMPUTED_VALUE"""),48.57)</f>
        <v>48.57</v>
      </c>
    </row>
    <row r="681">
      <c r="B681" s="2">
        <f>IFERROR(__xludf.DUMMYFUNCTION("""COMPUTED_VALUE"""),39720.666666666664)</f>
        <v>39720.66667</v>
      </c>
      <c r="C681" s="1">
        <f>IFERROR(__xludf.DUMMYFUNCTION("""COMPUTED_VALUE"""),44.69)</f>
        <v>44.69</v>
      </c>
    </row>
    <row r="682">
      <c r="B682" s="2">
        <f>IFERROR(__xludf.DUMMYFUNCTION("""COMPUTED_VALUE"""),39721.666666666664)</f>
        <v>39721.66667</v>
      </c>
      <c r="C682" s="1">
        <f>IFERROR(__xludf.DUMMYFUNCTION("""COMPUTED_VALUE"""),46.4)</f>
        <v>46.4</v>
      </c>
    </row>
    <row r="683">
      <c r="B683" s="2">
        <f>IFERROR(__xludf.DUMMYFUNCTION("""COMPUTED_VALUE"""),39722.666666666664)</f>
        <v>39722.66667</v>
      </c>
      <c r="C683" s="1">
        <f>IFERROR(__xludf.DUMMYFUNCTION("""COMPUTED_VALUE"""),45.61)</f>
        <v>45.61</v>
      </c>
    </row>
    <row r="684">
      <c r="B684" s="2">
        <f>IFERROR(__xludf.DUMMYFUNCTION("""COMPUTED_VALUE"""),39723.666666666664)</f>
        <v>39723.66667</v>
      </c>
      <c r="C684" s="1">
        <f>IFERROR(__xludf.DUMMYFUNCTION("""COMPUTED_VALUE"""),43.5)</f>
        <v>43.5</v>
      </c>
    </row>
    <row r="685">
      <c r="B685" s="2">
        <f>IFERROR(__xludf.DUMMYFUNCTION("""COMPUTED_VALUE"""),39724.666666666664)</f>
        <v>39724.66667</v>
      </c>
      <c r="C685" s="1">
        <f>IFERROR(__xludf.DUMMYFUNCTION("""COMPUTED_VALUE"""),42.95)</f>
        <v>42.95</v>
      </c>
    </row>
    <row r="686">
      <c r="B686" s="2">
        <f>IFERROR(__xludf.DUMMYFUNCTION("""COMPUTED_VALUE"""),39727.666666666664)</f>
        <v>39727.66667</v>
      </c>
      <c r="C686" s="1">
        <f>IFERROR(__xludf.DUMMYFUNCTION("""COMPUTED_VALUE"""),41.29)</f>
        <v>41.29</v>
      </c>
    </row>
    <row r="687">
      <c r="B687" s="2">
        <f>IFERROR(__xludf.DUMMYFUNCTION("""COMPUTED_VALUE"""),39728.666666666664)</f>
        <v>39728.66667</v>
      </c>
      <c r="C687" s="1">
        <f>IFERROR(__xludf.DUMMYFUNCTION("""COMPUTED_VALUE"""),38.75)</f>
        <v>38.75</v>
      </c>
    </row>
    <row r="688">
      <c r="B688" s="2">
        <f>IFERROR(__xludf.DUMMYFUNCTION("""COMPUTED_VALUE"""),39729.666666666664)</f>
        <v>39729.66667</v>
      </c>
      <c r="C688" s="1">
        <f>IFERROR(__xludf.DUMMYFUNCTION("""COMPUTED_VALUE"""),38.43)</f>
        <v>38.43</v>
      </c>
    </row>
    <row r="689">
      <c r="B689" s="2">
        <f>IFERROR(__xludf.DUMMYFUNCTION("""COMPUTED_VALUE"""),39730.666666666664)</f>
        <v>39730.66667</v>
      </c>
      <c r="C689" s="1">
        <f>IFERROR(__xludf.DUMMYFUNCTION("""COMPUTED_VALUE"""),37.46)</f>
        <v>37.46</v>
      </c>
    </row>
    <row r="690">
      <c r="B690" s="2">
        <f>IFERROR(__xludf.DUMMYFUNCTION("""COMPUTED_VALUE"""),39731.666666666664)</f>
        <v>39731.66667</v>
      </c>
      <c r="C690" s="1">
        <f>IFERROR(__xludf.DUMMYFUNCTION("""COMPUTED_VALUE"""),37.1)</f>
        <v>37.1</v>
      </c>
    </row>
    <row r="691">
      <c r="B691" s="2">
        <f>IFERROR(__xludf.DUMMYFUNCTION("""COMPUTED_VALUE"""),39734.666666666664)</f>
        <v>39734.66667</v>
      </c>
      <c r="C691" s="1">
        <f>IFERROR(__xludf.DUMMYFUNCTION("""COMPUTED_VALUE"""),41.17)</f>
        <v>41.17</v>
      </c>
    </row>
    <row r="692">
      <c r="B692" s="2">
        <f>IFERROR(__xludf.DUMMYFUNCTION("""COMPUTED_VALUE"""),39735.666666666664)</f>
        <v>39735.66667</v>
      </c>
      <c r="C692" s="1">
        <f>IFERROR(__xludf.DUMMYFUNCTION("""COMPUTED_VALUE"""),39.56)</f>
        <v>39.56</v>
      </c>
    </row>
    <row r="693">
      <c r="B693" s="2">
        <f>IFERROR(__xludf.DUMMYFUNCTION("""COMPUTED_VALUE"""),39736.666666666664)</f>
        <v>39736.66667</v>
      </c>
      <c r="C693" s="1">
        <f>IFERROR(__xludf.DUMMYFUNCTION("""COMPUTED_VALUE"""),36.42)</f>
        <v>36.42</v>
      </c>
    </row>
    <row r="694">
      <c r="B694" s="2">
        <f>IFERROR(__xludf.DUMMYFUNCTION("""COMPUTED_VALUE"""),39737.666666666664)</f>
        <v>39737.66667</v>
      </c>
      <c r="C694" s="1">
        <f>IFERROR(__xludf.DUMMYFUNCTION("""COMPUTED_VALUE"""),38.24)</f>
        <v>38.24</v>
      </c>
    </row>
    <row r="695">
      <c r="B695" s="2">
        <f>IFERROR(__xludf.DUMMYFUNCTION("""COMPUTED_VALUE"""),39738.666666666664)</f>
        <v>39738.66667</v>
      </c>
      <c r="C695" s="1">
        <f>IFERROR(__xludf.DUMMYFUNCTION("""COMPUTED_VALUE"""),38.15)</f>
        <v>38.15</v>
      </c>
    </row>
    <row r="696">
      <c r="B696" s="2">
        <f>IFERROR(__xludf.DUMMYFUNCTION("""COMPUTED_VALUE"""),39741.666666666664)</f>
        <v>39741.66667</v>
      </c>
      <c r="C696" s="1">
        <f>IFERROR(__xludf.DUMMYFUNCTION("""COMPUTED_VALUE"""),39.34)</f>
        <v>39.34</v>
      </c>
    </row>
    <row r="697">
      <c r="B697" s="2">
        <f>IFERROR(__xludf.DUMMYFUNCTION("""COMPUTED_VALUE"""),39742.666666666664)</f>
        <v>39742.66667</v>
      </c>
      <c r="C697" s="1">
        <f>IFERROR(__xludf.DUMMYFUNCTION("""COMPUTED_VALUE"""),37.26)</f>
        <v>37.26</v>
      </c>
    </row>
    <row r="698">
      <c r="B698" s="2">
        <f>IFERROR(__xludf.DUMMYFUNCTION("""COMPUTED_VALUE"""),39743.666666666664)</f>
        <v>39743.66667</v>
      </c>
      <c r="C698" s="1">
        <f>IFERROR(__xludf.DUMMYFUNCTION("""COMPUTED_VALUE"""),35.77)</f>
        <v>35.77</v>
      </c>
    </row>
    <row r="699">
      <c r="B699" s="2">
        <f>IFERROR(__xludf.DUMMYFUNCTION("""COMPUTED_VALUE"""),39744.666666666664)</f>
        <v>39744.66667</v>
      </c>
      <c r="C699" s="1">
        <f>IFERROR(__xludf.DUMMYFUNCTION("""COMPUTED_VALUE"""),35.49)</f>
        <v>35.49</v>
      </c>
    </row>
    <row r="700">
      <c r="B700" s="2">
        <f>IFERROR(__xludf.DUMMYFUNCTION("""COMPUTED_VALUE"""),39745.666666666664)</f>
        <v>39745.66667</v>
      </c>
      <c r="C700" s="1">
        <f>IFERROR(__xludf.DUMMYFUNCTION("""COMPUTED_VALUE"""),34.47)</f>
        <v>34.47</v>
      </c>
    </row>
    <row r="701">
      <c r="B701" s="2">
        <f>IFERROR(__xludf.DUMMYFUNCTION("""COMPUTED_VALUE"""),39748.666666666664)</f>
        <v>39748.66667</v>
      </c>
      <c r="C701" s="1">
        <f>IFERROR(__xludf.DUMMYFUNCTION("""COMPUTED_VALUE"""),33.57)</f>
        <v>33.57</v>
      </c>
    </row>
    <row r="702">
      <c r="B702" s="2">
        <f>IFERROR(__xludf.DUMMYFUNCTION("""COMPUTED_VALUE"""),39749.666666666664)</f>
        <v>39749.66667</v>
      </c>
      <c r="C702" s="1">
        <f>IFERROR(__xludf.DUMMYFUNCTION("""COMPUTED_VALUE"""),37.04)</f>
        <v>37.04</v>
      </c>
    </row>
    <row r="703">
      <c r="B703" s="2">
        <f>IFERROR(__xludf.DUMMYFUNCTION("""COMPUTED_VALUE"""),39750.666666666664)</f>
        <v>39750.66667</v>
      </c>
      <c r="C703" s="1">
        <f>IFERROR(__xludf.DUMMYFUNCTION("""COMPUTED_VALUE"""),36.96)</f>
        <v>36.96</v>
      </c>
    </row>
    <row r="704">
      <c r="B704" s="2">
        <f>IFERROR(__xludf.DUMMYFUNCTION("""COMPUTED_VALUE"""),39751.666666666664)</f>
        <v>39751.66667</v>
      </c>
      <c r="C704" s="1">
        <f>IFERROR(__xludf.DUMMYFUNCTION("""COMPUTED_VALUE"""),37.73)</f>
        <v>37.73</v>
      </c>
    </row>
    <row r="705">
      <c r="B705" s="2">
        <f>IFERROR(__xludf.DUMMYFUNCTION("""COMPUTED_VALUE"""),39752.666666666664)</f>
        <v>39752.66667</v>
      </c>
      <c r="C705" s="1">
        <f>IFERROR(__xludf.DUMMYFUNCTION("""COMPUTED_VALUE"""),38.07)</f>
        <v>38.07</v>
      </c>
    </row>
    <row r="706">
      <c r="B706" s="2">
        <f>IFERROR(__xludf.DUMMYFUNCTION("""COMPUTED_VALUE"""),39755.666666666664)</f>
        <v>39755.66667</v>
      </c>
      <c r="C706" s="1">
        <f>IFERROR(__xludf.DUMMYFUNCTION("""COMPUTED_VALUE"""),37.78)</f>
        <v>37.78</v>
      </c>
    </row>
    <row r="707">
      <c r="B707" s="2">
        <f>IFERROR(__xludf.DUMMYFUNCTION("""COMPUTED_VALUE"""),39756.666666666664)</f>
        <v>39756.66667</v>
      </c>
      <c r="C707" s="1">
        <f>IFERROR(__xludf.DUMMYFUNCTION("""COMPUTED_VALUE"""),39.06)</f>
        <v>39.06</v>
      </c>
    </row>
    <row r="708">
      <c r="B708" s="2">
        <f>IFERROR(__xludf.DUMMYFUNCTION("""COMPUTED_VALUE"""),39757.666666666664)</f>
        <v>39757.66667</v>
      </c>
      <c r="C708" s="1">
        <f>IFERROR(__xludf.DUMMYFUNCTION("""COMPUTED_VALUE"""),36.99)</f>
        <v>36.99</v>
      </c>
    </row>
    <row r="709">
      <c r="B709" s="2">
        <f>IFERROR(__xludf.DUMMYFUNCTION("""COMPUTED_VALUE"""),39758.666666666664)</f>
        <v>39758.66667</v>
      </c>
      <c r="C709" s="1">
        <f>IFERROR(__xludf.DUMMYFUNCTION("""COMPUTED_VALUE"""),35.04)</f>
        <v>35.04</v>
      </c>
    </row>
    <row r="710">
      <c r="B710" s="2">
        <f>IFERROR(__xludf.DUMMYFUNCTION("""COMPUTED_VALUE"""),39759.666666666664)</f>
        <v>39759.66667</v>
      </c>
      <c r="C710" s="1">
        <f>IFERROR(__xludf.DUMMYFUNCTION("""COMPUTED_VALUE"""),35.86)</f>
        <v>35.86</v>
      </c>
    </row>
    <row r="711">
      <c r="B711" s="2">
        <f>IFERROR(__xludf.DUMMYFUNCTION("""COMPUTED_VALUE"""),39762.666666666664)</f>
        <v>39762.66667</v>
      </c>
      <c r="C711" s="1">
        <f>IFERROR(__xludf.DUMMYFUNCTION("""COMPUTED_VALUE"""),35.23)</f>
        <v>35.23</v>
      </c>
    </row>
    <row r="712">
      <c r="B712" s="2">
        <f>IFERROR(__xludf.DUMMYFUNCTION("""COMPUTED_VALUE"""),39763.666666666664)</f>
        <v>39763.66667</v>
      </c>
      <c r="C712" s="1">
        <f>IFERROR(__xludf.DUMMYFUNCTION("""COMPUTED_VALUE"""),34.44)</f>
        <v>34.44</v>
      </c>
    </row>
    <row r="713">
      <c r="B713" s="2">
        <f>IFERROR(__xludf.DUMMYFUNCTION("""COMPUTED_VALUE"""),39764.666666666664)</f>
        <v>39764.66667</v>
      </c>
      <c r="C713" s="1">
        <f>IFERROR(__xludf.DUMMYFUNCTION("""COMPUTED_VALUE"""),32.77)</f>
        <v>32.77</v>
      </c>
    </row>
    <row r="714">
      <c r="B714" s="2">
        <f>IFERROR(__xludf.DUMMYFUNCTION("""COMPUTED_VALUE"""),39765.666666666664)</f>
        <v>39765.66667</v>
      </c>
      <c r="C714" s="1">
        <f>IFERROR(__xludf.DUMMYFUNCTION("""COMPUTED_VALUE"""),34.69)</f>
        <v>34.69</v>
      </c>
    </row>
    <row r="715">
      <c r="B715" s="2">
        <f>IFERROR(__xludf.DUMMYFUNCTION("""COMPUTED_VALUE"""),39766.666666666664)</f>
        <v>39766.66667</v>
      </c>
      <c r="C715" s="1">
        <f>IFERROR(__xludf.DUMMYFUNCTION("""COMPUTED_VALUE"""),32.94)</f>
        <v>32.94</v>
      </c>
    </row>
    <row r="716">
      <c r="B716" s="2">
        <f>IFERROR(__xludf.DUMMYFUNCTION("""COMPUTED_VALUE"""),39769.666666666664)</f>
        <v>39769.66667</v>
      </c>
      <c r="C716" s="1">
        <f>IFERROR(__xludf.DUMMYFUNCTION("""COMPUTED_VALUE"""),32.15)</f>
        <v>32.15</v>
      </c>
    </row>
    <row r="717">
      <c r="B717" s="2">
        <f>IFERROR(__xludf.DUMMYFUNCTION("""COMPUTED_VALUE"""),39770.666666666664)</f>
        <v>39770.66667</v>
      </c>
      <c r="C717" s="1">
        <f>IFERROR(__xludf.DUMMYFUNCTION("""COMPUTED_VALUE"""),32.42)</f>
        <v>32.42</v>
      </c>
    </row>
    <row r="718">
      <c r="B718" s="2">
        <f>IFERROR(__xludf.DUMMYFUNCTION("""COMPUTED_VALUE"""),39771.666666666664)</f>
        <v>39771.66667</v>
      </c>
      <c r="C718" s="1">
        <f>IFERROR(__xludf.DUMMYFUNCTION("""COMPUTED_VALUE"""),30.65)</f>
        <v>30.65</v>
      </c>
    </row>
    <row r="719">
      <c r="B719" s="2">
        <f>IFERROR(__xludf.DUMMYFUNCTION("""COMPUTED_VALUE"""),39772.666666666664)</f>
        <v>39772.66667</v>
      </c>
      <c r="C719" s="1">
        <f>IFERROR(__xludf.DUMMYFUNCTION("""COMPUTED_VALUE"""),29.27)</f>
        <v>29.27</v>
      </c>
    </row>
    <row r="720">
      <c r="B720" s="2">
        <f>IFERROR(__xludf.DUMMYFUNCTION("""COMPUTED_VALUE"""),39773.666666666664)</f>
        <v>39773.66667</v>
      </c>
      <c r="C720" s="1">
        <f>IFERROR(__xludf.DUMMYFUNCTION("""COMPUTED_VALUE"""),30.74)</f>
        <v>30.74</v>
      </c>
    </row>
    <row r="721">
      <c r="B721" s="2">
        <f>IFERROR(__xludf.DUMMYFUNCTION("""COMPUTED_VALUE"""),39776.666666666664)</f>
        <v>39776.66667</v>
      </c>
      <c r="C721" s="1">
        <f>IFERROR(__xludf.DUMMYFUNCTION("""COMPUTED_VALUE"""),32.51)</f>
        <v>32.51</v>
      </c>
    </row>
    <row r="722">
      <c r="B722" s="2">
        <f>IFERROR(__xludf.DUMMYFUNCTION("""COMPUTED_VALUE"""),39777.666666666664)</f>
        <v>39777.66667</v>
      </c>
      <c r="C722" s="1">
        <f>IFERROR(__xludf.DUMMYFUNCTION("""COMPUTED_VALUE"""),32.37)</f>
        <v>32.37</v>
      </c>
    </row>
    <row r="723">
      <c r="B723" s="2">
        <f>IFERROR(__xludf.DUMMYFUNCTION("""COMPUTED_VALUE"""),39778.666666666664)</f>
        <v>39778.66667</v>
      </c>
      <c r="C723" s="1">
        <f>IFERROR(__xludf.DUMMYFUNCTION("""COMPUTED_VALUE"""),33.7)</f>
        <v>33.7</v>
      </c>
    </row>
    <row r="724">
      <c r="B724" s="2">
        <f>IFERROR(__xludf.DUMMYFUNCTION("""COMPUTED_VALUE"""),39783.666666666664)</f>
        <v>39783.66667</v>
      </c>
      <c r="C724" s="1">
        <f>IFERROR(__xludf.DUMMYFUNCTION("""COMPUTED_VALUE"""),31.2)</f>
        <v>31.2</v>
      </c>
    </row>
    <row r="725">
      <c r="B725" s="2">
        <f>IFERROR(__xludf.DUMMYFUNCTION("""COMPUTED_VALUE"""),39784.666666666664)</f>
        <v>39784.66667</v>
      </c>
      <c r="C725" s="1">
        <f>IFERROR(__xludf.DUMMYFUNCTION("""COMPUTED_VALUE"""),32.21)</f>
        <v>32.21</v>
      </c>
    </row>
    <row r="726">
      <c r="B726" s="2">
        <f>IFERROR(__xludf.DUMMYFUNCTION("""COMPUTED_VALUE"""),39785.666666666664)</f>
        <v>39785.66667</v>
      </c>
      <c r="C726" s="1">
        <f>IFERROR(__xludf.DUMMYFUNCTION("""COMPUTED_VALUE"""),32.96)</f>
        <v>32.96</v>
      </c>
    </row>
    <row r="727">
      <c r="B727" s="2">
        <f>IFERROR(__xludf.DUMMYFUNCTION("""COMPUTED_VALUE"""),39786.666666666664)</f>
        <v>39786.66667</v>
      </c>
      <c r="C727" s="1">
        <f>IFERROR(__xludf.DUMMYFUNCTION("""COMPUTED_VALUE"""),31.77)</f>
        <v>31.77</v>
      </c>
    </row>
    <row r="728">
      <c r="B728" s="2">
        <f>IFERROR(__xludf.DUMMYFUNCTION("""COMPUTED_VALUE"""),39787.666666666664)</f>
        <v>39787.66667</v>
      </c>
      <c r="C728" s="1">
        <f>IFERROR(__xludf.DUMMYFUNCTION("""COMPUTED_VALUE"""),32.99)</f>
        <v>32.99</v>
      </c>
    </row>
    <row r="729">
      <c r="B729" s="2">
        <f>IFERROR(__xludf.DUMMYFUNCTION("""COMPUTED_VALUE"""),39790.666666666664)</f>
        <v>39790.66667</v>
      </c>
      <c r="C729" s="1">
        <f>IFERROR(__xludf.DUMMYFUNCTION("""COMPUTED_VALUE"""),34.46)</f>
        <v>34.46</v>
      </c>
    </row>
    <row r="730">
      <c r="B730" s="2">
        <f>IFERROR(__xludf.DUMMYFUNCTION("""COMPUTED_VALUE"""),39791.666666666664)</f>
        <v>39791.66667</v>
      </c>
      <c r="C730" s="1">
        <f>IFERROR(__xludf.DUMMYFUNCTION("""COMPUTED_VALUE"""),34.46)</f>
        <v>34.46</v>
      </c>
    </row>
    <row r="731">
      <c r="B731" s="2">
        <f>IFERROR(__xludf.DUMMYFUNCTION("""COMPUTED_VALUE"""),39792.666666666664)</f>
        <v>39792.66667</v>
      </c>
      <c r="C731" s="1">
        <f>IFERROR(__xludf.DUMMYFUNCTION("""COMPUTED_VALUE"""),34.43)</f>
        <v>34.43</v>
      </c>
    </row>
    <row r="732">
      <c r="B732" s="2">
        <f>IFERROR(__xludf.DUMMYFUNCTION("""COMPUTED_VALUE"""),39793.666666666664)</f>
        <v>39793.66667</v>
      </c>
      <c r="C732" s="1">
        <f>IFERROR(__xludf.DUMMYFUNCTION("""COMPUTED_VALUE"""),33.42)</f>
        <v>33.42</v>
      </c>
    </row>
    <row r="733">
      <c r="B733" s="2">
        <f>IFERROR(__xludf.DUMMYFUNCTION("""COMPUTED_VALUE"""),39794.666666666664)</f>
        <v>39794.66667</v>
      </c>
      <c r="C733" s="1">
        <f>IFERROR(__xludf.DUMMYFUNCTION("""COMPUTED_VALUE"""),34.13)</f>
        <v>34.13</v>
      </c>
    </row>
    <row r="734">
      <c r="B734" s="2">
        <f>IFERROR(__xludf.DUMMYFUNCTION("""COMPUTED_VALUE"""),39797.666666666664)</f>
        <v>39797.66667</v>
      </c>
      <c r="C734" s="1">
        <f>IFERROR(__xludf.DUMMYFUNCTION("""COMPUTED_VALUE"""),33.69)</f>
        <v>33.69</v>
      </c>
    </row>
    <row r="735">
      <c r="B735" s="2">
        <f>IFERROR(__xludf.DUMMYFUNCTION("""COMPUTED_VALUE"""),39798.666666666664)</f>
        <v>39798.66667</v>
      </c>
      <c r="C735" s="1">
        <f>IFERROR(__xludf.DUMMYFUNCTION("""COMPUTED_VALUE"""),35.22)</f>
        <v>35.22</v>
      </c>
    </row>
    <row r="736">
      <c r="B736" s="2">
        <f>IFERROR(__xludf.DUMMYFUNCTION("""COMPUTED_VALUE"""),39799.666666666664)</f>
        <v>39799.66667</v>
      </c>
      <c r="C736" s="1">
        <f>IFERROR(__xludf.DUMMYFUNCTION("""COMPUTED_VALUE"""),34.88)</f>
        <v>34.88</v>
      </c>
    </row>
    <row r="737">
      <c r="B737" s="2">
        <f>IFERROR(__xludf.DUMMYFUNCTION("""COMPUTED_VALUE"""),39800.666666666664)</f>
        <v>39800.66667</v>
      </c>
      <c r="C737" s="1">
        <f>IFERROR(__xludf.DUMMYFUNCTION("""COMPUTED_VALUE"""),33.99)</f>
        <v>33.99</v>
      </c>
    </row>
    <row r="738">
      <c r="B738" s="2">
        <f>IFERROR(__xludf.DUMMYFUNCTION("""COMPUTED_VALUE"""),39801.666666666664)</f>
        <v>39801.66667</v>
      </c>
      <c r="C738" s="1">
        <f>IFERROR(__xludf.DUMMYFUNCTION("""COMPUTED_VALUE"""),34.47)</f>
        <v>34.47</v>
      </c>
    </row>
    <row r="739">
      <c r="B739" s="2">
        <f>IFERROR(__xludf.DUMMYFUNCTION("""COMPUTED_VALUE"""),39804.666666666664)</f>
        <v>39804.66667</v>
      </c>
      <c r="C739" s="1">
        <f>IFERROR(__xludf.DUMMYFUNCTION("""COMPUTED_VALUE"""),33.3)</f>
        <v>33.3</v>
      </c>
    </row>
    <row r="740">
      <c r="B740" s="2">
        <f>IFERROR(__xludf.DUMMYFUNCTION("""COMPUTED_VALUE"""),39805.666666666664)</f>
        <v>39805.66667</v>
      </c>
      <c r="C740" s="1">
        <f>IFERROR(__xludf.DUMMYFUNCTION("""COMPUTED_VALUE"""),33.02)</f>
        <v>33.02</v>
      </c>
    </row>
    <row r="741">
      <c r="B741" s="2">
        <f>IFERROR(__xludf.DUMMYFUNCTION("""COMPUTED_VALUE"""),39806.666666666664)</f>
        <v>39806.66667</v>
      </c>
      <c r="C741" s="1">
        <f>IFERROR(__xludf.DUMMYFUNCTION("""COMPUTED_VALUE"""),33.09)</f>
        <v>33.09</v>
      </c>
    </row>
    <row r="742">
      <c r="B742" s="2">
        <f>IFERROR(__xludf.DUMMYFUNCTION("""COMPUTED_VALUE"""),39808.666666666664)</f>
        <v>39808.66667</v>
      </c>
      <c r="C742" s="1">
        <f>IFERROR(__xludf.DUMMYFUNCTION("""COMPUTED_VALUE"""),33.13)</f>
        <v>33.13</v>
      </c>
    </row>
    <row r="743">
      <c r="B743" s="2">
        <f>IFERROR(__xludf.DUMMYFUNCTION("""COMPUTED_VALUE"""),39811.666666666664)</f>
        <v>39811.66667</v>
      </c>
      <c r="C743" s="1">
        <f>IFERROR(__xludf.DUMMYFUNCTION("""COMPUTED_VALUE"""),32.88)</f>
        <v>32.88</v>
      </c>
    </row>
    <row r="744">
      <c r="B744" s="2">
        <f>IFERROR(__xludf.DUMMYFUNCTION("""COMPUTED_VALUE"""),39812.666666666664)</f>
        <v>39812.66667</v>
      </c>
      <c r="C744" s="1">
        <f>IFERROR(__xludf.DUMMYFUNCTION("""COMPUTED_VALUE"""),33.69)</f>
        <v>33.69</v>
      </c>
    </row>
    <row r="745">
      <c r="B745" s="2">
        <f>IFERROR(__xludf.DUMMYFUNCTION("""COMPUTED_VALUE"""),39813.666666666664)</f>
        <v>39813.66667</v>
      </c>
      <c r="C745" s="1">
        <f>IFERROR(__xludf.DUMMYFUNCTION("""COMPUTED_VALUE"""),34.05)</f>
        <v>34.05</v>
      </c>
    </row>
    <row r="746">
      <c r="B746" s="2">
        <f>IFERROR(__xludf.DUMMYFUNCTION("""COMPUTED_VALUE"""),39815.666666666664)</f>
        <v>39815.66667</v>
      </c>
      <c r="C746" s="1">
        <f>IFERROR(__xludf.DUMMYFUNCTION("""COMPUTED_VALUE"""),35.42)</f>
        <v>35.42</v>
      </c>
    </row>
    <row r="747">
      <c r="B747" s="2">
        <f>IFERROR(__xludf.DUMMYFUNCTION("""COMPUTED_VALUE"""),39818.666666666664)</f>
        <v>39818.66667</v>
      </c>
      <c r="C747" s="1">
        <f>IFERROR(__xludf.DUMMYFUNCTION("""COMPUTED_VALUE"""),35.4)</f>
        <v>35.4</v>
      </c>
    </row>
    <row r="748">
      <c r="B748" s="2">
        <f>IFERROR(__xludf.DUMMYFUNCTION("""COMPUTED_VALUE"""),39819.666666666664)</f>
        <v>39819.66667</v>
      </c>
      <c r="C748" s="1">
        <f>IFERROR(__xludf.DUMMYFUNCTION("""COMPUTED_VALUE"""),36.51)</f>
        <v>36.51</v>
      </c>
    </row>
    <row r="749">
      <c r="B749" s="2">
        <f>IFERROR(__xludf.DUMMYFUNCTION("""COMPUTED_VALUE"""),39820.666666666664)</f>
        <v>39820.66667</v>
      </c>
      <c r="C749" s="1">
        <f>IFERROR(__xludf.DUMMYFUNCTION("""COMPUTED_VALUE"""),35.26)</f>
        <v>35.26</v>
      </c>
    </row>
    <row r="750">
      <c r="B750" s="2">
        <f>IFERROR(__xludf.DUMMYFUNCTION("""COMPUTED_VALUE"""),39821.666666666664)</f>
        <v>39821.66667</v>
      </c>
      <c r="C750" s="1">
        <f>IFERROR(__xludf.DUMMYFUNCTION("""COMPUTED_VALUE"""),35.56)</f>
        <v>35.56</v>
      </c>
    </row>
    <row r="751">
      <c r="B751" s="2">
        <f>IFERROR(__xludf.DUMMYFUNCTION("""COMPUTED_VALUE"""),39822.666666666664)</f>
        <v>39822.66667</v>
      </c>
      <c r="C751" s="1">
        <f>IFERROR(__xludf.DUMMYFUNCTION("""COMPUTED_VALUE"""),34.73)</f>
        <v>34.73</v>
      </c>
    </row>
    <row r="752">
      <c r="B752" s="2">
        <f>IFERROR(__xludf.DUMMYFUNCTION("""COMPUTED_VALUE"""),39825.666666666664)</f>
        <v>39825.66667</v>
      </c>
      <c r="C752" s="1">
        <f>IFERROR(__xludf.DUMMYFUNCTION("""COMPUTED_VALUE"""),34.15)</f>
        <v>34.15</v>
      </c>
    </row>
    <row r="753">
      <c r="B753" s="2">
        <f>IFERROR(__xludf.DUMMYFUNCTION("""COMPUTED_VALUE"""),39826.666666666664)</f>
        <v>39826.66667</v>
      </c>
      <c r="C753" s="1">
        <f>IFERROR(__xludf.DUMMYFUNCTION("""COMPUTED_VALUE"""),34.14)</f>
        <v>34.14</v>
      </c>
    </row>
    <row r="754">
      <c r="B754" s="2">
        <f>IFERROR(__xludf.DUMMYFUNCTION("""COMPUTED_VALUE"""),39827.666666666664)</f>
        <v>39827.66667</v>
      </c>
      <c r="C754" s="1">
        <f>IFERROR(__xludf.DUMMYFUNCTION("""COMPUTED_VALUE"""),32.96)</f>
        <v>32.96</v>
      </c>
    </row>
    <row r="755">
      <c r="B755" s="2">
        <f>IFERROR(__xludf.DUMMYFUNCTION("""COMPUTED_VALUE"""),39828.666666666664)</f>
        <v>39828.66667</v>
      </c>
      <c r="C755" s="1">
        <f>IFERROR(__xludf.DUMMYFUNCTION("""COMPUTED_VALUE"""),33.15)</f>
        <v>33.15</v>
      </c>
    </row>
    <row r="756">
      <c r="B756" s="2">
        <f>IFERROR(__xludf.DUMMYFUNCTION("""COMPUTED_VALUE"""),39829.666666666664)</f>
        <v>39829.66667</v>
      </c>
      <c r="C756" s="1">
        <f>IFERROR(__xludf.DUMMYFUNCTION("""COMPUTED_VALUE"""),33.47)</f>
        <v>33.47</v>
      </c>
    </row>
    <row r="757">
      <c r="B757" s="2">
        <f>IFERROR(__xludf.DUMMYFUNCTION("""COMPUTED_VALUE"""),39833.666666666664)</f>
        <v>39833.66667</v>
      </c>
      <c r="C757" s="1">
        <f>IFERROR(__xludf.DUMMYFUNCTION("""COMPUTED_VALUE"""),31.73)</f>
        <v>31.73</v>
      </c>
    </row>
    <row r="758">
      <c r="B758" s="2">
        <f>IFERROR(__xludf.DUMMYFUNCTION("""COMPUTED_VALUE"""),39834.666666666664)</f>
        <v>39834.66667</v>
      </c>
      <c r="C758" s="1">
        <f>IFERROR(__xludf.DUMMYFUNCTION("""COMPUTED_VALUE"""),33.31)</f>
        <v>33.31</v>
      </c>
    </row>
    <row r="759">
      <c r="B759" s="2">
        <f>IFERROR(__xludf.DUMMYFUNCTION("""COMPUTED_VALUE"""),39835.666666666664)</f>
        <v>39835.66667</v>
      </c>
      <c r="C759" s="1">
        <f>IFERROR(__xludf.DUMMYFUNCTION("""COMPUTED_VALUE"""),32.59)</f>
        <v>32.59</v>
      </c>
    </row>
    <row r="760">
      <c r="B760" s="2">
        <f>IFERROR(__xludf.DUMMYFUNCTION("""COMPUTED_VALUE"""),39836.666666666664)</f>
        <v>39836.66667</v>
      </c>
      <c r="C760" s="1">
        <f>IFERROR(__xludf.DUMMYFUNCTION("""COMPUTED_VALUE"""),33.02)</f>
        <v>33.02</v>
      </c>
    </row>
    <row r="761">
      <c r="B761" s="2">
        <f>IFERROR(__xludf.DUMMYFUNCTION("""COMPUTED_VALUE"""),39839.666666666664)</f>
        <v>39839.66667</v>
      </c>
      <c r="C761" s="1">
        <f>IFERROR(__xludf.DUMMYFUNCTION("""COMPUTED_VALUE"""),33.29)</f>
        <v>33.29</v>
      </c>
    </row>
    <row r="762">
      <c r="B762" s="2">
        <f>IFERROR(__xludf.DUMMYFUNCTION("""COMPUTED_VALUE"""),39840.666666666664)</f>
        <v>39840.66667</v>
      </c>
      <c r="C762" s="1">
        <f>IFERROR(__xludf.DUMMYFUNCTION("""COMPUTED_VALUE"""),33.82)</f>
        <v>33.82</v>
      </c>
    </row>
    <row r="763">
      <c r="B763" s="2">
        <f>IFERROR(__xludf.DUMMYFUNCTION("""COMPUTED_VALUE"""),39841.666666666664)</f>
        <v>39841.66667</v>
      </c>
      <c r="C763" s="1">
        <f>IFERROR(__xludf.DUMMYFUNCTION("""COMPUTED_VALUE"""),34.84)</f>
        <v>34.84</v>
      </c>
    </row>
    <row r="764">
      <c r="B764" s="2">
        <f>IFERROR(__xludf.DUMMYFUNCTION("""COMPUTED_VALUE"""),39842.666666666664)</f>
        <v>39842.66667</v>
      </c>
      <c r="C764" s="1">
        <f>IFERROR(__xludf.DUMMYFUNCTION("""COMPUTED_VALUE"""),33.78)</f>
        <v>33.78</v>
      </c>
    </row>
    <row r="765">
      <c r="B765" s="2">
        <f>IFERROR(__xludf.DUMMYFUNCTION("""COMPUTED_VALUE"""),39843.666666666664)</f>
        <v>39843.66667</v>
      </c>
      <c r="C765" s="1">
        <f>IFERROR(__xludf.DUMMYFUNCTION("""COMPUTED_VALUE"""),32.9)</f>
        <v>32.9</v>
      </c>
    </row>
    <row r="766">
      <c r="B766" s="2">
        <f>IFERROR(__xludf.DUMMYFUNCTION("""COMPUTED_VALUE"""),39846.666666666664)</f>
        <v>39846.66667</v>
      </c>
      <c r="C766" s="1">
        <f>IFERROR(__xludf.DUMMYFUNCTION("""COMPUTED_VALUE"""),33.33)</f>
        <v>33.33</v>
      </c>
    </row>
    <row r="767">
      <c r="B767" s="2">
        <f>IFERROR(__xludf.DUMMYFUNCTION("""COMPUTED_VALUE"""),39847.666666666664)</f>
        <v>39847.66667</v>
      </c>
      <c r="C767" s="1">
        <f>IFERROR(__xludf.DUMMYFUNCTION("""COMPUTED_VALUE"""),33.87)</f>
        <v>33.87</v>
      </c>
    </row>
    <row r="768">
      <c r="B768" s="2">
        <f>IFERROR(__xludf.DUMMYFUNCTION("""COMPUTED_VALUE"""),39848.666666666664)</f>
        <v>39848.66667</v>
      </c>
      <c r="C768" s="1">
        <f>IFERROR(__xludf.DUMMYFUNCTION("""COMPUTED_VALUE"""),34.05)</f>
        <v>34.05</v>
      </c>
    </row>
    <row r="769">
      <c r="B769" s="2">
        <f>IFERROR(__xludf.DUMMYFUNCTION("""COMPUTED_VALUE"""),39849.666666666664)</f>
        <v>39849.66667</v>
      </c>
      <c r="C769" s="1">
        <f>IFERROR(__xludf.DUMMYFUNCTION("""COMPUTED_VALUE"""),34.72)</f>
        <v>34.72</v>
      </c>
    </row>
    <row r="770">
      <c r="B770" s="2">
        <f>IFERROR(__xludf.DUMMYFUNCTION("""COMPUTED_VALUE"""),39850.666666666664)</f>
        <v>39850.66667</v>
      </c>
      <c r="C770" s="1">
        <f>IFERROR(__xludf.DUMMYFUNCTION("""COMPUTED_VALUE"""),35.9)</f>
        <v>35.9</v>
      </c>
    </row>
    <row r="771">
      <c r="B771" s="2">
        <f>IFERROR(__xludf.DUMMYFUNCTION("""COMPUTED_VALUE"""),39853.666666666664)</f>
        <v>39853.66667</v>
      </c>
      <c r="C771" s="1">
        <f>IFERROR(__xludf.DUMMYFUNCTION("""COMPUTED_VALUE"""),36.05)</f>
        <v>36.05</v>
      </c>
    </row>
    <row r="772">
      <c r="B772" s="2">
        <f>IFERROR(__xludf.DUMMYFUNCTION("""COMPUTED_VALUE"""),39854.666666666664)</f>
        <v>39854.66667</v>
      </c>
      <c r="C772" s="1">
        <f>IFERROR(__xludf.DUMMYFUNCTION("""COMPUTED_VALUE"""),34.64)</f>
        <v>34.64</v>
      </c>
    </row>
    <row r="773">
      <c r="B773" s="2">
        <f>IFERROR(__xludf.DUMMYFUNCTION("""COMPUTED_VALUE"""),39855.666666666664)</f>
        <v>39855.66667</v>
      </c>
      <c r="C773" s="1">
        <f>IFERROR(__xludf.DUMMYFUNCTION("""COMPUTED_VALUE"""),34.72)</f>
        <v>34.72</v>
      </c>
    </row>
    <row r="774">
      <c r="B774" s="2">
        <f>IFERROR(__xludf.DUMMYFUNCTION("""COMPUTED_VALUE"""),39856.666666666664)</f>
        <v>39856.66667</v>
      </c>
      <c r="C774" s="1">
        <f>IFERROR(__xludf.DUMMYFUNCTION("""COMPUTED_VALUE"""),34.96)</f>
        <v>34.96</v>
      </c>
    </row>
    <row r="775">
      <c r="B775" s="2">
        <f>IFERROR(__xludf.DUMMYFUNCTION("""COMPUTED_VALUE"""),39857.666666666664)</f>
        <v>39857.66667</v>
      </c>
      <c r="C775" s="1">
        <f>IFERROR(__xludf.DUMMYFUNCTION("""COMPUTED_VALUE"""),34.92)</f>
        <v>34.92</v>
      </c>
    </row>
    <row r="776">
      <c r="B776" s="2">
        <f>IFERROR(__xludf.DUMMYFUNCTION("""COMPUTED_VALUE"""),39861.666666666664)</f>
        <v>39861.66667</v>
      </c>
      <c r="C776" s="1">
        <f>IFERROR(__xludf.DUMMYFUNCTION("""COMPUTED_VALUE"""),33.37)</f>
        <v>33.37</v>
      </c>
    </row>
    <row r="777">
      <c r="B777" s="2">
        <f>IFERROR(__xludf.DUMMYFUNCTION("""COMPUTED_VALUE"""),39862.666666666664)</f>
        <v>39862.66667</v>
      </c>
      <c r="C777" s="1">
        <f>IFERROR(__xludf.DUMMYFUNCTION("""COMPUTED_VALUE"""),33.5)</f>
        <v>33.5</v>
      </c>
    </row>
    <row r="778">
      <c r="B778" s="2">
        <f>IFERROR(__xludf.DUMMYFUNCTION("""COMPUTED_VALUE"""),39863.666666666664)</f>
        <v>39863.66667</v>
      </c>
      <c r="C778" s="1">
        <f>IFERROR(__xludf.DUMMYFUNCTION("""COMPUTED_VALUE"""),32.46)</f>
        <v>32.46</v>
      </c>
    </row>
    <row r="779">
      <c r="B779" s="2">
        <f>IFERROR(__xludf.DUMMYFUNCTION("""COMPUTED_VALUE"""),39864.666666666664)</f>
        <v>39864.66667</v>
      </c>
      <c r="C779" s="1">
        <f>IFERROR(__xludf.DUMMYFUNCTION("""COMPUTED_VALUE"""),32.46)</f>
        <v>32.46</v>
      </c>
    </row>
    <row r="780">
      <c r="B780" s="2">
        <f>IFERROR(__xludf.DUMMYFUNCTION("""COMPUTED_VALUE"""),39867.666666666664)</f>
        <v>39867.66667</v>
      </c>
      <c r="C780" s="1">
        <f>IFERROR(__xludf.DUMMYFUNCTION("""COMPUTED_VALUE"""),31.12)</f>
        <v>31.12</v>
      </c>
    </row>
    <row r="781">
      <c r="B781" s="2">
        <f>IFERROR(__xludf.DUMMYFUNCTION("""COMPUTED_VALUE"""),39868.666666666664)</f>
        <v>39868.66667</v>
      </c>
      <c r="C781" s="1">
        <f>IFERROR(__xludf.DUMMYFUNCTION("""COMPUTED_VALUE"""),32.03)</f>
        <v>32.03</v>
      </c>
    </row>
    <row r="782">
      <c r="B782" s="2">
        <f>IFERROR(__xludf.DUMMYFUNCTION("""COMPUTED_VALUE"""),39869.666666666664)</f>
        <v>39869.66667</v>
      </c>
      <c r="C782" s="1">
        <f>IFERROR(__xludf.DUMMYFUNCTION("""COMPUTED_VALUE"""),32.08)</f>
        <v>32.08</v>
      </c>
    </row>
    <row r="783">
      <c r="B783" s="2">
        <f>IFERROR(__xludf.DUMMYFUNCTION("""COMPUTED_VALUE"""),39870.666666666664)</f>
        <v>39870.66667</v>
      </c>
      <c r="C783" s="1">
        <f>IFERROR(__xludf.DUMMYFUNCTION("""COMPUTED_VALUE"""),31.7)</f>
        <v>31.7</v>
      </c>
    </row>
    <row r="784">
      <c r="B784" s="2">
        <f>IFERROR(__xludf.DUMMYFUNCTION("""COMPUTED_VALUE"""),39871.666666666664)</f>
        <v>39871.66667</v>
      </c>
      <c r="C784" s="1">
        <f>IFERROR(__xludf.DUMMYFUNCTION("""COMPUTED_VALUE"""),31.57)</f>
        <v>31.57</v>
      </c>
    </row>
    <row r="785">
      <c r="B785" s="2">
        <f>IFERROR(__xludf.DUMMYFUNCTION("""COMPUTED_VALUE"""),39874.666666666664)</f>
        <v>39874.66667</v>
      </c>
      <c r="C785" s="1">
        <f>IFERROR(__xludf.DUMMYFUNCTION("""COMPUTED_VALUE"""),30.53)</f>
        <v>30.53</v>
      </c>
    </row>
    <row r="786">
      <c r="B786" s="2">
        <f>IFERROR(__xludf.DUMMYFUNCTION("""COMPUTED_VALUE"""),39875.666666666664)</f>
        <v>39875.66667</v>
      </c>
      <c r="C786" s="1">
        <f>IFERROR(__xludf.DUMMYFUNCTION("""COMPUTED_VALUE"""),30.6)</f>
        <v>30.6</v>
      </c>
    </row>
    <row r="787">
      <c r="B787" s="2">
        <f>IFERROR(__xludf.DUMMYFUNCTION("""COMPUTED_VALUE"""),39876.666666666664)</f>
        <v>39876.66667</v>
      </c>
      <c r="C787" s="1">
        <f>IFERROR(__xludf.DUMMYFUNCTION("""COMPUTED_VALUE"""),31.31)</f>
        <v>31.31</v>
      </c>
    </row>
    <row r="788">
      <c r="B788" s="2">
        <f>IFERROR(__xludf.DUMMYFUNCTION("""COMPUTED_VALUE"""),39877.666666666664)</f>
        <v>39877.66667</v>
      </c>
      <c r="C788" s="1">
        <f>IFERROR(__xludf.DUMMYFUNCTION("""COMPUTED_VALUE"""),30.27)</f>
        <v>30.27</v>
      </c>
    </row>
    <row r="789">
      <c r="B789" s="2">
        <f>IFERROR(__xludf.DUMMYFUNCTION("""COMPUTED_VALUE"""),39878.666666666664)</f>
        <v>39878.66667</v>
      </c>
      <c r="C789" s="1">
        <f>IFERROR(__xludf.DUMMYFUNCTION("""COMPUTED_VALUE"""),30.1)</f>
        <v>30.1</v>
      </c>
    </row>
    <row r="790">
      <c r="B790" s="2">
        <f>IFERROR(__xludf.DUMMYFUNCTION("""COMPUTED_VALUE"""),39881.666666666664)</f>
        <v>39881.66667</v>
      </c>
      <c r="C790" s="1">
        <f>IFERROR(__xludf.DUMMYFUNCTION("""COMPUTED_VALUE"""),29.36)</f>
        <v>29.36</v>
      </c>
    </row>
    <row r="791">
      <c r="B791" s="2">
        <f>IFERROR(__xludf.DUMMYFUNCTION("""COMPUTED_VALUE"""),39882.666666666664)</f>
        <v>39882.66667</v>
      </c>
      <c r="C791" s="1">
        <f>IFERROR(__xludf.DUMMYFUNCTION("""COMPUTED_VALUE"""),31.17)</f>
        <v>31.17</v>
      </c>
    </row>
    <row r="792">
      <c r="B792" s="2">
        <f>IFERROR(__xludf.DUMMYFUNCTION("""COMPUTED_VALUE"""),39883.666666666664)</f>
        <v>39883.66667</v>
      </c>
      <c r="C792" s="1">
        <f>IFERROR(__xludf.DUMMYFUNCTION("""COMPUTED_VALUE"""),32.04)</f>
        <v>32.04</v>
      </c>
    </row>
    <row r="793">
      <c r="B793" s="2">
        <f>IFERROR(__xludf.DUMMYFUNCTION("""COMPUTED_VALUE"""),39884.666666666664)</f>
        <v>39884.66667</v>
      </c>
      <c r="C793" s="1">
        <f>IFERROR(__xludf.DUMMYFUNCTION("""COMPUTED_VALUE"""),32.86)</f>
        <v>32.86</v>
      </c>
    </row>
    <row r="794">
      <c r="B794" s="2">
        <f>IFERROR(__xludf.DUMMYFUNCTION("""COMPUTED_VALUE"""),39885.666666666664)</f>
        <v>39885.66667</v>
      </c>
      <c r="C794" s="1">
        <f>IFERROR(__xludf.DUMMYFUNCTION("""COMPUTED_VALUE"""),32.9)</f>
        <v>32.9</v>
      </c>
    </row>
    <row r="795">
      <c r="B795" s="2">
        <f>IFERROR(__xludf.DUMMYFUNCTION("""COMPUTED_VALUE"""),39888.666666666664)</f>
        <v>39888.66667</v>
      </c>
      <c r="C795" s="1">
        <f>IFERROR(__xludf.DUMMYFUNCTION("""COMPUTED_VALUE"""),32.36)</f>
        <v>32.36</v>
      </c>
    </row>
    <row r="796">
      <c r="B796" s="2">
        <f>IFERROR(__xludf.DUMMYFUNCTION("""COMPUTED_VALUE"""),39889.666666666664)</f>
        <v>39889.66667</v>
      </c>
      <c r="C796" s="1">
        <f>IFERROR(__xludf.DUMMYFUNCTION("""COMPUTED_VALUE"""),33.46)</f>
        <v>33.46</v>
      </c>
    </row>
    <row r="797">
      <c r="B797" s="2">
        <f>IFERROR(__xludf.DUMMYFUNCTION("""COMPUTED_VALUE"""),39890.666666666664)</f>
        <v>39890.66667</v>
      </c>
      <c r="C797" s="1">
        <f>IFERROR(__xludf.DUMMYFUNCTION("""COMPUTED_VALUE"""),34.07)</f>
        <v>34.07</v>
      </c>
    </row>
    <row r="798">
      <c r="B798" s="2">
        <f>IFERROR(__xludf.DUMMYFUNCTION("""COMPUTED_VALUE"""),39891.666666666664)</f>
        <v>39891.66667</v>
      </c>
      <c r="C798" s="1">
        <f>IFERROR(__xludf.DUMMYFUNCTION("""COMPUTED_VALUE"""),34.17)</f>
        <v>34.17</v>
      </c>
    </row>
    <row r="799">
      <c r="B799" s="2">
        <f>IFERROR(__xludf.DUMMYFUNCTION("""COMPUTED_VALUE"""),39892.666666666664)</f>
        <v>39892.66667</v>
      </c>
      <c r="C799" s="1">
        <f>IFERROR(__xludf.DUMMYFUNCTION("""COMPUTED_VALUE"""),33.55)</f>
        <v>33.55</v>
      </c>
    </row>
    <row r="800">
      <c r="B800" s="2">
        <f>IFERROR(__xludf.DUMMYFUNCTION("""COMPUTED_VALUE"""),39895.666666666664)</f>
        <v>39895.66667</v>
      </c>
      <c r="C800" s="1">
        <f>IFERROR(__xludf.DUMMYFUNCTION("""COMPUTED_VALUE"""),35.62)</f>
        <v>35.62</v>
      </c>
    </row>
    <row r="801">
      <c r="B801" s="2">
        <f>IFERROR(__xludf.DUMMYFUNCTION("""COMPUTED_VALUE"""),39896.666666666664)</f>
        <v>39896.66667</v>
      </c>
      <c r="C801" s="1">
        <f>IFERROR(__xludf.DUMMYFUNCTION("""COMPUTED_VALUE"""),35.1)</f>
        <v>35.1</v>
      </c>
    </row>
    <row r="802">
      <c r="B802" s="2">
        <f>IFERROR(__xludf.DUMMYFUNCTION("""COMPUTED_VALUE"""),39897.666666666664)</f>
        <v>39897.66667</v>
      </c>
      <c r="C802" s="1">
        <f>IFERROR(__xludf.DUMMYFUNCTION("""COMPUTED_VALUE"""),35.27)</f>
        <v>35.27</v>
      </c>
    </row>
    <row r="803">
      <c r="B803" s="2">
        <f>IFERROR(__xludf.DUMMYFUNCTION("""COMPUTED_VALUE"""),39898.666666666664)</f>
        <v>39898.66667</v>
      </c>
      <c r="C803" s="1">
        <f>IFERROR(__xludf.DUMMYFUNCTION("""COMPUTED_VALUE"""),36.46)</f>
        <v>36.46</v>
      </c>
    </row>
    <row r="804">
      <c r="B804" s="2">
        <f>IFERROR(__xludf.DUMMYFUNCTION("""COMPUTED_VALUE"""),39899.666666666664)</f>
        <v>39899.66667</v>
      </c>
      <c r="C804" s="1">
        <f>IFERROR(__xludf.DUMMYFUNCTION("""COMPUTED_VALUE"""),35.56)</f>
        <v>35.56</v>
      </c>
    </row>
    <row r="805">
      <c r="B805" s="2">
        <f>IFERROR(__xludf.DUMMYFUNCTION("""COMPUTED_VALUE"""),39902.666666666664)</f>
        <v>39902.66667</v>
      </c>
      <c r="C805" s="1">
        <f>IFERROR(__xludf.DUMMYFUNCTION("""COMPUTED_VALUE"""),34.63)</f>
        <v>34.63</v>
      </c>
    </row>
    <row r="806">
      <c r="B806" s="2">
        <f>IFERROR(__xludf.DUMMYFUNCTION("""COMPUTED_VALUE"""),39903.666666666664)</f>
        <v>39903.66667</v>
      </c>
      <c r="C806" s="1">
        <f>IFERROR(__xludf.DUMMYFUNCTION("""COMPUTED_VALUE"""),35.23)</f>
        <v>35.23</v>
      </c>
    </row>
    <row r="807">
      <c r="B807" s="2">
        <f>IFERROR(__xludf.DUMMYFUNCTION("""COMPUTED_VALUE"""),39904.666666666664)</f>
        <v>39904.66667</v>
      </c>
      <c r="C807" s="1">
        <f>IFERROR(__xludf.DUMMYFUNCTION("""COMPUTED_VALUE"""),36.02)</f>
        <v>36.02</v>
      </c>
    </row>
    <row r="808">
      <c r="B808" s="2">
        <f>IFERROR(__xludf.DUMMYFUNCTION("""COMPUTED_VALUE"""),39905.666666666664)</f>
        <v>39905.66667</v>
      </c>
      <c r="C808" s="1">
        <f>IFERROR(__xludf.DUMMYFUNCTION("""COMPUTED_VALUE"""),37.08)</f>
        <v>37.08</v>
      </c>
    </row>
    <row r="809">
      <c r="B809" s="2">
        <f>IFERROR(__xludf.DUMMYFUNCTION("""COMPUTED_VALUE"""),39906.666666666664)</f>
        <v>39906.66667</v>
      </c>
      <c r="C809" s="1">
        <f>IFERROR(__xludf.DUMMYFUNCTION("""COMPUTED_VALUE"""),37.74)</f>
        <v>37.74</v>
      </c>
    </row>
    <row r="810">
      <c r="B810" s="2">
        <f>IFERROR(__xludf.DUMMYFUNCTION("""COMPUTED_VALUE"""),39909.666666666664)</f>
        <v>39909.66667</v>
      </c>
      <c r="C810" s="1">
        <f>IFERROR(__xludf.DUMMYFUNCTION("""COMPUTED_VALUE"""),37.24)</f>
        <v>37.24</v>
      </c>
    </row>
    <row r="811">
      <c r="B811" s="2">
        <f>IFERROR(__xludf.DUMMYFUNCTION("""COMPUTED_VALUE"""),39910.666666666664)</f>
        <v>39910.66667</v>
      </c>
      <c r="C811" s="1">
        <f>IFERROR(__xludf.DUMMYFUNCTION("""COMPUTED_VALUE"""),36.32)</f>
        <v>36.32</v>
      </c>
    </row>
    <row r="812">
      <c r="B812" s="2">
        <f>IFERROR(__xludf.DUMMYFUNCTION("""COMPUTED_VALUE"""),39911.666666666664)</f>
        <v>39911.66667</v>
      </c>
      <c r="C812" s="1">
        <f>IFERROR(__xludf.DUMMYFUNCTION("""COMPUTED_VALUE"""),36.92)</f>
        <v>36.92</v>
      </c>
    </row>
    <row r="813">
      <c r="B813" s="2">
        <f>IFERROR(__xludf.DUMMYFUNCTION("""COMPUTED_VALUE"""),39912.666666666664)</f>
        <v>39912.66667</v>
      </c>
      <c r="C813" s="1">
        <f>IFERROR(__xludf.DUMMYFUNCTION("""COMPUTED_VALUE"""),38.16)</f>
        <v>38.16</v>
      </c>
    </row>
    <row r="814">
      <c r="B814" s="2">
        <f>IFERROR(__xludf.DUMMYFUNCTION("""COMPUTED_VALUE"""),39916.666666666664)</f>
        <v>39916.66667</v>
      </c>
      <c r="C814" s="1">
        <f>IFERROR(__xludf.DUMMYFUNCTION("""COMPUTED_VALUE"""),38.03)</f>
        <v>38.03</v>
      </c>
    </row>
    <row r="815">
      <c r="B815" s="2">
        <f>IFERROR(__xludf.DUMMYFUNCTION("""COMPUTED_VALUE"""),39917.666666666664)</f>
        <v>39917.66667</v>
      </c>
      <c r="C815" s="1">
        <f>IFERROR(__xludf.DUMMYFUNCTION("""COMPUTED_VALUE"""),37.62)</f>
        <v>37.62</v>
      </c>
    </row>
    <row r="816">
      <c r="B816" s="2">
        <f>IFERROR(__xludf.DUMMYFUNCTION("""COMPUTED_VALUE"""),39918.666666666664)</f>
        <v>39918.66667</v>
      </c>
      <c r="C816" s="1">
        <f>IFERROR(__xludf.DUMMYFUNCTION("""COMPUTED_VALUE"""),37.44)</f>
        <v>37.44</v>
      </c>
    </row>
    <row r="817">
      <c r="B817" s="2">
        <f>IFERROR(__xludf.DUMMYFUNCTION("""COMPUTED_VALUE"""),39919.666666666664)</f>
        <v>39919.66667</v>
      </c>
      <c r="C817" s="1">
        <f>IFERROR(__xludf.DUMMYFUNCTION("""COMPUTED_VALUE"""),38.54)</f>
        <v>38.54</v>
      </c>
    </row>
    <row r="818">
      <c r="B818" s="2">
        <f>IFERROR(__xludf.DUMMYFUNCTION("""COMPUTED_VALUE"""),39920.666666666664)</f>
        <v>39920.66667</v>
      </c>
      <c r="C818" s="1">
        <f>IFERROR(__xludf.DUMMYFUNCTION("""COMPUTED_VALUE"""),38.59)</f>
        <v>38.59</v>
      </c>
    </row>
    <row r="819">
      <c r="B819" s="2">
        <f>IFERROR(__xludf.DUMMYFUNCTION("""COMPUTED_VALUE"""),39923.666666666664)</f>
        <v>39923.66667</v>
      </c>
      <c r="C819" s="1">
        <f>IFERROR(__xludf.DUMMYFUNCTION("""COMPUTED_VALUE"""),37.38)</f>
        <v>37.38</v>
      </c>
    </row>
    <row r="820">
      <c r="B820" s="2">
        <f>IFERROR(__xludf.DUMMYFUNCTION("""COMPUTED_VALUE"""),39924.666666666664)</f>
        <v>39924.66667</v>
      </c>
      <c r="C820" s="1">
        <f>IFERROR(__xludf.DUMMYFUNCTION("""COMPUTED_VALUE"""),38.06)</f>
        <v>38.06</v>
      </c>
    </row>
    <row r="821">
      <c r="B821" s="2">
        <f>IFERROR(__xludf.DUMMYFUNCTION("""COMPUTED_VALUE"""),39925.666666666664)</f>
        <v>39925.66667</v>
      </c>
      <c r="C821" s="1">
        <f>IFERROR(__xludf.DUMMYFUNCTION("""COMPUTED_VALUE"""),38.22)</f>
        <v>38.22</v>
      </c>
    </row>
    <row r="822">
      <c r="B822" s="2">
        <f>IFERROR(__xludf.DUMMYFUNCTION("""COMPUTED_VALUE"""),39926.666666666664)</f>
        <v>39926.66667</v>
      </c>
      <c r="C822" s="1">
        <f>IFERROR(__xludf.DUMMYFUNCTION("""COMPUTED_VALUE"""),38.34)</f>
        <v>38.34</v>
      </c>
    </row>
    <row r="823">
      <c r="B823" s="2">
        <f>IFERROR(__xludf.DUMMYFUNCTION("""COMPUTED_VALUE"""),39927.666666666664)</f>
        <v>39927.66667</v>
      </c>
      <c r="C823" s="1">
        <f>IFERROR(__xludf.DUMMYFUNCTION("""COMPUTED_VALUE"""),39.24)</f>
        <v>39.24</v>
      </c>
    </row>
    <row r="824">
      <c r="B824" s="2">
        <f>IFERROR(__xludf.DUMMYFUNCTION("""COMPUTED_VALUE"""),39930.666666666664)</f>
        <v>39930.66667</v>
      </c>
      <c r="C824" s="1">
        <f>IFERROR(__xludf.DUMMYFUNCTION("""COMPUTED_VALUE"""),39.01)</f>
        <v>39.01</v>
      </c>
    </row>
    <row r="825">
      <c r="B825" s="2">
        <f>IFERROR(__xludf.DUMMYFUNCTION("""COMPUTED_VALUE"""),39931.666666666664)</f>
        <v>39931.66667</v>
      </c>
      <c r="C825" s="1">
        <f>IFERROR(__xludf.DUMMYFUNCTION("""COMPUTED_VALUE"""),38.73)</f>
        <v>38.73</v>
      </c>
    </row>
    <row r="826">
      <c r="B826" s="2">
        <f>IFERROR(__xludf.DUMMYFUNCTION("""COMPUTED_VALUE"""),39932.666666666664)</f>
        <v>39932.66667</v>
      </c>
      <c r="C826" s="1">
        <f>IFERROR(__xludf.DUMMYFUNCTION("""COMPUTED_VALUE"""),39.58)</f>
        <v>39.58</v>
      </c>
    </row>
    <row r="827">
      <c r="B827" s="2">
        <f>IFERROR(__xludf.DUMMYFUNCTION("""COMPUTED_VALUE"""),39933.666666666664)</f>
        <v>39933.66667</v>
      </c>
      <c r="C827" s="1">
        <f>IFERROR(__xludf.DUMMYFUNCTION("""COMPUTED_VALUE"""),39.79)</f>
        <v>39.79</v>
      </c>
    </row>
    <row r="828">
      <c r="B828" s="2">
        <f>IFERROR(__xludf.DUMMYFUNCTION("""COMPUTED_VALUE"""),39934.666666666664)</f>
        <v>39934.66667</v>
      </c>
      <c r="C828" s="1">
        <f>IFERROR(__xludf.DUMMYFUNCTION("""COMPUTED_VALUE"""),40.05)</f>
        <v>40.05</v>
      </c>
    </row>
    <row r="829">
      <c r="B829" s="2">
        <f>IFERROR(__xludf.DUMMYFUNCTION("""COMPUTED_VALUE"""),39937.666666666664)</f>
        <v>39937.66667</v>
      </c>
      <c r="C829" s="1">
        <f>IFERROR(__xludf.DUMMYFUNCTION("""COMPUTED_VALUE"""),40.78)</f>
        <v>40.78</v>
      </c>
    </row>
    <row r="830">
      <c r="B830" s="2">
        <f>IFERROR(__xludf.DUMMYFUNCTION("""COMPUTED_VALUE"""),39938.666666666664)</f>
        <v>39938.66667</v>
      </c>
      <c r="C830" s="1">
        <f>IFERROR(__xludf.DUMMYFUNCTION("""COMPUTED_VALUE"""),40.6)</f>
        <v>40.6</v>
      </c>
    </row>
    <row r="831">
      <c r="B831" s="2">
        <f>IFERROR(__xludf.DUMMYFUNCTION("""COMPUTED_VALUE"""),39939.666666666664)</f>
        <v>39939.66667</v>
      </c>
      <c r="C831" s="1">
        <f>IFERROR(__xludf.DUMMYFUNCTION("""COMPUTED_VALUE"""),40.62)</f>
        <v>40.62</v>
      </c>
    </row>
    <row r="832">
      <c r="B832" s="2">
        <f>IFERROR(__xludf.DUMMYFUNCTION("""COMPUTED_VALUE"""),39940.666666666664)</f>
        <v>39940.66667</v>
      </c>
      <c r="C832" s="1">
        <f>IFERROR(__xludf.DUMMYFUNCTION("""COMPUTED_VALUE"""),39.38)</f>
        <v>39.38</v>
      </c>
    </row>
    <row r="833">
      <c r="B833" s="2">
        <f>IFERROR(__xludf.DUMMYFUNCTION("""COMPUTED_VALUE"""),39941.666666666664)</f>
        <v>39941.66667</v>
      </c>
      <c r="C833" s="1">
        <f>IFERROR(__xludf.DUMMYFUNCTION("""COMPUTED_VALUE"""),39.45)</f>
        <v>39.45</v>
      </c>
    </row>
    <row r="834">
      <c r="B834" s="2">
        <f>IFERROR(__xludf.DUMMYFUNCTION("""COMPUTED_VALUE"""),39944.666666666664)</f>
        <v>39944.66667</v>
      </c>
      <c r="C834" s="1">
        <f>IFERROR(__xludf.DUMMYFUNCTION("""COMPUTED_VALUE"""),39.48)</f>
        <v>39.48</v>
      </c>
    </row>
    <row r="835">
      <c r="B835" s="2">
        <f>IFERROR(__xludf.DUMMYFUNCTION("""COMPUTED_VALUE"""),39945.666666666664)</f>
        <v>39945.66667</v>
      </c>
      <c r="C835" s="1">
        <f>IFERROR(__xludf.DUMMYFUNCTION("""COMPUTED_VALUE"""),39.21)</f>
        <v>39.21</v>
      </c>
    </row>
    <row r="836">
      <c r="B836" s="2">
        <f>IFERROR(__xludf.DUMMYFUNCTION("""COMPUTED_VALUE"""),39946.666666666664)</f>
        <v>39946.66667</v>
      </c>
      <c r="C836" s="1">
        <f>IFERROR(__xludf.DUMMYFUNCTION("""COMPUTED_VALUE"""),38.19)</f>
        <v>38.19</v>
      </c>
    </row>
    <row r="837">
      <c r="B837" s="2">
        <f>IFERROR(__xludf.DUMMYFUNCTION("""COMPUTED_VALUE"""),39947.666666666664)</f>
        <v>39947.66667</v>
      </c>
      <c r="C837" s="1">
        <f>IFERROR(__xludf.DUMMYFUNCTION("""COMPUTED_VALUE"""),38.71)</f>
        <v>38.71</v>
      </c>
    </row>
    <row r="838">
      <c r="B838" s="2">
        <f>IFERROR(__xludf.DUMMYFUNCTION("""COMPUTED_VALUE"""),39948.666666666664)</f>
        <v>39948.66667</v>
      </c>
      <c r="C838" s="1">
        <f>IFERROR(__xludf.DUMMYFUNCTION("""COMPUTED_VALUE"""),38.76)</f>
        <v>38.76</v>
      </c>
    </row>
    <row r="839">
      <c r="B839" s="2">
        <f>IFERROR(__xludf.DUMMYFUNCTION("""COMPUTED_VALUE"""),39951.666666666664)</f>
        <v>39951.66667</v>
      </c>
      <c r="C839" s="1">
        <f>IFERROR(__xludf.DUMMYFUNCTION("""COMPUTED_VALUE"""),39.77)</f>
        <v>39.77</v>
      </c>
    </row>
    <row r="840">
      <c r="B840" s="2">
        <f>IFERROR(__xludf.DUMMYFUNCTION("""COMPUTED_VALUE"""),39952.666666666664)</f>
        <v>39952.66667</v>
      </c>
      <c r="C840" s="1">
        <f>IFERROR(__xludf.DUMMYFUNCTION("""COMPUTED_VALUE"""),40.02)</f>
        <v>40.02</v>
      </c>
    </row>
    <row r="841">
      <c r="B841" s="2">
        <f>IFERROR(__xludf.DUMMYFUNCTION("""COMPUTED_VALUE"""),39953.666666666664)</f>
        <v>39953.66667</v>
      </c>
      <c r="C841" s="1">
        <f>IFERROR(__xludf.DUMMYFUNCTION("""COMPUTED_VALUE"""),39.75)</f>
        <v>39.75</v>
      </c>
    </row>
    <row r="842">
      <c r="B842" s="2">
        <f>IFERROR(__xludf.DUMMYFUNCTION("""COMPUTED_VALUE"""),39954.666666666664)</f>
        <v>39954.66667</v>
      </c>
      <c r="C842" s="1">
        <f>IFERROR(__xludf.DUMMYFUNCTION("""COMPUTED_VALUE"""),39.2)</f>
        <v>39.2</v>
      </c>
    </row>
    <row r="843">
      <c r="B843" s="2">
        <f>IFERROR(__xludf.DUMMYFUNCTION("""COMPUTED_VALUE"""),39955.666666666664)</f>
        <v>39955.66667</v>
      </c>
      <c r="C843" s="1">
        <f>IFERROR(__xludf.DUMMYFUNCTION("""COMPUTED_VALUE"""),39.02)</f>
        <v>39.02</v>
      </c>
    </row>
    <row r="844">
      <c r="B844" s="2">
        <f>IFERROR(__xludf.DUMMYFUNCTION("""COMPUTED_VALUE"""),39959.666666666664)</f>
        <v>39959.66667</v>
      </c>
      <c r="C844" s="1">
        <f>IFERROR(__xludf.DUMMYFUNCTION("""COMPUTED_VALUE"""),40.28)</f>
        <v>40.28</v>
      </c>
    </row>
    <row r="845">
      <c r="B845" s="2">
        <f>IFERROR(__xludf.DUMMYFUNCTION("""COMPUTED_VALUE"""),39960.666666666664)</f>
        <v>39960.66667</v>
      </c>
      <c r="C845" s="1">
        <f>IFERROR(__xludf.DUMMYFUNCTION("""COMPUTED_VALUE"""),39.98)</f>
        <v>39.98</v>
      </c>
    </row>
    <row r="846">
      <c r="B846" s="2">
        <f>IFERROR(__xludf.DUMMYFUNCTION("""COMPUTED_VALUE"""),39961.666666666664)</f>
        <v>39961.66667</v>
      </c>
      <c r="C846" s="1">
        <f>IFERROR(__xludf.DUMMYFUNCTION("""COMPUTED_VALUE"""),40.5)</f>
        <v>40.5</v>
      </c>
    </row>
    <row r="847">
      <c r="B847" s="2">
        <f>IFERROR(__xludf.DUMMYFUNCTION("""COMPUTED_VALUE"""),39962.666666666664)</f>
        <v>39962.66667</v>
      </c>
      <c r="C847" s="1">
        <f>IFERROR(__xludf.DUMMYFUNCTION("""COMPUTED_VALUE"""),40.82)</f>
        <v>40.82</v>
      </c>
    </row>
    <row r="848">
      <c r="B848" s="2">
        <f>IFERROR(__xludf.DUMMYFUNCTION("""COMPUTED_VALUE"""),39965.666666666664)</f>
        <v>39965.66667</v>
      </c>
      <c r="C848" s="1">
        <f>IFERROR(__xludf.DUMMYFUNCTION("""COMPUTED_VALUE"""),42.31)</f>
        <v>42.31</v>
      </c>
    </row>
    <row r="849">
      <c r="B849" s="2">
        <f>IFERROR(__xludf.DUMMYFUNCTION("""COMPUTED_VALUE"""),39966.666666666664)</f>
        <v>39966.66667</v>
      </c>
      <c r="C849" s="1">
        <f>IFERROR(__xludf.DUMMYFUNCTION("""COMPUTED_VALUE"""),42.08)</f>
        <v>42.08</v>
      </c>
    </row>
    <row r="850">
      <c r="B850" s="2">
        <f>IFERROR(__xludf.DUMMYFUNCTION("""COMPUTED_VALUE"""),39967.666666666664)</f>
        <v>39967.66667</v>
      </c>
      <c r="C850" s="1">
        <f>IFERROR(__xludf.DUMMYFUNCTION("""COMPUTED_VALUE"""),41.85)</f>
        <v>41.85</v>
      </c>
    </row>
    <row r="851">
      <c r="B851" s="2">
        <f>IFERROR(__xludf.DUMMYFUNCTION("""COMPUTED_VALUE"""),39968.666666666664)</f>
        <v>39968.66667</v>
      </c>
      <c r="C851" s="1">
        <f>IFERROR(__xludf.DUMMYFUNCTION("""COMPUTED_VALUE"""),42.52)</f>
        <v>42.52</v>
      </c>
    </row>
    <row r="852">
      <c r="B852" s="2">
        <f>IFERROR(__xludf.DUMMYFUNCTION("""COMPUTED_VALUE"""),39969.666666666664)</f>
        <v>39969.66667</v>
      </c>
      <c r="C852" s="1">
        <f>IFERROR(__xludf.DUMMYFUNCTION("""COMPUTED_VALUE"""),42.74)</f>
        <v>42.74</v>
      </c>
    </row>
    <row r="853">
      <c r="B853" s="2">
        <f>IFERROR(__xludf.DUMMYFUNCTION("""COMPUTED_VALUE"""),39972.666666666664)</f>
        <v>39972.66667</v>
      </c>
      <c r="C853" s="1">
        <f>IFERROR(__xludf.DUMMYFUNCTION("""COMPUTED_VALUE"""),42.57)</f>
        <v>42.57</v>
      </c>
    </row>
    <row r="854">
      <c r="B854" s="2">
        <f>IFERROR(__xludf.DUMMYFUNCTION("""COMPUTED_VALUE"""),39973.666666666664)</f>
        <v>39973.66667</v>
      </c>
      <c r="C854" s="1">
        <f>IFERROR(__xludf.DUMMYFUNCTION("""COMPUTED_VALUE"""),43.02)</f>
        <v>43.02</v>
      </c>
    </row>
    <row r="855">
      <c r="B855" s="2">
        <f>IFERROR(__xludf.DUMMYFUNCTION("""COMPUTED_VALUE"""),39974.666666666664)</f>
        <v>39974.66667</v>
      </c>
      <c r="C855" s="1">
        <f>IFERROR(__xludf.DUMMYFUNCTION("""COMPUTED_VALUE"""),42.95)</f>
        <v>42.95</v>
      </c>
    </row>
    <row r="856">
      <c r="B856" s="2">
        <f>IFERROR(__xludf.DUMMYFUNCTION("""COMPUTED_VALUE"""),39975.666666666664)</f>
        <v>39975.66667</v>
      </c>
      <c r="C856" s="1">
        <f>IFERROR(__xludf.DUMMYFUNCTION("""COMPUTED_VALUE"""),43.18)</f>
        <v>43.18</v>
      </c>
    </row>
    <row r="857">
      <c r="B857" s="2">
        <f>IFERROR(__xludf.DUMMYFUNCTION("""COMPUTED_VALUE"""),39976.666666666664)</f>
        <v>39976.66667</v>
      </c>
      <c r="C857" s="1">
        <f>IFERROR(__xludf.DUMMYFUNCTION("""COMPUTED_VALUE"""),43.07)</f>
        <v>43.07</v>
      </c>
    </row>
    <row r="858">
      <c r="B858" s="2">
        <f>IFERROR(__xludf.DUMMYFUNCTION("""COMPUTED_VALUE"""),39979.666666666664)</f>
        <v>39979.66667</v>
      </c>
      <c r="C858" s="1">
        <f>IFERROR(__xludf.DUMMYFUNCTION("""COMPUTED_VALUE"""),42.35)</f>
        <v>42.35</v>
      </c>
    </row>
    <row r="859">
      <c r="B859" s="2">
        <f>IFERROR(__xludf.DUMMYFUNCTION("""COMPUTED_VALUE"""),39980.666666666664)</f>
        <v>39980.66667</v>
      </c>
      <c r="C859" s="1">
        <f>IFERROR(__xludf.DUMMYFUNCTION("""COMPUTED_VALUE"""),41.84)</f>
        <v>41.84</v>
      </c>
    </row>
    <row r="860">
      <c r="B860" s="2">
        <f>IFERROR(__xludf.DUMMYFUNCTION("""COMPUTED_VALUE"""),39981.666666666664)</f>
        <v>39981.66667</v>
      </c>
      <c r="C860" s="1">
        <f>IFERROR(__xludf.DUMMYFUNCTION("""COMPUTED_VALUE"""),42.11)</f>
        <v>42.11</v>
      </c>
    </row>
    <row r="861">
      <c r="B861" s="2">
        <f>IFERROR(__xludf.DUMMYFUNCTION("""COMPUTED_VALUE"""),39982.666666666664)</f>
        <v>39982.66667</v>
      </c>
      <c r="C861" s="1">
        <f>IFERROR(__xludf.DUMMYFUNCTION("""COMPUTED_VALUE"""),41.98)</f>
        <v>41.98</v>
      </c>
    </row>
    <row r="862">
      <c r="B862" s="2">
        <f>IFERROR(__xludf.DUMMYFUNCTION("""COMPUTED_VALUE"""),39983.666666666664)</f>
        <v>39983.66667</v>
      </c>
      <c r="C862" s="1">
        <f>IFERROR(__xludf.DUMMYFUNCTION("""COMPUTED_VALUE"""),42.4)</f>
        <v>42.4</v>
      </c>
    </row>
    <row r="863">
      <c r="B863" s="2">
        <f>IFERROR(__xludf.DUMMYFUNCTION("""COMPUTED_VALUE"""),39986.666666666664)</f>
        <v>39986.66667</v>
      </c>
      <c r="C863" s="1">
        <f>IFERROR(__xludf.DUMMYFUNCTION("""COMPUTED_VALUE"""),41.18)</f>
        <v>41.18</v>
      </c>
    </row>
    <row r="864">
      <c r="B864" s="2">
        <f>IFERROR(__xludf.DUMMYFUNCTION("""COMPUTED_VALUE"""),39987.666666666664)</f>
        <v>39987.66667</v>
      </c>
      <c r="C864" s="1">
        <f>IFERROR(__xludf.DUMMYFUNCTION("""COMPUTED_VALUE"""),41.18)</f>
        <v>41.18</v>
      </c>
    </row>
    <row r="865">
      <c r="B865" s="2">
        <f>IFERROR(__xludf.DUMMYFUNCTION("""COMPUTED_VALUE"""),39988.666666666664)</f>
        <v>39988.66667</v>
      </c>
      <c r="C865" s="1">
        <f>IFERROR(__xludf.DUMMYFUNCTION("""COMPUTED_VALUE"""),41.77)</f>
        <v>41.77</v>
      </c>
    </row>
    <row r="866">
      <c r="B866" s="2">
        <f>IFERROR(__xludf.DUMMYFUNCTION("""COMPUTED_VALUE"""),39989.666666666664)</f>
        <v>39989.66667</v>
      </c>
      <c r="C866" s="1">
        <f>IFERROR(__xludf.DUMMYFUNCTION("""COMPUTED_VALUE"""),42.53)</f>
        <v>42.53</v>
      </c>
    </row>
    <row r="867">
      <c r="B867" s="2">
        <f>IFERROR(__xludf.DUMMYFUNCTION("""COMPUTED_VALUE"""),39990.666666666664)</f>
        <v>39990.66667</v>
      </c>
      <c r="C867" s="1">
        <f>IFERROR(__xludf.DUMMYFUNCTION("""COMPUTED_VALUE"""),42.59)</f>
        <v>42.59</v>
      </c>
    </row>
    <row r="868">
      <c r="B868" s="2">
        <f>IFERROR(__xludf.DUMMYFUNCTION("""COMPUTED_VALUE"""),39993.666666666664)</f>
        <v>39993.66667</v>
      </c>
      <c r="C868" s="1">
        <f>IFERROR(__xludf.DUMMYFUNCTION("""COMPUTED_VALUE"""),42.79)</f>
        <v>42.79</v>
      </c>
    </row>
    <row r="869">
      <c r="B869" s="2">
        <f>IFERROR(__xludf.DUMMYFUNCTION("""COMPUTED_VALUE"""),39994.666666666664)</f>
        <v>39994.66667</v>
      </c>
      <c r="C869" s="1">
        <f>IFERROR(__xludf.DUMMYFUNCTION("""COMPUTED_VALUE"""),42.58)</f>
        <v>42.58</v>
      </c>
    </row>
    <row r="870">
      <c r="B870" s="2">
        <f>IFERROR(__xludf.DUMMYFUNCTION("""COMPUTED_VALUE"""),39995.666666666664)</f>
        <v>39995.66667</v>
      </c>
      <c r="C870" s="1">
        <f>IFERROR(__xludf.DUMMYFUNCTION("""COMPUTED_VALUE"""),42.86)</f>
        <v>42.86</v>
      </c>
    </row>
    <row r="871">
      <c r="B871" s="2">
        <f>IFERROR(__xludf.DUMMYFUNCTION("""COMPUTED_VALUE"""),39996.666666666664)</f>
        <v>39996.66667</v>
      </c>
      <c r="C871" s="1">
        <f>IFERROR(__xludf.DUMMYFUNCTION("""COMPUTED_VALUE"""),41.91)</f>
        <v>41.91</v>
      </c>
    </row>
    <row r="872">
      <c r="B872" s="2">
        <f>IFERROR(__xludf.DUMMYFUNCTION("""COMPUTED_VALUE"""),40000.666666666664)</f>
        <v>40000.66667</v>
      </c>
      <c r="C872" s="1">
        <f>IFERROR(__xludf.DUMMYFUNCTION("""COMPUTED_VALUE"""),41.66)</f>
        <v>41.66</v>
      </c>
    </row>
    <row r="873">
      <c r="B873" s="2">
        <f>IFERROR(__xludf.DUMMYFUNCTION("""COMPUTED_VALUE"""),40001.666666666664)</f>
        <v>40001.66667</v>
      </c>
      <c r="C873" s="1">
        <f>IFERROR(__xludf.DUMMYFUNCTION("""COMPUTED_VALUE"""),40.63)</f>
        <v>40.63</v>
      </c>
    </row>
    <row r="874">
      <c r="B874" s="2">
        <f>IFERROR(__xludf.DUMMYFUNCTION("""COMPUTED_VALUE"""),40002.666666666664)</f>
        <v>40002.66667</v>
      </c>
      <c r="C874" s="1">
        <f>IFERROR(__xludf.DUMMYFUNCTION("""COMPUTED_VALUE"""),40.64)</f>
        <v>40.64</v>
      </c>
    </row>
    <row r="875">
      <c r="B875" s="2">
        <f>IFERROR(__xludf.DUMMYFUNCTION("""COMPUTED_VALUE"""),40003.666666666664)</f>
        <v>40003.66667</v>
      </c>
      <c r="C875" s="1">
        <f>IFERROR(__xludf.DUMMYFUNCTION("""COMPUTED_VALUE"""),40.79)</f>
        <v>40.79</v>
      </c>
    </row>
    <row r="876">
      <c r="B876" s="2">
        <f>IFERROR(__xludf.DUMMYFUNCTION("""COMPUTED_VALUE"""),40004.666666666664)</f>
        <v>40004.66667</v>
      </c>
      <c r="C876" s="1">
        <f>IFERROR(__xludf.DUMMYFUNCTION("""COMPUTED_VALUE"""),41.01)</f>
        <v>41.01</v>
      </c>
    </row>
    <row r="877">
      <c r="B877" s="2">
        <f>IFERROR(__xludf.DUMMYFUNCTION("""COMPUTED_VALUE"""),40007.666666666664)</f>
        <v>40007.66667</v>
      </c>
      <c r="C877" s="1">
        <f>IFERROR(__xludf.DUMMYFUNCTION("""COMPUTED_VALUE"""),41.77)</f>
        <v>41.77</v>
      </c>
    </row>
    <row r="878">
      <c r="B878" s="2">
        <f>IFERROR(__xludf.DUMMYFUNCTION("""COMPUTED_VALUE"""),40008.666666666664)</f>
        <v>40008.66667</v>
      </c>
      <c r="C878" s="1">
        <f>IFERROR(__xludf.DUMMYFUNCTION("""COMPUTED_VALUE"""),41.96)</f>
        <v>41.96</v>
      </c>
    </row>
    <row r="879">
      <c r="B879" s="2">
        <f>IFERROR(__xludf.DUMMYFUNCTION("""COMPUTED_VALUE"""),40009.666666666664)</f>
        <v>40009.66667</v>
      </c>
      <c r="C879" s="1">
        <f>IFERROR(__xludf.DUMMYFUNCTION("""COMPUTED_VALUE"""),43.78)</f>
        <v>43.78</v>
      </c>
    </row>
    <row r="880">
      <c r="B880" s="2">
        <f>IFERROR(__xludf.DUMMYFUNCTION("""COMPUTED_VALUE"""),40010.666666666664)</f>
        <v>40010.66667</v>
      </c>
      <c r="C880" s="1">
        <f>IFERROR(__xludf.DUMMYFUNCTION("""COMPUTED_VALUE"""),44.51)</f>
        <v>44.51</v>
      </c>
    </row>
    <row r="881">
      <c r="B881" s="2">
        <f>IFERROR(__xludf.DUMMYFUNCTION("""COMPUTED_VALUE"""),40011.666666666664)</f>
        <v>40011.66667</v>
      </c>
      <c r="C881" s="1">
        <f>IFERROR(__xludf.DUMMYFUNCTION("""COMPUTED_VALUE"""),44.87)</f>
        <v>44.87</v>
      </c>
    </row>
    <row r="882">
      <c r="B882" s="2">
        <f>IFERROR(__xludf.DUMMYFUNCTION("""COMPUTED_VALUE"""),40014.666666666664)</f>
        <v>40014.66667</v>
      </c>
      <c r="C882" s="1">
        <f>IFERROR(__xludf.DUMMYFUNCTION("""COMPUTED_VALUE"""),45.33)</f>
        <v>45.33</v>
      </c>
    </row>
    <row r="883">
      <c r="B883" s="2">
        <f>IFERROR(__xludf.DUMMYFUNCTION("""COMPUTED_VALUE"""),40015.666666666664)</f>
        <v>40015.66667</v>
      </c>
      <c r="C883" s="1">
        <f>IFERROR(__xludf.DUMMYFUNCTION("""COMPUTED_VALUE"""),45.54)</f>
        <v>45.54</v>
      </c>
    </row>
    <row r="884">
      <c r="B884" s="2">
        <f>IFERROR(__xludf.DUMMYFUNCTION("""COMPUTED_VALUE"""),40016.666666666664)</f>
        <v>40016.66667</v>
      </c>
      <c r="C884" s="1">
        <f>IFERROR(__xludf.DUMMYFUNCTION("""COMPUTED_VALUE"""),45.81)</f>
        <v>45.81</v>
      </c>
    </row>
    <row r="885">
      <c r="B885" s="2">
        <f>IFERROR(__xludf.DUMMYFUNCTION("""COMPUTED_VALUE"""),40017.666666666664)</f>
        <v>40017.66667</v>
      </c>
      <c r="C885" s="1">
        <f>IFERROR(__xludf.DUMMYFUNCTION("""COMPUTED_VALUE"""),46.65)</f>
        <v>46.65</v>
      </c>
    </row>
    <row r="886">
      <c r="B886" s="2">
        <f>IFERROR(__xludf.DUMMYFUNCTION("""COMPUTED_VALUE"""),40018.666666666664)</f>
        <v>40018.66667</v>
      </c>
      <c r="C886" s="1">
        <f>IFERROR(__xludf.DUMMYFUNCTION("""COMPUTED_VALUE"""),46.46)</f>
        <v>46.46</v>
      </c>
    </row>
    <row r="887">
      <c r="B887" s="2">
        <f>IFERROR(__xludf.DUMMYFUNCTION("""COMPUTED_VALUE"""),40021.666666666664)</f>
        <v>40021.66667</v>
      </c>
      <c r="C887" s="1">
        <f>IFERROR(__xludf.DUMMYFUNCTION("""COMPUTED_VALUE"""),46.35)</f>
        <v>46.35</v>
      </c>
    </row>
    <row r="888">
      <c r="B888" s="2">
        <f>IFERROR(__xludf.DUMMYFUNCTION("""COMPUTED_VALUE"""),40022.666666666664)</f>
        <v>40022.66667</v>
      </c>
      <c r="C888" s="1">
        <f>IFERROR(__xludf.DUMMYFUNCTION("""COMPUTED_VALUE"""),46.47)</f>
        <v>46.47</v>
      </c>
    </row>
    <row r="889">
      <c r="B889" s="2">
        <f>IFERROR(__xludf.DUMMYFUNCTION("""COMPUTED_VALUE"""),40023.666666666664)</f>
        <v>40023.66667</v>
      </c>
      <c r="C889" s="1">
        <f>IFERROR(__xludf.DUMMYFUNCTION("""COMPUTED_VALUE"""),46.32)</f>
        <v>46.32</v>
      </c>
    </row>
    <row r="890">
      <c r="B890" s="2">
        <f>IFERROR(__xludf.DUMMYFUNCTION("""COMPUTED_VALUE"""),40024.666666666664)</f>
        <v>40024.66667</v>
      </c>
      <c r="C890" s="1">
        <f>IFERROR(__xludf.DUMMYFUNCTION("""COMPUTED_VALUE"""),46.6)</f>
        <v>46.6</v>
      </c>
    </row>
    <row r="891">
      <c r="B891" s="2">
        <f>IFERROR(__xludf.DUMMYFUNCTION("""COMPUTED_VALUE"""),40025.666666666664)</f>
        <v>40025.66667</v>
      </c>
      <c r="C891" s="1">
        <f>IFERROR(__xludf.DUMMYFUNCTION("""COMPUTED_VALUE"""),46.52)</f>
        <v>46.52</v>
      </c>
    </row>
    <row r="892">
      <c r="B892" s="2">
        <f>IFERROR(__xludf.DUMMYFUNCTION("""COMPUTED_VALUE"""),40028.666666666664)</f>
        <v>40028.66667</v>
      </c>
      <c r="C892" s="1">
        <f>IFERROR(__xludf.DUMMYFUNCTION("""COMPUTED_VALUE"""),47.15)</f>
        <v>47.15</v>
      </c>
    </row>
    <row r="893">
      <c r="B893" s="2">
        <f>IFERROR(__xludf.DUMMYFUNCTION("""COMPUTED_VALUE"""),40029.666666666664)</f>
        <v>40029.66667</v>
      </c>
      <c r="C893" s="1">
        <f>IFERROR(__xludf.DUMMYFUNCTION("""COMPUTED_VALUE"""),47.14)</f>
        <v>47.14</v>
      </c>
    </row>
    <row r="894">
      <c r="B894" s="2">
        <f>IFERROR(__xludf.DUMMYFUNCTION("""COMPUTED_VALUE"""),40030.666666666664)</f>
        <v>40030.66667</v>
      </c>
      <c r="C894" s="1">
        <f>IFERROR(__xludf.DUMMYFUNCTION("""COMPUTED_VALUE"""),46.76)</f>
        <v>46.76</v>
      </c>
    </row>
    <row r="895">
      <c r="B895" s="2">
        <f>IFERROR(__xludf.DUMMYFUNCTION("""COMPUTED_VALUE"""),40031.666666666664)</f>
        <v>40031.66667</v>
      </c>
      <c r="C895" s="1">
        <f>IFERROR(__xludf.DUMMYFUNCTION("""COMPUTED_VALUE"""),46.37)</f>
        <v>46.37</v>
      </c>
    </row>
    <row r="896">
      <c r="B896" s="2">
        <f>IFERROR(__xludf.DUMMYFUNCTION("""COMPUTED_VALUE"""),40032.666666666664)</f>
        <v>40032.66667</v>
      </c>
      <c r="C896" s="1">
        <f>IFERROR(__xludf.DUMMYFUNCTION("""COMPUTED_VALUE"""),46.92)</f>
        <v>46.92</v>
      </c>
    </row>
    <row r="897">
      <c r="B897" s="2">
        <f>IFERROR(__xludf.DUMMYFUNCTION("""COMPUTED_VALUE"""),40035.666666666664)</f>
        <v>40035.66667</v>
      </c>
      <c r="C897" s="1">
        <f>IFERROR(__xludf.DUMMYFUNCTION("""COMPUTED_VALUE"""),46.65)</f>
        <v>46.65</v>
      </c>
    </row>
    <row r="898">
      <c r="B898" s="2">
        <f>IFERROR(__xludf.DUMMYFUNCTION("""COMPUTED_VALUE"""),40036.666666666664)</f>
        <v>40036.66667</v>
      </c>
      <c r="C898" s="1">
        <f>IFERROR(__xludf.DUMMYFUNCTION("""COMPUTED_VALUE"""),46.23)</f>
        <v>46.23</v>
      </c>
    </row>
    <row r="899">
      <c r="B899" s="2">
        <f>IFERROR(__xludf.DUMMYFUNCTION("""COMPUTED_VALUE"""),40037.666666666664)</f>
        <v>40037.66667</v>
      </c>
      <c r="C899" s="1">
        <f>IFERROR(__xludf.DUMMYFUNCTION("""COMPUTED_VALUE"""),46.93)</f>
        <v>46.93</v>
      </c>
    </row>
    <row r="900">
      <c r="B900" s="2">
        <f>IFERROR(__xludf.DUMMYFUNCTION("""COMPUTED_VALUE"""),40038.666666666664)</f>
        <v>40038.66667</v>
      </c>
      <c r="C900" s="1">
        <f>IFERROR(__xludf.DUMMYFUNCTION("""COMPUTED_VALUE"""),47.4)</f>
        <v>47.4</v>
      </c>
    </row>
    <row r="901">
      <c r="B901" s="2">
        <f>IFERROR(__xludf.DUMMYFUNCTION("""COMPUTED_VALUE"""),40039.666666666664)</f>
        <v>40039.66667</v>
      </c>
      <c r="C901" s="1">
        <f>IFERROR(__xludf.DUMMYFUNCTION("""COMPUTED_VALUE"""),46.85)</f>
        <v>46.85</v>
      </c>
    </row>
    <row r="902">
      <c r="B902" s="2">
        <f>IFERROR(__xludf.DUMMYFUNCTION("""COMPUTED_VALUE"""),40042.666666666664)</f>
        <v>40042.66667</v>
      </c>
      <c r="C902" s="1">
        <f>IFERROR(__xludf.DUMMYFUNCTION("""COMPUTED_VALUE"""),45.62)</f>
        <v>45.62</v>
      </c>
    </row>
    <row r="903">
      <c r="B903" s="2">
        <f>IFERROR(__xludf.DUMMYFUNCTION("""COMPUTED_VALUE"""),40043.666666666664)</f>
        <v>40043.66667</v>
      </c>
      <c r="C903" s="1">
        <f>IFERROR(__xludf.DUMMYFUNCTION("""COMPUTED_VALUE"""),46.34)</f>
        <v>46.34</v>
      </c>
    </row>
    <row r="904">
      <c r="B904" s="2">
        <f>IFERROR(__xludf.DUMMYFUNCTION("""COMPUTED_VALUE"""),40044.666666666664)</f>
        <v>40044.66667</v>
      </c>
      <c r="C904" s="1">
        <f>IFERROR(__xludf.DUMMYFUNCTION("""COMPUTED_VALUE"""),46.61)</f>
        <v>46.61</v>
      </c>
    </row>
    <row r="905">
      <c r="B905" s="2">
        <f>IFERROR(__xludf.DUMMYFUNCTION("""COMPUTED_VALUE"""),40045.666666666664)</f>
        <v>40045.66667</v>
      </c>
      <c r="C905" s="1">
        <f>IFERROR(__xludf.DUMMYFUNCTION("""COMPUTED_VALUE"""),47.11)</f>
        <v>47.11</v>
      </c>
    </row>
    <row r="906">
      <c r="B906" s="2">
        <f>IFERROR(__xludf.DUMMYFUNCTION("""COMPUTED_VALUE"""),40046.666666666664)</f>
        <v>40046.66667</v>
      </c>
      <c r="C906" s="1">
        <f>IFERROR(__xludf.DUMMYFUNCTION("""COMPUTED_VALUE"""),47.71)</f>
        <v>47.71</v>
      </c>
    </row>
    <row r="907">
      <c r="B907" s="2">
        <f>IFERROR(__xludf.DUMMYFUNCTION("""COMPUTED_VALUE"""),40049.666666666664)</f>
        <v>40049.66667</v>
      </c>
      <c r="C907" s="1">
        <f>IFERROR(__xludf.DUMMYFUNCTION("""COMPUTED_VALUE"""),47.65)</f>
        <v>47.65</v>
      </c>
    </row>
    <row r="908">
      <c r="B908" s="2">
        <f>IFERROR(__xludf.DUMMYFUNCTION("""COMPUTED_VALUE"""),40050.666666666664)</f>
        <v>40050.66667</v>
      </c>
      <c r="C908" s="1">
        <f>IFERROR(__xludf.DUMMYFUNCTION("""COMPUTED_VALUE"""),47.7)</f>
        <v>47.7</v>
      </c>
    </row>
    <row r="909">
      <c r="B909" s="2">
        <f>IFERROR(__xludf.DUMMYFUNCTION("""COMPUTED_VALUE"""),40051.666666666664)</f>
        <v>40051.66667</v>
      </c>
      <c r="C909" s="1">
        <f>IFERROR(__xludf.DUMMYFUNCTION("""COMPUTED_VALUE"""),47.85)</f>
        <v>47.85</v>
      </c>
    </row>
    <row r="910">
      <c r="B910" s="2">
        <f>IFERROR(__xludf.DUMMYFUNCTION("""COMPUTED_VALUE"""),40052.666666666664)</f>
        <v>40052.66667</v>
      </c>
      <c r="C910" s="1">
        <f>IFERROR(__xludf.DUMMYFUNCTION("""COMPUTED_VALUE"""),48.01)</f>
        <v>48.01</v>
      </c>
    </row>
    <row r="911">
      <c r="B911" s="2">
        <f>IFERROR(__xludf.DUMMYFUNCTION("""COMPUTED_VALUE"""),40053.666666666664)</f>
        <v>40053.66667</v>
      </c>
      <c r="C911" s="1">
        <f>IFERROR(__xludf.DUMMYFUNCTION("""COMPUTED_VALUE"""),48.1)</f>
        <v>48.1</v>
      </c>
    </row>
    <row r="912">
      <c r="B912" s="2">
        <f>IFERROR(__xludf.DUMMYFUNCTION("""COMPUTED_VALUE"""),40056.666666666664)</f>
        <v>40056.66667</v>
      </c>
      <c r="C912" s="1">
        <f>IFERROR(__xludf.DUMMYFUNCTION("""COMPUTED_VALUE"""),47.69)</f>
        <v>47.69</v>
      </c>
    </row>
    <row r="913">
      <c r="B913" s="2">
        <f>IFERROR(__xludf.DUMMYFUNCTION("""COMPUTED_VALUE"""),40057.666666666664)</f>
        <v>40057.66667</v>
      </c>
      <c r="C913" s="1">
        <f>IFERROR(__xludf.DUMMYFUNCTION("""COMPUTED_VALUE"""),46.66)</f>
        <v>46.66</v>
      </c>
    </row>
    <row r="914">
      <c r="B914" s="2">
        <f>IFERROR(__xludf.DUMMYFUNCTION("""COMPUTED_VALUE"""),40058.666666666664)</f>
        <v>40058.66667</v>
      </c>
      <c r="C914" s="1">
        <f>IFERROR(__xludf.DUMMYFUNCTION("""COMPUTED_VALUE"""),46.69)</f>
        <v>46.69</v>
      </c>
    </row>
    <row r="915">
      <c r="B915" s="2">
        <f>IFERROR(__xludf.DUMMYFUNCTION("""COMPUTED_VALUE"""),40059.666666666664)</f>
        <v>40059.66667</v>
      </c>
      <c r="C915" s="1">
        <f>IFERROR(__xludf.DUMMYFUNCTION("""COMPUTED_VALUE"""),47.08)</f>
        <v>47.08</v>
      </c>
    </row>
    <row r="916">
      <c r="B916" s="2">
        <f>IFERROR(__xludf.DUMMYFUNCTION("""COMPUTED_VALUE"""),40060.666666666664)</f>
        <v>40060.66667</v>
      </c>
      <c r="C916" s="1">
        <f>IFERROR(__xludf.DUMMYFUNCTION("""COMPUTED_VALUE"""),47.84)</f>
        <v>47.84</v>
      </c>
    </row>
    <row r="917">
      <c r="B917" s="2">
        <f>IFERROR(__xludf.DUMMYFUNCTION("""COMPUTED_VALUE"""),40064.666666666664)</f>
        <v>40064.66667</v>
      </c>
      <c r="C917" s="1">
        <f>IFERROR(__xludf.DUMMYFUNCTION("""COMPUTED_VALUE"""),48.23)</f>
        <v>48.23</v>
      </c>
    </row>
    <row r="918">
      <c r="B918" s="2">
        <f>IFERROR(__xludf.DUMMYFUNCTION("""COMPUTED_VALUE"""),40065.666666666664)</f>
        <v>40065.66667</v>
      </c>
      <c r="C918" s="1">
        <f>IFERROR(__xludf.DUMMYFUNCTION("""COMPUTED_VALUE"""),48.64)</f>
        <v>48.64</v>
      </c>
    </row>
    <row r="919">
      <c r="B919" s="2">
        <f>IFERROR(__xludf.DUMMYFUNCTION("""COMPUTED_VALUE"""),40066.666666666664)</f>
        <v>40066.66667</v>
      </c>
      <c r="C919" s="1">
        <f>IFERROR(__xludf.DUMMYFUNCTION("""COMPUTED_VALUE"""),49.33)</f>
        <v>49.33</v>
      </c>
    </row>
    <row r="920">
      <c r="B920" s="2">
        <f>IFERROR(__xludf.DUMMYFUNCTION("""COMPUTED_VALUE"""),40067.666666666664)</f>
        <v>40067.66667</v>
      </c>
      <c r="C920" s="1">
        <f>IFERROR(__xludf.DUMMYFUNCTION("""COMPUTED_VALUE"""),49.21)</f>
        <v>49.21</v>
      </c>
    </row>
    <row r="921">
      <c r="B921" s="2">
        <f>IFERROR(__xludf.DUMMYFUNCTION("""COMPUTED_VALUE"""),40070.666666666664)</f>
        <v>40070.66667</v>
      </c>
      <c r="C921" s="1">
        <f>IFERROR(__xludf.DUMMYFUNCTION("""COMPUTED_VALUE"""),49.28)</f>
        <v>49.28</v>
      </c>
    </row>
    <row r="922">
      <c r="B922" s="2">
        <f>IFERROR(__xludf.DUMMYFUNCTION("""COMPUTED_VALUE"""),40071.666666666664)</f>
        <v>40071.66667</v>
      </c>
      <c r="C922" s="1">
        <f>IFERROR(__xludf.DUMMYFUNCTION("""COMPUTED_VALUE"""),49.62)</f>
        <v>49.62</v>
      </c>
    </row>
    <row r="923">
      <c r="B923" s="2">
        <f>IFERROR(__xludf.DUMMYFUNCTION("""COMPUTED_VALUE"""),40072.666666666664)</f>
        <v>40072.66667</v>
      </c>
      <c r="C923" s="1">
        <f>IFERROR(__xludf.DUMMYFUNCTION("""COMPUTED_VALUE"""),50.1)</f>
        <v>50.1</v>
      </c>
    </row>
    <row r="924">
      <c r="B924" s="2">
        <f>IFERROR(__xludf.DUMMYFUNCTION("""COMPUTED_VALUE"""),40073.666666666664)</f>
        <v>40073.66667</v>
      </c>
      <c r="C924" s="1">
        <f>IFERROR(__xludf.DUMMYFUNCTION("""COMPUTED_VALUE"""),50.01)</f>
        <v>50.01</v>
      </c>
    </row>
    <row r="925">
      <c r="B925" s="2">
        <f>IFERROR(__xludf.DUMMYFUNCTION("""COMPUTED_VALUE"""),40074.666666666664)</f>
        <v>40074.66667</v>
      </c>
      <c r="C925" s="1">
        <f>IFERROR(__xludf.DUMMYFUNCTION("""COMPUTED_VALUE"""),50.04)</f>
        <v>50.04</v>
      </c>
    </row>
    <row r="926">
      <c r="B926" s="2">
        <f>IFERROR(__xludf.DUMMYFUNCTION("""COMPUTED_VALUE"""),40077.666666666664)</f>
        <v>40077.66667</v>
      </c>
      <c r="C926" s="1">
        <f>IFERROR(__xludf.DUMMYFUNCTION("""COMPUTED_VALUE"""),50.07)</f>
        <v>50.07</v>
      </c>
    </row>
    <row r="927">
      <c r="B927" s="2">
        <f>IFERROR(__xludf.DUMMYFUNCTION("""COMPUTED_VALUE"""),40078.666666666664)</f>
        <v>40078.66667</v>
      </c>
      <c r="C927" s="1">
        <f>IFERROR(__xludf.DUMMYFUNCTION("""COMPUTED_VALUE"""),50.35)</f>
        <v>50.35</v>
      </c>
    </row>
    <row r="928">
      <c r="B928" s="2">
        <f>IFERROR(__xludf.DUMMYFUNCTION("""COMPUTED_VALUE"""),40079.666666666664)</f>
        <v>40079.66667</v>
      </c>
      <c r="C928" s="1">
        <f>IFERROR(__xludf.DUMMYFUNCTION("""COMPUTED_VALUE"""),50.17)</f>
        <v>50.17</v>
      </c>
    </row>
    <row r="929">
      <c r="B929" s="2">
        <f>IFERROR(__xludf.DUMMYFUNCTION("""COMPUTED_VALUE"""),40080.666666666664)</f>
        <v>40080.66667</v>
      </c>
      <c r="C929" s="1">
        <f>IFERROR(__xludf.DUMMYFUNCTION("""COMPUTED_VALUE"""),49.77)</f>
        <v>49.77</v>
      </c>
    </row>
    <row r="930">
      <c r="B930" s="2">
        <f>IFERROR(__xludf.DUMMYFUNCTION("""COMPUTED_VALUE"""),40081.666666666664)</f>
        <v>40081.66667</v>
      </c>
      <c r="C930" s="1">
        <f>IFERROR(__xludf.DUMMYFUNCTION("""COMPUTED_VALUE"""),49.42)</f>
        <v>49.42</v>
      </c>
    </row>
    <row r="931">
      <c r="B931" s="2">
        <f>IFERROR(__xludf.DUMMYFUNCTION("""COMPUTED_VALUE"""),40084.666666666664)</f>
        <v>40084.66667</v>
      </c>
      <c r="C931" s="1">
        <f>IFERROR(__xludf.DUMMYFUNCTION("""COMPUTED_VALUE"""),50.33)</f>
        <v>50.33</v>
      </c>
    </row>
    <row r="932">
      <c r="B932" s="2">
        <f>IFERROR(__xludf.DUMMYFUNCTION("""COMPUTED_VALUE"""),40085.666666666664)</f>
        <v>40085.66667</v>
      </c>
      <c r="C932" s="1">
        <f>IFERROR(__xludf.DUMMYFUNCTION("""COMPUTED_VALUE"""),49.9)</f>
        <v>49.9</v>
      </c>
    </row>
    <row r="933">
      <c r="B933" s="2">
        <f>IFERROR(__xludf.DUMMYFUNCTION("""COMPUTED_VALUE"""),40086.666666666664)</f>
        <v>40086.66667</v>
      </c>
      <c r="C933" s="1">
        <f>IFERROR(__xludf.DUMMYFUNCTION("""COMPUTED_VALUE"""),49.9)</f>
        <v>49.9</v>
      </c>
    </row>
    <row r="934">
      <c r="B934" s="2">
        <f>IFERROR(__xludf.DUMMYFUNCTION("""COMPUTED_VALUE"""),40087.666666666664)</f>
        <v>40087.66667</v>
      </c>
      <c r="C934" s="1">
        <f>IFERROR(__xludf.DUMMYFUNCTION("""COMPUTED_VALUE"""),48.54)</f>
        <v>48.54</v>
      </c>
    </row>
    <row r="935">
      <c r="B935" s="2">
        <f>IFERROR(__xludf.DUMMYFUNCTION("""COMPUTED_VALUE"""),40088.666666666664)</f>
        <v>40088.66667</v>
      </c>
      <c r="C935" s="1">
        <f>IFERROR(__xludf.DUMMYFUNCTION("""COMPUTED_VALUE"""),48.31)</f>
        <v>48.31</v>
      </c>
    </row>
    <row r="936">
      <c r="B936" s="2">
        <f>IFERROR(__xludf.DUMMYFUNCTION("""COMPUTED_VALUE"""),40091.666666666664)</f>
        <v>40091.66667</v>
      </c>
      <c r="C936" s="1">
        <f>IFERROR(__xludf.DUMMYFUNCTION("""COMPUTED_VALUE"""),48.78)</f>
        <v>48.78</v>
      </c>
    </row>
    <row r="937">
      <c r="B937" s="2">
        <f>IFERROR(__xludf.DUMMYFUNCTION("""COMPUTED_VALUE"""),40092.666666666664)</f>
        <v>40092.66667</v>
      </c>
      <c r="C937" s="1">
        <f>IFERROR(__xludf.DUMMYFUNCTION("""COMPUTED_VALUE"""),49.74)</f>
        <v>49.74</v>
      </c>
    </row>
    <row r="938">
      <c r="B938" s="2">
        <f>IFERROR(__xludf.DUMMYFUNCTION("""COMPUTED_VALUE"""),40093.666666666664)</f>
        <v>40093.66667</v>
      </c>
      <c r="C938" s="1">
        <f>IFERROR(__xludf.DUMMYFUNCTION("""COMPUTED_VALUE"""),49.93)</f>
        <v>49.93</v>
      </c>
    </row>
    <row r="939">
      <c r="B939" s="2">
        <f>IFERROR(__xludf.DUMMYFUNCTION("""COMPUTED_VALUE"""),40094.666666666664)</f>
        <v>40094.66667</v>
      </c>
      <c r="C939" s="1">
        <f>IFERROR(__xludf.DUMMYFUNCTION("""COMPUTED_VALUE"""),50.11)</f>
        <v>50.11</v>
      </c>
    </row>
    <row r="940">
      <c r="B940" s="2">
        <f>IFERROR(__xludf.DUMMYFUNCTION("""COMPUTED_VALUE"""),40095.666666666664)</f>
        <v>40095.66667</v>
      </c>
      <c r="C940" s="1">
        <f>IFERROR(__xludf.DUMMYFUNCTION("""COMPUTED_VALUE"""),50.77)</f>
        <v>50.77</v>
      </c>
    </row>
    <row r="941">
      <c r="B941" s="2">
        <f>IFERROR(__xludf.DUMMYFUNCTION("""COMPUTED_VALUE"""),40098.666666666664)</f>
        <v>40098.66667</v>
      </c>
      <c r="C941" s="1">
        <f>IFERROR(__xludf.DUMMYFUNCTION("""COMPUTED_VALUE"""),50.88)</f>
        <v>50.88</v>
      </c>
    </row>
    <row r="942">
      <c r="B942" s="2">
        <f>IFERROR(__xludf.DUMMYFUNCTION("""COMPUTED_VALUE"""),40099.666666666664)</f>
        <v>40099.66667</v>
      </c>
      <c r="C942" s="1">
        <f>IFERROR(__xludf.DUMMYFUNCTION("""COMPUTED_VALUE"""),50.92)</f>
        <v>50.92</v>
      </c>
    </row>
    <row r="943">
      <c r="B943" s="2">
        <f>IFERROR(__xludf.DUMMYFUNCTION("""COMPUTED_VALUE"""),40100.666666666664)</f>
        <v>40100.66667</v>
      </c>
      <c r="C943" s="1">
        <f>IFERROR(__xludf.DUMMYFUNCTION("""COMPUTED_VALUE"""),51.71)</f>
        <v>51.71</v>
      </c>
    </row>
    <row r="944">
      <c r="B944" s="2">
        <f>IFERROR(__xludf.DUMMYFUNCTION("""COMPUTED_VALUE"""),40101.666666666664)</f>
        <v>40101.66667</v>
      </c>
      <c r="C944" s="1">
        <f>IFERROR(__xludf.DUMMYFUNCTION("""COMPUTED_VALUE"""),51.52)</f>
        <v>51.52</v>
      </c>
    </row>
    <row r="945">
      <c r="B945" s="2">
        <f>IFERROR(__xludf.DUMMYFUNCTION("""COMPUTED_VALUE"""),40102.666666666664)</f>
        <v>40102.66667</v>
      </c>
      <c r="C945" s="1">
        <f>IFERROR(__xludf.DUMMYFUNCTION("""COMPUTED_VALUE"""),51.01)</f>
        <v>51.01</v>
      </c>
    </row>
    <row r="946">
      <c r="B946" s="2">
        <f>IFERROR(__xludf.DUMMYFUNCTION("""COMPUTED_VALUE"""),40105.666666666664)</f>
        <v>40105.66667</v>
      </c>
      <c r="C946" s="1">
        <f>IFERROR(__xludf.DUMMYFUNCTION("""COMPUTED_VALUE"""),51.51)</f>
        <v>51.51</v>
      </c>
    </row>
    <row r="947">
      <c r="B947" s="2">
        <f>IFERROR(__xludf.DUMMYFUNCTION("""COMPUTED_VALUE"""),40106.666666666664)</f>
        <v>40106.66667</v>
      </c>
      <c r="C947" s="1">
        <f>IFERROR(__xludf.DUMMYFUNCTION("""COMPUTED_VALUE"""),51.51)</f>
        <v>51.51</v>
      </c>
    </row>
    <row r="948">
      <c r="B948" s="2">
        <f>IFERROR(__xludf.DUMMYFUNCTION("""COMPUTED_VALUE"""),40107.666666666664)</f>
        <v>40107.66667</v>
      </c>
      <c r="C948" s="1">
        <f>IFERROR(__xludf.DUMMYFUNCTION("""COMPUTED_VALUE"""),51.31)</f>
        <v>51.31</v>
      </c>
    </row>
    <row r="949">
      <c r="B949" s="2">
        <f>IFERROR(__xludf.DUMMYFUNCTION("""COMPUTED_VALUE"""),40108.666666666664)</f>
        <v>40108.66667</v>
      </c>
      <c r="C949" s="1">
        <f>IFERROR(__xludf.DUMMYFUNCTION("""COMPUTED_VALUE"""),51.51)</f>
        <v>51.51</v>
      </c>
    </row>
    <row r="950">
      <c r="B950" s="2">
        <f>IFERROR(__xludf.DUMMYFUNCTION("""COMPUTED_VALUE"""),40109.666666666664)</f>
        <v>40109.66667</v>
      </c>
      <c r="C950" s="1">
        <f>IFERROR(__xludf.DUMMYFUNCTION("""COMPUTED_VALUE"""),51.36)</f>
        <v>51.36</v>
      </c>
    </row>
    <row r="951">
      <c r="B951" s="2">
        <f>IFERROR(__xludf.DUMMYFUNCTION("""COMPUTED_VALUE"""),40112.666666666664)</f>
        <v>40112.66667</v>
      </c>
      <c r="C951" s="1">
        <f>IFERROR(__xludf.DUMMYFUNCTION("""COMPUTED_VALUE"""),51.11)</f>
        <v>51.11</v>
      </c>
    </row>
    <row r="952">
      <c r="B952" s="2">
        <f>IFERROR(__xludf.DUMMYFUNCTION("""COMPUTED_VALUE"""),40113.666666666664)</f>
        <v>40113.66667</v>
      </c>
      <c r="C952" s="1">
        <f>IFERROR(__xludf.DUMMYFUNCTION("""COMPUTED_VALUE"""),50.61)</f>
        <v>50.61</v>
      </c>
    </row>
    <row r="953">
      <c r="B953" s="2">
        <f>IFERROR(__xludf.DUMMYFUNCTION("""COMPUTED_VALUE"""),40114.666666666664)</f>
        <v>40114.66667</v>
      </c>
      <c r="C953" s="1">
        <f>IFERROR(__xludf.DUMMYFUNCTION("""COMPUTED_VALUE"""),49.64)</f>
        <v>49.64</v>
      </c>
    </row>
    <row r="954">
      <c r="B954" s="2">
        <f>IFERROR(__xludf.DUMMYFUNCTION("""COMPUTED_VALUE"""),40115.666666666664)</f>
        <v>40115.66667</v>
      </c>
      <c r="C954" s="1">
        <f>IFERROR(__xludf.DUMMYFUNCTION("""COMPUTED_VALUE"""),50.61)</f>
        <v>50.61</v>
      </c>
    </row>
    <row r="955">
      <c r="B955" s="2">
        <f>IFERROR(__xludf.DUMMYFUNCTION("""COMPUTED_VALUE"""),40116.666666666664)</f>
        <v>40116.66667</v>
      </c>
      <c r="C955" s="1">
        <f>IFERROR(__xludf.DUMMYFUNCTION("""COMPUTED_VALUE"""),49.31)</f>
        <v>49.31</v>
      </c>
    </row>
    <row r="956">
      <c r="B956" s="2">
        <f>IFERROR(__xludf.DUMMYFUNCTION("""COMPUTED_VALUE"""),40119.666666666664)</f>
        <v>40119.66667</v>
      </c>
      <c r="C956" s="1">
        <f>IFERROR(__xludf.DUMMYFUNCTION("""COMPUTED_VALUE"""),49.46)</f>
        <v>49.46</v>
      </c>
    </row>
    <row r="957">
      <c r="B957" s="2">
        <f>IFERROR(__xludf.DUMMYFUNCTION("""COMPUTED_VALUE"""),40120.666666666664)</f>
        <v>40120.66667</v>
      </c>
      <c r="C957" s="1">
        <f>IFERROR(__xludf.DUMMYFUNCTION("""COMPUTED_VALUE"""),49.45)</f>
        <v>49.45</v>
      </c>
    </row>
    <row r="958">
      <c r="B958" s="2">
        <f>IFERROR(__xludf.DUMMYFUNCTION("""COMPUTED_VALUE"""),40121.666666666664)</f>
        <v>40121.66667</v>
      </c>
      <c r="C958" s="1">
        <f>IFERROR(__xludf.DUMMYFUNCTION("""COMPUTED_VALUE"""),49.77)</f>
        <v>49.77</v>
      </c>
    </row>
    <row r="959">
      <c r="B959" s="2">
        <f>IFERROR(__xludf.DUMMYFUNCTION("""COMPUTED_VALUE"""),40122.666666666664)</f>
        <v>40122.66667</v>
      </c>
      <c r="C959" s="1">
        <f>IFERROR(__xludf.DUMMYFUNCTION("""COMPUTED_VALUE"""),50.93)</f>
        <v>50.93</v>
      </c>
    </row>
    <row r="960">
      <c r="B960" s="2">
        <f>IFERROR(__xludf.DUMMYFUNCTION("""COMPUTED_VALUE"""),40123.666666666664)</f>
        <v>40123.66667</v>
      </c>
      <c r="C960" s="1">
        <f>IFERROR(__xludf.DUMMYFUNCTION("""COMPUTED_VALUE"""),51.02)</f>
        <v>51.02</v>
      </c>
    </row>
    <row r="961">
      <c r="B961" s="2">
        <f>IFERROR(__xludf.DUMMYFUNCTION("""COMPUTED_VALUE"""),40126.666666666664)</f>
        <v>40126.66667</v>
      </c>
      <c r="C961" s="1">
        <f>IFERROR(__xludf.DUMMYFUNCTION("""COMPUTED_VALUE"""),52.08)</f>
        <v>52.08</v>
      </c>
    </row>
    <row r="962">
      <c r="B962" s="2">
        <f>IFERROR(__xludf.DUMMYFUNCTION("""COMPUTED_VALUE"""),40127.666666666664)</f>
        <v>40127.66667</v>
      </c>
      <c r="C962" s="1">
        <f>IFERROR(__xludf.DUMMYFUNCTION("""COMPUTED_VALUE"""),52.07)</f>
        <v>52.07</v>
      </c>
    </row>
    <row r="963">
      <c r="B963" s="2">
        <f>IFERROR(__xludf.DUMMYFUNCTION("""COMPUTED_VALUE"""),40128.666666666664)</f>
        <v>40128.66667</v>
      </c>
      <c r="C963" s="1">
        <f>IFERROR(__xludf.DUMMYFUNCTION("""COMPUTED_VALUE"""),52.43)</f>
        <v>52.43</v>
      </c>
    </row>
    <row r="964">
      <c r="B964" s="2">
        <f>IFERROR(__xludf.DUMMYFUNCTION("""COMPUTED_VALUE"""),40129.666666666664)</f>
        <v>40129.66667</v>
      </c>
      <c r="C964" s="1">
        <f>IFERROR(__xludf.DUMMYFUNCTION("""COMPUTED_VALUE"""),52.11)</f>
        <v>52.11</v>
      </c>
    </row>
    <row r="965">
      <c r="B965" s="2">
        <f>IFERROR(__xludf.DUMMYFUNCTION("""COMPUTED_VALUE"""),40130.666666666664)</f>
        <v>40130.66667</v>
      </c>
      <c r="C965" s="1">
        <f>IFERROR(__xludf.DUMMYFUNCTION("""COMPUTED_VALUE"""),52.6)</f>
        <v>52.6</v>
      </c>
    </row>
    <row r="966">
      <c r="B966" s="2">
        <f>IFERROR(__xludf.DUMMYFUNCTION("""COMPUTED_VALUE"""),40133.666666666664)</f>
        <v>40133.66667</v>
      </c>
      <c r="C966" s="1">
        <f>IFERROR(__xludf.DUMMYFUNCTION("""COMPUTED_VALUE"""),53.14)</f>
        <v>53.14</v>
      </c>
    </row>
    <row r="967">
      <c r="B967" s="2">
        <f>IFERROR(__xludf.DUMMYFUNCTION("""COMPUTED_VALUE"""),40134.666666666664)</f>
        <v>40134.66667</v>
      </c>
      <c r="C967" s="1">
        <f>IFERROR(__xludf.DUMMYFUNCTION("""COMPUTED_VALUE"""),53.46)</f>
        <v>53.46</v>
      </c>
    </row>
    <row r="968">
      <c r="B968" s="2">
        <f>IFERROR(__xludf.DUMMYFUNCTION("""COMPUTED_VALUE"""),40135.666666666664)</f>
        <v>40135.66667</v>
      </c>
      <c r="C968" s="1">
        <f>IFERROR(__xludf.DUMMYFUNCTION("""COMPUTED_VALUE"""),53.12)</f>
        <v>53.12</v>
      </c>
    </row>
    <row r="969">
      <c r="B969" s="2">
        <f>IFERROR(__xludf.DUMMYFUNCTION("""COMPUTED_VALUE"""),40136.666666666664)</f>
        <v>40136.66667</v>
      </c>
      <c r="C969" s="1">
        <f>IFERROR(__xludf.DUMMYFUNCTION("""COMPUTED_VALUE"""),52.3)</f>
        <v>52.3</v>
      </c>
    </row>
    <row r="970">
      <c r="B970" s="2">
        <f>IFERROR(__xludf.DUMMYFUNCTION("""COMPUTED_VALUE"""),40137.666666666664)</f>
        <v>40137.66667</v>
      </c>
      <c r="C970" s="1">
        <f>IFERROR(__xludf.DUMMYFUNCTION("""COMPUTED_VALUE"""),51.94)</f>
        <v>51.94</v>
      </c>
    </row>
    <row r="971">
      <c r="B971" s="2">
        <f>IFERROR(__xludf.DUMMYFUNCTION("""COMPUTED_VALUE"""),40140.666666666664)</f>
        <v>40140.66667</v>
      </c>
      <c r="C971" s="1">
        <f>IFERROR(__xludf.DUMMYFUNCTION("""COMPUTED_VALUE"""),52.75)</f>
        <v>52.75</v>
      </c>
    </row>
    <row r="972">
      <c r="B972" s="2">
        <f>IFERROR(__xludf.DUMMYFUNCTION("""COMPUTED_VALUE"""),40141.666666666664)</f>
        <v>40141.66667</v>
      </c>
      <c r="C972" s="1">
        <f>IFERROR(__xludf.DUMMYFUNCTION("""COMPUTED_VALUE"""),52.51)</f>
        <v>52.51</v>
      </c>
    </row>
    <row r="973">
      <c r="B973" s="2">
        <f>IFERROR(__xludf.DUMMYFUNCTION("""COMPUTED_VALUE"""),40142.666666666664)</f>
        <v>40142.66667</v>
      </c>
      <c r="C973" s="1">
        <f>IFERROR(__xludf.DUMMYFUNCTION("""COMPUTED_VALUE"""),52.64)</f>
        <v>52.64</v>
      </c>
    </row>
    <row r="974">
      <c r="B974" s="2">
        <f>IFERROR(__xludf.DUMMYFUNCTION("""COMPUTED_VALUE"""),40144.666666666664)</f>
        <v>40144.66667</v>
      </c>
      <c r="C974" s="1">
        <f>IFERROR(__xludf.DUMMYFUNCTION("""COMPUTED_VALUE"""),51.8)</f>
        <v>51.8</v>
      </c>
    </row>
    <row r="975">
      <c r="B975" s="2">
        <f>IFERROR(__xludf.DUMMYFUNCTION("""COMPUTED_VALUE"""),40147.666666666664)</f>
        <v>40147.66667</v>
      </c>
      <c r="C975" s="1">
        <f>IFERROR(__xludf.DUMMYFUNCTION("""COMPUTED_VALUE"""),51.89)</f>
        <v>51.89</v>
      </c>
    </row>
    <row r="976">
      <c r="B976" s="2">
        <f>IFERROR(__xludf.DUMMYFUNCTION("""COMPUTED_VALUE"""),40148.666666666664)</f>
        <v>40148.66667</v>
      </c>
      <c r="C976" s="1">
        <f>IFERROR(__xludf.DUMMYFUNCTION("""COMPUTED_VALUE"""),52.67)</f>
        <v>52.67</v>
      </c>
    </row>
    <row r="977">
      <c r="B977" s="2">
        <f>IFERROR(__xludf.DUMMYFUNCTION("""COMPUTED_VALUE"""),40149.666666666664)</f>
        <v>40149.66667</v>
      </c>
      <c r="C977" s="1">
        <f>IFERROR(__xludf.DUMMYFUNCTION("""COMPUTED_VALUE"""),52.67)</f>
        <v>52.67</v>
      </c>
    </row>
    <row r="978">
      <c r="B978" s="2">
        <f>IFERROR(__xludf.DUMMYFUNCTION("""COMPUTED_VALUE"""),40150.666666666664)</f>
        <v>40150.66667</v>
      </c>
      <c r="C978" s="1">
        <f>IFERROR(__xludf.DUMMYFUNCTION("""COMPUTED_VALUE"""),52.52)</f>
        <v>52.52</v>
      </c>
    </row>
    <row r="979">
      <c r="B979" s="2">
        <f>IFERROR(__xludf.DUMMYFUNCTION("""COMPUTED_VALUE"""),40151.666666666664)</f>
        <v>40151.66667</v>
      </c>
      <c r="C979" s="1">
        <f>IFERROR(__xludf.DUMMYFUNCTION("""COMPUTED_VALUE"""),53.03)</f>
        <v>53.03</v>
      </c>
    </row>
    <row r="980">
      <c r="B980" s="2">
        <f>IFERROR(__xludf.DUMMYFUNCTION("""COMPUTED_VALUE"""),40154.666666666664)</f>
        <v>40154.66667</v>
      </c>
      <c r="C980" s="1">
        <f>IFERROR(__xludf.DUMMYFUNCTION("""COMPUTED_VALUE"""),52.87)</f>
        <v>52.87</v>
      </c>
    </row>
    <row r="981">
      <c r="B981" s="2">
        <f>IFERROR(__xludf.DUMMYFUNCTION("""COMPUTED_VALUE"""),40155.666666666664)</f>
        <v>40155.66667</v>
      </c>
      <c r="C981" s="1">
        <f>IFERROR(__xludf.DUMMYFUNCTION("""COMPUTED_VALUE"""),52.5)</f>
        <v>52.5</v>
      </c>
    </row>
    <row r="982">
      <c r="B982" s="2">
        <f>IFERROR(__xludf.DUMMYFUNCTION("""COMPUTED_VALUE"""),40156.666666666664)</f>
        <v>40156.66667</v>
      </c>
      <c r="C982" s="1">
        <f>IFERROR(__xludf.DUMMYFUNCTION("""COMPUTED_VALUE"""),52.98)</f>
        <v>52.98</v>
      </c>
    </row>
    <row r="983">
      <c r="B983" s="2">
        <f>IFERROR(__xludf.DUMMYFUNCTION("""COMPUTED_VALUE"""),40157.666666666664)</f>
        <v>40157.66667</v>
      </c>
      <c r="C983" s="1">
        <f>IFERROR(__xludf.DUMMYFUNCTION("""COMPUTED_VALUE"""),53.09)</f>
        <v>53.09</v>
      </c>
    </row>
    <row r="984">
      <c r="B984" s="2">
        <f>IFERROR(__xludf.DUMMYFUNCTION("""COMPUTED_VALUE"""),40158.666666666664)</f>
        <v>40158.66667</v>
      </c>
      <c r="C984" s="1">
        <f>IFERROR(__xludf.DUMMYFUNCTION("""COMPUTED_VALUE"""),52.95)</f>
        <v>52.95</v>
      </c>
    </row>
    <row r="985">
      <c r="B985" s="2">
        <f>IFERROR(__xludf.DUMMYFUNCTION("""COMPUTED_VALUE"""),40161.666666666664)</f>
        <v>40161.66667</v>
      </c>
      <c r="C985" s="1">
        <f>IFERROR(__xludf.DUMMYFUNCTION("""COMPUTED_VALUE"""),53.5)</f>
        <v>53.5</v>
      </c>
    </row>
    <row r="986">
      <c r="B986" s="2">
        <f>IFERROR(__xludf.DUMMYFUNCTION("""COMPUTED_VALUE"""),40162.666666666664)</f>
        <v>40162.66667</v>
      </c>
      <c r="C986" s="1">
        <f>IFERROR(__xludf.DUMMYFUNCTION("""COMPUTED_VALUE"""),53.25)</f>
        <v>53.25</v>
      </c>
    </row>
    <row r="987">
      <c r="B987" s="2">
        <f>IFERROR(__xludf.DUMMYFUNCTION("""COMPUTED_VALUE"""),40163.666666666664)</f>
        <v>40163.66667</v>
      </c>
      <c r="C987" s="1">
        <f>IFERROR(__xludf.DUMMYFUNCTION("""COMPUTED_VALUE"""),53.53)</f>
        <v>53.53</v>
      </c>
    </row>
    <row r="988">
      <c r="B988" s="2">
        <f>IFERROR(__xludf.DUMMYFUNCTION("""COMPUTED_VALUE"""),40164.666666666664)</f>
        <v>40164.66667</v>
      </c>
      <c r="C988" s="1">
        <f>IFERROR(__xludf.DUMMYFUNCTION("""COMPUTED_VALUE"""),52.93)</f>
        <v>52.93</v>
      </c>
    </row>
    <row r="989">
      <c r="B989" s="2">
        <f>IFERROR(__xludf.DUMMYFUNCTION("""COMPUTED_VALUE"""),40165.666666666664)</f>
        <v>40165.66667</v>
      </c>
      <c r="C989" s="1">
        <f>IFERROR(__xludf.DUMMYFUNCTION("""COMPUTED_VALUE"""),53.72)</f>
        <v>53.72</v>
      </c>
    </row>
    <row r="990">
      <c r="B990" s="2">
        <f>IFERROR(__xludf.DUMMYFUNCTION("""COMPUTED_VALUE"""),40168.666666666664)</f>
        <v>40168.66667</v>
      </c>
      <c r="C990" s="1">
        <f>IFERROR(__xludf.DUMMYFUNCTION("""COMPUTED_VALUE"""),54.28)</f>
        <v>54.28</v>
      </c>
    </row>
    <row r="991">
      <c r="B991" s="2">
        <f>IFERROR(__xludf.DUMMYFUNCTION("""COMPUTED_VALUE"""),40169.666666666664)</f>
        <v>40169.66667</v>
      </c>
      <c r="C991" s="1">
        <f>IFERROR(__xludf.DUMMYFUNCTION("""COMPUTED_VALUE"""),54.3)</f>
        <v>54.3</v>
      </c>
    </row>
    <row r="992">
      <c r="B992" s="2">
        <f>IFERROR(__xludf.DUMMYFUNCTION("""COMPUTED_VALUE"""),40170.666666666664)</f>
        <v>40170.66667</v>
      </c>
      <c r="C992" s="1">
        <f>IFERROR(__xludf.DUMMYFUNCTION("""COMPUTED_VALUE"""),54.7)</f>
        <v>54.7</v>
      </c>
    </row>
    <row r="993">
      <c r="B993" s="2">
        <f>IFERROR(__xludf.DUMMYFUNCTION("""COMPUTED_VALUE"""),40171.666666666664)</f>
        <v>40171.66667</v>
      </c>
      <c r="C993" s="1">
        <f>IFERROR(__xludf.DUMMYFUNCTION("""COMPUTED_VALUE"""),55.22)</f>
        <v>55.22</v>
      </c>
    </row>
    <row r="994">
      <c r="B994" s="2">
        <f>IFERROR(__xludf.DUMMYFUNCTION("""COMPUTED_VALUE"""),40175.666666666664)</f>
        <v>40175.66667</v>
      </c>
      <c r="C994" s="1">
        <f>IFERROR(__xludf.DUMMYFUNCTION("""COMPUTED_VALUE"""),55.31)</f>
        <v>55.31</v>
      </c>
    </row>
    <row r="995">
      <c r="B995" s="2">
        <f>IFERROR(__xludf.DUMMYFUNCTION("""COMPUTED_VALUE"""),40176.666666666664)</f>
        <v>40176.66667</v>
      </c>
      <c r="C995" s="1">
        <f>IFERROR(__xludf.DUMMYFUNCTION("""COMPUTED_VALUE"""),55.27)</f>
        <v>55.27</v>
      </c>
    </row>
    <row r="996">
      <c r="B996" s="2">
        <f>IFERROR(__xludf.DUMMYFUNCTION("""COMPUTED_VALUE"""),40177.666666666664)</f>
        <v>40177.66667</v>
      </c>
      <c r="C996" s="1">
        <f>IFERROR(__xludf.DUMMYFUNCTION("""COMPUTED_VALUE"""),55.48)</f>
        <v>55.48</v>
      </c>
    </row>
    <row r="997">
      <c r="B997" s="2">
        <f>IFERROR(__xludf.DUMMYFUNCTION("""COMPUTED_VALUE"""),40178.666666666664)</f>
        <v>40178.66667</v>
      </c>
      <c r="C997" s="1">
        <f>IFERROR(__xludf.DUMMYFUNCTION("""COMPUTED_VALUE"""),54.87)</f>
        <v>54.87</v>
      </c>
    </row>
    <row r="998">
      <c r="B998" s="2">
        <f>IFERROR(__xludf.DUMMYFUNCTION("""COMPUTED_VALUE"""),40182.666666666664)</f>
        <v>40182.66667</v>
      </c>
      <c r="C998" s="1">
        <f>IFERROR(__xludf.DUMMYFUNCTION("""COMPUTED_VALUE"""),55.8)</f>
        <v>55.8</v>
      </c>
    </row>
    <row r="999">
      <c r="B999" s="2">
        <f>IFERROR(__xludf.DUMMYFUNCTION("""COMPUTED_VALUE"""),40183.666666666664)</f>
        <v>40183.66667</v>
      </c>
      <c r="C999" s="1">
        <f>IFERROR(__xludf.DUMMYFUNCTION("""COMPUTED_VALUE"""),55.74)</f>
        <v>55.74</v>
      </c>
    </row>
    <row r="1000">
      <c r="B1000" s="2">
        <f>IFERROR(__xludf.DUMMYFUNCTION("""COMPUTED_VALUE"""),40184.666666666664)</f>
        <v>40184.66667</v>
      </c>
      <c r="C1000" s="1">
        <f>IFERROR(__xludf.DUMMYFUNCTION("""COMPUTED_VALUE"""),55.35)</f>
        <v>55.35</v>
      </c>
    </row>
    <row r="1001">
      <c r="B1001" s="2">
        <f>IFERROR(__xludf.DUMMYFUNCTION("""COMPUTED_VALUE"""),40185.666666666664)</f>
        <v>40185.66667</v>
      </c>
      <c r="C1001" s="1">
        <f>IFERROR(__xludf.DUMMYFUNCTION("""COMPUTED_VALUE"""),55.14)</f>
        <v>55.14</v>
      </c>
    </row>
    <row r="1002">
      <c r="B1002" s="2">
        <f>IFERROR(__xludf.DUMMYFUNCTION("""COMPUTED_VALUE"""),40186.666666666664)</f>
        <v>40186.66667</v>
      </c>
      <c r="C1002" s="1">
        <f>IFERROR(__xludf.DUMMYFUNCTION("""COMPUTED_VALUE"""),55.57)</f>
        <v>55.57</v>
      </c>
    </row>
    <row r="1003">
      <c r="B1003" s="2">
        <f>IFERROR(__xludf.DUMMYFUNCTION("""COMPUTED_VALUE"""),40189.666666666664)</f>
        <v>40189.66667</v>
      </c>
      <c r="C1003" s="1">
        <f>IFERROR(__xludf.DUMMYFUNCTION("""COMPUTED_VALUE"""),55.33)</f>
        <v>55.33</v>
      </c>
    </row>
    <row r="1004">
      <c r="B1004" s="2">
        <f>IFERROR(__xludf.DUMMYFUNCTION("""COMPUTED_VALUE"""),40190.666666666664)</f>
        <v>40190.66667</v>
      </c>
      <c r="C1004" s="1">
        <f>IFERROR(__xludf.DUMMYFUNCTION("""COMPUTED_VALUE"""),54.6)</f>
        <v>54.6</v>
      </c>
    </row>
    <row r="1005">
      <c r="B1005" s="2">
        <f>IFERROR(__xludf.DUMMYFUNCTION("""COMPUTED_VALUE"""),40191.666666666664)</f>
        <v>40191.66667</v>
      </c>
      <c r="C1005" s="1">
        <f>IFERROR(__xludf.DUMMYFUNCTION("""COMPUTED_VALUE"""),55.2)</f>
        <v>55.2</v>
      </c>
    </row>
    <row r="1006">
      <c r="B1006" s="2">
        <f>IFERROR(__xludf.DUMMYFUNCTION("""COMPUTED_VALUE"""),40192.666666666664)</f>
        <v>40192.66667</v>
      </c>
      <c r="C1006" s="1">
        <f>IFERROR(__xludf.DUMMYFUNCTION("""COMPUTED_VALUE"""),55.55)</f>
        <v>55.55</v>
      </c>
    </row>
    <row r="1007">
      <c r="B1007" s="2">
        <f>IFERROR(__xludf.DUMMYFUNCTION("""COMPUTED_VALUE"""),40193.666666666664)</f>
        <v>40193.66667</v>
      </c>
      <c r="C1007" s="1">
        <f>IFERROR(__xludf.DUMMYFUNCTION("""COMPUTED_VALUE"""),54.86)</f>
        <v>54.86</v>
      </c>
    </row>
    <row r="1008">
      <c r="B1008" s="2">
        <f>IFERROR(__xludf.DUMMYFUNCTION("""COMPUTED_VALUE"""),40197.666666666664)</f>
        <v>40197.66667</v>
      </c>
      <c r="C1008" s="1">
        <f>IFERROR(__xludf.DUMMYFUNCTION("""COMPUTED_VALUE"""),55.62)</f>
        <v>55.62</v>
      </c>
    </row>
    <row r="1009">
      <c r="B1009" s="2">
        <f>IFERROR(__xludf.DUMMYFUNCTION("""COMPUTED_VALUE"""),40198.666666666664)</f>
        <v>40198.66667</v>
      </c>
      <c r="C1009" s="1">
        <f>IFERROR(__xludf.DUMMYFUNCTION("""COMPUTED_VALUE"""),54.9)</f>
        <v>54.9</v>
      </c>
    </row>
    <row r="1010">
      <c r="B1010" s="2">
        <f>IFERROR(__xludf.DUMMYFUNCTION("""COMPUTED_VALUE"""),40199.666666666664)</f>
        <v>40199.66667</v>
      </c>
      <c r="C1010" s="1">
        <f>IFERROR(__xludf.DUMMYFUNCTION("""COMPUTED_VALUE"""),54.36)</f>
        <v>54.36</v>
      </c>
    </row>
    <row r="1011">
      <c r="B1011" s="2">
        <f>IFERROR(__xludf.DUMMYFUNCTION("""COMPUTED_VALUE"""),40200.666666666664)</f>
        <v>40200.66667</v>
      </c>
      <c r="C1011" s="1">
        <f>IFERROR(__xludf.DUMMYFUNCTION("""COMPUTED_VALUE"""),52.32)</f>
        <v>52.32</v>
      </c>
    </row>
    <row r="1012">
      <c r="B1012" s="2">
        <f>IFERROR(__xludf.DUMMYFUNCTION("""COMPUTED_VALUE"""),40203.666666666664)</f>
        <v>40203.66667</v>
      </c>
      <c r="C1012" s="1">
        <f>IFERROR(__xludf.DUMMYFUNCTION("""COMPUTED_VALUE"""),52.65)</f>
        <v>52.65</v>
      </c>
    </row>
    <row r="1013">
      <c r="B1013" s="2">
        <f>IFERROR(__xludf.DUMMYFUNCTION("""COMPUTED_VALUE"""),40204.666666666664)</f>
        <v>40204.66667</v>
      </c>
      <c r="C1013" s="1">
        <f>IFERROR(__xludf.DUMMYFUNCTION("""COMPUTED_VALUE"""),52.65)</f>
        <v>52.65</v>
      </c>
    </row>
    <row r="1014">
      <c r="B1014" s="2">
        <f>IFERROR(__xludf.DUMMYFUNCTION("""COMPUTED_VALUE"""),40205.666666666664)</f>
        <v>40205.66667</v>
      </c>
      <c r="C1014" s="1">
        <f>IFERROR(__xludf.DUMMYFUNCTION("""COMPUTED_VALUE"""),52.96)</f>
        <v>52.96</v>
      </c>
    </row>
    <row r="1015">
      <c r="B1015" s="2">
        <f>IFERROR(__xludf.DUMMYFUNCTION("""COMPUTED_VALUE"""),40206.666666666664)</f>
        <v>40206.66667</v>
      </c>
      <c r="C1015" s="1">
        <f>IFERROR(__xludf.DUMMYFUNCTION("""COMPUTED_VALUE"""),51.54)</f>
        <v>51.54</v>
      </c>
    </row>
    <row r="1016">
      <c r="B1016" s="2">
        <f>IFERROR(__xludf.DUMMYFUNCTION("""COMPUTED_VALUE"""),40207.666666666664)</f>
        <v>40207.66667</v>
      </c>
      <c r="C1016" s="1">
        <f>IFERROR(__xludf.DUMMYFUNCTION("""COMPUTED_VALUE"""),50.38)</f>
        <v>50.38</v>
      </c>
    </row>
    <row r="1017">
      <c r="B1017" s="2">
        <f>IFERROR(__xludf.DUMMYFUNCTION("""COMPUTED_VALUE"""),40210.666666666664)</f>
        <v>40210.66667</v>
      </c>
      <c r="C1017" s="1">
        <f>IFERROR(__xludf.DUMMYFUNCTION("""COMPUTED_VALUE"""),51.19)</f>
        <v>51.19</v>
      </c>
    </row>
    <row r="1018">
      <c r="B1018" s="2">
        <f>IFERROR(__xludf.DUMMYFUNCTION("""COMPUTED_VALUE"""),40211.666666666664)</f>
        <v>40211.66667</v>
      </c>
      <c r="C1018" s="1">
        <f>IFERROR(__xludf.DUMMYFUNCTION("""COMPUTED_VALUE"""),51.63)</f>
        <v>51.63</v>
      </c>
    </row>
    <row r="1019">
      <c r="B1019" s="2">
        <f>IFERROR(__xludf.DUMMYFUNCTION("""COMPUTED_VALUE"""),40212.666666666664)</f>
        <v>40212.66667</v>
      </c>
      <c r="C1019" s="1">
        <f>IFERROR(__xludf.DUMMYFUNCTION("""COMPUTED_VALUE"""),51.78)</f>
        <v>51.78</v>
      </c>
    </row>
    <row r="1020">
      <c r="B1020" s="2">
        <f>IFERROR(__xludf.DUMMYFUNCTION("""COMPUTED_VALUE"""),40213.666666666664)</f>
        <v>40213.66667</v>
      </c>
      <c r="C1020" s="1">
        <f>IFERROR(__xludf.DUMMYFUNCTION("""COMPUTED_VALUE"""),50.26)</f>
        <v>50.26</v>
      </c>
    </row>
    <row r="1021">
      <c r="B1021" s="2">
        <f>IFERROR(__xludf.DUMMYFUNCTION("""COMPUTED_VALUE"""),40214.666666666664)</f>
        <v>40214.66667</v>
      </c>
      <c r="C1021" s="1">
        <f>IFERROR(__xludf.DUMMYFUNCTION("""COMPUTED_VALUE"""),50.73)</f>
        <v>50.73</v>
      </c>
    </row>
    <row r="1022">
      <c r="B1022" s="2">
        <f>IFERROR(__xludf.DUMMYFUNCTION("""COMPUTED_VALUE"""),40217.666666666664)</f>
        <v>40217.66667</v>
      </c>
      <c r="C1022" s="1">
        <f>IFERROR(__xludf.DUMMYFUNCTION("""COMPUTED_VALUE"""),50.48)</f>
        <v>50.48</v>
      </c>
    </row>
    <row r="1023">
      <c r="B1023" s="2">
        <f>IFERROR(__xludf.DUMMYFUNCTION("""COMPUTED_VALUE"""),40218.666666666664)</f>
        <v>40218.66667</v>
      </c>
      <c r="C1023" s="1">
        <f>IFERROR(__xludf.DUMMYFUNCTION("""COMPUTED_VALUE"""),51.02)</f>
        <v>51.02</v>
      </c>
    </row>
    <row r="1024">
      <c r="B1024" s="2">
        <f>IFERROR(__xludf.DUMMYFUNCTION("""COMPUTED_VALUE"""),40219.666666666664)</f>
        <v>40219.66667</v>
      </c>
      <c r="C1024" s="1">
        <f>IFERROR(__xludf.DUMMYFUNCTION("""COMPUTED_VALUE"""),50.91)</f>
        <v>50.91</v>
      </c>
    </row>
    <row r="1025">
      <c r="B1025" s="2">
        <f>IFERROR(__xludf.DUMMYFUNCTION("""COMPUTED_VALUE"""),40220.666666666664)</f>
        <v>40220.66667</v>
      </c>
      <c r="C1025" s="1">
        <f>IFERROR(__xludf.DUMMYFUNCTION("""COMPUTED_VALUE"""),51.58)</f>
        <v>51.58</v>
      </c>
    </row>
    <row r="1026">
      <c r="B1026" s="2">
        <f>IFERROR(__xludf.DUMMYFUNCTION("""COMPUTED_VALUE"""),40221.666666666664)</f>
        <v>40221.66667</v>
      </c>
      <c r="C1026" s="1">
        <f>IFERROR(__xludf.DUMMYFUNCTION("""COMPUTED_VALUE"""),51.7)</f>
        <v>51.7</v>
      </c>
    </row>
    <row r="1027">
      <c r="B1027" s="2">
        <f>IFERROR(__xludf.DUMMYFUNCTION("""COMPUTED_VALUE"""),40225.666666666664)</f>
        <v>40225.66667</v>
      </c>
      <c r="C1027" s="1">
        <f>IFERROR(__xludf.DUMMYFUNCTION("""COMPUTED_VALUE"""),52.44)</f>
        <v>52.44</v>
      </c>
    </row>
    <row r="1028">
      <c r="B1028" s="2">
        <f>IFERROR(__xludf.DUMMYFUNCTION("""COMPUTED_VALUE"""),40226.666666666664)</f>
        <v>40226.66667</v>
      </c>
      <c r="C1028" s="1">
        <f>IFERROR(__xludf.DUMMYFUNCTION("""COMPUTED_VALUE"""),52.68)</f>
        <v>52.68</v>
      </c>
    </row>
    <row r="1029">
      <c r="B1029" s="2">
        <f>IFERROR(__xludf.DUMMYFUNCTION("""COMPUTED_VALUE"""),40227.666666666664)</f>
        <v>40227.66667</v>
      </c>
      <c r="C1029" s="1">
        <f>IFERROR(__xludf.DUMMYFUNCTION("""COMPUTED_VALUE"""),53.14)</f>
        <v>53.14</v>
      </c>
    </row>
    <row r="1030">
      <c r="B1030" s="2">
        <f>IFERROR(__xludf.DUMMYFUNCTION("""COMPUTED_VALUE"""),40228.666666666664)</f>
        <v>40228.66667</v>
      </c>
      <c r="C1030" s="1">
        <f>IFERROR(__xludf.DUMMYFUNCTION("""COMPUTED_VALUE"""),53.08)</f>
        <v>53.08</v>
      </c>
    </row>
    <row r="1031">
      <c r="B1031" s="2">
        <f>IFERROR(__xludf.DUMMYFUNCTION("""COMPUTED_VALUE"""),40231.666666666664)</f>
        <v>40231.66667</v>
      </c>
      <c r="C1031" s="1">
        <f>IFERROR(__xludf.DUMMYFUNCTION("""COMPUTED_VALUE"""),52.97)</f>
        <v>52.97</v>
      </c>
    </row>
    <row r="1032">
      <c r="B1032" s="2">
        <f>IFERROR(__xludf.DUMMYFUNCTION("""COMPUTED_VALUE"""),40232.666666666664)</f>
        <v>40232.66667</v>
      </c>
      <c r="C1032" s="1">
        <f>IFERROR(__xludf.DUMMYFUNCTION("""COMPUTED_VALUE"""),52.26)</f>
        <v>52.26</v>
      </c>
    </row>
    <row r="1033">
      <c r="B1033" s="2">
        <f>IFERROR(__xludf.DUMMYFUNCTION("""COMPUTED_VALUE"""),40233.666666666664)</f>
        <v>40233.66667</v>
      </c>
      <c r="C1033" s="1">
        <f>IFERROR(__xludf.DUMMYFUNCTION("""COMPUTED_VALUE"""),52.75)</f>
        <v>52.75</v>
      </c>
    </row>
    <row r="1034">
      <c r="B1034" s="2">
        <f>IFERROR(__xludf.DUMMYFUNCTION("""COMPUTED_VALUE"""),40234.666666666664)</f>
        <v>40234.66667</v>
      </c>
      <c r="C1034" s="1">
        <f>IFERROR(__xludf.DUMMYFUNCTION("""COMPUTED_VALUE"""),52.59)</f>
        <v>52.59</v>
      </c>
    </row>
    <row r="1035">
      <c r="B1035" s="2">
        <f>IFERROR(__xludf.DUMMYFUNCTION("""COMPUTED_VALUE"""),40235.666666666664)</f>
        <v>40235.66667</v>
      </c>
      <c r="C1035" s="1">
        <f>IFERROR(__xludf.DUMMYFUNCTION("""COMPUTED_VALUE"""),52.65)</f>
        <v>52.65</v>
      </c>
    </row>
    <row r="1036">
      <c r="B1036" s="2">
        <f>IFERROR(__xludf.DUMMYFUNCTION("""COMPUTED_VALUE"""),40238.666666666664)</f>
        <v>40238.66667</v>
      </c>
      <c r="C1036" s="1">
        <f>IFERROR(__xludf.DUMMYFUNCTION("""COMPUTED_VALUE"""),53.5)</f>
        <v>53.5</v>
      </c>
    </row>
    <row r="1037">
      <c r="B1037" s="2">
        <f>IFERROR(__xludf.DUMMYFUNCTION("""COMPUTED_VALUE"""),40239.666666666664)</f>
        <v>40239.66667</v>
      </c>
      <c r="C1037" s="1">
        <f>IFERROR(__xludf.DUMMYFUNCTION("""COMPUTED_VALUE"""),53.48)</f>
        <v>53.48</v>
      </c>
    </row>
    <row r="1038">
      <c r="B1038" s="2">
        <f>IFERROR(__xludf.DUMMYFUNCTION("""COMPUTED_VALUE"""),40240.666666666664)</f>
        <v>40240.66667</v>
      </c>
      <c r="C1038" s="1">
        <f>IFERROR(__xludf.DUMMYFUNCTION("""COMPUTED_VALUE"""),53.51)</f>
        <v>53.51</v>
      </c>
    </row>
    <row r="1039">
      <c r="B1039" s="2">
        <f>IFERROR(__xludf.DUMMYFUNCTION("""COMPUTED_VALUE"""),40241.666666666664)</f>
        <v>40241.66667</v>
      </c>
      <c r="C1039" s="1">
        <f>IFERROR(__xludf.DUMMYFUNCTION("""COMPUTED_VALUE"""),53.76)</f>
        <v>53.76</v>
      </c>
    </row>
    <row r="1040">
      <c r="B1040" s="2">
        <f>IFERROR(__xludf.DUMMYFUNCTION("""COMPUTED_VALUE"""),40242.666666666664)</f>
        <v>40242.66667</v>
      </c>
      <c r="C1040" s="1">
        <f>IFERROR(__xludf.DUMMYFUNCTION("""COMPUTED_VALUE"""),54.44)</f>
        <v>54.44</v>
      </c>
    </row>
    <row r="1041">
      <c r="B1041" s="2">
        <f>IFERROR(__xludf.DUMMYFUNCTION("""COMPUTED_VALUE"""),40245.666666666664)</f>
        <v>40245.66667</v>
      </c>
      <c r="C1041" s="1">
        <f>IFERROR(__xludf.DUMMYFUNCTION("""COMPUTED_VALUE"""),54.69)</f>
        <v>54.69</v>
      </c>
    </row>
    <row r="1042">
      <c r="B1042" s="2">
        <f>IFERROR(__xludf.DUMMYFUNCTION("""COMPUTED_VALUE"""),40246.666666666664)</f>
        <v>40246.66667</v>
      </c>
      <c r="C1042" s="1">
        <f>IFERROR(__xludf.DUMMYFUNCTION("""COMPUTED_VALUE"""),54.9)</f>
        <v>54.9</v>
      </c>
    </row>
    <row r="1043">
      <c r="B1043" s="2">
        <f>IFERROR(__xludf.DUMMYFUNCTION("""COMPUTED_VALUE"""),40247.666666666664)</f>
        <v>40247.66667</v>
      </c>
      <c r="C1043" s="1">
        <f>IFERROR(__xludf.DUMMYFUNCTION("""COMPUTED_VALUE"""),55.35)</f>
        <v>55.35</v>
      </c>
    </row>
    <row r="1044">
      <c r="B1044" s="2">
        <f>IFERROR(__xludf.DUMMYFUNCTION("""COMPUTED_VALUE"""),40248.666666666664)</f>
        <v>40248.66667</v>
      </c>
      <c r="C1044" s="1">
        <f>IFERROR(__xludf.DUMMYFUNCTION("""COMPUTED_VALUE"""),55.51)</f>
        <v>55.51</v>
      </c>
    </row>
    <row r="1045">
      <c r="B1045" s="2">
        <f>IFERROR(__xludf.DUMMYFUNCTION("""COMPUTED_VALUE"""),40249.666666666664)</f>
        <v>40249.66667</v>
      </c>
      <c r="C1045" s="1">
        <f>IFERROR(__xludf.DUMMYFUNCTION("""COMPUTED_VALUE"""),55.51)</f>
        <v>55.51</v>
      </c>
    </row>
    <row r="1046">
      <c r="B1046" s="2">
        <f>IFERROR(__xludf.DUMMYFUNCTION("""COMPUTED_VALUE"""),40252.666666666664)</f>
        <v>40252.66667</v>
      </c>
      <c r="C1046" s="1">
        <f>IFERROR(__xludf.DUMMYFUNCTION("""COMPUTED_VALUE"""),55.33)</f>
        <v>55.33</v>
      </c>
    </row>
    <row r="1047">
      <c r="B1047" s="2">
        <f>IFERROR(__xludf.DUMMYFUNCTION("""COMPUTED_VALUE"""),40253.666666666664)</f>
        <v>40253.66667</v>
      </c>
      <c r="C1047" s="1">
        <f>IFERROR(__xludf.DUMMYFUNCTION("""COMPUTED_VALUE"""),55.74)</f>
        <v>55.74</v>
      </c>
    </row>
    <row r="1048">
      <c r="B1048" s="2">
        <f>IFERROR(__xludf.DUMMYFUNCTION("""COMPUTED_VALUE"""),40254.666666666664)</f>
        <v>40254.66667</v>
      </c>
      <c r="C1048" s="1">
        <f>IFERROR(__xludf.DUMMYFUNCTION("""COMPUTED_VALUE"""),56.06)</f>
        <v>56.06</v>
      </c>
    </row>
    <row r="1049">
      <c r="B1049" s="2">
        <f>IFERROR(__xludf.DUMMYFUNCTION("""COMPUTED_VALUE"""),40255.666666666664)</f>
        <v>40255.66667</v>
      </c>
      <c r="C1049" s="1">
        <f>IFERROR(__xludf.DUMMYFUNCTION("""COMPUTED_VALUE"""),56.06)</f>
        <v>56.06</v>
      </c>
    </row>
    <row r="1050">
      <c r="B1050" s="2">
        <f>IFERROR(__xludf.DUMMYFUNCTION("""COMPUTED_VALUE"""),40256.666666666664)</f>
        <v>40256.66667</v>
      </c>
      <c r="C1050" s="1">
        <f>IFERROR(__xludf.DUMMYFUNCTION("""COMPUTED_VALUE"""),55.56)</f>
        <v>55.56</v>
      </c>
    </row>
    <row r="1051">
      <c r="B1051" s="2">
        <f>IFERROR(__xludf.DUMMYFUNCTION("""COMPUTED_VALUE"""),40259.666666666664)</f>
        <v>40259.66667</v>
      </c>
      <c r="C1051" s="1">
        <f>IFERROR(__xludf.DUMMYFUNCTION("""COMPUTED_VALUE"""),56.08)</f>
        <v>56.08</v>
      </c>
    </row>
    <row r="1052">
      <c r="B1052" s="2">
        <f>IFERROR(__xludf.DUMMYFUNCTION("""COMPUTED_VALUE"""),40260.666666666664)</f>
        <v>40260.66667</v>
      </c>
      <c r="C1052" s="1">
        <f>IFERROR(__xludf.DUMMYFUNCTION("""COMPUTED_VALUE"""),56.65)</f>
        <v>56.65</v>
      </c>
    </row>
    <row r="1053">
      <c r="B1053" s="2">
        <f>IFERROR(__xludf.DUMMYFUNCTION("""COMPUTED_VALUE"""),40261.666666666664)</f>
        <v>40261.66667</v>
      </c>
      <c r="C1053" s="1">
        <f>IFERROR(__xludf.DUMMYFUNCTION("""COMPUTED_VALUE"""),56.21)</f>
        <v>56.21</v>
      </c>
    </row>
    <row r="1054">
      <c r="B1054" s="2">
        <f>IFERROR(__xludf.DUMMYFUNCTION("""COMPUTED_VALUE"""),40262.666666666664)</f>
        <v>40262.66667</v>
      </c>
      <c r="C1054" s="1">
        <f>IFERROR(__xludf.DUMMYFUNCTION("""COMPUTED_VALUE"""),56.3)</f>
        <v>56.3</v>
      </c>
    </row>
    <row r="1055">
      <c r="B1055" s="2">
        <f>IFERROR(__xludf.DUMMYFUNCTION("""COMPUTED_VALUE"""),40263.666666666664)</f>
        <v>40263.66667</v>
      </c>
      <c r="C1055" s="1">
        <f>IFERROR(__xludf.DUMMYFUNCTION("""COMPUTED_VALUE"""),56.25)</f>
        <v>56.25</v>
      </c>
    </row>
    <row r="1056">
      <c r="B1056" s="2">
        <f>IFERROR(__xludf.DUMMYFUNCTION("""COMPUTED_VALUE"""),40266.666666666664)</f>
        <v>40266.66667</v>
      </c>
      <c r="C1056" s="1">
        <f>IFERROR(__xludf.DUMMYFUNCTION("""COMPUTED_VALUE"""),56.22)</f>
        <v>56.22</v>
      </c>
    </row>
    <row r="1057">
      <c r="B1057" s="2">
        <f>IFERROR(__xludf.DUMMYFUNCTION("""COMPUTED_VALUE"""),40267.666666666664)</f>
        <v>40267.66667</v>
      </c>
      <c r="C1057" s="1">
        <f>IFERROR(__xludf.DUMMYFUNCTION("""COMPUTED_VALUE"""),56.52)</f>
        <v>56.52</v>
      </c>
    </row>
    <row r="1058">
      <c r="B1058" s="2">
        <f>IFERROR(__xludf.DUMMYFUNCTION("""COMPUTED_VALUE"""),40268.666666666664)</f>
        <v>40268.66667</v>
      </c>
      <c r="C1058" s="1">
        <f>IFERROR(__xludf.DUMMYFUNCTION("""COMPUTED_VALUE"""),56.18)</f>
        <v>56.18</v>
      </c>
    </row>
    <row r="1059">
      <c r="B1059" s="2">
        <f>IFERROR(__xludf.DUMMYFUNCTION("""COMPUTED_VALUE"""),40269.666666666664)</f>
        <v>40269.66667</v>
      </c>
      <c r="C1059" s="1">
        <f>IFERROR(__xludf.DUMMYFUNCTION("""COMPUTED_VALUE"""),56.17)</f>
        <v>56.17</v>
      </c>
    </row>
    <row r="1060">
      <c r="B1060" s="2">
        <f>IFERROR(__xludf.DUMMYFUNCTION("""COMPUTED_VALUE"""),40273.666666666664)</f>
        <v>40273.66667</v>
      </c>
      <c r="C1060" s="1">
        <f>IFERROR(__xludf.DUMMYFUNCTION("""COMPUTED_VALUE"""),56.94)</f>
        <v>56.94</v>
      </c>
    </row>
    <row r="1061">
      <c r="B1061" s="2">
        <f>IFERROR(__xludf.DUMMYFUNCTION("""COMPUTED_VALUE"""),40274.666666666664)</f>
        <v>40274.66667</v>
      </c>
      <c r="C1061" s="1">
        <f>IFERROR(__xludf.DUMMYFUNCTION("""COMPUTED_VALUE"""),57.01)</f>
        <v>57.01</v>
      </c>
    </row>
    <row r="1062">
      <c r="B1062" s="2">
        <f>IFERROR(__xludf.DUMMYFUNCTION("""COMPUTED_VALUE"""),40275.666666666664)</f>
        <v>40275.66667</v>
      </c>
      <c r="C1062" s="1">
        <f>IFERROR(__xludf.DUMMYFUNCTION("""COMPUTED_VALUE"""),56.87)</f>
        <v>56.87</v>
      </c>
    </row>
    <row r="1063">
      <c r="B1063" s="2">
        <f>IFERROR(__xludf.DUMMYFUNCTION("""COMPUTED_VALUE"""),40276.666666666664)</f>
        <v>40276.66667</v>
      </c>
      <c r="C1063" s="1">
        <f>IFERROR(__xludf.DUMMYFUNCTION("""COMPUTED_VALUE"""),56.88)</f>
        <v>56.88</v>
      </c>
    </row>
    <row r="1064">
      <c r="B1064" s="2">
        <f>IFERROR(__xludf.DUMMYFUNCTION("""COMPUTED_VALUE"""),40277.666666666664)</f>
        <v>40277.66667</v>
      </c>
      <c r="C1064" s="1">
        <f>IFERROR(__xludf.DUMMYFUNCTION("""COMPUTED_VALUE"""),57.32)</f>
        <v>57.32</v>
      </c>
    </row>
    <row r="1065">
      <c r="B1065" s="2">
        <f>IFERROR(__xludf.DUMMYFUNCTION("""COMPUTED_VALUE"""),40280.666666666664)</f>
        <v>40280.66667</v>
      </c>
      <c r="C1065" s="1">
        <f>IFERROR(__xludf.DUMMYFUNCTION("""COMPUTED_VALUE"""),57.55)</f>
        <v>57.55</v>
      </c>
    </row>
    <row r="1066">
      <c r="B1066" s="2">
        <f>IFERROR(__xludf.DUMMYFUNCTION("""COMPUTED_VALUE"""),40281.666666666664)</f>
        <v>40281.66667</v>
      </c>
      <c r="C1066" s="1">
        <f>IFERROR(__xludf.DUMMYFUNCTION("""COMPUTED_VALUE"""),57.73)</f>
        <v>57.73</v>
      </c>
    </row>
    <row r="1067">
      <c r="B1067" s="2">
        <f>IFERROR(__xludf.DUMMYFUNCTION("""COMPUTED_VALUE"""),40282.666666666664)</f>
        <v>40282.66667</v>
      </c>
      <c r="C1067" s="1">
        <f>IFERROR(__xludf.DUMMYFUNCTION("""COMPUTED_VALUE"""),58.76)</f>
        <v>58.76</v>
      </c>
    </row>
    <row r="1068">
      <c r="B1068" s="2">
        <f>IFERROR(__xludf.DUMMYFUNCTION("""COMPUTED_VALUE"""),40283.666666666664)</f>
        <v>40283.66667</v>
      </c>
      <c r="C1068" s="1">
        <f>IFERROR(__xludf.DUMMYFUNCTION("""COMPUTED_VALUE"""),59.05)</f>
        <v>59.05</v>
      </c>
    </row>
    <row r="1069">
      <c r="B1069" s="2">
        <f>IFERROR(__xludf.DUMMYFUNCTION("""COMPUTED_VALUE"""),40284.666666666664)</f>
        <v>40284.66667</v>
      </c>
      <c r="C1069" s="1">
        <f>IFERROR(__xludf.DUMMYFUNCTION("""COMPUTED_VALUE"""),58.31)</f>
        <v>58.31</v>
      </c>
    </row>
    <row r="1070">
      <c r="B1070" s="2">
        <f>IFERROR(__xludf.DUMMYFUNCTION("""COMPUTED_VALUE"""),40287.666666666664)</f>
        <v>40287.66667</v>
      </c>
      <c r="C1070" s="1">
        <f>IFERROR(__xludf.DUMMYFUNCTION("""COMPUTED_VALUE"""),58.26)</f>
        <v>58.26</v>
      </c>
    </row>
    <row r="1071">
      <c r="B1071" s="2">
        <f>IFERROR(__xludf.DUMMYFUNCTION("""COMPUTED_VALUE"""),40288.666666666664)</f>
        <v>40288.66667</v>
      </c>
      <c r="C1071" s="1">
        <f>IFERROR(__xludf.DUMMYFUNCTION("""COMPUTED_VALUE"""),58.64)</f>
        <v>58.64</v>
      </c>
    </row>
    <row r="1072">
      <c r="B1072" s="2">
        <f>IFERROR(__xludf.DUMMYFUNCTION("""COMPUTED_VALUE"""),40289.666666666664)</f>
        <v>40289.66667</v>
      </c>
      <c r="C1072" s="1">
        <f>IFERROR(__xludf.DUMMYFUNCTION("""COMPUTED_VALUE"""),58.87)</f>
        <v>58.87</v>
      </c>
    </row>
    <row r="1073">
      <c r="B1073" s="2">
        <f>IFERROR(__xludf.DUMMYFUNCTION("""COMPUTED_VALUE"""),40290.666666666664)</f>
        <v>40290.66667</v>
      </c>
      <c r="C1073" s="1">
        <f>IFERROR(__xludf.DUMMYFUNCTION("""COMPUTED_VALUE"""),59.09)</f>
        <v>59.09</v>
      </c>
    </row>
    <row r="1074">
      <c r="B1074" s="2">
        <f>IFERROR(__xludf.DUMMYFUNCTION("""COMPUTED_VALUE"""),40291.666666666664)</f>
        <v>40291.66667</v>
      </c>
      <c r="C1074" s="1">
        <f>IFERROR(__xludf.DUMMYFUNCTION("""COMPUTED_VALUE"""),59.33)</f>
        <v>59.33</v>
      </c>
    </row>
    <row r="1075">
      <c r="B1075" s="2">
        <f>IFERROR(__xludf.DUMMYFUNCTION("""COMPUTED_VALUE"""),40294.666666666664)</f>
        <v>40294.66667</v>
      </c>
      <c r="C1075" s="1">
        <f>IFERROR(__xludf.DUMMYFUNCTION("""COMPUTED_VALUE"""),59.25)</f>
        <v>59.25</v>
      </c>
    </row>
    <row r="1076">
      <c r="B1076" s="2">
        <f>IFERROR(__xludf.DUMMYFUNCTION("""COMPUTED_VALUE"""),40295.666666666664)</f>
        <v>40295.66667</v>
      </c>
      <c r="C1076" s="1">
        <f>IFERROR(__xludf.DUMMYFUNCTION("""COMPUTED_VALUE"""),58.02)</f>
        <v>58.02</v>
      </c>
    </row>
    <row r="1077">
      <c r="B1077" s="2">
        <f>IFERROR(__xludf.DUMMYFUNCTION("""COMPUTED_VALUE"""),40296.666666666664)</f>
        <v>40296.66667</v>
      </c>
      <c r="C1077" s="1">
        <f>IFERROR(__xludf.DUMMYFUNCTION("""COMPUTED_VALUE"""),58.17)</f>
        <v>58.17</v>
      </c>
    </row>
    <row r="1078">
      <c r="B1078" s="2">
        <f>IFERROR(__xludf.DUMMYFUNCTION("""COMPUTED_VALUE"""),40297.666666666664)</f>
        <v>40297.66667</v>
      </c>
      <c r="C1078" s="1">
        <f>IFERROR(__xludf.DUMMYFUNCTION("""COMPUTED_VALUE"""),58.72)</f>
        <v>58.72</v>
      </c>
    </row>
    <row r="1079">
      <c r="B1079" s="2">
        <f>IFERROR(__xludf.DUMMYFUNCTION("""COMPUTED_VALUE"""),40298.666666666664)</f>
        <v>40298.66667</v>
      </c>
      <c r="C1079" s="1">
        <f>IFERROR(__xludf.DUMMYFUNCTION("""COMPUTED_VALUE"""),57.42)</f>
        <v>57.42</v>
      </c>
    </row>
    <row r="1080">
      <c r="B1080" s="2">
        <f>IFERROR(__xludf.DUMMYFUNCTION("""COMPUTED_VALUE"""),40301.666666666664)</f>
        <v>40301.66667</v>
      </c>
      <c r="C1080" s="1">
        <f>IFERROR(__xludf.DUMMYFUNCTION("""COMPUTED_VALUE"""),58.21)</f>
        <v>58.21</v>
      </c>
    </row>
    <row r="1081">
      <c r="B1081" s="2">
        <f>IFERROR(__xludf.DUMMYFUNCTION("""COMPUTED_VALUE"""),40302.666666666664)</f>
        <v>40302.66667</v>
      </c>
      <c r="C1081" s="1">
        <f>IFERROR(__xludf.DUMMYFUNCTION("""COMPUTED_VALUE"""),56.46)</f>
        <v>56.46</v>
      </c>
    </row>
    <row r="1082">
      <c r="B1082" s="2">
        <f>IFERROR(__xludf.DUMMYFUNCTION("""COMPUTED_VALUE"""),40303.666666666664)</f>
        <v>40303.66667</v>
      </c>
      <c r="C1082" s="1">
        <f>IFERROR(__xludf.DUMMYFUNCTION("""COMPUTED_VALUE"""),56.07)</f>
        <v>56.07</v>
      </c>
    </row>
    <row r="1083">
      <c r="B1083" s="2">
        <f>IFERROR(__xludf.DUMMYFUNCTION("""COMPUTED_VALUE"""),40304.666666666664)</f>
        <v>40304.66667</v>
      </c>
      <c r="C1083" s="1">
        <f>IFERROR(__xludf.DUMMYFUNCTION("""COMPUTED_VALUE"""),54.07)</f>
        <v>54.07</v>
      </c>
    </row>
    <row r="1084">
      <c r="B1084" s="2">
        <f>IFERROR(__xludf.DUMMYFUNCTION("""COMPUTED_VALUE"""),40305.666666666664)</f>
        <v>40305.66667</v>
      </c>
      <c r="C1084" s="1">
        <f>IFERROR(__xludf.DUMMYFUNCTION("""COMPUTED_VALUE"""),52.95)</f>
        <v>52.95</v>
      </c>
    </row>
    <row r="1085">
      <c r="B1085" s="2">
        <f>IFERROR(__xludf.DUMMYFUNCTION("""COMPUTED_VALUE"""),40308.666666666664)</f>
        <v>40308.66667</v>
      </c>
      <c r="C1085" s="1">
        <f>IFERROR(__xludf.DUMMYFUNCTION("""COMPUTED_VALUE"""),55.52)</f>
        <v>55.52</v>
      </c>
    </row>
    <row r="1086">
      <c r="B1086" s="2">
        <f>IFERROR(__xludf.DUMMYFUNCTION("""COMPUTED_VALUE"""),40309.666666666664)</f>
        <v>40309.66667</v>
      </c>
      <c r="C1086" s="1">
        <f>IFERROR(__xludf.DUMMYFUNCTION("""COMPUTED_VALUE"""),55.33)</f>
        <v>55.33</v>
      </c>
    </row>
    <row r="1087">
      <c r="B1087" s="2">
        <f>IFERROR(__xludf.DUMMYFUNCTION("""COMPUTED_VALUE"""),40310.666666666664)</f>
        <v>40310.66667</v>
      </c>
      <c r="C1087" s="1">
        <f>IFERROR(__xludf.DUMMYFUNCTION("""COMPUTED_VALUE"""),56.69)</f>
        <v>56.69</v>
      </c>
    </row>
    <row r="1088">
      <c r="B1088" s="2">
        <f>IFERROR(__xludf.DUMMYFUNCTION("""COMPUTED_VALUE"""),40311.666666666664)</f>
        <v>40311.66667</v>
      </c>
      <c r="C1088" s="1">
        <f>IFERROR(__xludf.DUMMYFUNCTION("""COMPUTED_VALUE"""),55.96)</f>
        <v>55.96</v>
      </c>
    </row>
    <row r="1089">
      <c r="B1089" s="2">
        <f>IFERROR(__xludf.DUMMYFUNCTION("""COMPUTED_VALUE"""),40312.666666666664)</f>
        <v>40312.66667</v>
      </c>
      <c r="C1089" s="1">
        <f>IFERROR(__xludf.DUMMYFUNCTION("""COMPUTED_VALUE"""),54.72)</f>
        <v>54.72</v>
      </c>
    </row>
    <row r="1090">
      <c r="B1090" s="2">
        <f>IFERROR(__xludf.DUMMYFUNCTION("""COMPUTED_VALUE"""),40315.666666666664)</f>
        <v>40315.66667</v>
      </c>
      <c r="C1090" s="1">
        <f>IFERROR(__xludf.DUMMYFUNCTION("""COMPUTED_VALUE"""),54.84)</f>
        <v>54.84</v>
      </c>
    </row>
    <row r="1091">
      <c r="B1091" s="2">
        <f>IFERROR(__xludf.DUMMYFUNCTION("""COMPUTED_VALUE"""),40316.666666666664)</f>
        <v>40316.66667</v>
      </c>
      <c r="C1091" s="1">
        <f>IFERROR(__xludf.DUMMYFUNCTION("""COMPUTED_VALUE"""),53.99)</f>
        <v>53.99</v>
      </c>
    </row>
    <row r="1092">
      <c r="B1092" s="2">
        <f>IFERROR(__xludf.DUMMYFUNCTION("""COMPUTED_VALUE"""),40317.666666666664)</f>
        <v>40317.66667</v>
      </c>
      <c r="C1092" s="1">
        <f>IFERROR(__xludf.DUMMYFUNCTION("""COMPUTED_VALUE"""),53.64)</f>
        <v>53.64</v>
      </c>
    </row>
    <row r="1093">
      <c r="B1093" s="2">
        <f>IFERROR(__xludf.DUMMYFUNCTION("""COMPUTED_VALUE"""),40318.666666666664)</f>
        <v>40318.66667</v>
      </c>
      <c r="C1093" s="1">
        <f>IFERROR(__xludf.DUMMYFUNCTION("""COMPUTED_VALUE"""),51.69)</f>
        <v>51.69</v>
      </c>
    </row>
    <row r="1094">
      <c r="B1094" s="2">
        <f>IFERROR(__xludf.DUMMYFUNCTION("""COMPUTED_VALUE"""),40319.666666666664)</f>
        <v>40319.66667</v>
      </c>
      <c r="C1094" s="1">
        <f>IFERROR(__xludf.DUMMYFUNCTION("""COMPUTED_VALUE"""),52.25)</f>
        <v>52.25</v>
      </c>
    </row>
    <row r="1095">
      <c r="B1095" s="2">
        <f>IFERROR(__xludf.DUMMYFUNCTION("""COMPUTED_VALUE"""),40322.666666666664)</f>
        <v>40322.66667</v>
      </c>
      <c r="C1095" s="1">
        <f>IFERROR(__xludf.DUMMYFUNCTION("""COMPUTED_VALUE"""),51.9)</f>
        <v>51.9</v>
      </c>
    </row>
    <row r="1096">
      <c r="B1096" s="2">
        <f>IFERROR(__xludf.DUMMYFUNCTION("""COMPUTED_VALUE"""),40323.666666666664)</f>
        <v>40323.66667</v>
      </c>
      <c r="C1096" s="1">
        <f>IFERROR(__xludf.DUMMYFUNCTION("""COMPUTED_VALUE"""),51.8)</f>
        <v>51.8</v>
      </c>
    </row>
    <row r="1097">
      <c r="B1097" s="2">
        <f>IFERROR(__xludf.DUMMYFUNCTION("""COMPUTED_VALUE"""),40324.666666666664)</f>
        <v>40324.66667</v>
      </c>
      <c r="C1097" s="1">
        <f>IFERROR(__xludf.DUMMYFUNCTION("""COMPUTED_VALUE"""),51.43)</f>
        <v>51.43</v>
      </c>
    </row>
    <row r="1098">
      <c r="B1098" s="2">
        <f>IFERROR(__xludf.DUMMYFUNCTION("""COMPUTED_VALUE"""),40325.666666666664)</f>
        <v>40325.66667</v>
      </c>
      <c r="C1098" s="1">
        <f>IFERROR(__xludf.DUMMYFUNCTION("""COMPUTED_VALUE"""),53.34)</f>
        <v>53.34</v>
      </c>
    </row>
    <row r="1099">
      <c r="B1099" s="2">
        <f>IFERROR(__xludf.DUMMYFUNCTION("""COMPUTED_VALUE"""),40326.666666666664)</f>
        <v>40326.66667</v>
      </c>
      <c r="C1099" s="1">
        <f>IFERROR(__xludf.DUMMYFUNCTION("""COMPUTED_VALUE"""),52.83)</f>
        <v>52.83</v>
      </c>
    </row>
    <row r="1100">
      <c r="B1100" s="2">
        <f>IFERROR(__xludf.DUMMYFUNCTION("""COMPUTED_VALUE"""),40330.666666666664)</f>
        <v>40330.66667</v>
      </c>
      <c r="C1100" s="1">
        <f>IFERROR(__xludf.DUMMYFUNCTION("""COMPUTED_VALUE"""),52.02)</f>
        <v>52.02</v>
      </c>
    </row>
    <row r="1101">
      <c r="B1101" s="2">
        <f>IFERROR(__xludf.DUMMYFUNCTION("""COMPUTED_VALUE"""),40331.666666666664)</f>
        <v>40331.66667</v>
      </c>
      <c r="C1101" s="1">
        <f>IFERROR(__xludf.DUMMYFUNCTION("""COMPUTED_VALUE"""),53.32)</f>
        <v>53.32</v>
      </c>
    </row>
    <row r="1102">
      <c r="B1102" s="2">
        <f>IFERROR(__xludf.DUMMYFUNCTION("""COMPUTED_VALUE"""),40332.666666666664)</f>
        <v>40332.66667</v>
      </c>
      <c r="C1102" s="1">
        <f>IFERROR(__xludf.DUMMYFUNCTION("""COMPUTED_VALUE"""),53.98)</f>
        <v>53.98</v>
      </c>
    </row>
    <row r="1103">
      <c r="B1103" s="2">
        <f>IFERROR(__xludf.DUMMYFUNCTION("""COMPUTED_VALUE"""),40333.666666666664)</f>
        <v>40333.66667</v>
      </c>
      <c r="C1103" s="1">
        <f>IFERROR(__xludf.DUMMYFUNCTION("""COMPUTED_VALUE"""),52.1)</f>
        <v>52.1</v>
      </c>
    </row>
    <row r="1104">
      <c r="B1104" s="2">
        <f>IFERROR(__xludf.DUMMYFUNCTION("""COMPUTED_VALUE"""),40336.666666666664)</f>
        <v>40336.66667</v>
      </c>
      <c r="C1104" s="1">
        <f>IFERROR(__xludf.DUMMYFUNCTION("""COMPUTED_VALUE"""),51.03)</f>
        <v>51.03</v>
      </c>
    </row>
    <row r="1105">
      <c r="B1105" s="2">
        <f>IFERROR(__xludf.DUMMYFUNCTION("""COMPUTED_VALUE"""),40337.666666666664)</f>
        <v>40337.66667</v>
      </c>
      <c r="C1105" s="1">
        <f>IFERROR(__xludf.DUMMYFUNCTION("""COMPUTED_VALUE"""),51.06)</f>
        <v>51.06</v>
      </c>
    </row>
    <row r="1106">
      <c r="B1106" s="2">
        <f>IFERROR(__xludf.DUMMYFUNCTION("""COMPUTED_VALUE"""),40338.666666666664)</f>
        <v>40338.66667</v>
      </c>
      <c r="C1106" s="1">
        <f>IFERROR(__xludf.DUMMYFUNCTION("""COMPUTED_VALUE"""),50.68)</f>
        <v>50.68</v>
      </c>
    </row>
    <row r="1107">
      <c r="B1107" s="2">
        <f>IFERROR(__xludf.DUMMYFUNCTION("""COMPUTED_VALUE"""),40339.666666666664)</f>
        <v>40339.66667</v>
      </c>
      <c r="C1107" s="1">
        <f>IFERROR(__xludf.DUMMYFUNCTION("""COMPUTED_VALUE"""),52.02)</f>
        <v>52.02</v>
      </c>
    </row>
    <row r="1108">
      <c r="B1108" s="2">
        <f>IFERROR(__xludf.DUMMYFUNCTION("""COMPUTED_VALUE"""),40340.666666666664)</f>
        <v>40340.66667</v>
      </c>
      <c r="C1108" s="1">
        <f>IFERROR(__xludf.DUMMYFUNCTION("""COMPUTED_VALUE"""),52.64)</f>
        <v>52.64</v>
      </c>
    </row>
    <row r="1109">
      <c r="B1109" s="2">
        <f>IFERROR(__xludf.DUMMYFUNCTION("""COMPUTED_VALUE"""),40343.666666666664)</f>
        <v>40343.66667</v>
      </c>
      <c r="C1109" s="1">
        <f>IFERROR(__xludf.DUMMYFUNCTION("""COMPUTED_VALUE"""),52.51)</f>
        <v>52.51</v>
      </c>
    </row>
    <row r="1110">
      <c r="B1110" s="2">
        <f>IFERROR(__xludf.DUMMYFUNCTION("""COMPUTED_VALUE"""),40344.666666666664)</f>
        <v>40344.66667</v>
      </c>
      <c r="C1110" s="1">
        <f>IFERROR(__xludf.DUMMYFUNCTION("""COMPUTED_VALUE"""),54.1)</f>
        <v>54.1</v>
      </c>
    </row>
    <row r="1111">
      <c r="B1111" s="2">
        <f>IFERROR(__xludf.DUMMYFUNCTION("""COMPUTED_VALUE"""),40345.666666666664)</f>
        <v>40345.66667</v>
      </c>
      <c r="C1111" s="1">
        <f>IFERROR(__xludf.DUMMYFUNCTION("""COMPUTED_VALUE"""),54.2)</f>
        <v>54.2</v>
      </c>
    </row>
    <row r="1112">
      <c r="B1112" s="2">
        <f>IFERROR(__xludf.DUMMYFUNCTION("""COMPUTED_VALUE"""),40346.666666666664)</f>
        <v>40346.66667</v>
      </c>
      <c r="C1112" s="1">
        <f>IFERROR(__xludf.DUMMYFUNCTION("""COMPUTED_VALUE"""),54.37)</f>
        <v>54.37</v>
      </c>
    </row>
    <row r="1113">
      <c r="B1113" s="2">
        <f>IFERROR(__xludf.DUMMYFUNCTION("""COMPUTED_VALUE"""),40347.666666666664)</f>
        <v>40347.66667</v>
      </c>
      <c r="C1113" s="1">
        <f>IFERROR(__xludf.DUMMYFUNCTION("""COMPUTED_VALUE"""),54.44)</f>
        <v>54.44</v>
      </c>
    </row>
    <row r="1114">
      <c r="B1114" s="2">
        <f>IFERROR(__xludf.DUMMYFUNCTION("""COMPUTED_VALUE"""),40350.666666666664)</f>
        <v>40350.66667</v>
      </c>
      <c r="C1114" s="1">
        <f>IFERROR(__xludf.DUMMYFUNCTION("""COMPUTED_VALUE"""),54.01)</f>
        <v>54.01</v>
      </c>
    </row>
    <row r="1115">
      <c r="B1115" s="2">
        <f>IFERROR(__xludf.DUMMYFUNCTION("""COMPUTED_VALUE"""),40351.666666666664)</f>
        <v>40351.66667</v>
      </c>
      <c r="C1115" s="1">
        <f>IFERROR(__xludf.DUMMYFUNCTION("""COMPUTED_VALUE"""),53.42)</f>
        <v>53.42</v>
      </c>
    </row>
    <row r="1116">
      <c r="B1116" s="2">
        <f>IFERROR(__xludf.DUMMYFUNCTION("""COMPUTED_VALUE"""),40352.666666666664)</f>
        <v>40352.66667</v>
      </c>
      <c r="C1116" s="1">
        <f>IFERROR(__xludf.DUMMYFUNCTION("""COMPUTED_VALUE"""),53.2)</f>
        <v>53.2</v>
      </c>
    </row>
    <row r="1117">
      <c r="B1117" s="2">
        <f>IFERROR(__xludf.DUMMYFUNCTION("""COMPUTED_VALUE"""),40353.666666666664)</f>
        <v>40353.66667</v>
      </c>
      <c r="C1117" s="1">
        <f>IFERROR(__xludf.DUMMYFUNCTION("""COMPUTED_VALUE"""),52.21)</f>
        <v>52.21</v>
      </c>
    </row>
    <row r="1118">
      <c r="B1118" s="2">
        <f>IFERROR(__xludf.DUMMYFUNCTION("""COMPUTED_VALUE"""),40354.666666666664)</f>
        <v>40354.66667</v>
      </c>
      <c r="C1118" s="1">
        <f>IFERROR(__xludf.DUMMYFUNCTION("""COMPUTED_VALUE"""),52.26)</f>
        <v>52.26</v>
      </c>
    </row>
    <row r="1119">
      <c r="B1119" s="2">
        <f>IFERROR(__xludf.DUMMYFUNCTION("""COMPUTED_VALUE"""),40357.666666666664)</f>
        <v>40357.66667</v>
      </c>
      <c r="C1119" s="1">
        <f>IFERROR(__xludf.DUMMYFUNCTION("""COMPUTED_VALUE"""),52.28)</f>
        <v>52.28</v>
      </c>
    </row>
    <row r="1120">
      <c r="B1120" s="2">
        <f>IFERROR(__xludf.DUMMYFUNCTION("""COMPUTED_VALUE"""),40358.666666666664)</f>
        <v>40358.66667</v>
      </c>
      <c r="C1120" s="1">
        <f>IFERROR(__xludf.DUMMYFUNCTION("""COMPUTED_VALUE"""),50.18)</f>
        <v>50.18</v>
      </c>
    </row>
    <row r="1121">
      <c r="B1121" s="2">
        <f>IFERROR(__xludf.DUMMYFUNCTION("""COMPUTED_VALUE"""),40359.666666666664)</f>
        <v>40359.66667</v>
      </c>
      <c r="C1121" s="1">
        <f>IFERROR(__xludf.DUMMYFUNCTION("""COMPUTED_VALUE"""),49.46)</f>
        <v>49.46</v>
      </c>
    </row>
    <row r="1122">
      <c r="B1122" s="2">
        <f>IFERROR(__xludf.DUMMYFUNCTION("""COMPUTED_VALUE"""),40360.666666666664)</f>
        <v>40360.66667</v>
      </c>
      <c r="C1122" s="1">
        <f>IFERROR(__xludf.DUMMYFUNCTION("""COMPUTED_VALUE"""),49.24)</f>
        <v>49.24</v>
      </c>
    </row>
    <row r="1123">
      <c r="B1123" s="2">
        <f>IFERROR(__xludf.DUMMYFUNCTION("""COMPUTED_VALUE"""),40361.666666666664)</f>
        <v>40361.66667</v>
      </c>
      <c r="C1123" s="1">
        <f>IFERROR(__xludf.DUMMYFUNCTION("""COMPUTED_VALUE"""),49.13)</f>
        <v>49.13</v>
      </c>
    </row>
    <row r="1124">
      <c r="B1124" s="2">
        <f>IFERROR(__xludf.DUMMYFUNCTION("""COMPUTED_VALUE"""),40365.666666666664)</f>
        <v>40365.66667</v>
      </c>
      <c r="C1124" s="1">
        <f>IFERROR(__xludf.DUMMYFUNCTION("""COMPUTED_VALUE"""),49.36)</f>
        <v>49.36</v>
      </c>
    </row>
    <row r="1125">
      <c r="B1125" s="2">
        <f>IFERROR(__xludf.DUMMYFUNCTION("""COMPUTED_VALUE"""),40366.666666666664)</f>
        <v>40366.66667</v>
      </c>
      <c r="C1125" s="1">
        <f>IFERROR(__xludf.DUMMYFUNCTION("""COMPUTED_VALUE"""),51.22)</f>
        <v>51.22</v>
      </c>
    </row>
    <row r="1126">
      <c r="B1126" s="2">
        <f>IFERROR(__xludf.DUMMYFUNCTION("""COMPUTED_VALUE"""),40367.666666666664)</f>
        <v>40367.66667</v>
      </c>
      <c r="C1126" s="1">
        <f>IFERROR(__xludf.DUMMYFUNCTION("""COMPUTED_VALUE"""),51.49)</f>
        <v>51.49</v>
      </c>
    </row>
    <row r="1127">
      <c r="B1127" s="2">
        <f>IFERROR(__xludf.DUMMYFUNCTION("""COMPUTED_VALUE"""),40368.666666666664)</f>
        <v>40368.66667</v>
      </c>
      <c r="C1127" s="1">
        <f>IFERROR(__xludf.DUMMYFUNCTION("""COMPUTED_VALUE"""),51.84)</f>
        <v>51.84</v>
      </c>
    </row>
    <row r="1128">
      <c r="B1128" s="2">
        <f>IFERROR(__xludf.DUMMYFUNCTION("""COMPUTED_VALUE"""),40371.666666666664)</f>
        <v>40371.66667</v>
      </c>
      <c r="C1128" s="1">
        <f>IFERROR(__xludf.DUMMYFUNCTION("""COMPUTED_VALUE"""),52.17)</f>
        <v>52.17</v>
      </c>
    </row>
    <row r="1129">
      <c r="B1129" s="2">
        <f>IFERROR(__xludf.DUMMYFUNCTION("""COMPUTED_VALUE"""),40372.666666666664)</f>
        <v>40372.66667</v>
      </c>
      <c r="C1129" s="1">
        <f>IFERROR(__xludf.DUMMYFUNCTION("""COMPUTED_VALUE"""),53.05)</f>
        <v>53.05</v>
      </c>
    </row>
    <row r="1130">
      <c r="B1130" s="2">
        <f>IFERROR(__xludf.DUMMYFUNCTION("""COMPUTED_VALUE"""),40373.666666666664)</f>
        <v>40373.66667</v>
      </c>
      <c r="C1130" s="1">
        <f>IFERROR(__xludf.DUMMYFUNCTION("""COMPUTED_VALUE"""),53.46)</f>
        <v>53.46</v>
      </c>
    </row>
    <row r="1131">
      <c r="B1131" s="2">
        <f>IFERROR(__xludf.DUMMYFUNCTION("""COMPUTED_VALUE"""),40374.666666666664)</f>
        <v>40374.66667</v>
      </c>
      <c r="C1131" s="1">
        <f>IFERROR(__xludf.DUMMYFUNCTION("""COMPUTED_VALUE"""),53.42)</f>
        <v>53.42</v>
      </c>
    </row>
    <row r="1132">
      <c r="B1132" s="2">
        <f>IFERROR(__xludf.DUMMYFUNCTION("""COMPUTED_VALUE"""),40375.666666666664)</f>
        <v>40375.66667</v>
      </c>
      <c r="C1132" s="1">
        <f>IFERROR(__xludf.DUMMYFUNCTION("""COMPUTED_VALUE"""),51.81)</f>
        <v>51.81</v>
      </c>
    </row>
    <row r="1133">
      <c r="B1133" s="2">
        <f>IFERROR(__xludf.DUMMYFUNCTION("""COMPUTED_VALUE"""),40378.666666666664)</f>
        <v>40378.66667</v>
      </c>
      <c r="C1133" s="1">
        <f>IFERROR(__xludf.DUMMYFUNCTION("""COMPUTED_VALUE"""),52.39)</f>
        <v>52.39</v>
      </c>
    </row>
    <row r="1134">
      <c r="B1134" s="2">
        <f>IFERROR(__xludf.DUMMYFUNCTION("""COMPUTED_VALUE"""),40379.666666666664)</f>
        <v>40379.66667</v>
      </c>
      <c r="C1134" s="1">
        <f>IFERROR(__xludf.DUMMYFUNCTION("""COMPUTED_VALUE"""),52.79)</f>
        <v>52.79</v>
      </c>
    </row>
    <row r="1135">
      <c r="B1135" s="2">
        <f>IFERROR(__xludf.DUMMYFUNCTION("""COMPUTED_VALUE"""),40380.666666666664)</f>
        <v>40380.66667</v>
      </c>
      <c r="C1135" s="1">
        <f>IFERROR(__xludf.DUMMYFUNCTION("""COMPUTED_VALUE"""),51.98)</f>
        <v>51.98</v>
      </c>
    </row>
    <row r="1136">
      <c r="B1136" s="2">
        <f>IFERROR(__xludf.DUMMYFUNCTION("""COMPUTED_VALUE"""),40381.666666666664)</f>
        <v>40381.66667</v>
      </c>
      <c r="C1136" s="1">
        <f>IFERROR(__xludf.DUMMYFUNCTION("""COMPUTED_VALUE"""),53.44)</f>
        <v>53.44</v>
      </c>
    </row>
    <row r="1137">
      <c r="B1137" s="2">
        <f>IFERROR(__xludf.DUMMYFUNCTION("""COMPUTED_VALUE"""),40382.666666666664)</f>
        <v>40382.66667</v>
      </c>
      <c r="C1137" s="1">
        <f>IFERROR(__xludf.DUMMYFUNCTION("""COMPUTED_VALUE"""),53.93)</f>
        <v>53.93</v>
      </c>
    </row>
    <row r="1138">
      <c r="B1138" s="2">
        <f>IFERROR(__xludf.DUMMYFUNCTION("""COMPUTED_VALUE"""),40385.666666666664)</f>
        <v>40385.66667</v>
      </c>
      <c r="C1138" s="1">
        <f>IFERROR(__xludf.DUMMYFUNCTION("""COMPUTED_VALUE"""),54.34)</f>
        <v>54.34</v>
      </c>
    </row>
    <row r="1139">
      <c r="B1139" s="2">
        <f>IFERROR(__xludf.DUMMYFUNCTION("""COMPUTED_VALUE"""),40386.666666666664)</f>
        <v>40386.66667</v>
      </c>
      <c r="C1139" s="1">
        <f>IFERROR(__xludf.DUMMYFUNCTION("""COMPUTED_VALUE"""),54.38)</f>
        <v>54.38</v>
      </c>
    </row>
    <row r="1140">
      <c r="B1140" s="2">
        <f>IFERROR(__xludf.DUMMYFUNCTION("""COMPUTED_VALUE"""),40387.666666666664)</f>
        <v>40387.66667</v>
      </c>
      <c r="C1140" s="1">
        <f>IFERROR(__xludf.DUMMYFUNCTION("""COMPUTED_VALUE"""),53.76)</f>
        <v>53.76</v>
      </c>
    </row>
    <row r="1141">
      <c r="B1141" s="2">
        <f>IFERROR(__xludf.DUMMYFUNCTION("""COMPUTED_VALUE"""),40388.666666666664)</f>
        <v>40388.66667</v>
      </c>
      <c r="C1141" s="1">
        <f>IFERROR(__xludf.DUMMYFUNCTION("""COMPUTED_VALUE"""),53.22)</f>
        <v>53.22</v>
      </c>
    </row>
    <row r="1142">
      <c r="B1142" s="2">
        <f>IFERROR(__xludf.DUMMYFUNCTION("""COMPUTED_VALUE"""),40389.666666666664)</f>
        <v>40389.66667</v>
      </c>
      <c r="C1142" s="1">
        <f>IFERROR(__xludf.DUMMYFUNCTION("""COMPUTED_VALUE"""),53.02)</f>
        <v>53.02</v>
      </c>
    </row>
    <row r="1143">
      <c r="B1143" s="2">
        <f>IFERROR(__xludf.DUMMYFUNCTION("""COMPUTED_VALUE"""),40392.666666666664)</f>
        <v>40392.66667</v>
      </c>
      <c r="C1143" s="1">
        <f>IFERROR(__xludf.DUMMYFUNCTION("""COMPUTED_VALUE"""),54.05)</f>
        <v>54.05</v>
      </c>
    </row>
    <row r="1144">
      <c r="B1144" s="2">
        <f>IFERROR(__xludf.DUMMYFUNCTION("""COMPUTED_VALUE"""),40393.666666666664)</f>
        <v>40393.66667</v>
      </c>
      <c r="C1144" s="1">
        <f>IFERROR(__xludf.DUMMYFUNCTION("""COMPUTED_VALUE"""),53.78)</f>
        <v>53.78</v>
      </c>
    </row>
    <row r="1145">
      <c r="B1145" s="2">
        <f>IFERROR(__xludf.DUMMYFUNCTION("""COMPUTED_VALUE"""),40394.666666666664)</f>
        <v>40394.66667</v>
      </c>
      <c r="C1145" s="1">
        <f>IFERROR(__xludf.DUMMYFUNCTION("""COMPUTED_VALUE"""),54.24)</f>
        <v>54.24</v>
      </c>
    </row>
    <row r="1146">
      <c r="B1146" s="2">
        <f>IFERROR(__xludf.DUMMYFUNCTION("""COMPUTED_VALUE"""),40395.666666666664)</f>
        <v>40395.66667</v>
      </c>
      <c r="C1146" s="1">
        <f>IFERROR(__xludf.DUMMYFUNCTION("""COMPUTED_VALUE"""),53.95)</f>
        <v>53.95</v>
      </c>
    </row>
    <row r="1147">
      <c r="B1147" s="2">
        <f>IFERROR(__xludf.DUMMYFUNCTION("""COMPUTED_VALUE"""),40396.666666666664)</f>
        <v>40396.66667</v>
      </c>
      <c r="C1147" s="1">
        <f>IFERROR(__xludf.DUMMYFUNCTION("""COMPUTED_VALUE"""),53.81)</f>
        <v>53.81</v>
      </c>
    </row>
    <row r="1148">
      <c r="B1148" s="2">
        <f>IFERROR(__xludf.DUMMYFUNCTION("""COMPUTED_VALUE"""),40399.666666666664)</f>
        <v>40399.66667</v>
      </c>
      <c r="C1148" s="1">
        <f>IFERROR(__xludf.DUMMYFUNCTION("""COMPUTED_VALUE"""),54.13)</f>
        <v>54.13</v>
      </c>
    </row>
    <row r="1149">
      <c r="B1149" s="2">
        <f>IFERROR(__xludf.DUMMYFUNCTION("""COMPUTED_VALUE"""),40400.666666666664)</f>
        <v>40400.66667</v>
      </c>
      <c r="C1149" s="1">
        <f>IFERROR(__xludf.DUMMYFUNCTION("""COMPUTED_VALUE"""),53.38)</f>
        <v>53.38</v>
      </c>
    </row>
    <row r="1150">
      <c r="B1150" s="2">
        <f>IFERROR(__xludf.DUMMYFUNCTION("""COMPUTED_VALUE"""),40401.666666666664)</f>
        <v>40401.66667</v>
      </c>
      <c r="C1150" s="1">
        <f>IFERROR(__xludf.DUMMYFUNCTION("""COMPUTED_VALUE"""),51.94)</f>
        <v>51.94</v>
      </c>
    </row>
    <row r="1151">
      <c r="B1151" s="2">
        <f>IFERROR(__xludf.DUMMYFUNCTION("""COMPUTED_VALUE"""),40402.666666666664)</f>
        <v>40402.66667</v>
      </c>
      <c r="C1151" s="1">
        <f>IFERROR(__xludf.DUMMYFUNCTION("""COMPUTED_VALUE"""),51.07)</f>
        <v>51.07</v>
      </c>
    </row>
    <row r="1152">
      <c r="B1152" s="2">
        <f>IFERROR(__xludf.DUMMYFUNCTION("""COMPUTED_VALUE"""),40403.666666666664)</f>
        <v>40403.66667</v>
      </c>
      <c r="C1152" s="1">
        <f>IFERROR(__xludf.DUMMYFUNCTION("""COMPUTED_VALUE"""),50.73)</f>
        <v>50.73</v>
      </c>
    </row>
    <row r="1153">
      <c r="B1153" s="2">
        <f>IFERROR(__xludf.DUMMYFUNCTION("""COMPUTED_VALUE"""),40406.666666666664)</f>
        <v>40406.66667</v>
      </c>
      <c r="C1153" s="1">
        <f>IFERROR(__xludf.DUMMYFUNCTION("""COMPUTED_VALUE"""),50.94)</f>
        <v>50.94</v>
      </c>
    </row>
    <row r="1154">
      <c r="B1154" s="2">
        <f>IFERROR(__xludf.DUMMYFUNCTION("""COMPUTED_VALUE"""),40407.666666666664)</f>
        <v>40407.66667</v>
      </c>
      <c r="C1154" s="1">
        <f>IFERROR(__xludf.DUMMYFUNCTION("""COMPUTED_VALUE"""),51.6)</f>
        <v>51.6</v>
      </c>
    </row>
    <row r="1155">
      <c r="B1155" s="2">
        <f>IFERROR(__xludf.DUMMYFUNCTION("""COMPUTED_VALUE"""),40408.666666666664)</f>
        <v>40408.66667</v>
      </c>
      <c r="C1155" s="1">
        <f>IFERROR(__xludf.DUMMYFUNCTION("""COMPUTED_VALUE"""),51.82)</f>
        <v>51.82</v>
      </c>
    </row>
    <row r="1156">
      <c r="B1156" s="2">
        <f>IFERROR(__xludf.DUMMYFUNCTION("""COMPUTED_VALUE"""),40409.666666666664)</f>
        <v>40409.66667</v>
      </c>
      <c r="C1156" s="1">
        <f>IFERROR(__xludf.DUMMYFUNCTION("""COMPUTED_VALUE"""),51.17)</f>
        <v>51.17</v>
      </c>
    </row>
    <row r="1157">
      <c r="B1157" s="2">
        <f>IFERROR(__xludf.DUMMYFUNCTION("""COMPUTED_VALUE"""),40410.666666666664)</f>
        <v>40410.66667</v>
      </c>
      <c r="C1157" s="1">
        <f>IFERROR(__xludf.DUMMYFUNCTION("""COMPUTED_VALUE"""),51.13)</f>
        <v>51.13</v>
      </c>
    </row>
    <row r="1158">
      <c r="B1158" s="2">
        <f>IFERROR(__xludf.DUMMYFUNCTION("""COMPUTED_VALUE"""),40413.666666666664)</f>
        <v>40413.66667</v>
      </c>
      <c r="C1158" s="1">
        <f>IFERROR(__xludf.DUMMYFUNCTION("""COMPUTED_VALUE"""),50.63)</f>
        <v>50.63</v>
      </c>
    </row>
    <row r="1159">
      <c r="B1159" s="2">
        <f>IFERROR(__xludf.DUMMYFUNCTION("""COMPUTED_VALUE"""),40414.666666666664)</f>
        <v>40414.66667</v>
      </c>
      <c r="C1159" s="1">
        <f>IFERROR(__xludf.DUMMYFUNCTION("""COMPUTED_VALUE"""),49.82)</f>
        <v>49.82</v>
      </c>
    </row>
    <row r="1160">
      <c r="B1160" s="2">
        <f>IFERROR(__xludf.DUMMYFUNCTION("""COMPUTED_VALUE"""),40415.666666666664)</f>
        <v>40415.66667</v>
      </c>
      <c r="C1160" s="1">
        <f>IFERROR(__xludf.DUMMYFUNCTION("""COMPUTED_VALUE"""),50.15)</f>
        <v>50.15</v>
      </c>
    </row>
    <row r="1161">
      <c r="B1161" s="2">
        <f>IFERROR(__xludf.DUMMYFUNCTION("""COMPUTED_VALUE"""),40416.666666666664)</f>
        <v>40416.66667</v>
      </c>
      <c r="C1161" s="1">
        <f>IFERROR(__xludf.DUMMYFUNCTION("""COMPUTED_VALUE"""),49.66)</f>
        <v>49.66</v>
      </c>
    </row>
    <row r="1162">
      <c r="B1162" s="2">
        <f>IFERROR(__xludf.DUMMYFUNCTION("""COMPUTED_VALUE"""),40417.666666666664)</f>
        <v>40417.66667</v>
      </c>
      <c r="C1162" s="1">
        <f>IFERROR(__xludf.DUMMYFUNCTION("""COMPUTED_VALUE"""),50.36)</f>
        <v>50.36</v>
      </c>
    </row>
    <row r="1163">
      <c r="B1163" s="2">
        <f>IFERROR(__xludf.DUMMYFUNCTION("""COMPUTED_VALUE"""),40420.666666666664)</f>
        <v>40420.66667</v>
      </c>
      <c r="C1163" s="1">
        <f>IFERROR(__xludf.DUMMYFUNCTION("""COMPUTED_VALUE"""),49.7)</f>
        <v>49.7</v>
      </c>
    </row>
    <row r="1164">
      <c r="B1164" s="2">
        <f>IFERROR(__xludf.DUMMYFUNCTION("""COMPUTED_VALUE"""),40421.666666666664)</f>
        <v>40421.66667</v>
      </c>
      <c r="C1164" s="1">
        <f>IFERROR(__xludf.DUMMYFUNCTION("""COMPUTED_VALUE"""),49.35)</f>
        <v>49.35</v>
      </c>
    </row>
    <row r="1165">
      <c r="B1165" s="2">
        <f>IFERROR(__xludf.DUMMYFUNCTION("""COMPUTED_VALUE"""),40422.666666666664)</f>
        <v>40422.66667</v>
      </c>
      <c r="C1165" s="1">
        <f>IFERROR(__xludf.DUMMYFUNCTION("""COMPUTED_VALUE"""),50.76)</f>
        <v>50.76</v>
      </c>
    </row>
    <row r="1166">
      <c r="B1166" s="2">
        <f>IFERROR(__xludf.DUMMYFUNCTION("""COMPUTED_VALUE"""),40423.666666666664)</f>
        <v>40423.66667</v>
      </c>
      <c r="C1166" s="1">
        <f>IFERROR(__xludf.DUMMYFUNCTION("""COMPUTED_VALUE"""),51.28)</f>
        <v>51.28</v>
      </c>
    </row>
    <row r="1167">
      <c r="B1167" s="2">
        <f>IFERROR(__xludf.DUMMYFUNCTION("""COMPUTED_VALUE"""),40424.666666666664)</f>
        <v>40424.66667</v>
      </c>
      <c r="C1167" s="1">
        <f>IFERROR(__xludf.DUMMYFUNCTION("""COMPUTED_VALUE"""),52.13)</f>
        <v>52.13</v>
      </c>
    </row>
    <row r="1168">
      <c r="B1168" s="2">
        <f>IFERROR(__xludf.DUMMYFUNCTION("""COMPUTED_VALUE"""),40428.666666666664)</f>
        <v>40428.66667</v>
      </c>
      <c r="C1168" s="1">
        <f>IFERROR(__xludf.DUMMYFUNCTION("""COMPUTED_VALUE"""),51.63)</f>
        <v>51.63</v>
      </c>
    </row>
    <row r="1169">
      <c r="B1169" s="2">
        <f>IFERROR(__xludf.DUMMYFUNCTION("""COMPUTED_VALUE"""),40429.666666666664)</f>
        <v>40429.66667</v>
      </c>
      <c r="C1169" s="1">
        <f>IFERROR(__xludf.DUMMYFUNCTION("""COMPUTED_VALUE"""),51.84)</f>
        <v>51.84</v>
      </c>
    </row>
    <row r="1170">
      <c r="B1170" s="2">
        <f>IFERROR(__xludf.DUMMYFUNCTION("""COMPUTED_VALUE"""),40430.666666666664)</f>
        <v>40430.66667</v>
      </c>
      <c r="C1170" s="1">
        <f>IFERROR(__xludf.DUMMYFUNCTION("""COMPUTED_VALUE"""),51.93)</f>
        <v>51.93</v>
      </c>
    </row>
    <row r="1171">
      <c r="B1171" s="2">
        <f>IFERROR(__xludf.DUMMYFUNCTION("""COMPUTED_VALUE"""),40431.666666666664)</f>
        <v>40431.66667</v>
      </c>
      <c r="C1171" s="1">
        <f>IFERROR(__xludf.DUMMYFUNCTION("""COMPUTED_VALUE"""),51.91)</f>
        <v>51.91</v>
      </c>
    </row>
    <row r="1172">
      <c r="B1172" s="2">
        <f>IFERROR(__xludf.DUMMYFUNCTION("""COMPUTED_VALUE"""),40434.666666666664)</f>
        <v>40434.66667</v>
      </c>
      <c r="C1172" s="1">
        <f>IFERROR(__xludf.DUMMYFUNCTION("""COMPUTED_VALUE"""),53.04)</f>
        <v>53.04</v>
      </c>
    </row>
    <row r="1173">
      <c r="B1173" s="2">
        <f>IFERROR(__xludf.DUMMYFUNCTION("""COMPUTED_VALUE"""),40435.666666666664)</f>
        <v>40435.66667</v>
      </c>
      <c r="C1173" s="1">
        <f>IFERROR(__xludf.DUMMYFUNCTION("""COMPUTED_VALUE"""),53.3)</f>
        <v>53.3</v>
      </c>
    </row>
    <row r="1174">
      <c r="B1174" s="2">
        <f>IFERROR(__xludf.DUMMYFUNCTION("""COMPUTED_VALUE"""),40436.666666666664)</f>
        <v>40436.66667</v>
      </c>
      <c r="C1174" s="1">
        <f>IFERROR(__xludf.DUMMYFUNCTION("""COMPUTED_VALUE"""),53.56)</f>
        <v>53.56</v>
      </c>
    </row>
    <row r="1175">
      <c r="B1175" s="2">
        <f>IFERROR(__xludf.DUMMYFUNCTION("""COMPUTED_VALUE"""),40437.666666666664)</f>
        <v>40437.66667</v>
      </c>
      <c r="C1175" s="1">
        <f>IFERROR(__xludf.DUMMYFUNCTION("""COMPUTED_VALUE"""),53.91)</f>
        <v>53.91</v>
      </c>
    </row>
    <row r="1176">
      <c r="B1176" s="2">
        <f>IFERROR(__xludf.DUMMYFUNCTION("""COMPUTED_VALUE"""),40438.666666666664)</f>
        <v>40438.66667</v>
      </c>
      <c r="C1176" s="1">
        <f>IFERROR(__xludf.DUMMYFUNCTION("""COMPUTED_VALUE"""),54.13)</f>
        <v>54.13</v>
      </c>
    </row>
    <row r="1177">
      <c r="B1177" s="2">
        <f>IFERROR(__xludf.DUMMYFUNCTION("""COMPUTED_VALUE"""),40441.666666666664)</f>
        <v>40441.66667</v>
      </c>
      <c r="C1177" s="1">
        <f>IFERROR(__xludf.DUMMYFUNCTION("""COMPUTED_VALUE"""),54.99)</f>
        <v>54.99</v>
      </c>
    </row>
    <row r="1178">
      <c r="B1178" s="2">
        <f>IFERROR(__xludf.DUMMYFUNCTION("""COMPUTED_VALUE"""),40442.666666666664)</f>
        <v>40442.66667</v>
      </c>
      <c r="C1178" s="1">
        <f>IFERROR(__xludf.DUMMYFUNCTION("""COMPUTED_VALUE"""),54.87)</f>
        <v>54.87</v>
      </c>
    </row>
    <row r="1179">
      <c r="B1179" s="2">
        <f>IFERROR(__xludf.DUMMYFUNCTION("""COMPUTED_VALUE"""),40443.666666666664)</f>
        <v>40443.66667</v>
      </c>
      <c r="C1179" s="1">
        <f>IFERROR(__xludf.DUMMYFUNCTION("""COMPUTED_VALUE"""),54.6)</f>
        <v>54.6</v>
      </c>
    </row>
    <row r="1180">
      <c r="B1180" s="2">
        <f>IFERROR(__xludf.DUMMYFUNCTION("""COMPUTED_VALUE"""),40444.666666666664)</f>
        <v>40444.66667</v>
      </c>
      <c r="C1180" s="1">
        <f>IFERROR(__xludf.DUMMYFUNCTION("""COMPUTED_VALUE"""),54.57)</f>
        <v>54.57</v>
      </c>
    </row>
    <row r="1181">
      <c r="B1181" s="2">
        <f>IFERROR(__xludf.DUMMYFUNCTION("""COMPUTED_VALUE"""),40445.666666666664)</f>
        <v>40445.66667</v>
      </c>
      <c r="C1181" s="1">
        <f>IFERROR(__xludf.DUMMYFUNCTION("""COMPUTED_VALUE"""),55.76)</f>
        <v>55.76</v>
      </c>
    </row>
    <row r="1182">
      <c r="B1182" s="2">
        <f>IFERROR(__xludf.DUMMYFUNCTION("""COMPUTED_VALUE"""),40448.666666666664)</f>
        <v>40448.66667</v>
      </c>
      <c r="C1182" s="1">
        <f>IFERROR(__xludf.DUMMYFUNCTION("""COMPUTED_VALUE"""),55.71)</f>
        <v>55.71</v>
      </c>
    </row>
    <row r="1183">
      <c r="B1183" s="2">
        <f>IFERROR(__xludf.DUMMYFUNCTION("""COMPUTED_VALUE"""),40449.666666666664)</f>
        <v>40449.66667</v>
      </c>
      <c r="C1183" s="1">
        <f>IFERROR(__xludf.DUMMYFUNCTION("""COMPUTED_VALUE"""),55.82)</f>
        <v>55.82</v>
      </c>
    </row>
    <row r="1184">
      <c r="B1184" s="2">
        <f>IFERROR(__xludf.DUMMYFUNCTION("""COMPUTED_VALUE"""),40450.666666666664)</f>
        <v>40450.66667</v>
      </c>
      <c r="C1184" s="1">
        <f>IFERROR(__xludf.DUMMYFUNCTION("""COMPUTED_VALUE"""),55.87)</f>
        <v>55.87</v>
      </c>
    </row>
    <row r="1185">
      <c r="B1185" s="2">
        <f>IFERROR(__xludf.DUMMYFUNCTION("""COMPUTED_VALUE"""),40451.666666666664)</f>
        <v>40451.66667</v>
      </c>
      <c r="C1185" s="1">
        <f>IFERROR(__xludf.DUMMYFUNCTION("""COMPUTED_VALUE"""),55.6)</f>
        <v>55.6</v>
      </c>
    </row>
    <row r="1186">
      <c r="B1186" s="2">
        <f>IFERROR(__xludf.DUMMYFUNCTION("""COMPUTED_VALUE"""),40452.666666666664)</f>
        <v>40452.66667</v>
      </c>
      <c r="C1186" s="1">
        <f>IFERROR(__xludf.DUMMYFUNCTION("""COMPUTED_VALUE"""),55.6)</f>
        <v>55.6</v>
      </c>
    </row>
    <row r="1187">
      <c r="B1187" s="2">
        <f>IFERROR(__xludf.DUMMYFUNCTION("""COMPUTED_VALUE"""),40455.666666666664)</f>
        <v>40455.66667</v>
      </c>
      <c r="C1187" s="1">
        <f>IFERROR(__xludf.DUMMYFUNCTION("""COMPUTED_VALUE"""),54.96)</f>
        <v>54.96</v>
      </c>
    </row>
    <row r="1188">
      <c r="B1188" s="2">
        <f>IFERROR(__xludf.DUMMYFUNCTION("""COMPUTED_VALUE"""),40456.666666666664)</f>
        <v>40456.66667</v>
      </c>
      <c r="C1188" s="1">
        <f>IFERROR(__xludf.DUMMYFUNCTION("""COMPUTED_VALUE"""),56.13)</f>
        <v>56.13</v>
      </c>
    </row>
    <row r="1189">
      <c r="B1189" s="2">
        <f>IFERROR(__xludf.DUMMYFUNCTION("""COMPUTED_VALUE"""),40457.666666666664)</f>
        <v>40457.66667</v>
      </c>
      <c r="C1189" s="1">
        <f>IFERROR(__xludf.DUMMYFUNCTION("""COMPUTED_VALUE"""),55.5)</f>
        <v>55.5</v>
      </c>
    </row>
    <row r="1190">
      <c r="B1190" s="2">
        <f>IFERROR(__xludf.DUMMYFUNCTION("""COMPUTED_VALUE"""),40458.666666666664)</f>
        <v>40458.66667</v>
      </c>
      <c r="C1190" s="1">
        <f>IFERROR(__xludf.DUMMYFUNCTION("""COMPUTED_VALUE"""),55.84)</f>
        <v>55.84</v>
      </c>
    </row>
    <row r="1191">
      <c r="B1191" s="2">
        <f>IFERROR(__xludf.DUMMYFUNCTION("""COMPUTED_VALUE"""),40459.666666666664)</f>
        <v>40459.66667</v>
      </c>
      <c r="C1191" s="1">
        <f>IFERROR(__xludf.DUMMYFUNCTION("""COMPUTED_VALUE"""),56.21)</f>
        <v>56.21</v>
      </c>
    </row>
    <row r="1192">
      <c r="B1192" s="2">
        <f>IFERROR(__xludf.DUMMYFUNCTION("""COMPUTED_VALUE"""),40462.666666666664)</f>
        <v>40462.66667</v>
      </c>
      <c r="C1192" s="1">
        <f>IFERROR(__xludf.DUMMYFUNCTION("""COMPUTED_VALUE"""),56.27)</f>
        <v>56.27</v>
      </c>
    </row>
    <row r="1193">
      <c r="B1193" s="2">
        <f>IFERROR(__xludf.DUMMYFUNCTION("""COMPUTED_VALUE"""),40463.666666666664)</f>
        <v>40463.66667</v>
      </c>
      <c r="C1193" s="1">
        <f>IFERROR(__xludf.DUMMYFUNCTION("""COMPUTED_VALUE"""),56.68)</f>
        <v>56.68</v>
      </c>
    </row>
    <row r="1194">
      <c r="B1194" s="2">
        <f>IFERROR(__xludf.DUMMYFUNCTION("""COMPUTED_VALUE"""),40464.666666666664)</f>
        <v>40464.66667</v>
      </c>
      <c r="C1194" s="1">
        <f>IFERROR(__xludf.DUMMYFUNCTION("""COMPUTED_VALUE"""),57.23)</f>
        <v>57.23</v>
      </c>
    </row>
    <row r="1195">
      <c r="B1195" s="2">
        <f>IFERROR(__xludf.DUMMYFUNCTION("""COMPUTED_VALUE"""),40465.666666666664)</f>
        <v>40465.66667</v>
      </c>
      <c r="C1195" s="1">
        <f>IFERROR(__xludf.DUMMYFUNCTION("""COMPUTED_VALUE"""),57.24)</f>
        <v>57.24</v>
      </c>
    </row>
    <row r="1196">
      <c r="B1196" s="2">
        <f>IFERROR(__xludf.DUMMYFUNCTION("""COMPUTED_VALUE"""),40466.666666666664)</f>
        <v>40466.66667</v>
      </c>
      <c r="C1196" s="1">
        <f>IFERROR(__xludf.DUMMYFUNCTION("""COMPUTED_VALUE"""),58.25)</f>
        <v>58.25</v>
      </c>
    </row>
    <row r="1197">
      <c r="B1197" s="2">
        <f>IFERROR(__xludf.DUMMYFUNCTION("""COMPUTED_VALUE"""),40469.666666666664)</f>
        <v>40469.66667</v>
      </c>
      <c r="C1197" s="1">
        <f>IFERROR(__xludf.DUMMYFUNCTION("""COMPUTED_VALUE"""),58.42)</f>
        <v>58.42</v>
      </c>
    </row>
    <row r="1198">
      <c r="B1198" s="2">
        <f>IFERROR(__xludf.DUMMYFUNCTION("""COMPUTED_VALUE"""),40470.666666666664)</f>
        <v>40470.66667</v>
      </c>
      <c r="C1198" s="1">
        <f>IFERROR(__xludf.DUMMYFUNCTION("""COMPUTED_VALUE"""),57.5)</f>
        <v>57.5</v>
      </c>
    </row>
    <row r="1199">
      <c r="B1199" s="2">
        <f>IFERROR(__xludf.DUMMYFUNCTION("""COMPUTED_VALUE"""),40471.666666666664)</f>
        <v>40471.66667</v>
      </c>
      <c r="C1199" s="1">
        <f>IFERROR(__xludf.DUMMYFUNCTION("""COMPUTED_VALUE"""),57.91)</f>
        <v>57.91</v>
      </c>
    </row>
    <row r="1200">
      <c r="B1200" s="2">
        <f>IFERROR(__xludf.DUMMYFUNCTION("""COMPUTED_VALUE"""),40472.666666666664)</f>
        <v>40472.66667</v>
      </c>
      <c r="C1200" s="1">
        <f>IFERROR(__xludf.DUMMYFUNCTION("""COMPUTED_VALUE"""),57.98)</f>
        <v>57.98</v>
      </c>
    </row>
    <row r="1201">
      <c r="B1201" s="2">
        <f>IFERROR(__xludf.DUMMYFUNCTION("""COMPUTED_VALUE"""),40473.666666666664)</f>
        <v>40473.66667</v>
      </c>
      <c r="C1201" s="1">
        <f>IFERROR(__xludf.DUMMYFUNCTION("""COMPUTED_VALUE"""),58.41)</f>
        <v>58.41</v>
      </c>
    </row>
    <row r="1202">
      <c r="B1202" s="2">
        <f>IFERROR(__xludf.DUMMYFUNCTION("""COMPUTED_VALUE"""),40476.666666666664)</f>
        <v>40476.66667</v>
      </c>
      <c r="C1202" s="1">
        <f>IFERROR(__xludf.DUMMYFUNCTION("""COMPUTED_VALUE"""),58.69)</f>
        <v>58.69</v>
      </c>
    </row>
    <row r="1203">
      <c r="B1203" s="2">
        <f>IFERROR(__xludf.DUMMYFUNCTION("""COMPUTED_VALUE"""),40477.666666666664)</f>
        <v>40477.66667</v>
      </c>
      <c r="C1203" s="1">
        <f>IFERROR(__xludf.DUMMYFUNCTION("""COMPUTED_VALUE"""),58.74)</f>
        <v>58.74</v>
      </c>
    </row>
    <row r="1204">
      <c r="B1204" s="2">
        <f>IFERROR(__xludf.DUMMYFUNCTION("""COMPUTED_VALUE"""),40478.666666666664)</f>
        <v>40478.66667</v>
      </c>
      <c r="C1204" s="1">
        <f>IFERROR(__xludf.DUMMYFUNCTION("""COMPUTED_VALUE"""),59.1)</f>
        <v>59.1</v>
      </c>
    </row>
    <row r="1205">
      <c r="B1205" s="2">
        <f>IFERROR(__xludf.DUMMYFUNCTION("""COMPUTED_VALUE"""),40479.666666666664)</f>
        <v>40479.66667</v>
      </c>
      <c r="C1205" s="1">
        <f>IFERROR(__xludf.DUMMYFUNCTION("""COMPUTED_VALUE"""),59.07)</f>
        <v>59.07</v>
      </c>
    </row>
    <row r="1206">
      <c r="B1206" s="2">
        <f>IFERROR(__xludf.DUMMYFUNCTION("""COMPUTED_VALUE"""),40480.666666666664)</f>
        <v>40480.66667</v>
      </c>
      <c r="C1206" s="1">
        <f>IFERROR(__xludf.DUMMYFUNCTION("""COMPUTED_VALUE"""),59.16)</f>
        <v>59.16</v>
      </c>
    </row>
    <row r="1207">
      <c r="B1207" s="2">
        <f>IFERROR(__xludf.DUMMYFUNCTION("""COMPUTED_VALUE"""),40483.666666666664)</f>
        <v>40483.66667</v>
      </c>
      <c r="C1207" s="1">
        <f>IFERROR(__xludf.DUMMYFUNCTION("""COMPUTED_VALUE"""),59.23)</f>
        <v>59.23</v>
      </c>
    </row>
    <row r="1208">
      <c r="B1208" s="2">
        <f>IFERROR(__xludf.DUMMYFUNCTION("""COMPUTED_VALUE"""),40484.666666666664)</f>
        <v>40484.66667</v>
      </c>
      <c r="C1208" s="1">
        <f>IFERROR(__xludf.DUMMYFUNCTION("""COMPUTED_VALUE"""),59.79)</f>
        <v>59.79</v>
      </c>
    </row>
    <row r="1209">
      <c r="B1209" s="2">
        <f>IFERROR(__xludf.DUMMYFUNCTION("""COMPUTED_VALUE"""),40485.666666666664)</f>
        <v>40485.66667</v>
      </c>
      <c r="C1209" s="1">
        <f>IFERROR(__xludf.DUMMYFUNCTION("""COMPUTED_VALUE"""),60.14)</f>
        <v>60.14</v>
      </c>
    </row>
    <row r="1210">
      <c r="B1210" s="2">
        <f>IFERROR(__xludf.DUMMYFUNCTION("""COMPUTED_VALUE"""),40486.666666666664)</f>
        <v>40486.66667</v>
      </c>
      <c r="C1210" s="1">
        <f>IFERROR(__xludf.DUMMYFUNCTION("""COMPUTED_VALUE"""),61.1)</f>
        <v>61.1</v>
      </c>
    </row>
    <row r="1211">
      <c r="B1211" s="2">
        <f>IFERROR(__xludf.DUMMYFUNCTION("""COMPUTED_VALUE"""),40487.666666666664)</f>
        <v>40487.66667</v>
      </c>
      <c r="C1211" s="1">
        <f>IFERROR(__xludf.DUMMYFUNCTION("""COMPUTED_VALUE"""),61.16)</f>
        <v>61.16</v>
      </c>
    </row>
    <row r="1212">
      <c r="B1212" s="2">
        <f>IFERROR(__xludf.DUMMYFUNCTION("""COMPUTED_VALUE"""),40490.666666666664)</f>
        <v>40490.66667</v>
      </c>
      <c r="C1212" s="1">
        <f>IFERROR(__xludf.DUMMYFUNCTION("""COMPUTED_VALUE"""),61.27)</f>
        <v>61.27</v>
      </c>
    </row>
    <row r="1213">
      <c r="B1213" s="2">
        <f>IFERROR(__xludf.DUMMYFUNCTION("""COMPUTED_VALUE"""),40491.666666666664)</f>
        <v>40491.66667</v>
      </c>
      <c r="C1213" s="1">
        <f>IFERROR(__xludf.DUMMYFUNCTION("""COMPUTED_VALUE"""),60.95)</f>
        <v>60.95</v>
      </c>
    </row>
    <row r="1214">
      <c r="B1214" s="2">
        <f>IFERROR(__xludf.DUMMYFUNCTION("""COMPUTED_VALUE"""),40492.666666666664)</f>
        <v>40492.66667</v>
      </c>
      <c r="C1214" s="1">
        <f>IFERROR(__xludf.DUMMYFUNCTION("""COMPUTED_VALUE"""),61.16)</f>
        <v>61.16</v>
      </c>
    </row>
    <row r="1215">
      <c r="B1215" s="2">
        <f>IFERROR(__xludf.DUMMYFUNCTION("""COMPUTED_VALUE"""),40493.666666666664)</f>
        <v>40493.66667</v>
      </c>
      <c r="C1215" s="1">
        <f>IFERROR(__xludf.DUMMYFUNCTION("""COMPUTED_VALUE"""),60.19)</f>
        <v>60.19</v>
      </c>
    </row>
    <row r="1216">
      <c r="B1216" s="2">
        <f>IFERROR(__xludf.DUMMYFUNCTION("""COMPUTED_VALUE"""),40494.666666666664)</f>
        <v>40494.66667</v>
      </c>
      <c r="C1216" s="1">
        <f>IFERROR(__xludf.DUMMYFUNCTION("""COMPUTED_VALUE"""),59.34)</f>
        <v>59.34</v>
      </c>
    </row>
    <row r="1217">
      <c r="B1217" s="2">
        <f>IFERROR(__xludf.DUMMYFUNCTION("""COMPUTED_VALUE"""),40497.666666666664)</f>
        <v>40497.66667</v>
      </c>
      <c r="C1217" s="1">
        <f>IFERROR(__xludf.DUMMYFUNCTION("""COMPUTED_VALUE"""),59.1)</f>
        <v>59.1</v>
      </c>
    </row>
    <row r="1218">
      <c r="B1218" s="2">
        <f>IFERROR(__xludf.DUMMYFUNCTION("""COMPUTED_VALUE"""),40498.666666666664)</f>
        <v>40498.66667</v>
      </c>
      <c r="C1218" s="1">
        <f>IFERROR(__xludf.DUMMYFUNCTION("""COMPUTED_VALUE"""),58.09)</f>
        <v>58.09</v>
      </c>
    </row>
    <row r="1219">
      <c r="B1219" s="2">
        <f>IFERROR(__xludf.DUMMYFUNCTION("""COMPUTED_VALUE"""),40499.666666666664)</f>
        <v>40499.66667</v>
      </c>
      <c r="C1219" s="1">
        <f>IFERROR(__xludf.DUMMYFUNCTION("""COMPUTED_VALUE"""),58.1)</f>
        <v>58.1</v>
      </c>
    </row>
    <row r="1220">
      <c r="B1220" s="2">
        <f>IFERROR(__xludf.DUMMYFUNCTION("""COMPUTED_VALUE"""),40500.666666666664)</f>
        <v>40500.66667</v>
      </c>
      <c r="C1220" s="1">
        <f>IFERROR(__xludf.DUMMYFUNCTION("""COMPUTED_VALUE"""),59.14)</f>
        <v>59.14</v>
      </c>
    </row>
    <row r="1221">
      <c r="B1221" s="2">
        <f>IFERROR(__xludf.DUMMYFUNCTION("""COMPUTED_VALUE"""),40501.666666666664)</f>
        <v>40501.66667</v>
      </c>
      <c r="C1221" s="1">
        <f>IFERROR(__xludf.DUMMYFUNCTION("""COMPUTED_VALUE"""),59.34)</f>
        <v>59.34</v>
      </c>
    </row>
    <row r="1222">
      <c r="B1222" s="2">
        <f>IFERROR(__xludf.DUMMYFUNCTION("""COMPUTED_VALUE"""),40504.666666666664)</f>
        <v>40504.66667</v>
      </c>
      <c r="C1222" s="1">
        <f>IFERROR(__xludf.DUMMYFUNCTION("""COMPUTED_VALUE"""),59.73)</f>
        <v>59.73</v>
      </c>
    </row>
    <row r="1223">
      <c r="B1223" s="2">
        <f>IFERROR(__xludf.DUMMYFUNCTION("""COMPUTED_VALUE"""),40505.666666666664)</f>
        <v>40505.66667</v>
      </c>
      <c r="C1223" s="1">
        <f>IFERROR(__xludf.DUMMYFUNCTION("""COMPUTED_VALUE"""),58.91)</f>
        <v>58.91</v>
      </c>
    </row>
    <row r="1224">
      <c r="B1224" s="2">
        <f>IFERROR(__xludf.DUMMYFUNCTION("""COMPUTED_VALUE"""),40506.666666666664)</f>
        <v>40506.66667</v>
      </c>
      <c r="C1224" s="1">
        <f>IFERROR(__xludf.DUMMYFUNCTION("""COMPUTED_VALUE"""),59.96)</f>
        <v>59.96</v>
      </c>
    </row>
    <row r="1225">
      <c r="B1225" s="2">
        <f>IFERROR(__xludf.DUMMYFUNCTION("""COMPUTED_VALUE"""),40508.666666666664)</f>
        <v>40508.66667</v>
      </c>
      <c r="C1225" s="1">
        <f>IFERROR(__xludf.DUMMYFUNCTION("""COMPUTED_VALUE"""),59.75)</f>
        <v>59.75</v>
      </c>
    </row>
    <row r="1226">
      <c r="B1226" s="2">
        <f>IFERROR(__xludf.DUMMYFUNCTION("""COMPUTED_VALUE"""),40511.666666666664)</f>
        <v>40511.66667</v>
      </c>
      <c r="C1226" s="1">
        <f>IFERROR(__xludf.DUMMYFUNCTION("""COMPUTED_VALUE"""),59.36)</f>
        <v>59.36</v>
      </c>
    </row>
    <row r="1227">
      <c r="B1227" s="2">
        <f>IFERROR(__xludf.DUMMYFUNCTION("""COMPUTED_VALUE"""),40512.666666666664)</f>
        <v>40512.66667</v>
      </c>
      <c r="C1227" s="1">
        <f>IFERROR(__xludf.DUMMYFUNCTION("""COMPUTED_VALUE"""),58.6)</f>
        <v>58.6</v>
      </c>
    </row>
    <row r="1228">
      <c r="B1228" s="2">
        <f>IFERROR(__xludf.DUMMYFUNCTION("""COMPUTED_VALUE"""),40513.666666666664)</f>
        <v>40513.66667</v>
      </c>
      <c r="C1228" s="1">
        <f>IFERROR(__xludf.DUMMYFUNCTION("""COMPUTED_VALUE"""),59.92)</f>
        <v>59.92</v>
      </c>
    </row>
    <row r="1229">
      <c r="B1229" s="2">
        <f>IFERROR(__xludf.DUMMYFUNCTION("""COMPUTED_VALUE"""),40514.666666666664)</f>
        <v>40514.66667</v>
      </c>
      <c r="C1229" s="1">
        <f>IFERROR(__xludf.DUMMYFUNCTION("""COMPUTED_VALUE"""),60.7)</f>
        <v>60.7</v>
      </c>
    </row>
    <row r="1230">
      <c r="B1230" s="2">
        <f>IFERROR(__xludf.DUMMYFUNCTION("""COMPUTED_VALUE"""),40515.666666666664)</f>
        <v>40515.66667</v>
      </c>
      <c r="C1230" s="1">
        <f>IFERROR(__xludf.DUMMYFUNCTION("""COMPUTED_VALUE"""),60.94)</f>
        <v>60.94</v>
      </c>
    </row>
    <row r="1231">
      <c r="B1231" s="2">
        <f>IFERROR(__xludf.DUMMYFUNCTION("""COMPUTED_VALUE"""),40518.666666666664)</f>
        <v>40518.66667</v>
      </c>
      <c r="C1231" s="1">
        <f>IFERROR(__xludf.DUMMYFUNCTION("""COMPUTED_VALUE"""),61.03)</f>
        <v>61.03</v>
      </c>
    </row>
    <row r="1232">
      <c r="B1232" s="2">
        <f>IFERROR(__xludf.DUMMYFUNCTION("""COMPUTED_VALUE"""),40519.666666666664)</f>
        <v>40519.66667</v>
      </c>
      <c r="C1232" s="1">
        <f>IFERROR(__xludf.DUMMYFUNCTION("""COMPUTED_VALUE"""),61.05)</f>
        <v>61.05</v>
      </c>
    </row>
    <row r="1233">
      <c r="B1233" s="2">
        <f>IFERROR(__xludf.DUMMYFUNCTION("""COMPUTED_VALUE"""),40520.666666666664)</f>
        <v>40520.66667</v>
      </c>
      <c r="C1233" s="1">
        <f>IFERROR(__xludf.DUMMYFUNCTION("""COMPUTED_VALUE"""),61.54)</f>
        <v>61.54</v>
      </c>
    </row>
    <row r="1234">
      <c r="B1234" s="2">
        <f>IFERROR(__xludf.DUMMYFUNCTION("""COMPUTED_VALUE"""),40521.666666666664)</f>
        <v>40521.66667</v>
      </c>
      <c r="C1234" s="1">
        <f>IFERROR(__xludf.DUMMYFUNCTION("""COMPUTED_VALUE"""),61.57)</f>
        <v>61.57</v>
      </c>
    </row>
    <row r="1235">
      <c r="B1235" s="2">
        <f>IFERROR(__xludf.DUMMYFUNCTION("""COMPUTED_VALUE"""),40522.666666666664)</f>
        <v>40522.66667</v>
      </c>
      <c r="C1235" s="1">
        <f>IFERROR(__xludf.DUMMYFUNCTION("""COMPUTED_VALUE"""),61.96)</f>
        <v>61.96</v>
      </c>
    </row>
    <row r="1236">
      <c r="B1236" s="2">
        <f>IFERROR(__xludf.DUMMYFUNCTION("""COMPUTED_VALUE"""),40525.666666666664)</f>
        <v>40525.66667</v>
      </c>
      <c r="C1236" s="1">
        <f>IFERROR(__xludf.DUMMYFUNCTION("""COMPUTED_VALUE"""),61.72)</f>
        <v>61.72</v>
      </c>
    </row>
    <row r="1237">
      <c r="B1237" s="2">
        <f>IFERROR(__xludf.DUMMYFUNCTION("""COMPUTED_VALUE"""),40526.666666666664)</f>
        <v>40526.66667</v>
      </c>
      <c r="C1237" s="1">
        <f>IFERROR(__xludf.DUMMYFUNCTION("""COMPUTED_VALUE"""),61.65)</f>
        <v>61.65</v>
      </c>
    </row>
    <row r="1238">
      <c r="B1238" s="2">
        <f>IFERROR(__xludf.DUMMYFUNCTION("""COMPUTED_VALUE"""),40527.666666666664)</f>
        <v>40527.66667</v>
      </c>
      <c r="C1238" s="1">
        <f>IFERROR(__xludf.DUMMYFUNCTION("""COMPUTED_VALUE"""),61.36)</f>
        <v>61.36</v>
      </c>
    </row>
    <row r="1239">
      <c r="B1239" s="2">
        <f>IFERROR(__xludf.DUMMYFUNCTION("""COMPUTED_VALUE"""),40528.666666666664)</f>
        <v>40528.66667</v>
      </c>
      <c r="C1239" s="1">
        <f>IFERROR(__xludf.DUMMYFUNCTION("""COMPUTED_VALUE"""),61.56)</f>
        <v>61.56</v>
      </c>
    </row>
    <row r="1240">
      <c r="B1240" s="2">
        <f>IFERROR(__xludf.DUMMYFUNCTION("""COMPUTED_VALUE"""),40529.666666666664)</f>
        <v>40529.66667</v>
      </c>
      <c r="C1240" s="1">
        <f>IFERROR(__xludf.DUMMYFUNCTION("""COMPUTED_VALUE"""),61.78)</f>
        <v>61.78</v>
      </c>
    </row>
    <row r="1241">
      <c r="B1241" s="2">
        <f>IFERROR(__xludf.DUMMYFUNCTION("""COMPUTED_VALUE"""),40532.666666666664)</f>
        <v>40532.66667</v>
      </c>
      <c r="C1241" s="1">
        <f>IFERROR(__xludf.DUMMYFUNCTION("""COMPUTED_VALUE"""),61.71)</f>
        <v>61.71</v>
      </c>
    </row>
    <row r="1242">
      <c r="B1242" s="2">
        <f>IFERROR(__xludf.DUMMYFUNCTION("""COMPUTED_VALUE"""),40533.666666666664)</f>
        <v>40533.66667</v>
      </c>
      <c r="C1242" s="1">
        <f>IFERROR(__xludf.DUMMYFUNCTION("""COMPUTED_VALUE"""),62.08)</f>
        <v>62.08</v>
      </c>
    </row>
    <row r="1243">
      <c r="B1243" s="2">
        <f>IFERROR(__xludf.DUMMYFUNCTION("""COMPUTED_VALUE"""),40534.666666666664)</f>
        <v>40534.66667</v>
      </c>
      <c r="C1243" s="1">
        <f>IFERROR(__xludf.DUMMYFUNCTION("""COMPUTED_VALUE"""),61.72)</f>
        <v>61.72</v>
      </c>
    </row>
    <row r="1244">
      <c r="B1244" s="2">
        <f>IFERROR(__xludf.DUMMYFUNCTION("""COMPUTED_VALUE"""),40535.666666666664)</f>
        <v>40535.66667</v>
      </c>
      <c r="C1244" s="1">
        <f>IFERROR(__xludf.DUMMYFUNCTION("""COMPUTED_VALUE"""),61.63)</f>
        <v>61.63</v>
      </c>
    </row>
    <row r="1245">
      <c r="B1245" s="2">
        <f>IFERROR(__xludf.DUMMYFUNCTION("""COMPUTED_VALUE"""),40539.666666666664)</f>
        <v>40539.66667</v>
      </c>
      <c r="C1245" s="1">
        <f>IFERROR(__xludf.DUMMYFUNCTION("""COMPUTED_VALUE"""),61.78)</f>
        <v>61.78</v>
      </c>
    </row>
    <row r="1246">
      <c r="B1246" s="2">
        <f>IFERROR(__xludf.DUMMYFUNCTION("""COMPUTED_VALUE"""),40540.666666666664)</f>
        <v>40540.66667</v>
      </c>
      <c r="C1246" s="1">
        <f>IFERROR(__xludf.DUMMYFUNCTION("""COMPUTED_VALUE"""),61.71)</f>
        <v>61.71</v>
      </c>
    </row>
    <row r="1247">
      <c r="B1247" s="2">
        <f>IFERROR(__xludf.DUMMYFUNCTION("""COMPUTED_VALUE"""),40541.666666666664)</f>
        <v>40541.66667</v>
      </c>
      <c r="C1247" s="1">
        <f>IFERROR(__xludf.DUMMYFUNCTION("""COMPUTED_VALUE"""),61.79)</f>
        <v>61.79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IFERROR(__xludf.DUMMYFUNCTION("GOOGLEFINANCE(""VGT"",""price"",""1/2/2014"",""12/29/2017"",""daily"")"),"Date")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IFERROR(__xludf.DUMMYFUNCTION("""COMPUTED_VALUE"""),41641.666666666664)</f>
        <v>41641.66667</v>
      </c>
      <c r="B2" s="1">
        <f>IFERROR(__xludf.DUMMYFUNCTION("""COMPUTED_VALUE"""),88.62)</f>
        <v>88.62</v>
      </c>
    </row>
    <row r="3">
      <c r="A3" s="2">
        <f>IFERROR(__xludf.DUMMYFUNCTION("""COMPUTED_VALUE"""),41642.666666666664)</f>
        <v>41642.66667</v>
      </c>
      <c r="B3" s="1">
        <f>IFERROR(__xludf.DUMMYFUNCTION("""COMPUTED_VALUE"""),88.32)</f>
        <v>88.32</v>
      </c>
    </row>
    <row r="4">
      <c r="A4" s="2">
        <f>IFERROR(__xludf.DUMMYFUNCTION("""COMPUTED_VALUE"""),41645.666666666664)</f>
        <v>41645.66667</v>
      </c>
      <c r="B4" s="1">
        <f>IFERROR(__xludf.DUMMYFUNCTION("""COMPUTED_VALUE"""),88.07)</f>
        <v>88.07</v>
      </c>
    </row>
    <row r="5">
      <c r="A5" s="2">
        <f>IFERROR(__xludf.DUMMYFUNCTION("""COMPUTED_VALUE"""),41646.666666666664)</f>
        <v>41646.66667</v>
      </c>
      <c r="B5" s="1">
        <f>IFERROR(__xludf.DUMMYFUNCTION("""COMPUTED_VALUE"""),88.96)</f>
        <v>88.96</v>
      </c>
    </row>
    <row r="6">
      <c r="A6" s="2">
        <f>IFERROR(__xludf.DUMMYFUNCTION("""COMPUTED_VALUE"""),41647.666666666664)</f>
        <v>41647.66667</v>
      </c>
      <c r="B6" s="1">
        <f>IFERROR(__xludf.DUMMYFUNCTION("""COMPUTED_VALUE"""),89.07)</f>
        <v>89.07</v>
      </c>
    </row>
    <row r="7">
      <c r="A7" s="2">
        <f>IFERROR(__xludf.DUMMYFUNCTION("""COMPUTED_VALUE"""),41648.666666666664)</f>
        <v>41648.66667</v>
      </c>
      <c r="B7" s="1">
        <f>IFERROR(__xludf.DUMMYFUNCTION("""COMPUTED_VALUE"""),88.65)</f>
        <v>88.65</v>
      </c>
    </row>
    <row r="8">
      <c r="A8" s="2">
        <f>IFERROR(__xludf.DUMMYFUNCTION("""COMPUTED_VALUE"""),41649.666666666664)</f>
        <v>41649.66667</v>
      </c>
      <c r="B8" s="1">
        <f>IFERROR(__xludf.DUMMYFUNCTION("""COMPUTED_VALUE"""),88.81)</f>
        <v>88.81</v>
      </c>
    </row>
    <row r="9">
      <c r="A9" s="2">
        <f>IFERROR(__xludf.DUMMYFUNCTION("""COMPUTED_VALUE"""),41652.666666666664)</f>
        <v>41652.66667</v>
      </c>
      <c r="B9" s="1">
        <f>IFERROR(__xludf.DUMMYFUNCTION("""COMPUTED_VALUE"""),87.82)</f>
        <v>87.82</v>
      </c>
    </row>
    <row r="10">
      <c r="A10" s="2">
        <f>IFERROR(__xludf.DUMMYFUNCTION("""COMPUTED_VALUE"""),41653.666666666664)</f>
        <v>41653.66667</v>
      </c>
      <c r="B10" s="1">
        <f>IFERROR(__xludf.DUMMYFUNCTION("""COMPUTED_VALUE"""),89.46)</f>
        <v>89.46</v>
      </c>
    </row>
    <row r="11">
      <c r="A11" s="2">
        <f>IFERROR(__xludf.DUMMYFUNCTION("""COMPUTED_VALUE"""),41654.666666666664)</f>
        <v>41654.66667</v>
      </c>
      <c r="B11" s="1">
        <f>IFERROR(__xludf.DUMMYFUNCTION("""COMPUTED_VALUE"""),90.51)</f>
        <v>90.51</v>
      </c>
    </row>
    <row r="12">
      <c r="A12" s="2">
        <f>IFERROR(__xludf.DUMMYFUNCTION("""COMPUTED_VALUE"""),41655.666666666664)</f>
        <v>41655.66667</v>
      </c>
      <c r="B12" s="1">
        <f>IFERROR(__xludf.DUMMYFUNCTION("""COMPUTED_VALUE"""),90.53)</f>
        <v>90.53</v>
      </c>
    </row>
    <row r="13">
      <c r="A13" s="2">
        <f>IFERROR(__xludf.DUMMYFUNCTION("""COMPUTED_VALUE"""),41656.666666666664)</f>
        <v>41656.66667</v>
      </c>
      <c r="B13" s="1">
        <f>IFERROR(__xludf.DUMMYFUNCTION("""COMPUTED_VALUE"""),89.99)</f>
        <v>89.99</v>
      </c>
    </row>
    <row r="14">
      <c r="A14" s="2">
        <f>IFERROR(__xludf.DUMMYFUNCTION("""COMPUTED_VALUE"""),41660.666666666664)</f>
        <v>41660.66667</v>
      </c>
      <c r="B14" s="1">
        <f>IFERROR(__xludf.DUMMYFUNCTION("""COMPUTED_VALUE"""),90.37)</f>
        <v>90.37</v>
      </c>
    </row>
    <row r="15">
      <c r="A15" s="2">
        <f>IFERROR(__xludf.DUMMYFUNCTION("""COMPUTED_VALUE"""),41661.666666666664)</f>
        <v>41661.66667</v>
      </c>
      <c r="B15" s="1">
        <f>IFERROR(__xludf.DUMMYFUNCTION("""COMPUTED_VALUE"""),90.51)</f>
        <v>90.51</v>
      </c>
    </row>
    <row r="16">
      <c r="A16" s="2">
        <f>IFERROR(__xludf.DUMMYFUNCTION("""COMPUTED_VALUE"""),41662.666666666664)</f>
        <v>41662.66667</v>
      </c>
      <c r="B16" s="1">
        <f>IFERROR(__xludf.DUMMYFUNCTION("""COMPUTED_VALUE"""),90.1)</f>
        <v>90.1</v>
      </c>
    </row>
    <row r="17">
      <c r="A17" s="2">
        <f>IFERROR(__xludf.DUMMYFUNCTION("""COMPUTED_VALUE"""),41663.666666666664)</f>
        <v>41663.66667</v>
      </c>
      <c r="B17" s="1">
        <f>IFERROR(__xludf.DUMMYFUNCTION("""COMPUTED_VALUE"""),88.2)</f>
        <v>88.2</v>
      </c>
    </row>
    <row r="18">
      <c r="A18" s="2">
        <f>IFERROR(__xludf.DUMMYFUNCTION("""COMPUTED_VALUE"""),41666.666666666664)</f>
        <v>41666.66667</v>
      </c>
      <c r="B18" s="1">
        <f>IFERROR(__xludf.DUMMYFUNCTION("""COMPUTED_VALUE"""),87.21)</f>
        <v>87.21</v>
      </c>
    </row>
    <row r="19">
      <c r="A19" s="2">
        <f>IFERROR(__xludf.DUMMYFUNCTION("""COMPUTED_VALUE"""),41667.666666666664)</f>
        <v>41667.66667</v>
      </c>
      <c r="B19" s="1">
        <f>IFERROR(__xludf.DUMMYFUNCTION("""COMPUTED_VALUE"""),86.92)</f>
        <v>86.92</v>
      </c>
    </row>
    <row r="20">
      <c r="A20" s="2">
        <f>IFERROR(__xludf.DUMMYFUNCTION("""COMPUTED_VALUE"""),41668.666666666664)</f>
        <v>41668.66667</v>
      </c>
      <c r="B20" s="1">
        <f>IFERROR(__xludf.DUMMYFUNCTION("""COMPUTED_VALUE"""),86.11)</f>
        <v>86.11</v>
      </c>
    </row>
    <row r="21">
      <c r="A21" s="2">
        <f>IFERROR(__xludf.DUMMYFUNCTION("""COMPUTED_VALUE"""),41669.666666666664)</f>
        <v>41669.66667</v>
      </c>
      <c r="B21" s="1">
        <f>IFERROR(__xludf.DUMMYFUNCTION("""COMPUTED_VALUE"""),87.42)</f>
        <v>87.42</v>
      </c>
    </row>
    <row r="22">
      <c r="A22" s="2">
        <f>IFERROR(__xludf.DUMMYFUNCTION("""COMPUTED_VALUE"""),41670.666666666664)</f>
        <v>41670.66667</v>
      </c>
      <c r="B22" s="1">
        <f>IFERROR(__xludf.DUMMYFUNCTION("""COMPUTED_VALUE"""),87.44)</f>
        <v>87.44</v>
      </c>
    </row>
    <row r="23">
      <c r="A23" s="2">
        <f>IFERROR(__xludf.DUMMYFUNCTION("""COMPUTED_VALUE"""),41673.666666666664)</f>
        <v>41673.66667</v>
      </c>
      <c r="B23" s="1">
        <f>IFERROR(__xludf.DUMMYFUNCTION("""COMPUTED_VALUE"""),85.54)</f>
        <v>85.54</v>
      </c>
    </row>
    <row r="24">
      <c r="A24" s="2">
        <f>IFERROR(__xludf.DUMMYFUNCTION("""COMPUTED_VALUE"""),41674.666666666664)</f>
        <v>41674.66667</v>
      </c>
      <c r="B24" s="1">
        <f>IFERROR(__xludf.DUMMYFUNCTION("""COMPUTED_VALUE"""),85.93)</f>
        <v>85.93</v>
      </c>
    </row>
    <row r="25">
      <c r="A25" s="2">
        <f>IFERROR(__xludf.DUMMYFUNCTION("""COMPUTED_VALUE"""),41675.666666666664)</f>
        <v>41675.66667</v>
      </c>
      <c r="B25" s="1">
        <f>IFERROR(__xludf.DUMMYFUNCTION("""COMPUTED_VALUE"""),85.95)</f>
        <v>85.95</v>
      </c>
    </row>
    <row r="26">
      <c r="A26" s="2">
        <f>IFERROR(__xludf.DUMMYFUNCTION("""COMPUTED_VALUE"""),41676.666666666664)</f>
        <v>41676.66667</v>
      </c>
      <c r="B26" s="1">
        <f>IFERROR(__xludf.DUMMYFUNCTION("""COMPUTED_VALUE"""),87.03)</f>
        <v>87.03</v>
      </c>
    </row>
    <row r="27">
      <c r="A27" s="2">
        <f>IFERROR(__xludf.DUMMYFUNCTION("""COMPUTED_VALUE"""),41677.666666666664)</f>
        <v>41677.66667</v>
      </c>
      <c r="B27" s="1">
        <f>IFERROR(__xludf.DUMMYFUNCTION("""COMPUTED_VALUE"""),88.23)</f>
        <v>88.23</v>
      </c>
    </row>
    <row r="28">
      <c r="A28" s="2">
        <f>IFERROR(__xludf.DUMMYFUNCTION("""COMPUTED_VALUE"""),41680.666666666664)</f>
        <v>41680.66667</v>
      </c>
      <c r="B28" s="1">
        <f>IFERROR(__xludf.DUMMYFUNCTION("""COMPUTED_VALUE"""),88.56)</f>
        <v>88.56</v>
      </c>
    </row>
    <row r="29">
      <c r="A29" s="2">
        <f>IFERROR(__xludf.DUMMYFUNCTION("""COMPUTED_VALUE"""),41681.666666666664)</f>
        <v>41681.66667</v>
      </c>
      <c r="B29" s="1">
        <f>IFERROR(__xludf.DUMMYFUNCTION("""COMPUTED_VALUE"""),89.45)</f>
        <v>89.45</v>
      </c>
    </row>
    <row r="30">
      <c r="A30" s="2">
        <f>IFERROR(__xludf.DUMMYFUNCTION("""COMPUTED_VALUE"""),41682.666666666664)</f>
        <v>41682.66667</v>
      </c>
      <c r="B30" s="1">
        <f>IFERROR(__xludf.DUMMYFUNCTION("""COMPUTED_VALUE"""),89.75)</f>
        <v>89.75</v>
      </c>
    </row>
    <row r="31">
      <c r="A31" s="2">
        <f>IFERROR(__xludf.DUMMYFUNCTION("""COMPUTED_VALUE"""),41683.666666666664)</f>
        <v>41683.66667</v>
      </c>
      <c r="B31" s="1">
        <f>IFERROR(__xludf.DUMMYFUNCTION("""COMPUTED_VALUE"""),90.58)</f>
        <v>90.58</v>
      </c>
    </row>
    <row r="32">
      <c r="A32" s="2">
        <f>IFERROR(__xludf.DUMMYFUNCTION("""COMPUTED_VALUE"""),41684.666666666664)</f>
        <v>41684.66667</v>
      </c>
      <c r="B32" s="1">
        <f>IFERROR(__xludf.DUMMYFUNCTION("""COMPUTED_VALUE"""),90.82)</f>
        <v>90.82</v>
      </c>
    </row>
    <row r="33">
      <c r="A33" s="2">
        <f>IFERROR(__xludf.DUMMYFUNCTION("""COMPUTED_VALUE"""),41688.666666666664)</f>
        <v>41688.66667</v>
      </c>
      <c r="B33" s="1">
        <f>IFERROR(__xludf.DUMMYFUNCTION("""COMPUTED_VALUE"""),91.17)</f>
        <v>91.17</v>
      </c>
    </row>
    <row r="34">
      <c r="A34" s="2">
        <f>IFERROR(__xludf.DUMMYFUNCTION("""COMPUTED_VALUE"""),41689.666666666664)</f>
        <v>41689.66667</v>
      </c>
      <c r="B34" s="1">
        <f>IFERROR(__xludf.DUMMYFUNCTION("""COMPUTED_VALUE"""),90.67)</f>
        <v>90.67</v>
      </c>
    </row>
    <row r="35">
      <c r="A35" s="2">
        <f>IFERROR(__xludf.DUMMYFUNCTION("""COMPUTED_VALUE"""),41690.666666666664)</f>
        <v>41690.66667</v>
      </c>
      <c r="B35" s="1">
        <f>IFERROR(__xludf.DUMMYFUNCTION("""COMPUTED_VALUE"""),91.09)</f>
        <v>91.09</v>
      </c>
    </row>
    <row r="36">
      <c r="A36" s="2">
        <f>IFERROR(__xludf.DUMMYFUNCTION("""COMPUTED_VALUE"""),41691.666666666664)</f>
        <v>41691.66667</v>
      </c>
      <c r="B36" s="1">
        <f>IFERROR(__xludf.DUMMYFUNCTION("""COMPUTED_VALUE"""),90.85)</f>
        <v>90.85</v>
      </c>
    </row>
    <row r="37">
      <c r="A37" s="2">
        <f>IFERROR(__xludf.DUMMYFUNCTION("""COMPUTED_VALUE"""),41694.666666666664)</f>
        <v>41694.66667</v>
      </c>
      <c r="B37" s="1">
        <f>IFERROR(__xludf.DUMMYFUNCTION("""COMPUTED_VALUE"""),91.34)</f>
        <v>91.34</v>
      </c>
    </row>
    <row r="38">
      <c r="A38" s="2">
        <f>IFERROR(__xludf.DUMMYFUNCTION("""COMPUTED_VALUE"""),41695.666666666664)</f>
        <v>41695.66667</v>
      </c>
      <c r="B38" s="1">
        <f>IFERROR(__xludf.DUMMYFUNCTION("""COMPUTED_VALUE"""),91.11)</f>
        <v>91.11</v>
      </c>
    </row>
    <row r="39">
      <c r="A39" s="2">
        <f>IFERROR(__xludf.DUMMYFUNCTION("""COMPUTED_VALUE"""),41696.666666666664)</f>
        <v>41696.66667</v>
      </c>
      <c r="B39" s="1">
        <f>IFERROR(__xludf.DUMMYFUNCTION("""COMPUTED_VALUE"""),91.34)</f>
        <v>91.34</v>
      </c>
    </row>
    <row r="40">
      <c r="A40" s="2">
        <f>IFERROR(__xludf.DUMMYFUNCTION("""COMPUTED_VALUE"""),41697.666666666664)</f>
        <v>41697.66667</v>
      </c>
      <c r="B40" s="1">
        <f>IFERROR(__xludf.DUMMYFUNCTION("""COMPUTED_VALUE"""),92.02)</f>
        <v>92.02</v>
      </c>
    </row>
    <row r="41">
      <c r="A41" s="2">
        <f>IFERROR(__xludf.DUMMYFUNCTION("""COMPUTED_VALUE"""),41698.666666666664)</f>
        <v>41698.66667</v>
      </c>
      <c r="B41" s="1">
        <f>IFERROR(__xludf.DUMMYFUNCTION("""COMPUTED_VALUE"""),91.69)</f>
        <v>91.69</v>
      </c>
    </row>
    <row r="42">
      <c r="A42" s="2">
        <f>IFERROR(__xludf.DUMMYFUNCTION("""COMPUTED_VALUE"""),41701.666666666664)</f>
        <v>41701.66667</v>
      </c>
      <c r="B42" s="1">
        <f>IFERROR(__xludf.DUMMYFUNCTION("""COMPUTED_VALUE"""),91.01)</f>
        <v>91.01</v>
      </c>
    </row>
    <row r="43">
      <c r="A43" s="2">
        <f>IFERROR(__xludf.DUMMYFUNCTION("""COMPUTED_VALUE"""),41702.666666666664)</f>
        <v>41702.66667</v>
      </c>
      <c r="B43" s="1">
        <f>IFERROR(__xludf.DUMMYFUNCTION("""COMPUTED_VALUE"""),92.51)</f>
        <v>92.51</v>
      </c>
    </row>
    <row r="44">
      <c r="A44" s="2">
        <f>IFERROR(__xludf.DUMMYFUNCTION("""COMPUTED_VALUE"""),41703.666666666664)</f>
        <v>41703.66667</v>
      </c>
      <c r="B44" s="1">
        <f>IFERROR(__xludf.DUMMYFUNCTION("""COMPUTED_VALUE"""),92.7)</f>
        <v>92.7</v>
      </c>
    </row>
    <row r="45">
      <c r="A45" s="2">
        <f>IFERROR(__xludf.DUMMYFUNCTION("""COMPUTED_VALUE"""),41704.666666666664)</f>
        <v>41704.66667</v>
      </c>
      <c r="B45" s="1">
        <f>IFERROR(__xludf.DUMMYFUNCTION("""COMPUTED_VALUE"""),92.64)</f>
        <v>92.64</v>
      </c>
    </row>
    <row r="46">
      <c r="A46" s="2">
        <f>IFERROR(__xludf.DUMMYFUNCTION("""COMPUTED_VALUE"""),41705.666666666664)</f>
        <v>41705.66667</v>
      </c>
      <c r="B46" s="1">
        <f>IFERROR(__xludf.DUMMYFUNCTION("""COMPUTED_VALUE"""),92.37)</f>
        <v>92.37</v>
      </c>
    </row>
    <row r="47">
      <c r="A47" s="2">
        <f>IFERROR(__xludf.DUMMYFUNCTION("""COMPUTED_VALUE"""),41708.666666666664)</f>
        <v>41708.66667</v>
      </c>
      <c r="B47" s="1">
        <f>IFERROR(__xludf.DUMMYFUNCTION("""COMPUTED_VALUE"""),92.14)</f>
        <v>92.14</v>
      </c>
    </row>
    <row r="48">
      <c r="A48" s="2">
        <f>IFERROR(__xludf.DUMMYFUNCTION("""COMPUTED_VALUE"""),41709.666666666664)</f>
        <v>41709.66667</v>
      </c>
      <c r="B48" s="1">
        <f>IFERROR(__xludf.DUMMYFUNCTION("""COMPUTED_VALUE"""),91.81)</f>
        <v>91.81</v>
      </c>
    </row>
    <row r="49">
      <c r="A49" s="2">
        <f>IFERROR(__xludf.DUMMYFUNCTION("""COMPUTED_VALUE"""),41710.666666666664)</f>
        <v>41710.66667</v>
      </c>
      <c r="B49" s="1">
        <f>IFERROR(__xludf.DUMMYFUNCTION("""COMPUTED_VALUE"""),92.11)</f>
        <v>92.11</v>
      </c>
    </row>
    <row r="50">
      <c r="A50" s="2">
        <f>IFERROR(__xludf.DUMMYFUNCTION("""COMPUTED_VALUE"""),41711.666666666664)</f>
        <v>41711.66667</v>
      </c>
      <c r="B50" s="1">
        <f>IFERROR(__xludf.DUMMYFUNCTION("""COMPUTED_VALUE"""),90.64)</f>
        <v>90.64</v>
      </c>
    </row>
    <row r="51">
      <c r="A51" s="2">
        <f>IFERROR(__xludf.DUMMYFUNCTION("""COMPUTED_VALUE"""),41712.666666666664)</f>
        <v>41712.66667</v>
      </c>
      <c r="B51" s="1">
        <f>IFERROR(__xludf.DUMMYFUNCTION("""COMPUTED_VALUE"""),90.18)</f>
        <v>90.18</v>
      </c>
    </row>
    <row r="52">
      <c r="A52" s="2">
        <f>IFERROR(__xludf.DUMMYFUNCTION("""COMPUTED_VALUE"""),41715.666666666664)</f>
        <v>41715.66667</v>
      </c>
      <c r="B52" s="1">
        <f>IFERROR(__xludf.DUMMYFUNCTION("""COMPUTED_VALUE"""),91.21)</f>
        <v>91.21</v>
      </c>
    </row>
    <row r="53">
      <c r="A53" s="2">
        <f>IFERROR(__xludf.DUMMYFUNCTION("""COMPUTED_VALUE"""),41716.666666666664)</f>
        <v>41716.66667</v>
      </c>
      <c r="B53" s="1">
        <f>IFERROR(__xludf.DUMMYFUNCTION("""COMPUTED_VALUE"""),92.56)</f>
        <v>92.56</v>
      </c>
    </row>
    <row r="54">
      <c r="A54" s="2">
        <f>IFERROR(__xludf.DUMMYFUNCTION("""COMPUTED_VALUE"""),41717.666666666664)</f>
        <v>41717.66667</v>
      </c>
      <c r="B54" s="1">
        <f>IFERROR(__xludf.DUMMYFUNCTION("""COMPUTED_VALUE"""),92.1)</f>
        <v>92.1</v>
      </c>
    </row>
    <row r="55">
      <c r="A55" s="2">
        <f>IFERROR(__xludf.DUMMYFUNCTION("""COMPUTED_VALUE"""),41718.666666666664)</f>
        <v>41718.66667</v>
      </c>
      <c r="B55" s="1">
        <f>IFERROR(__xludf.DUMMYFUNCTION("""COMPUTED_VALUE"""),92.61)</f>
        <v>92.61</v>
      </c>
    </row>
    <row r="56">
      <c r="A56" s="2">
        <f>IFERROR(__xludf.DUMMYFUNCTION("""COMPUTED_VALUE"""),41719.666666666664)</f>
        <v>41719.66667</v>
      </c>
      <c r="B56" s="1">
        <f>IFERROR(__xludf.DUMMYFUNCTION("""COMPUTED_VALUE"""),92.09)</f>
        <v>92.09</v>
      </c>
    </row>
    <row r="57">
      <c r="A57" s="2">
        <f>IFERROR(__xludf.DUMMYFUNCTION("""COMPUTED_VALUE"""),41722.666666666664)</f>
        <v>41722.66667</v>
      </c>
      <c r="B57" s="1">
        <f>IFERROR(__xludf.DUMMYFUNCTION("""COMPUTED_VALUE"""),91.6)</f>
        <v>91.6</v>
      </c>
    </row>
    <row r="58">
      <c r="A58" s="2">
        <f>IFERROR(__xludf.DUMMYFUNCTION("""COMPUTED_VALUE"""),41723.666666666664)</f>
        <v>41723.66667</v>
      </c>
      <c r="B58" s="1">
        <f>IFERROR(__xludf.DUMMYFUNCTION("""COMPUTED_VALUE"""),92.1)</f>
        <v>92.1</v>
      </c>
    </row>
    <row r="59">
      <c r="A59" s="2">
        <f>IFERROR(__xludf.DUMMYFUNCTION("""COMPUTED_VALUE"""),41724.666666666664)</f>
        <v>41724.66667</v>
      </c>
      <c r="B59" s="1">
        <f>IFERROR(__xludf.DUMMYFUNCTION("""COMPUTED_VALUE"""),90.76)</f>
        <v>90.76</v>
      </c>
    </row>
    <row r="60">
      <c r="A60" s="2">
        <f>IFERROR(__xludf.DUMMYFUNCTION("""COMPUTED_VALUE"""),41725.666666666664)</f>
        <v>41725.66667</v>
      </c>
      <c r="B60" s="1">
        <f>IFERROR(__xludf.DUMMYFUNCTION("""COMPUTED_VALUE"""),90.24)</f>
        <v>90.24</v>
      </c>
    </row>
    <row r="61">
      <c r="A61" s="2">
        <f>IFERROR(__xludf.DUMMYFUNCTION("""COMPUTED_VALUE"""),41726.666666666664)</f>
        <v>41726.66667</v>
      </c>
      <c r="B61" s="1">
        <f>IFERROR(__xludf.DUMMYFUNCTION("""COMPUTED_VALUE"""),90.57)</f>
        <v>90.57</v>
      </c>
    </row>
    <row r="62">
      <c r="A62" s="2">
        <f>IFERROR(__xludf.DUMMYFUNCTION("""COMPUTED_VALUE"""),41729.666666666664)</f>
        <v>41729.66667</v>
      </c>
      <c r="B62" s="1">
        <f>IFERROR(__xludf.DUMMYFUNCTION("""COMPUTED_VALUE"""),91.53)</f>
        <v>91.53</v>
      </c>
    </row>
    <row r="63">
      <c r="A63" s="2">
        <f>IFERROR(__xludf.DUMMYFUNCTION("""COMPUTED_VALUE"""),41730.666666666664)</f>
        <v>41730.66667</v>
      </c>
      <c r="B63" s="1">
        <f>IFERROR(__xludf.DUMMYFUNCTION("""COMPUTED_VALUE"""),92.75)</f>
        <v>92.75</v>
      </c>
    </row>
    <row r="64">
      <c r="A64" s="2">
        <f>IFERROR(__xludf.DUMMYFUNCTION("""COMPUTED_VALUE"""),41731.666666666664)</f>
        <v>41731.66667</v>
      </c>
      <c r="B64" s="1">
        <f>IFERROR(__xludf.DUMMYFUNCTION("""COMPUTED_VALUE"""),92.79)</f>
        <v>92.79</v>
      </c>
    </row>
    <row r="65">
      <c r="A65" s="2">
        <f>IFERROR(__xludf.DUMMYFUNCTION("""COMPUTED_VALUE"""),41732.666666666664)</f>
        <v>41732.66667</v>
      </c>
      <c r="B65" s="1">
        <f>IFERROR(__xludf.DUMMYFUNCTION("""COMPUTED_VALUE"""),92.03)</f>
        <v>92.03</v>
      </c>
    </row>
    <row r="66">
      <c r="A66" s="2">
        <f>IFERROR(__xludf.DUMMYFUNCTION("""COMPUTED_VALUE"""),41733.666666666664)</f>
        <v>41733.66667</v>
      </c>
      <c r="B66" s="1">
        <f>IFERROR(__xludf.DUMMYFUNCTION("""COMPUTED_VALUE"""),89.94)</f>
        <v>89.94</v>
      </c>
    </row>
    <row r="67">
      <c r="A67" s="2">
        <f>IFERROR(__xludf.DUMMYFUNCTION("""COMPUTED_VALUE"""),41736.666666666664)</f>
        <v>41736.66667</v>
      </c>
      <c r="B67" s="1">
        <f>IFERROR(__xludf.DUMMYFUNCTION("""COMPUTED_VALUE"""),89.11)</f>
        <v>89.11</v>
      </c>
    </row>
    <row r="68">
      <c r="A68" s="2">
        <f>IFERROR(__xludf.DUMMYFUNCTION("""COMPUTED_VALUE"""),41737.666666666664)</f>
        <v>41737.66667</v>
      </c>
      <c r="B68" s="1">
        <f>IFERROR(__xludf.DUMMYFUNCTION("""COMPUTED_VALUE"""),89.9)</f>
        <v>89.9</v>
      </c>
    </row>
    <row r="69">
      <c r="A69" s="2">
        <f>IFERROR(__xludf.DUMMYFUNCTION("""COMPUTED_VALUE"""),41738.666666666664)</f>
        <v>41738.66667</v>
      </c>
      <c r="B69" s="1">
        <f>IFERROR(__xludf.DUMMYFUNCTION("""COMPUTED_VALUE"""),91.35)</f>
        <v>91.35</v>
      </c>
    </row>
    <row r="70">
      <c r="A70" s="2">
        <f>IFERROR(__xludf.DUMMYFUNCTION("""COMPUTED_VALUE"""),41739.666666666664)</f>
        <v>41739.66667</v>
      </c>
      <c r="B70" s="1">
        <f>IFERROR(__xludf.DUMMYFUNCTION("""COMPUTED_VALUE"""),88.94)</f>
        <v>88.94</v>
      </c>
    </row>
    <row r="71">
      <c r="A71" s="2">
        <f>IFERROR(__xludf.DUMMYFUNCTION("""COMPUTED_VALUE"""),41740.666666666664)</f>
        <v>41740.66667</v>
      </c>
      <c r="B71" s="1">
        <f>IFERROR(__xludf.DUMMYFUNCTION("""COMPUTED_VALUE"""),87.77)</f>
        <v>87.77</v>
      </c>
    </row>
    <row r="72">
      <c r="A72" s="2">
        <f>IFERROR(__xludf.DUMMYFUNCTION("""COMPUTED_VALUE"""),41743.666666666664)</f>
        <v>41743.66667</v>
      </c>
      <c r="B72" s="1">
        <f>IFERROR(__xludf.DUMMYFUNCTION("""COMPUTED_VALUE"""),88.58)</f>
        <v>88.58</v>
      </c>
    </row>
    <row r="73">
      <c r="A73" s="2">
        <f>IFERROR(__xludf.DUMMYFUNCTION("""COMPUTED_VALUE"""),41744.666666666664)</f>
        <v>41744.66667</v>
      </c>
      <c r="B73" s="1">
        <f>IFERROR(__xludf.DUMMYFUNCTION("""COMPUTED_VALUE"""),89.05)</f>
        <v>89.05</v>
      </c>
    </row>
    <row r="74">
      <c r="A74" s="2">
        <f>IFERROR(__xludf.DUMMYFUNCTION("""COMPUTED_VALUE"""),41745.666666666664)</f>
        <v>41745.66667</v>
      </c>
      <c r="B74" s="1">
        <f>IFERROR(__xludf.DUMMYFUNCTION("""COMPUTED_VALUE"""),89.96)</f>
        <v>89.96</v>
      </c>
    </row>
    <row r="75">
      <c r="A75" s="2">
        <f>IFERROR(__xludf.DUMMYFUNCTION("""COMPUTED_VALUE"""),41746.666666666664)</f>
        <v>41746.66667</v>
      </c>
      <c r="B75" s="1">
        <f>IFERROR(__xludf.DUMMYFUNCTION("""COMPUTED_VALUE"""),89.86)</f>
        <v>89.86</v>
      </c>
    </row>
    <row r="76">
      <c r="A76" s="2">
        <f>IFERROR(__xludf.DUMMYFUNCTION("""COMPUTED_VALUE"""),41750.666666666664)</f>
        <v>41750.66667</v>
      </c>
      <c r="B76" s="1">
        <f>IFERROR(__xludf.DUMMYFUNCTION("""COMPUTED_VALUE"""),90.24)</f>
        <v>90.24</v>
      </c>
    </row>
    <row r="77">
      <c r="A77" s="2">
        <f>IFERROR(__xludf.DUMMYFUNCTION("""COMPUTED_VALUE"""),41751.666666666664)</f>
        <v>41751.66667</v>
      </c>
      <c r="B77" s="1">
        <f>IFERROR(__xludf.DUMMYFUNCTION("""COMPUTED_VALUE"""),90.82)</f>
        <v>90.82</v>
      </c>
    </row>
    <row r="78">
      <c r="A78" s="2">
        <f>IFERROR(__xludf.DUMMYFUNCTION("""COMPUTED_VALUE"""),41752.666666666664)</f>
        <v>41752.66667</v>
      </c>
      <c r="B78" s="1">
        <f>IFERROR(__xludf.DUMMYFUNCTION("""COMPUTED_VALUE"""),90.0)</f>
        <v>90</v>
      </c>
    </row>
    <row r="79">
      <c r="A79" s="2">
        <f>IFERROR(__xludf.DUMMYFUNCTION("""COMPUTED_VALUE"""),41753.666666666664)</f>
        <v>41753.66667</v>
      </c>
      <c r="B79" s="1">
        <f>IFERROR(__xludf.DUMMYFUNCTION("""COMPUTED_VALUE"""),90.67)</f>
        <v>90.67</v>
      </c>
    </row>
    <row r="80">
      <c r="A80" s="2">
        <f>IFERROR(__xludf.DUMMYFUNCTION("""COMPUTED_VALUE"""),41754.666666666664)</f>
        <v>41754.66667</v>
      </c>
      <c r="B80" s="1">
        <f>IFERROR(__xludf.DUMMYFUNCTION("""COMPUTED_VALUE"""),89.22)</f>
        <v>89.22</v>
      </c>
    </row>
    <row r="81">
      <c r="A81" s="2">
        <f>IFERROR(__xludf.DUMMYFUNCTION("""COMPUTED_VALUE"""),41757.666666666664)</f>
        <v>41757.66667</v>
      </c>
      <c r="B81" s="1">
        <f>IFERROR(__xludf.DUMMYFUNCTION("""COMPUTED_VALUE"""),89.73)</f>
        <v>89.73</v>
      </c>
    </row>
    <row r="82">
      <c r="A82" s="2">
        <f>IFERROR(__xludf.DUMMYFUNCTION("""COMPUTED_VALUE"""),41758.666666666664)</f>
        <v>41758.66667</v>
      </c>
      <c r="B82" s="1">
        <f>IFERROR(__xludf.DUMMYFUNCTION("""COMPUTED_VALUE"""),90.41)</f>
        <v>90.41</v>
      </c>
    </row>
    <row r="83">
      <c r="A83" s="2">
        <f>IFERROR(__xludf.DUMMYFUNCTION("""COMPUTED_VALUE"""),41759.666666666664)</f>
        <v>41759.66667</v>
      </c>
      <c r="B83" s="1">
        <f>IFERROR(__xludf.DUMMYFUNCTION("""COMPUTED_VALUE"""),90.73)</f>
        <v>90.73</v>
      </c>
    </row>
    <row r="84">
      <c r="A84" s="2">
        <f>IFERROR(__xludf.DUMMYFUNCTION("""COMPUTED_VALUE"""),41760.666666666664)</f>
        <v>41760.66667</v>
      </c>
      <c r="B84" s="1">
        <f>IFERROR(__xludf.DUMMYFUNCTION("""COMPUTED_VALUE"""),90.7)</f>
        <v>90.7</v>
      </c>
    </row>
    <row r="85">
      <c r="A85" s="2">
        <f>IFERROR(__xludf.DUMMYFUNCTION("""COMPUTED_VALUE"""),41761.666666666664)</f>
        <v>41761.66667</v>
      </c>
      <c r="B85" s="1">
        <f>IFERROR(__xludf.DUMMYFUNCTION("""COMPUTED_VALUE"""),90.54)</f>
        <v>90.54</v>
      </c>
    </row>
    <row r="86">
      <c r="A86" s="2">
        <f>IFERROR(__xludf.DUMMYFUNCTION("""COMPUTED_VALUE"""),41764.666666666664)</f>
        <v>41764.66667</v>
      </c>
      <c r="B86" s="1">
        <f>IFERROR(__xludf.DUMMYFUNCTION("""COMPUTED_VALUE"""),90.85)</f>
        <v>90.85</v>
      </c>
    </row>
    <row r="87">
      <c r="A87" s="2">
        <f>IFERROR(__xludf.DUMMYFUNCTION("""COMPUTED_VALUE"""),41765.666666666664)</f>
        <v>41765.66667</v>
      </c>
      <c r="B87" s="1">
        <f>IFERROR(__xludf.DUMMYFUNCTION("""COMPUTED_VALUE"""),89.77)</f>
        <v>89.77</v>
      </c>
    </row>
    <row r="88">
      <c r="A88" s="2">
        <f>IFERROR(__xludf.DUMMYFUNCTION("""COMPUTED_VALUE"""),41766.666666666664)</f>
        <v>41766.66667</v>
      </c>
      <c r="B88" s="1">
        <f>IFERROR(__xludf.DUMMYFUNCTION("""COMPUTED_VALUE"""),89.48)</f>
        <v>89.48</v>
      </c>
    </row>
    <row r="89">
      <c r="A89" s="2">
        <f>IFERROR(__xludf.DUMMYFUNCTION("""COMPUTED_VALUE"""),41767.666666666664)</f>
        <v>41767.66667</v>
      </c>
      <c r="B89" s="1">
        <f>IFERROR(__xludf.DUMMYFUNCTION("""COMPUTED_VALUE"""),89.52)</f>
        <v>89.52</v>
      </c>
    </row>
    <row r="90">
      <c r="A90" s="2">
        <f>IFERROR(__xludf.DUMMYFUNCTION("""COMPUTED_VALUE"""),41768.666666666664)</f>
        <v>41768.66667</v>
      </c>
      <c r="B90" s="1">
        <f>IFERROR(__xludf.DUMMYFUNCTION("""COMPUTED_VALUE"""),89.73)</f>
        <v>89.73</v>
      </c>
    </row>
    <row r="91">
      <c r="A91" s="2">
        <f>IFERROR(__xludf.DUMMYFUNCTION("""COMPUTED_VALUE"""),41771.666666666664)</f>
        <v>41771.66667</v>
      </c>
      <c r="B91" s="1">
        <f>IFERROR(__xludf.DUMMYFUNCTION("""COMPUTED_VALUE"""),91.23)</f>
        <v>91.23</v>
      </c>
    </row>
    <row r="92">
      <c r="A92" s="2">
        <f>IFERROR(__xludf.DUMMYFUNCTION("""COMPUTED_VALUE"""),41772.666666666664)</f>
        <v>41772.66667</v>
      </c>
      <c r="B92" s="1">
        <f>IFERROR(__xludf.DUMMYFUNCTION("""COMPUTED_VALUE"""),91.21)</f>
        <v>91.21</v>
      </c>
    </row>
    <row r="93">
      <c r="A93" s="2">
        <f>IFERROR(__xludf.DUMMYFUNCTION("""COMPUTED_VALUE"""),41773.666666666664)</f>
        <v>41773.66667</v>
      </c>
      <c r="B93" s="1">
        <f>IFERROR(__xludf.DUMMYFUNCTION("""COMPUTED_VALUE"""),90.59)</f>
        <v>90.59</v>
      </c>
    </row>
    <row r="94">
      <c r="A94" s="2">
        <f>IFERROR(__xludf.DUMMYFUNCTION("""COMPUTED_VALUE"""),41774.666666666664)</f>
        <v>41774.66667</v>
      </c>
      <c r="B94" s="1">
        <f>IFERROR(__xludf.DUMMYFUNCTION("""COMPUTED_VALUE"""),89.96)</f>
        <v>89.96</v>
      </c>
    </row>
    <row r="95">
      <c r="A95" s="2">
        <f>IFERROR(__xludf.DUMMYFUNCTION("""COMPUTED_VALUE"""),41775.666666666664)</f>
        <v>41775.66667</v>
      </c>
      <c r="B95" s="1">
        <f>IFERROR(__xludf.DUMMYFUNCTION("""COMPUTED_VALUE"""),90.54)</f>
        <v>90.54</v>
      </c>
    </row>
    <row r="96">
      <c r="A96" s="2">
        <f>IFERROR(__xludf.DUMMYFUNCTION("""COMPUTED_VALUE"""),41778.666666666664)</f>
        <v>41778.66667</v>
      </c>
      <c r="B96" s="1">
        <f>IFERROR(__xludf.DUMMYFUNCTION("""COMPUTED_VALUE"""),91.39)</f>
        <v>91.39</v>
      </c>
    </row>
    <row r="97">
      <c r="A97" s="2">
        <f>IFERROR(__xludf.DUMMYFUNCTION("""COMPUTED_VALUE"""),41779.666666666664)</f>
        <v>41779.66667</v>
      </c>
      <c r="B97" s="1">
        <f>IFERROR(__xludf.DUMMYFUNCTION("""COMPUTED_VALUE"""),90.83)</f>
        <v>90.83</v>
      </c>
    </row>
    <row r="98">
      <c r="A98" s="2">
        <f>IFERROR(__xludf.DUMMYFUNCTION("""COMPUTED_VALUE"""),41780.666666666664)</f>
        <v>41780.66667</v>
      </c>
      <c r="B98" s="1">
        <f>IFERROR(__xludf.DUMMYFUNCTION("""COMPUTED_VALUE"""),91.55)</f>
        <v>91.55</v>
      </c>
    </row>
    <row r="99">
      <c r="A99" s="2">
        <f>IFERROR(__xludf.DUMMYFUNCTION("""COMPUTED_VALUE"""),41781.666666666664)</f>
        <v>41781.66667</v>
      </c>
      <c r="B99" s="1">
        <f>IFERROR(__xludf.DUMMYFUNCTION("""COMPUTED_VALUE"""),91.81)</f>
        <v>91.81</v>
      </c>
    </row>
    <row r="100">
      <c r="A100" s="2">
        <f>IFERROR(__xludf.DUMMYFUNCTION("""COMPUTED_VALUE"""),41782.666666666664)</f>
        <v>41782.66667</v>
      </c>
      <c r="B100" s="1">
        <f>IFERROR(__xludf.DUMMYFUNCTION("""COMPUTED_VALUE"""),92.66)</f>
        <v>92.66</v>
      </c>
    </row>
    <row r="101">
      <c r="A101" s="2">
        <f>IFERROR(__xludf.DUMMYFUNCTION("""COMPUTED_VALUE"""),41786.666666666664)</f>
        <v>41786.66667</v>
      </c>
      <c r="B101" s="1">
        <f>IFERROR(__xludf.DUMMYFUNCTION("""COMPUTED_VALUE"""),93.69)</f>
        <v>93.69</v>
      </c>
    </row>
    <row r="102">
      <c r="A102" s="2">
        <f>IFERROR(__xludf.DUMMYFUNCTION("""COMPUTED_VALUE"""),41787.666666666664)</f>
        <v>41787.66667</v>
      </c>
      <c r="B102" s="1">
        <f>IFERROR(__xludf.DUMMYFUNCTION("""COMPUTED_VALUE"""),93.41)</f>
        <v>93.41</v>
      </c>
    </row>
    <row r="103">
      <c r="A103" s="2">
        <f>IFERROR(__xludf.DUMMYFUNCTION("""COMPUTED_VALUE"""),41788.666666666664)</f>
        <v>41788.66667</v>
      </c>
      <c r="B103" s="1">
        <f>IFERROR(__xludf.DUMMYFUNCTION("""COMPUTED_VALUE"""),93.99)</f>
        <v>93.99</v>
      </c>
    </row>
    <row r="104">
      <c r="A104" s="2">
        <f>IFERROR(__xludf.DUMMYFUNCTION("""COMPUTED_VALUE"""),41789.666666666664)</f>
        <v>41789.66667</v>
      </c>
      <c r="B104" s="1">
        <f>IFERROR(__xludf.DUMMYFUNCTION("""COMPUTED_VALUE"""),93.85)</f>
        <v>93.85</v>
      </c>
    </row>
    <row r="105">
      <c r="A105" s="2">
        <f>IFERROR(__xludf.DUMMYFUNCTION("""COMPUTED_VALUE"""),41792.666666666664)</f>
        <v>41792.66667</v>
      </c>
      <c r="B105" s="1">
        <f>IFERROR(__xludf.DUMMYFUNCTION("""COMPUTED_VALUE"""),93.65)</f>
        <v>93.65</v>
      </c>
    </row>
    <row r="106">
      <c r="A106" s="2">
        <f>IFERROR(__xludf.DUMMYFUNCTION("""COMPUTED_VALUE"""),41793.666666666664)</f>
        <v>41793.66667</v>
      </c>
      <c r="B106" s="1">
        <f>IFERROR(__xludf.DUMMYFUNCTION("""COMPUTED_VALUE"""),93.57)</f>
        <v>93.57</v>
      </c>
    </row>
    <row r="107">
      <c r="A107" s="2">
        <f>IFERROR(__xludf.DUMMYFUNCTION("""COMPUTED_VALUE"""),41794.666666666664)</f>
        <v>41794.66667</v>
      </c>
      <c r="B107" s="1">
        <f>IFERROR(__xludf.DUMMYFUNCTION("""COMPUTED_VALUE"""),93.84)</f>
        <v>93.84</v>
      </c>
    </row>
    <row r="108">
      <c r="A108" s="2">
        <f>IFERROR(__xludf.DUMMYFUNCTION("""COMPUTED_VALUE"""),41795.666666666664)</f>
        <v>41795.66667</v>
      </c>
      <c r="B108" s="1">
        <f>IFERROR(__xludf.DUMMYFUNCTION("""COMPUTED_VALUE"""),94.69)</f>
        <v>94.69</v>
      </c>
    </row>
    <row r="109">
      <c r="A109" s="2">
        <f>IFERROR(__xludf.DUMMYFUNCTION("""COMPUTED_VALUE"""),41796.666666666664)</f>
        <v>41796.66667</v>
      </c>
      <c r="B109" s="1">
        <f>IFERROR(__xludf.DUMMYFUNCTION("""COMPUTED_VALUE"""),95.19)</f>
        <v>95.19</v>
      </c>
    </row>
    <row r="110">
      <c r="A110" s="2">
        <f>IFERROR(__xludf.DUMMYFUNCTION("""COMPUTED_VALUE"""),41799.666666666664)</f>
        <v>41799.66667</v>
      </c>
      <c r="B110" s="1">
        <f>IFERROR(__xludf.DUMMYFUNCTION("""COMPUTED_VALUE"""),95.49)</f>
        <v>95.49</v>
      </c>
    </row>
    <row r="111">
      <c r="A111" s="2">
        <f>IFERROR(__xludf.DUMMYFUNCTION("""COMPUTED_VALUE"""),41800.666666666664)</f>
        <v>41800.66667</v>
      </c>
      <c r="B111" s="1">
        <f>IFERROR(__xludf.DUMMYFUNCTION("""COMPUTED_VALUE"""),95.67)</f>
        <v>95.67</v>
      </c>
    </row>
    <row r="112">
      <c r="A112" s="2">
        <f>IFERROR(__xludf.DUMMYFUNCTION("""COMPUTED_VALUE"""),41801.666666666664)</f>
        <v>41801.66667</v>
      </c>
      <c r="B112" s="1">
        <f>IFERROR(__xludf.DUMMYFUNCTION("""COMPUTED_VALUE"""),95.57)</f>
        <v>95.57</v>
      </c>
    </row>
    <row r="113">
      <c r="A113" s="2">
        <f>IFERROR(__xludf.DUMMYFUNCTION("""COMPUTED_VALUE"""),41802.666666666664)</f>
        <v>41802.66667</v>
      </c>
      <c r="B113" s="1">
        <f>IFERROR(__xludf.DUMMYFUNCTION("""COMPUTED_VALUE"""),94.75)</f>
        <v>94.75</v>
      </c>
    </row>
    <row r="114">
      <c r="A114" s="2">
        <f>IFERROR(__xludf.DUMMYFUNCTION("""COMPUTED_VALUE"""),41803.666666666664)</f>
        <v>41803.66667</v>
      </c>
      <c r="B114" s="1">
        <f>IFERROR(__xludf.DUMMYFUNCTION("""COMPUTED_VALUE"""),95.35)</f>
        <v>95.35</v>
      </c>
    </row>
    <row r="115">
      <c r="A115" s="2">
        <f>IFERROR(__xludf.DUMMYFUNCTION("""COMPUTED_VALUE"""),41806.666666666664)</f>
        <v>41806.66667</v>
      </c>
      <c r="B115" s="1">
        <f>IFERROR(__xludf.DUMMYFUNCTION("""COMPUTED_VALUE"""),95.48)</f>
        <v>95.48</v>
      </c>
    </row>
    <row r="116">
      <c r="A116" s="2">
        <f>IFERROR(__xludf.DUMMYFUNCTION("""COMPUTED_VALUE"""),41807.666666666664)</f>
        <v>41807.66667</v>
      </c>
      <c r="B116" s="1">
        <f>IFERROR(__xludf.DUMMYFUNCTION("""COMPUTED_VALUE"""),95.84)</f>
        <v>95.84</v>
      </c>
    </row>
    <row r="117">
      <c r="A117" s="2">
        <f>IFERROR(__xludf.DUMMYFUNCTION("""COMPUTED_VALUE"""),41808.666666666664)</f>
        <v>41808.66667</v>
      </c>
      <c r="B117" s="1">
        <f>IFERROR(__xludf.DUMMYFUNCTION("""COMPUTED_VALUE"""),96.29)</f>
        <v>96.29</v>
      </c>
    </row>
    <row r="118">
      <c r="A118" s="2">
        <f>IFERROR(__xludf.DUMMYFUNCTION("""COMPUTED_VALUE"""),41809.666666666664)</f>
        <v>41809.66667</v>
      </c>
      <c r="B118" s="1">
        <f>IFERROR(__xludf.DUMMYFUNCTION("""COMPUTED_VALUE"""),96.04)</f>
        <v>96.04</v>
      </c>
    </row>
    <row r="119">
      <c r="A119" s="2">
        <f>IFERROR(__xludf.DUMMYFUNCTION("""COMPUTED_VALUE"""),41810.666666666664)</f>
        <v>41810.66667</v>
      </c>
      <c r="B119" s="1">
        <f>IFERROR(__xludf.DUMMYFUNCTION("""COMPUTED_VALUE"""),95.87)</f>
        <v>95.87</v>
      </c>
    </row>
    <row r="120">
      <c r="A120" s="2">
        <f>IFERROR(__xludf.DUMMYFUNCTION("""COMPUTED_VALUE"""),41813.666666666664)</f>
        <v>41813.66667</v>
      </c>
      <c r="B120" s="1">
        <f>IFERROR(__xludf.DUMMYFUNCTION("""COMPUTED_VALUE"""),96.12)</f>
        <v>96.12</v>
      </c>
    </row>
    <row r="121">
      <c r="A121" s="2">
        <f>IFERROR(__xludf.DUMMYFUNCTION("""COMPUTED_VALUE"""),41814.666666666664)</f>
        <v>41814.66667</v>
      </c>
      <c r="B121" s="1">
        <f>IFERROR(__xludf.DUMMYFUNCTION("""COMPUTED_VALUE"""),95.54)</f>
        <v>95.54</v>
      </c>
    </row>
    <row r="122">
      <c r="A122" s="2">
        <f>IFERROR(__xludf.DUMMYFUNCTION("""COMPUTED_VALUE"""),41815.666666666664)</f>
        <v>41815.66667</v>
      </c>
      <c r="B122" s="1">
        <f>IFERROR(__xludf.DUMMYFUNCTION("""COMPUTED_VALUE"""),96.11)</f>
        <v>96.11</v>
      </c>
    </row>
    <row r="123">
      <c r="A123" s="2">
        <f>IFERROR(__xludf.DUMMYFUNCTION("""COMPUTED_VALUE"""),41816.666666666664)</f>
        <v>41816.66667</v>
      </c>
      <c r="B123" s="1">
        <f>IFERROR(__xludf.DUMMYFUNCTION("""COMPUTED_VALUE"""),95.95)</f>
        <v>95.95</v>
      </c>
    </row>
    <row r="124">
      <c r="A124" s="2">
        <f>IFERROR(__xludf.DUMMYFUNCTION("""COMPUTED_VALUE"""),41817.666666666664)</f>
        <v>41817.66667</v>
      </c>
      <c r="B124" s="1">
        <f>IFERROR(__xludf.DUMMYFUNCTION("""COMPUTED_VALUE"""),96.49)</f>
        <v>96.49</v>
      </c>
    </row>
    <row r="125">
      <c r="A125" s="2">
        <f>IFERROR(__xludf.DUMMYFUNCTION("""COMPUTED_VALUE"""),41820.666666666664)</f>
        <v>41820.66667</v>
      </c>
      <c r="B125" s="1">
        <f>IFERROR(__xludf.DUMMYFUNCTION("""COMPUTED_VALUE"""),96.79)</f>
        <v>96.79</v>
      </c>
    </row>
    <row r="126">
      <c r="A126" s="2">
        <f>IFERROR(__xludf.DUMMYFUNCTION("""COMPUTED_VALUE"""),41821.666666666664)</f>
        <v>41821.66667</v>
      </c>
      <c r="B126" s="1">
        <f>IFERROR(__xludf.DUMMYFUNCTION("""COMPUTED_VALUE"""),97.85)</f>
        <v>97.85</v>
      </c>
    </row>
    <row r="127">
      <c r="A127" s="2">
        <f>IFERROR(__xludf.DUMMYFUNCTION("""COMPUTED_VALUE"""),41822.666666666664)</f>
        <v>41822.66667</v>
      </c>
      <c r="B127" s="1">
        <f>IFERROR(__xludf.DUMMYFUNCTION("""COMPUTED_VALUE"""),97.79)</f>
        <v>97.79</v>
      </c>
    </row>
    <row r="128">
      <c r="A128" s="2">
        <f>IFERROR(__xludf.DUMMYFUNCTION("""COMPUTED_VALUE"""),41823.666666666664)</f>
        <v>41823.66667</v>
      </c>
      <c r="B128" s="1">
        <f>IFERROR(__xludf.DUMMYFUNCTION("""COMPUTED_VALUE"""),98.24)</f>
        <v>98.24</v>
      </c>
    </row>
    <row r="129">
      <c r="A129" s="2">
        <f>IFERROR(__xludf.DUMMYFUNCTION("""COMPUTED_VALUE"""),41827.666666666664)</f>
        <v>41827.66667</v>
      </c>
      <c r="B129" s="1">
        <f>IFERROR(__xludf.DUMMYFUNCTION("""COMPUTED_VALUE"""),98.04)</f>
        <v>98.04</v>
      </c>
    </row>
    <row r="130">
      <c r="A130" s="2">
        <f>IFERROR(__xludf.DUMMYFUNCTION("""COMPUTED_VALUE"""),41828.666666666664)</f>
        <v>41828.66667</v>
      </c>
      <c r="B130" s="1">
        <f>IFERROR(__xludf.DUMMYFUNCTION("""COMPUTED_VALUE"""),96.88)</f>
        <v>96.88</v>
      </c>
    </row>
    <row r="131">
      <c r="A131" s="2">
        <f>IFERROR(__xludf.DUMMYFUNCTION("""COMPUTED_VALUE"""),41829.666666666664)</f>
        <v>41829.66667</v>
      </c>
      <c r="B131" s="1">
        <f>IFERROR(__xludf.DUMMYFUNCTION("""COMPUTED_VALUE"""),97.3)</f>
        <v>97.3</v>
      </c>
    </row>
    <row r="132">
      <c r="A132" s="2">
        <f>IFERROR(__xludf.DUMMYFUNCTION("""COMPUTED_VALUE"""),41830.666666666664)</f>
        <v>41830.66667</v>
      </c>
      <c r="B132" s="1">
        <f>IFERROR(__xludf.DUMMYFUNCTION("""COMPUTED_VALUE"""),96.95)</f>
        <v>96.95</v>
      </c>
    </row>
    <row r="133">
      <c r="A133" s="2">
        <f>IFERROR(__xludf.DUMMYFUNCTION("""COMPUTED_VALUE"""),41831.666666666664)</f>
        <v>41831.66667</v>
      </c>
      <c r="B133" s="1">
        <f>IFERROR(__xludf.DUMMYFUNCTION("""COMPUTED_VALUE"""),97.27)</f>
        <v>97.27</v>
      </c>
    </row>
    <row r="134">
      <c r="A134" s="2">
        <f>IFERROR(__xludf.DUMMYFUNCTION("""COMPUTED_VALUE"""),41834.666666666664)</f>
        <v>41834.66667</v>
      </c>
      <c r="B134" s="1">
        <f>IFERROR(__xludf.DUMMYFUNCTION("""COMPUTED_VALUE"""),98.02)</f>
        <v>98.02</v>
      </c>
    </row>
    <row r="135">
      <c r="A135" s="2">
        <f>IFERROR(__xludf.DUMMYFUNCTION("""COMPUTED_VALUE"""),41835.666666666664)</f>
        <v>41835.66667</v>
      </c>
      <c r="B135" s="1">
        <f>IFERROR(__xludf.DUMMYFUNCTION("""COMPUTED_VALUE"""),97.73)</f>
        <v>97.73</v>
      </c>
    </row>
    <row r="136">
      <c r="A136" s="2">
        <f>IFERROR(__xludf.DUMMYFUNCTION("""COMPUTED_VALUE"""),41836.666666666664)</f>
        <v>41836.66667</v>
      </c>
      <c r="B136" s="1">
        <f>IFERROR(__xludf.DUMMYFUNCTION("""COMPUTED_VALUE"""),98.46)</f>
        <v>98.46</v>
      </c>
    </row>
    <row r="137">
      <c r="A137" s="2">
        <f>IFERROR(__xludf.DUMMYFUNCTION("""COMPUTED_VALUE"""),41837.666666666664)</f>
        <v>41837.66667</v>
      </c>
      <c r="B137" s="1">
        <f>IFERROR(__xludf.DUMMYFUNCTION("""COMPUTED_VALUE"""),97.19)</f>
        <v>97.19</v>
      </c>
    </row>
    <row r="138">
      <c r="A138" s="2">
        <f>IFERROR(__xludf.DUMMYFUNCTION("""COMPUTED_VALUE"""),41838.666666666664)</f>
        <v>41838.66667</v>
      </c>
      <c r="B138" s="1">
        <f>IFERROR(__xludf.DUMMYFUNCTION("""COMPUTED_VALUE"""),98.5)</f>
        <v>98.5</v>
      </c>
    </row>
    <row r="139">
      <c r="A139" s="2">
        <f>IFERROR(__xludf.DUMMYFUNCTION("""COMPUTED_VALUE"""),41841.666666666664)</f>
        <v>41841.66667</v>
      </c>
      <c r="B139" s="1">
        <f>IFERROR(__xludf.DUMMYFUNCTION("""COMPUTED_VALUE"""),98.45)</f>
        <v>98.45</v>
      </c>
    </row>
    <row r="140">
      <c r="A140" s="2">
        <f>IFERROR(__xludf.DUMMYFUNCTION("""COMPUTED_VALUE"""),41842.666666666664)</f>
        <v>41842.66667</v>
      </c>
      <c r="B140" s="1">
        <f>IFERROR(__xludf.DUMMYFUNCTION("""COMPUTED_VALUE"""),99.32)</f>
        <v>99.32</v>
      </c>
    </row>
    <row r="141">
      <c r="A141" s="2">
        <f>IFERROR(__xludf.DUMMYFUNCTION("""COMPUTED_VALUE"""),41843.666666666664)</f>
        <v>41843.66667</v>
      </c>
      <c r="B141" s="1">
        <f>IFERROR(__xludf.DUMMYFUNCTION("""COMPUTED_VALUE"""),99.38)</f>
        <v>99.38</v>
      </c>
    </row>
    <row r="142">
      <c r="A142" s="2">
        <f>IFERROR(__xludf.DUMMYFUNCTION("""COMPUTED_VALUE"""),41844.666666666664)</f>
        <v>41844.66667</v>
      </c>
      <c r="B142" s="1">
        <f>IFERROR(__xludf.DUMMYFUNCTION("""COMPUTED_VALUE"""),99.47)</f>
        <v>99.47</v>
      </c>
    </row>
    <row r="143">
      <c r="A143" s="2">
        <f>IFERROR(__xludf.DUMMYFUNCTION("""COMPUTED_VALUE"""),41845.666666666664)</f>
        <v>41845.66667</v>
      </c>
      <c r="B143" s="1">
        <f>IFERROR(__xludf.DUMMYFUNCTION("""COMPUTED_VALUE"""),99.14)</f>
        <v>99.14</v>
      </c>
    </row>
    <row r="144">
      <c r="A144" s="2">
        <f>IFERROR(__xludf.DUMMYFUNCTION("""COMPUTED_VALUE"""),41848.666666666664)</f>
        <v>41848.66667</v>
      </c>
      <c r="B144" s="1">
        <f>IFERROR(__xludf.DUMMYFUNCTION("""COMPUTED_VALUE"""),99.27)</f>
        <v>99.27</v>
      </c>
    </row>
    <row r="145">
      <c r="A145" s="2">
        <f>IFERROR(__xludf.DUMMYFUNCTION("""COMPUTED_VALUE"""),41849.666666666664)</f>
        <v>41849.66667</v>
      </c>
      <c r="B145" s="1">
        <f>IFERROR(__xludf.DUMMYFUNCTION("""COMPUTED_VALUE"""),98.89)</f>
        <v>98.89</v>
      </c>
    </row>
    <row r="146">
      <c r="A146" s="2">
        <f>IFERROR(__xludf.DUMMYFUNCTION("""COMPUTED_VALUE"""),41850.666666666664)</f>
        <v>41850.66667</v>
      </c>
      <c r="B146" s="1">
        <f>IFERROR(__xludf.DUMMYFUNCTION("""COMPUTED_VALUE"""),99.31)</f>
        <v>99.31</v>
      </c>
    </row>
    <row r="147">
      <c r="A147" s="2">
        <f>IFERROR(__xludf.DUMMYFUNCTION("""COMPUTED_VALUE"""),41851.666666666664)</f>
        <v>41851.66667</v>
      </c>
      <c r="B147" s="1">
        <f>IFERROR(__xludf.DUMMYFUNCTION("""COMPUTED_VALUE"""),97.29)</f>
        <v>97.29</v>
      </c>
    </row>
    <row r="148">
      <c r="A148" s="2">
        <f>IFERROR(__xludf.DUMMYFUNCTION("""COMPUTED_VALUE"""),41852.666666666664)</f>
        <v>41852.66667</v>
      </c>
      <c r="B148" s="1">
        <f>IFERROR(__xludf.DUMMYFUNCTION("""COMPUTED_VALUE"""),96.87)</f>
        <v>96.87</v>
      </c>
    </row>
    <row r="149">
      <c r="A149" s="2">
        <f>IFERROR(__xludf.DUMMYFUNCTION("""COMPUTED_VALUE"""),41855.666666666664)</f>
        <v>41855.66667</v>
      </c>
      <c r="B149" s="1">
        <f>IFERROR(__xludf.DUMMYFUNCTION("""COMPUTED_VALUE"""),97.54)</f>
        <v>97.54</v>
      </c>
    </row>
    <row r="150">
      <c r="A150" s="2">
        <f>IFERROR(__xludf.DUMMYFUNCTION("""COMPUTED_VALUE"""),41856.666666666664)</f>
        <v>41856.66667</v>
      </c>
      <c r="B150" s="1">
        <f>IFERROR(__xludf.DUMMYFUNCTION("""COMPUTED_VALUE"""),96.82)</f>
        <v>96.82</v>
      </c>
    </row>
    <row r="151">
      <c r="A151" s="2">
        <f>IFERROR(__xludf.DUMMYFUNCTION("""COMPUTED_VALUE"""),41857.666666666664)</f>
        <v>41857.66667</v>
      </c>
      <c r="B151" s="1">
        <f>IFERROR(__xludf.DUMMYFUNCTION("""COMPUTED_VALUE"""),96.66)</f>
        <v>96.66</v>
      </c>
    </row>
    <row r="152">
      <c r="A152" s="2">
        <f>IFERROR(__xludf.DUMMYFUNCTION("""COMPUTED_VALUE"""),41858.666666666664)</f>
        <v>41858.66667</v>
      </c>
      <c r="B152" s="1">
        <f>IFERROR(__xludf.DUMMYFUNCTION("""COMPUTED_VALUE"""),96.3)</f>
        <v>96.3</v>
      </c>
    </row>
    <row r="153">
      <c r="A153" s="2">
        <f>IFERROR(__xludf.DUMMYFUNCTION("""COMPUTED_VALUE"""),41859.666666666664)</f>
        <v>41859.66667</v>
      </c>
      <c r="B153" s="1">
        <f>IFERROR(__xludf.DUMMYFUNCTION("""COMPUTED_VALUE"""),96.94)</f>
        <v>96.94</v>
      </c>
    </row>
    <row r="154">
      <c r="A154" s="2">
        <f>IFERROR(__xludf.DUMMYFUNCTION("""COMPUTED_VALUE"""),41862.666666666664)</f>
        <v>41862.66667</v>
      </c>
      <c r="B154" s="1">
        <f>IFERROR(__xludf.DUMMYFUNCTION("""COMPUTED_VALUE"""),97.59)</f>
        <v>97.59</v>
      </c>
    </row>
    <row r="155">
      <c r="A155" s="2">
        <f>IFERROR(__xludf.DUMMYFUNCTION("""COMPUTED_VALUE"""),41863.666666666664)</f>
        <v>41863.66667</v>
      </c>
      <c r="B155" s="1">
        <f>IFERROR(__xludf.DUMMYFUNCTION("""COMPUTED_VALUE"""),97.37)</f>
        <v>97.37</v>
      </c>
    </row>
    <row r="156">
      <c r="A156" s="2">
        <f>IFERROR(__xludf.DUMMYFUNCTION("""COMPUTED_VALUE"""),41864.666666666664)</f>
        <v>41864.66667</v>
      </c>
      <c r="B156" s="1">
        <f>IFERROR(__xludf.DUMMYFUNCTION("""COMPUTED_VALUE"""),98.43)</f>
        <v>98.43</v>
      </c>
    </row>
    <row r="157">
      <c r="A157" s="2">
        <f>IFERROR(__xludf.DUMMYFUNCTION("""COMPUTED_VALUE"""),41865.666666666664)</f>
        <v>41865.66667</v>
      </c>
      <c r="B157" s="1">
        <f>IFERROR(__xludf.DUMMYFUNCTION("""COMPUTED_VALUE"""),98.57)</f>
        <v>98.57</v>
      </c>
    </row>
    <row r="158">
      <c r="A158" s="2">
        <f>IFERROR(__xludf.DUMMYFUNCTION("""COMPUTED_VALUE"""),41866.666666666664)</f>
        <v>41866.66667</v>
      </c>
      <c r="B158" s="1">
        <f>IFERROR(__xludf.DUMMYFUNCTION("""COMPUTED_VALUE"""),98.68)</f>
        <v>98.68</v>
      </c>
    </row>
    <row r="159">
      <c r="A159" s="2">
        <f>IFERROR(__xludf.DUMMYFUNCTION("""COMPUTED_VALUE"""),41869.666666666664)</f>
        <v>41869.66667</v>
      </c>
      <c r="B159" s="1">
        <f>IFERROR(__xludf.DUMMYFUNCTION("""COMPUTED_VALUE"""),99.69)</f>
        <v>99.69</v>
      </c>
    </row>
    <row r="160">
      <c r="A160" s="2">
        <f>IFERROR(__xludf.DUMMYFUNCTION("""COMPUTED_VALUE"""),41870.666666666664)</f>
        <v>41870.66667</v>
      </c>
      <c r="B160" s="1">
        <f>IFERROR(__xludf.DUMMYFUNCTION("""COMPUTED_VALUE"""),100.45)</f>
        <v>100.45</v>
      </c>
    </row>
    <row r="161">
      <c r="A161" s="2">
        <f>IFERROR(__xludf.DUMMYFUNCTION("""COMPUTED_VALUE"""),41871.666666666664)</f>
        <v>41871.66667</v>
      </c>
      <c r="B161" s="1">
        <f>IFERROR(__xludf.DUMMYFUNCTION("""COMPUTED_VALUE"""),100.47)</f>
        <v>100.47</v>
      </c>
    </row>
    <row r="162">
      <c r="A162" s="2">
        <f>IFERROR(__xludf.DUMMYFUNCTION("""COMPUTED_VALUE"""),41872.666666666664)</f>
        <v>41872.66667</v>
      </c>
      <c r="B162" s="1">
        <f>IFERROR(__xludf.DUMMYFUNCTION("""COMPUTED_VALUE"""),100.95)</f>
        <v>100.95</v>
      </c>
    </row>
    <row r="163">
      <c r="A163" s="2">
        <f>IFERROR(__xludf.DUMMYFUNCTION("""COMPUTED_VALUE"""),41873.666666666664)</f>
        <v>41873.66667</v>
      </c>
      <c r="B163" s="1">
        <f>IFERROR(__xludf.DUMMYFUNCTION("""COMPUTED_VALUE"""),101.01)</f>
        <v>101.01</v>
      </c>
    </row>
    <row r="164">
      <c r="A164" s="2">
        <f>IFERROR(__xludf.DUMMYFUNCTION("""COMPUTED_VALUE"""),41876.666666666664)</f>
        <v>41876.66667</v>
      </c>
      <c r="B164" s="1">
        <f>IFERROR(__xludf.DUMMYFUNCTION("""COMPUTED_VALUE"""),101.02)</f>
        <v>101.02</v>
      </c>
    </row>
    <row r="165">
      <c r="A165" s="2">
        <f>IFERROR(__xludf.DUMMYFUNCTION("""COMPUTED_VALUE"""),41877.666666666664)</f>
        <v>41877.66667</v>
      </c>
      <c r="B165" s="1">
        <f>IFERROR(__xludf.DUMMYFUNCTION("""COMPUTED_VALUE"""),101.23)</f>
        <v>101.23</v>
      </c>
    </row>
    <row r="166">
      <c r="A166" s="2">
        <f>IFERROR(__xludf.DUMMYFUNCTION("""COMPUTED_VALUE"""),41878.666666666664)</f>
        <v>41878.66667</v>
      </c>
      <c r="B166" s="1">
        <f>IFERROR(__xludf.DUMMYFUNCTION("""COMPUTED_VALUE"""),101.04)</f>
        <v>101.04</v>
      </c>
    </row>
    <row r="167">
      <c r="A167" s="2">
        <f>IFERROR(__xludf.DUMMYFUNCTION("""COMPUTED_VALUE"""),41879.666666666664)</f>
        <v>41879.66667</v>
      </c>
      <c r="B167" s="1">
        <f>IFERROR(__xludf.DUMMYFUNCTION("""COMPUTED_VALUE"""),100.83)</f>
        <v>100.83</v>
      </c>
    </row>
    <row r="168">
      <c r="A168" s="2">
        <f>IFERROR(__xludf.DUMMYFUNCTION("""COMPUTED_VALUE"""),41880.666666666664)</f>
        <v>41880.66667</v>
      </c>
      <c r="B168" s="1">
        <f>IFERROR(__xludf.DUMMYFUNCTION("""COMPUTED_VALUE"""),101.43)</f>
        <v>101.43</v>
      </c>
    </row>
    <row r="169">
      <c r="A169" s="2">
        <f>IFERROR(__xludf.DUMMYFUNCTION("""COMPUTED_VALUE"""),41884.666666666664)</f>
        <v>41884.66667</v>
      </c>
      <c r="B169" s="1">
        <f>IFERROR(__xludf.DUMMYFUNCTION("""COMPUTED_VALUE"""),101.66)</f>
        <v>101.66</v>
      </c>
    </row>
    <row r="170">
      <c r="A170" s="2">
        <f>IFERROR(__xludf.DUMMYFUNCTION("""COMPUTED_VALUE"""),41885.666666666664)</f>
        <v>41885.66667</v>
      </c>
      <c r="B170" s="1">
        <f>IFERROR(__xludf.DUMMYFUNCTION("""COMPUTED_VALUE"""),101.0)</f>
        <v>101</v>
      </c>
    </row>
    <row r="171">
      <c r="A171" s="2">
        <f>IFERROR(__xludf.DUMMYFUNCTION("""COMPUTED_VALUE"""),41886.666666666664)</f>
        <v>41886.66667</v>
      </c>
      <c r="B171" s="1">
        <f>IFERROR(__xludf.DUMMYFUNCTION("""COMPUTED_VALUE"""),100.87)</f>
        <v>100.87</v>
      </c>
    </row>
    <row r="172">
      <c r="A172" s="2">
        <f>IFERROR(__xludf.DUMMYFUNCTION("""COMPUTED_VALUE"""),41887.666666666664)</f>
        <v>41887.66667</v>
      </c>
      <c r="B172" s="1">
        <f>IFERROR(__xludf.DUMMYFUNCTION("""COMPUTED_VALUE"""),101.44)</f>
        <v>101.44</v>
      </c>
    </row>
    <row r="173">
      <c r="A173" s="2">
        <f>IFERROR(__xludf.DUMMYFUNCTION("""COMPUTED_VALUE"""),41890.666666666664)</f>
        <v>41890.66667</v>
      </c>
      <c r="B173" s="1">
        <f>IFERROR(__xludf.DUMMYFUNCTION("""COMPUTED_VALUE"""),101.7)</f>
        <v>101.7</v>
      </c>
    </row>
    <row r="174">
      <c r="A174" s="2">
        <f>IFERROR(__xludf.DUMMYFUNCTION("""COMPUTED_VALUE"""),41891.666666666664)</f>
        <v>41891.66667</v>
      </c>
      <c r="B174" s="1">
        <f>IFERROR(__xludf.DUMMYFUNCTION("""COMPUTED_VALUE"""),100.9)</f>
        <v>100.9</v>
      </c>
    </row>
    <row r="175">
      <c r="A175" s="2">
        <f>IFERROR(__xludf.DUMMYFUNCTION("""COMPUTED_VALUE"""),41892.666666666664)</f>
        <v>41892.66667</v>
      </c>
      <c r="B175" s="1">
        <f>IFERROR(__xludf.DUMMYFUNCTION("""COMPUTED_VALUE"""),101.74)</f>
        <v>101.74</v>
      </c>
    </row>
    <row r="176">
      <c r="A176" s="2">
        <f>IFERROR(__xludf.DUMMYFUNCTION("""COMPUTED_VALUE"""),41893.666666666664)</f>
        <v>41893.66667</v>
      </c>
      <c r="B176" s="1">
        <f>IFERROR(__xludf.DUMMYFUNCTION("""COMPUTED_VALUE"""),101.9)</f>
        <v>101.9</v>
      </c>
    </row>
    <row r="177">
      <c r="A177" s="2">
        <f>IFERROR(__xludf.DUMMYFUNCTION("""COMPUTED_VALUE"""),41894.666666666664)</f>
        <v>41894.66667</v>
      </c>
      <c r="B177" s="1">
        <f>IFERROR(__xludf.DUMMYFUNCTION("""COMPUTED_VALUE"""),101.44)</f>
        <v>101.44</v>
      </c>
    </row>
    <row r="178">
      <c r="A178" s="2">
        <f>IFERROR(__xludf.DUMMYFUNCTION("""COMPUTED_VALUE"""),41897.666666666664)</f>
        <v>41897.66667</v>
      </c>
      <c r="B178" s="1">
        <f>IFERROR(__xludf.DUMMYFUNCTION("""COMPUTED_VALUE"""),100.56)</f>
        <v>100.56</v>
      </c>
    </row>
    <row r="179">
      <c r="A179" s="2">
        <f>IFERROR(__xludf.DUMMYFUNCTION("""COMPUTED_VALUE"""),41898.666666666664)</f>
        <v>41898.66667</v>
      </c>
      <c r="B179" s="1">
        <f>IFERROR(__xludf.DUMMYFUNCTION("""COMPUTED_VALUE"""),101.27)</f>
        <v>101.27</v>
      </c>
    </row>
    <row r="180">
      <c r="A180" s="2">
        <f>IFERROR(__xludf.DUMMYFUNCTION("""COMPUTED_VALUE"""),41899.666666666664)</f>
        <v>41899.66667</v>
      </c>
      <c r="B180" s="1">
        <f>IFERROR(__xludf.DUMMYFUNCTION("""COMPUTED_VALUE"""),101.4)</f>
        <v>101.4</v>
      </c>
    </row>
    <row r="181">
      <c r="A181" s="2">
        <f>IFERROR(__xludf.DUMMYFUNCTION("""COMPUTED_VALUE"""),41900.666666666664)</f>
        <v>41900.66667</v>
      </c>
      <c r="B181" s="1">
        <f>IFERROR(__xludf.DUMMYFUNCTION("""COMPUTED_VALUE"""),102.1)</f>
        <v>102.1</v>
      </c>
    </row>
    <row r="182">
      <c r="A182" s="2">
        <f>IFERROR(__xludf.DUMMYFUNCTION("""COMPUTED_VALUE"""),41901.666666666664)</f>
        <v>41901.66667</v>
      </c>
      <c r="B182" s="1">
        <f>IFERROR(__xludf.DUMMYFUNCTION("""COMPUTED_VALUE"""),101.66)</f>
        <v>101.66</v>
      </c>
    </row>
    <row r="183">
      <c r="A183" s="2">
        <f>IFERROR(__xludf.DUMMYFUNCTION("""COMPUTED_VALUE"""),41904.666666666664)</f>
        <v>41904.66667</v>
      </c>
      <c r="B183" s="1">
        <f>IFERROR(__xludf.DUMMYFUNCTION("""COMPUTED_VALUE"""),100.75)</f>
        <v>100.75</v>
      </c>
    </row>
    <row r="184">
      <c r="A184" s="2">
        <f>IFERROR(__xludf.DUMMYFUNCTION("""COMPUTED_VALUE"""),41905.666666666664)</f>
        <v>41905.66667</v>
      </c>
      <c r="B184" s="1">
        <f>IFERROR(__xludf.DUMMYFUNCTION("""COMPUTED_VALUE"""),100.44)</f>
        <v>100.44</v>
      </c>
    </row>
    <row r="185">
      <c r="A185" s="2">
        <f>IFERROR(__xludf.DUMMYFUNCTION("""COMPUTED_VALUE"""),41906.666666666664)</f>
        <v>41906.66667</v>
      </c>
      <c r="B185" s="1">
        <f>IFERROR(__xludf.DUMMYFUNCTION("""COMPUTED_VALUE"""),101.18)</f>
        <v>101.18</v>
      </c>
    </row>
    <row r="186">
      <c r="A186" s="2">
        <f>IFERROR(__xludf.DUMMYFUNCTION("""COMPUTED_VALUE"""),41907.666666666664)</f>
        <v>41907.66667</v>
      </c>
      <c r="B186" s="1">
        <f>IFERROR(__xludf.DUMMYFUNCTION("""COMPUTED_VALUE"""),98.91)</f>
        <v>98.91</v>
      </c>
    </row>
    <row r="187">
      <c r="A187" s="2">
        <f>IFERROR(__xludf.DUMMYFUNCTION("""COMPUTED_VALUE"""),41908.666666666664)</f>
        <v>41908.66667</v>
      </c>
      <c r="B187" s="1">
        <f>IFERROR(__xludf.DUMMYFUNCTION("""COMPUTED_VALUE"""),100.08)</f>
        <v>100.08</v>
      </c>
    </row>
    <row r="188">
      <c r="A188" s="2">
        <f>IFERROR(__xludf.DUMMYFUNCTION("""COMPUTED_VALUE"""),41911.666666666664)</f>
        <v>41911.66667</v>
      </c>
      <c r="B188" s="1">
        <f>IFERROR(__xludf.DUMMYFUNCTION("""COMPUTED_VALUE"""),99.98)</f>
        <v>99.98</v>
      </c>
    </row>
    <row r="189">
      <c r="A189" s="2">
        <f>IFERROR(__xludf.DUMMYFUNCTION("""COMPUTED_VALUE"""),41912.666666666664)</f>
        <v>41912.66667</v>
      </c>
      <c r="B189" s="1">
        <f>IFERROR(__xludf.DUMMYFUNCTION("""COMPUTED_VALUE"""),100.08)</f>
        <v>100.08</v>
      </c>
    </row>
    <row r="190">
      <c r="A190" s="2">
        <f>IFERROR(__xludf.DUMMYFUNCTION("""COMPUTED_VALUE"""),41913.666666666664)</f>
        <v>41913.66667</v>
      </c>
      <c r="B190" s="1">
        <f>IFERROR(__xludf.DUMMYFUNCTION("""COMPUTED_VALUE"""),98.43)</f>
        <v>98.43</v>
      </c>
    </row>
    <row r="191">
      <c r="A191" s="2">
        <f>IFERROR(__xludf.DUMMYFUNCTION("""COMPUTED_VALUE"""),41914.666666666664)</f>
        <v>41914.66667</v>
      </c>
      <c r="B191" s="1">
        <f>IFERROR(__xludf.DUMMYFUNCTION("""COMPUTED_VALUE"""),98.47)</f>
        <v>98.47</v>
      </c>
    </row>
    <row r="192">
      <c r="A192" s="2">
        <f>IFERROR(__xludf.DUMMYFUNCTION("""COMPUTED_VALUE"""),41915.666666666664)</f>
        <v>41915.66667</v>
      </c>
      <c r="B192" s="1">
        <f>IFERROR(__xludf.DUMMYFUNCTION("""COMPUTED_VALUE"""),99.35)</f>
        <v>99.35</v>
      </c>
    </row>
    <row r="193">
      <c r="A193" s="2">
        <f>IFERROR(__xludf.DUMMYFUNCTION("""COMPUTED_VALUE"""),41918.666666666664)</f>
        <v>41918.66667</v>
      </c>
      <c r="B193" s="1">
        <f>IFERROR(__xludf.DUMMYFUNCTION("""COMPUTED_VALUE"""),99.21)</f>
        <v>99.21</v>
      </c>
    </row>
    <row r="194">
      <c r="A194" s="2">
        <f>IFERROR(__xludf.DUMMYFUNCTION("""COMPUTED_VALUE"""),41919.666666666664)</f>
        <v>41919.66667</v>
      </c>
      <c r="B194" s="1">
        <f>IFERROR(__xludf.DUMMYFUNCTION("""COMPUTED_VALUE"""),97.53)</f>
        <v>97.53</v>
      </c>
    </row>
    <row r="195">
      <c r="A195" s="2">
        <f>IFERROR(__xludf.DUMMYFUNCTION("""COMPUTED_VALUE"""),41920.666666666664)</f>
        <v>41920.66667</v>
      </c>
      <c r="B195" s="1">
        <f>IFERROR(__xludf.DUMMYFUNCTION("""COMPUTED_VALUE"""),99.37)</f>
        <v>99.37</v>
      </c>
    </row>
    <row r="196">
      <c r="A196" s="2">
        <f>IFERROR(__xludf.DUMMYFUNCTION("""COMPUTED_VALUE"""),41921.666666666664)</f>
        <v>41921.66667</v>
      </c>
      <c r="B196" s="1">
        <f>IFERROR(__xludf.DUMMYFUNCTION("""COMPUTED_VALUE"""),97.64)</f>
        <v>97.64</v>
      </c>
    </row>
    <row r="197">
      <c r="A197" s="2">
        <f>IFERROR(__xludf.DUMMYFUNCTION("""COMPUTED_VALUE"""),41922.666666666664)</f>
        <v>41922.66667</v>
      </c>
      <c r="B197" s="1">
        <f>IFERROR(__xludf.DUMMYFUNCTION("""COMPUTED_VALUE"""),94.71)</f>
        <v>94.71</v>
      </c>
    </row>
    <row r="198">
      <c r="A198" s="2">
        <f>IFERROR(__xludf.DUMMYFUNCTION("""COMPUTED_VALUE"""),41925.666666666664)</f>
        <v>41925.66667</v>
      </c>
      <c r="B198" s="1">
        <f>IFERROR(__xludf.DUMMYFUNCTION("""COMPUTED_VALUE"""),93.54)</f>
        <v>93.54</v>
      </c>
    </row>
    <row r="199">
      <c r="A199" s="2">
        <f>IFERROR(__xludf.DUMMYFUNCTION("""COMPUTED_VALUE"""),41926.666666666664)</f>
        <v>41926.66667</v>
      </c>
      <c r="B199" s="1">
        <f>IFERROR(__xludf.DUMMYFUNCTION("""COMPUTED_VALUE"""),93.87)</f>
        <v>93.87</v>
      </c>
    </row>
    <row r="200">
      <c r="A200" s="2">
        <f>IFERROR(__xludf.DUMMYFUNCTION("""COMPUTED_VALUE"""),41927.666666666664)</f>
        <v>41927.66667</v>
      </c>
      <c r="B200" s="1">
        <f>IFERROR(__xludf.DUMMYFUNCTION("""COMPUTED_VALUE"""),93.52)</f>
        <v>93.52</v>
      </c>
    </row>
    <row r="201">
      <c r="A201" s="2">
        <f>IFERROR(__xludf.DUMMYFUNCTION("""COMPUTED_VALUE"""),41928.666666666664)</f>
        <v>41928.66667</v>
      </c>
      <c r="B201" s="1">
        <f>IFERROR(__xludf.DUMMYFUNCTION("""COMPUTED_VALUE"""),93.11)</f>
        <v>93.11</v>
      </c>
    </row>
    <row r="202">
      <c r="A202" s="2">
        <f>IFERROR(__xludf.DUMMYFUNCTION("""COMPUTED_VALUE"""),41929.666666666664)</f>
        <v>41929.66667</v>
      </c>
      <c r="B202" s="1">
        <f>IFERROR(__xludf.DUMMYFUNCTION("""COMPUTED_VALUE"""),94.14)</f>
        <v>94.14</v>
      </c>
    </row>
    <row r="203">
      <c r="A203" s="2">
        <f>IFERROR(__xludf.DUMMYFUNCTION("""COMPUTED_VALUE"""),41932.666666666664)</f>
        <v>41932.66667</v>
      </c>
      <c r="B203" s="1">
        <f>IFERROR(__xludf.DUMMYFUNCTION("""COMPUTED_VALUE"""),94.8)</f>
        <v>94.8</v>
      </c>
    </row>
    <row r="204">
      <c r="A204" s="2">
        <f>IFERROR(__xludf.DUMMYFUNCTION("""COMPUTED_VALUE"""),41933.666666666664)</f>
        <v>41933.66667</v>
      </c>
      <c r="B204" s="1">
        <f>IFERROR(__xludf.DUMMYFUNCTION("""COMPUTED_VALUE"""),96.88)</f>
        <v>96.88</v>
      </c>
    </row>
    <row r="205">
      <c r="A205" s="2">
        <f>IFERROR(__xludf.DUMMYFUNCTION("""COMPUTED_VALUE"""),41934.666666666664)</f>
        <v>41934.66667</v>
      </c>
      <c r="B205" s="1">
        <f>IFERROR(__xludf.DUMMYFUNCTION("""COMPUTED_VALUE"""),96.15)</f>
        <v>96.15</v>
      </c>
    </row>
    <row r="206">
      <c r="A206" s="2">
        <f>IFERROR(__xludf.DUMMYFUNCTION("""COMPUTED_VALUE"""),41935.666666666664)</f>
        <v>41935.66667</v>
      </c>
      <c r="B206" s="1">
        <f>IFERROR(__xludf.DUMMYFUNCTION("""COMPUTED_VALUE"""),97.68)</f>
        <v>97.68</v>
      </c>
    </row>
    <row r="207">
      <c r="A207" s="2">
        <f>IFERROR(__xludf.DUMMYFUNCTION("""COMPUTED_VALUE"""),41936.666666666664)</f>
        <v>41936.66667</v>
      </c>
      <c r="B207" s="1">
        <f>IFERROR(__xludf.DUMMYFUNCTION("""COMPUTED_VALUE"""),98.44)</f>
        <v>98.44</v>
      </c>
    </row>
    <row r="208">
      <c r="A208" s="2">
        <f>IFERROR(__xludf.DUMMYFUNCTION("""COMPUTED_VALUE"""),41939.666666666664)</f>
        <v>41939.66667</v>
      </c>
      <c r="B208" s="1">
        <f>IFERROR(__xludf.DUMMYFUNCTION("""COMPUTED_VALUE"""),98.43)</f>
        <v>98.43</v>
      </c>
    </row>
    <row r="209">
      <c r="A209" s="2">
        <f>IFERROR(__xludf.DUMMYFUNCTION("""COMPUTED_VALUE"""),41940.666666666664)</f>
        <v>41940.66667</v>
      </c>
      <c r="B209" s="1">
        <f>IFERROR(__xludf.DUMMYFUNCTION("""COMPUTED_VALUE"""),100.05)</f>
        <v>100.05</v>
      </c>
    </row>
    <row r="210">
      <c r="A210" s="2">
        <f>IFERROR(__xludf.DUMMYFUNCTION("""COMPUTED_VALUE"""),41941.666666666664)</f>
        <v>41941.66667</v>
      </c>
      <c r="B210" s="1">
        <f>IFERROR(__xludf.DUMMYFUNCTION("""COMPUTED_VALUE"""),99.78)</f>
        <v>99.78</v>
      </c>
    </row>
    <row r="211">
      <c r="A211" s="2">
        <f>IFERROR(__xludf.DUMMYFUNCTION("""COMPUTED_VALUE"""),41942.666666666664)</f>
        <v>41942.66667</v>
      </c>
      <c r="B211" s="1">
        <f>IFERROR(__xludf.DUMMYFUNCTION("""COMPUTED_VALUE"""),100.19)</f>
        <v>100.19</v>
      </c>
    </row>
    <row r="212">
      <c r="A212" s="2">
        <f>IFERROR(__xludf.DUMMYFUNCTION("""COMPUTED_VALUE"""),41943.666666666664)</f>
        <v>41943.66667</v>
      </c>
      <c r="B212" s="1">
        <f>IFERROR(__xludf.DUMMYFUNCTION("""COMPUTED_VALUE"""),101.99)</f>
        <v>101.99</v>
      </c>
    </row>
    <row r="213">
      <c r="A213" s="2">
        <f>IFERROR(__xludf.DUMMYFUNCTION("""COMPUTED_VALUE"""),41946.666666666664)</f>
        <v>41946.66667</v>
      </c>
      <c r="B213" s="1">
        <f>IFERROR(__xludf.DUMMYFUNCTION("""COMPUTED_VALUE"""),102.4)</f>
        <v>102.4</v>
      </c>
    </row>
    <row r="214">
      <c r="A214" s="2">
        <f>IFERROR(__xludf.DUMMYFUNCTION("""COMPUTED_VALUE"""),41947.666666666664)</f>
        <v>41947.66667</v>
      </c>
      <c r="B214" s="1">
        <f>IFERROR(__xludf.DUMMYFUNCTION("""COMPUTED_VALUE"""),102.47)</f>
        <v>102.47</v>
      </c>
    </row>
    <row r="215">
      <c r="A215" s="2">
        <f>IFERROR(__xludf.DUMMYFUNCTION("""COMPUTED_VALUE"""),41948.666666666664)</f>
        <v>41948.66667</v>
      </c>
      <c r="B215" s="1">
        <f>IFERROR(__xludf.DUMMYFUNCTION("""COMPUTED_VALUE"""),102.69)</f>
        <v>102.69</v>
      </c>
    </row>
    <row r="216">
      <c r="A216" s="2">
        <f>IFERROR(__xludf.DUMMYFUNCTION("""COMPUTED_VALUE"""),41949.666666666664)</f>
        <v>41949.66667</v>
      </c>
      <c r="B216" s="1">
        <f>IFERROR(__xludf.DUMMYFUNCTION("""COMPUTED_VALUE"""),102.78)</f>
        <v>102.78</v>
      </c>
    </row>
    <row r="217">
      <c r="A217" s="2">
        <f>IFERROR(__xludf.DUMMYFUNCTION("""COMPUTED_VALUE"""),41950.666666666664)</f>
        <v>41950.66667</v>
      </c>
      <c r="B217" s="1">
        <f>IFERROR(__xludf.DUMMYFUNCTION("""COMPUTED_VALUE"""),102.77)</f>
        <v>102.77</v>
      </c>
    </row>
    <row r="218">
      <c r="A218" s="2">
        <f>IFERROR(__xludf.DUMMYFUNCTION("""COMPUTED_VALUE"""),41953.66666666667)</f>
        <v>41953.66667</v>
      </c>
      <c r="B218" s="1">
        <f>IFERROR(__xludf.DUMMYFUNCTION("""COMPUTED_VALUE"""),103.12)</f>
        <v>103.12</v>
      </c>
    </row>
    <row r="219">
      <c r="A219" s="2">
        <f>IFERROR(__xludf.DUMMYFUNCTION("""COMPUTED_VALUE"""),41954.66666666667)</f>
        <v>41954.66667</v>
      </c>
      <c r="B219" s="1">
        <f>IFERROR(__xludf.DUMMYFUNCTION("""COMPUTED_VALUE"""),103.24)</f>
        <v>103.24</v>
      </c>
    </row>
    <row r="220">
      <c r="A220" s="2">
        <f>IFERROR(__xludf.DUMMYFUNCTION("""COMPUTED_VALUE"""),41955.66666666667)</f>
        <v>41955.66667</v>
      </c>
      <c r="B220" s="1">
        <f>IFERROR(__xludf.DUMMYFUNCTION("""COMPUTED_VALUE"""),103.52)</f>
        <v>103.52</v>
      </c>
    </row>
    <row r="221">
      <c r="A221" s="2">
        <f>IFERROR(__xludf.DUMMYFUNCTION("""COMPUTED_VALUE"""),41956.66666666667)</f>
        <v>41956.66667</v>
      </c>
      <c r="B221" s="1">
        <f>IFERROR(__xludf.DUMMYFUNCTION("""COMPUTED_VALUE"""),103.86)</f>
        <v>103.86</v>
      </c>
    </row>
    <row r="222">
      <c r="A222" s="2">
        <f>IFERROR(__xludf.DUMMYFUNCTION("""COMPUTED_VALUE"""),41957.66666666667)</f>
        <v>41957.66667</v>
      </c>
      <c r="B222" s="1">
        <f>IFERROR(__xludf.DUMMYFUNCTION("""COMPUTED_VALUE"""),104.59)</f>
        <v>104.59</v>
      </c>
    </row>
    <row r="223">
      <c r="A223" s="2">
        <f>IFERROR(__xludf.DUMMYFUNCTION("""COMPUTED_VALUE"""),41960.66666666667)</f>
        <v>41960.66667</v>
      </c>
      <c r="B223" s="1">
        <f>IFERROR(__xludf.DUMMYFUNCTION("""COMPUTED_VALUE"""),104.22)</f>
        <v>104.22</v>
      </c>
    </row>
    <row r="224">
      <c r="A224" s="2">
        <f>IFERROR(__xludf.DUMMYFUNCTION("""COMPUTED_VALUE"""),41961.66666666667)</f>
        <v>41961.66667</v>
      </c>
      <c r="B224" s="1">
        <f>IFERROR(__xludf.DUMMYFUNCTION("""COMPUTED_VALUE"""),104.81)</f>
        <v>104.81</v>
      </c>
    </row>
    <row r="225">
      <c r="A225" s="2">
        <f>IFERROR(__xludf.DUMMYFUNCTION("""COMPUTED_VALUE"""),41962.66666666667)</f>
        <v>41962.66667</v>
      </c>
      <c r="B225" s="1">
        <f>IFERROR(__xludf.DUMMYFUNCTION("""COMPUTED_VALUE"""),104.06)</f>
        <v>104.06</v>
      </c>
    </row>
    <row r="226">
      <c r="A226" s="2">
        <f>IFERROR(__xludf.DUMMYFUNCTION("""COMPUTED_VALUE"""),41963.66666666667)</f>
        <v>41963.66667</v>
      </c>
      <c r="B226" s="1">
        <f>IFERROR(__xludf.DUMMYFUNCTION("""COMPUTED_VALUE"""),104.75)</f>
        <v>104.75</v>
      </c>
    </row>
    <row r="227">
      <c r="A227" s="2">
        <f>IFERROR(__xludf.DUMMYFUNCTION("""COMPUTED_VALUE"""),41964.66666666667)</f>
        <v>41964.66667</v>
      </c>
      <c r="B227" s="1">
        <f>IFERROR(__xludf.DUMMYFUNCTION("""COMPUTED_VALUE"""),105.0)</f>
        <v>105</v>
      </c>
    </row>
    <row r="228">
      <c r="A228" s="2">
        <f>IFERROR(__xludf.DUMMYFUNCTION("""COMPUTED_VALUE"""),41967.66666666667)</f>
        <v>41967.66667</v>
      </c>
      <c r="B228" s="1">
        <f>IFERROR(__xludf.DUMMYFUNCTION("""COMPUTED_VALUE"""),105.8)</f>
        <v>105.8</v>
      </c>
    </row>
    <row r="229">
      <c r="A229" s="2">
        <f>IFERROR(__xludf.DUMMYFUNCTION("""COMPUTED_VALUE"""),41968.66666666667)</f>
        <v>41968.66667</v>
      </c>
      <c r="B229" s="1">
        <f>IFERROR(__xludf.DUMMYFUNCTION("""COMPUTED_VALUE"""),105.87)</f>
        <v>105.87</v>
      </c>
    </row>
    <row r="230">
      <c r="A230" s="2">
        <f>IFERROR(__xludf.DUMMYFUNCTION("""COMPUTED_VALUE"""),41969.66666666667)</f>
        <v>41969.66667</v>
      </c>
      <c r="B230" s="1">
        <f>IFERROR(__xludf.DUMMYFUNCTION("""COMPUTED_VALUE"""),106.79)</f>
        <v>106.79</v>
      </c>
    </row>
    <row r="231">
      <c r="A231" s="2">
        <f>IFERROR(__xludf.DUMMYFUNCTION("""COMPUTED_VALUE"""),41971.66666666667)</f>
        <v>41971.66667</v>
      </c>
      <c r="B231" s="1">
        <f>IFERROR(__xludf.DUMMYFUNCTION("""COMPUTED_VALUE"""),107.08)</f>
        <v>107.08</v>
      </c>
    </row>
    <row r="232">
      <c r="A232" s="2">
        <f>IFERROR(__xludf.DUMMYFUNCTION("""COMPUTED_VALUE"""),41974.66666666667)</f>
        <v>41974.66667</v>
      </c>
      <c r="B232" s="1">
        <f>IFERROR(__xludf.DUMMYFUNCTION("""COMPUTED_VALUE"""),105.77)</f>
        <v>105.77</v>
      </c>
    </row>
    <row r="233">
      <c r="A233" s="2">
        <f>IFERROR(__xludf.DUMMYFUNCTION("""COMPUTED_VALUE"""),41975.66666666667)</f>
        <v>41975.66667</v>
      </c>
      <c r="B233" s="1">
        <f>IFERROR(__xludf.DUMMYFUNCTION("""COMPUTED_VALUE"""),106.13)</f>
        <v>106.13</v>
      </c>
    </row>
    <row r="234">
      <c r="A234" s="2">
        <f>IFERROR(__xludf.DUMMYFUNCTION("""COMPUTED_VALUE"""),41976.66666666667)</f>
        <v>41976.66667</v>
      </c>
      <c r="B234" s="1">
        <f>IFERROR(__xludf.DUMMYFUNCTION("""COMPUTED_VALUE"""),106.68)</f>
        <v>106.68</v>
      </c>
    </row>
    <row r="235">
      <c r="A235" s="2">
        <f>IFERROR(__xludf.DUMMYFUNCTION("""COMPUTED_VALUE"""),41977.66666666667)</f>
        <v>41977.66667</v>
      </c>
      <c r="B235" s="1">
        <f>IFERROR(__xludf.DUMMYFUNCTION("""COMPUTED_VALUE"""),106.74)</f>
        <v>106.74</v>
      </c>
    </row>
    <row r="236">
      <c r="A236" s="2">
        <f>IFERROR(__xludf.DUMMYFUNCTION("""COMPUTED_VALUE"""),41978.66666666667)</f>
        <v>41978.66667</v>
      </c>
      <c r="B236" s="1">
        <f>IFERROR(__xludf.DUMMYFUNCTION("""COMPUTED_VALUE"""),106.78)</f>
        <v>106.78</v>
      </c>
    </row>
    <row r="237">
      <c r="A237" s="2">
        <f>IFERROR(__xludf.DUMMYFUNCTION("""COMPUTED_VALUE"""),41981.66666666667)</f>
        <v>41981.66667</v>
      </c>
      <c r="B237" s="1">
        <f>IFERROR(__xludf.DUMMYFUNCTION("""COMPUTED_VALUE"""),105.36)</f>
        <v>105.36</v>
      </c>
    </row>
    <row r="238">
      <c r="A238" s="2">
        <f>IFERROR(__xludf.DUMMYFUNCTION("""COMPUTED_VALUE"""),41982.66666666667)</f>
        <v>41982.66667</v>
      </c>
      <c r="B238" s="1">
        <f>IFERROR(__xludf.DUMMYFUNCTION("""COMPUTED_VALUE"""),105.96)</f>
        <v>105.96</v>
      </c>
    </row>
    <row r="239">
      <c r="A239" s="2">
        <f>IFERROR(__xludf.DUMMYFUNCTION("""COMPUTED_VALUE"""),41983.66666666667)</f>
        <v>41983.66667</v>
      </c>
      <c r="B239" s="1">
        <f>IFERROR(__xludf.DUMMYFUNCTION("""COMPUTED_VALUE"""),104.23)</f>
        <v>104.23</v>
      </c>
    </row>
    <row r="240">
      <c r="A240" s="2">
        <f>IFERROR(__xludf.DUMMYFUNCTION("""COMPUTED_VALUE"""),41984.66666666667)</f>
        <v>41984.66667</v>
      </c>
      <c r="B240" s="1">
        <f>IFERROR(__xludf.DUMMYFUNCTION("""COMPUTED_VALUE"""),104.74)</f>
        <v>104.74</v>
      </c>
    </row>
    <row r="241">
      <c r="A241" s="2">
        <f>IFERROR(__xludf.DUMMYFUNCTION("""COMPUTED_VALUE"""),41985.66666666667)</f>
        <v>41985.66667</v>
      </c>
      <c r="B241" s="1">
        <f>IFERROR(__xludf.DUMMYFUNCTION("""COMPUTED_VALUE"""),103.16)</f>
        <v>103.16</v>
      </c>
    </row>
    <row r="242">
      <c r="A242" s="2">
        <f>IFERROR(__xludf.DUMMYFUNCTION("""COMPUTED_VALUE"""),41988.66666666667)</f>
        <v>41988.66667</v>
      </c>
      <c r="B242" s="1">
        <f>IFERROR(__xludf.DUMMYFUNCTION("""COMPUTED_VALUE"""),102.47)</f>
        <v>102.47</v>
      </c>
    </row>
    <row r="243">
      <c r="A243" s="2">
        <f>IFERROR(__xludf.DUMMYFUNCTION("""COMPUTED_VALUE"""),41989.66666666667)</f>
        <v>41989.66667</v>
      </c>
      <c r="B243" s="1">
        <f>IFERROR(__xludf.DUMMYFUNCTION("""COMPUTED_VALUE"""),101.07)</f>
        <v>101.07</v>
      </c>
    </row>
    <row r="244">
      <c r="A244" s="2">
        <f>IFERROR(__xludf.DUMMYFUNCTION("""COMPUTED_VALUE"""),41990.66666666667)</f>
        <v>41990.66667</v>
      </c>
      <c r="B244" s="1">
        <f>IFERROR(__xludf.DUMMYFUNCTION("""COMPUTED_VALUE"""),103.16)</f>
        <v>103.16</v>
      </c>
    </row>
    <row r="245">
      <c r="A245" s="2">
        <f>IFERROR(__xludf.DUMMYFUNCTION("""COMPUTED_VALUE"""),41991.66666666667)</f>
        <v>41991.66667</v>
      </c>
      <c r="B245" s="1">
        <f>IFERROR(__xludf.DUMMYFUNCTION("""COMPUTED_VALUE"""),104.95)</f>
        <v>104.95</v>
      </c>
    </row>
    <row r="246">
      <c r="A246" s="2">
        <f>IFERROR(__xludf.DUMMYFUNCTION("""COMPUTED_VALUE"""),41992.66666666667)</f>
        <v>41992.66667</v>
      </c>
      <c r="B246" s="1">
        <f>IFERROR(__xludf.DUMMYFUNCTION("""COMPUTED_VALUE"""),105.12)</f>
        <v>105.12</v>
      </c>
    </row>
    <row r="247">
      <c r="A247" s="2">
        <f>IFERROR(__xludf.DUMMYFUNCTION("""COMPUTED_VALUE"""),41995.66666666667)</f>
        <v>41995.66667</v>
      </c>
      <c r="B247" s="1">
        <f>IFERROR(__xludf.DUMMYFUNCTION("""COMPUTED_VALUE"""),106.24)</f>
        <v>106.24</v>
      </c>
    </row>
    <row r="248">
      <c r="A248" s="2">
        <f>IFERROR(__xludf.DUMMYFUNCTION("""COMPUTED_VALUE"""),41996.66666666667)</f>
        <v>41996.66667</v>
      </c>
      <c r="B248" s="1">
        <f>IFERROR(__xludf.DUMMYFUNCTION("""COMPUTED_VALUE"""),106.5)</f>
        <v>106.5</v>
      </c>
    </row>
    <row r="249">
      <c r="A249" s="2">
        <f>IFERROR(__xludf.DUMMYFUNCTION("""COMPUTED_VALUE"""),41997.66666666667)</f>
        <v>41997.66667</v>
      </c>
      <c r="B249" s="1">
        <f>IFERROR(__xludf.DUMMYFUNCTION("""COMPUTED_VALUE"""),106.5)</f>
        <v>106.5</v>
      </c>
    </row>
    <row r="250">
      <c r="A250" s="2">
        <f>IFERROR(__xludf.DUMMYFUNCTION("""COMPUTED_VALUE"""),41999.66666666667)</f>
        <v>41999.66667</v>
      </c>
      <c r="B250" s="1">
        <f>IFERROR(__xludf.DUMMYFUNCTION("""COMPUTED_VALUE"""),106.89)</f>
        <v>106.89</v>
      </c>
    </row>
    <row r="251">
      <c r="A251" s="2">
        <f>IFERROR(__xludf.DUMMYFUNCTION("""COMPUTED_VALUE"""),42002.66666666667)</f>
        <v>42002.66667</v>
      </c>
      <c r="B251" s="1">
        <f>IFERROR(__xludf.DUMMYFUNCTION("""COMPUTED_VALUE"""),106.31)</f>
        <v>106.31</v>
      </c>
    </row>
    <row r="252">
      <c r="A252" s="2">
        <f>IFERROR(__xludf.DUMMYFUNCTION("""COMPUTED_VALUE"""),42003.66666666667)</f>
        <v>42003.66667</v>
      </c>
      <c r="B252" s="1">
        <f>IFERROR(__xludf.DUMMYFUNCTION("""COMPUTED_VALUE"""),105.64)</f>
        <v>105.64</v>
      </c>
    </row>
    <row r="253">
      <c r="A253" s="2">
        <f>IFERROR(__xludf.DUMMYFUNCTION("""COMPUTED_VALUE"""),42004.66666666667)</f>
        <v>42004.66667</v>
      </c>
      <c r="B253" s="1">
        <f>IFERROR(__xludf.DUMMYFUNCTION("""COMPUTED_VALUE"""),104.48)</f>
        <v>104.48</v>
      </c>
    </row>
    <row r="254">
      <c r="A254" s="2">
        <f>IFERROR(__xludf.DUMMYFUNCTION("""COMPUTED_VALUE"""),42006.66666666667)</f>
        <v>42006.66667</v>
      </c>
      <c r="B254" s="1">
        <f>IFERROR(__xludf.DUMMYFUNCTION("""COMPUTED_VALUE"""),104.24)</f>
        <v>104.24</v>
      </c>
    </row>
    <row r="255">
      <c r="A255" s="2">
        <f>IFERROR(__xludf.DUMMYFUNCTION("""COMPUTED_VALUE"""),42009.66666666667)</f>
        <v>42009.66667</v>
      </c>
      <c r="B255" s="1">
        <f>IFERROR(__xludf.DUMMYFUNCTION("""COMPUTED_VALUE"""),102.45)</f>
        <v>102.45</v>
      </c>
    </row>
    <row r="256">
      <c r="A256" s="2">
        <f>IFERROR(__xludf.DUMMYFUNCTION("""COMPUTED_VALUE"""),42010.66666666667)</f>
        <v>42010.66667</v>
      </c>
      <c r="B256" s="1">
        <f>IFERROR(__xludf.DUMMYFUNCTION("""COMPUTED_VALUE"""),101.13)</f>
        <v>101.13</v>
      </c>
    </row>
    <row r="257">
      <c r="A257" s="2">
        <f>IFERROR(__xludf.DUMMYFUNCTION("""COMPUTED_VALUE"""),42011.66666666667)</f>
        <v>42011.66667</v>
      </c>
      <c r="B257" s="1">
        <f>IFERROR(__xludf.DUMMYFUNCTION("""COMPUTED_VALUE"""),102.03)</f>
        <v>102.03</v>
      </c>
    </row>
    <row r="258">
      <c r="A258" s="2">
        <f>IFERROR(__xludf.DUMMYFUNCTION("""COMPUTED_VALUE"""),42012.66666666667)</f>
        <v>42012.66667</v>
      </c>
      <c r="B258" s="1">
        <f>IFERROR(__xludf.DUMMYFUNCTION("""COMPUTED_VALUE"""),104.33)</f>
        <v>104.33</v>
      </c>
    </row>
    <row r="259">
      <c r="A259" s="2">
        <f>IFERROR(__xludf.DUMMYFUNCTION("""COMPUTED_VALUE"""),42013.66666666667)</f>
        <v>42013.66667</v>
      </c>
      <c r="B259" s="1">
        <f>IFERROR(__xludf.DUMMYFUNCTION("""COMPUTED_VALUE"""),104.06)</f>
        <v>104.06</v>
      </c>
    </row>
    <row r="260">
      <c r="A260" s="2">
        <f>IFERROR(__xludf.DUMMYFUNCTION("""COMPUTED_VALUE"""),42016.66666666667)</f>
        <v>42016.66667</v>
      </c>
      <c r="B260" s="1">
        <f>IFERROR(__xludf.DUMMYFUNCTION("""COMPUTED_VALUE"""),102.74)</f>
        <v>102.74</v>
      </c>
    </row>
    <row r="261">
      <c r="A261" s="2">
        <f>IFERROR(__xludf.DUMMYFUNCTION("""COMPUTED_VALUE"""),42017.66666666667)</f>
        <v>42017.66667</v>
      </c>
      <c r="B261" s="1">
        <f>IFERROR(__xludf.DUMMYFUNCTION("""COMPUTED_VALUE"""),102.72)</f>
        <v>102.72</v>
      </c>
    </row>
    <row r="262">
      <c r="A262" s="2">
        <f>IFERROR(__xludf.DUMMYFUNCTION("""COMPUTED_VALUE"""),42018.66666666667)</f>
        <v>42018.66667</v>
      </c>
      <c r="B262" s="1">
        <f>IFERROR(__xludf.DUMMYFUNCTION("""COMPUTED_VALUE"""),102.1)</f>
        <v>102.1</v>
      </c>
    </row>
    <row r="263">
      <c r="A263" s="2">
        <f>IFERROR(__xludf.DUMMYFUNCTION("""COMPUTED_VALUE"""),42019.66666666667)</f>
        <v>42019.66667</v>
      </c>
      <c r="B263" s="1">
        <f>IFERROR(__xludf.DUMMYFUNCTION("""COMPUTED_VALUE"""),100.54)</f>
        <v>100.54</v>
      </c>
    </row>
    <row r="264">
      <c r="A264" s="2">
        <f>IFERROR(__xludf.DUMMYFUNCTION("""COMPUTED_VALUE"""),42020.66666666667)</f>
        <v>42020.66667</v>
      </c>
      <c r="B264" s="1">
        <f>IFERROR(__xludf.DUMMYFUNCTION("""COMPUTED_VALUE"""),101.53)</f>
        <v>101.53</v>
      </c>
    </row>
    <row r="265">
      <c r="A265" s="2">
        <f>IFERROR(__xludf.DUMMYFUNCTION("""COMPUTED_VALUE"""),42024.66666666667)</f>
        <v>42024.66667</v>
      </c>
      <c r="B265" s="1">
        <f>IFERROR(__xludf.DUMMYFUNCTION("""COMPUTED_VALUE"""),102.29)</f>
        <v>102.29</v>
      </c>
    </row>
    <row r="266">
      <c r="A266" s="2">
        <f>IFERROR(__xludf.DUMMYFUNCTION("""COMPUTED_VALUE"""),42025.66666666667)</f>
        <v>42025.66667</v>
      </c>
      <c r="B266" s="1">
        <f>IFERROR(__xludf.DUMMYFUNCTION("""COMPUTED_VALUE"""),102.48)</f>
        <v>102.48</v>
      </c>
    </row>
    <row r="267">
      <c r="A267" s="2">
        <f>IFERROR(__xludf.DUMMYFUNCTION("""COMPUTED_VALUE"""),42026.66666666667)</f>
        <v>42026.66667</v>
      </c>
      <c r="B267" s="1">
        <f>IFERROR(__xludf.DUMMYFUNCTION("""COMPUTED_VALUE"""),104.42)</f>
        <v>104.42</v>
      </c>
    </row>
    <row r="268">
      <c r="A268" s="2">
        <f>IFERROR(__xludf.DUMMYFUNCTION("""COMPUTED_VALUE"""),42027.66666666667)</f>
        <v>42027.66667</v>
      </c>
      <c r="B268" s="1">
        <f>IFERROR(__xludf.DUMMYFUNCTION("""COMPUTED_VALUE"""),104.71)</f>
        <v>104.71</v>
      </c>
    </row>
    <row r="269">
      <c r="A269" s="2">
        <f>IFERROR(__xludf.DUMMYFUNCTION("""COMPUTED_VALUE"""),42030.66666666667)</f>
        <v>42030.66667</v>
      </c>
      <c r="B269" s="1">
        <f>IFERROR(__xludf.DUMMYFUNCTION("""COMPUTED_VALUE"""),104.4)</f>
        <v>104.4</v>
      </c>
    </row>
    <row r="270">
      <c r="A270" s="2">
        <f>IFERROR(__xludf.DUMMYFUNCTION("""COMPUTED_VALUE"""),42031.66666666667)</f>
        <v>42031.66667</v>
      </c>
      <c r="B270" s="1">
        <f>IFERROR(__xludf.DUMMYFUNCTION("""COMPUTED_VALUE"""),101.38)</f>
        <v>101.38</v>
      </c>
    </row>
    <row r="271">
      <c r="A271" s="2">
        <f>IFERROR(__xludf.DUMMYFUNCTION("""COMPUTED_VALUE"""),42032.66666666667)</f>
        <v>42032.66667</v>
      </c>
      <c r="B271" s="1">
        <f>IFERROR(__xludf.DUMMYFUNCTION("""COMPUTED_VALUE"""),101.24)</f>
        <v>101.24</v>
      </c>
    </row>
    <row r="272">
      <c r="A272" s="2">
        <f>IFERROR(__xludf.DUMMYFUNCTION("""COMPUTED_VALUE"""),42033.66666666667)</f>
        <v>42033.66667</v>
      </c>
      <c r="B272" s="1">
        <f>IFERROR(__xludf.DUMMYFUNCTION("""COMPUTED_VALUE"""),102.23)</f>
        <v>102.23</v>
      </c>
    </row>
    <row r="273">
      <c r="A273" s="2">
        <f>IFERROR(__xludf.DUMMYFUNCTION("""COMPUTED_VALUE"""),42034.66666666667)</f>
        <v>42034.66667</v>
      </c>
      <c r="B273" s="1">
        <f>IFERROR(__xludf.DUMMYFUNCTION("""COMPUTED_VALUE"""),100.81)</f>
        <v>100.81</v>
      </c>
    </row>
    <row r="274">
      <c r="A274" s="2">
        <f>IFERROR(__xludf.DUMMYFUNCTION("""COMPUTED_VALUE"""),42037.66666666667)</f>
        <v>42037.66667</v>
      </c>
      <c r="B274" s="1">
        <f>IFERROR(__xludf.DUMMYFUNCTION("""COMPUTED_VALUE"""),101.69)</f>
        <v>101.69</v>
      </c>
    </row>
    <row r="275">
      <c r="A275" s="2">
        <f>IFERROR(__xludf.DUMMYFUNCTION("""COMPUTED_VALUE"""),42038.66666666667)</f>
        <v>42038.66667</v>
      </c>
      <c r="B275" s="1">
        <f>IFERROR(__xludf.DUMMYFUNCTION("""COMPUTED_VALUE"""),102.95)</f>
        <v>102.95</v>
      </c>
    </row>
    <row r="276">
      <c r="A276" s="2">
        <f>IFERROR(__xludf.DUMMYFUNCTION("""COMPUTED_VALUE"""),42039.66666666667)</f>
        <v>42039.66667</v>
      </c>
      <c r="B276" s="1">
        <f>IFERROR(__xludf.DUMMYFUNCTION("""COMPUTED_VALUE"""),103.11)</f>
        <v>103.11</v>
      </c>
    </row>
    <row r="277">
      <c r="A277" s="2">
        <f>IFERROR(__xludf.DUMMYFUNCTION("""COMPUTED_VALUE"""),42040.66666666667)</f>
        <v>42040.66667</v>
      </c>
      <c r="B277" s="1">
        <f>IFERROR(__xludf.DUMMYFUNCTION("""COMPUTED_VALUE"""),104.16)</f>
        <v>104.16</v>
      </c>
    </row>
    <row r="278">
      <c r="A278" s="2">
        <f>IFERROR(__xludf.DUMMYFUNCTION("""COMPUTED_VALUE"""),42041.66666666667)</f>
        <v>42041.66667</v>
      </c>
      <c r="B278" s="1">
        <f>IFERROR(__xludf.DUMMYFUNCTION("""COMPUTED_VALUE"""),103.74)</f>
        <v>103.74</v>
      </c>
    </row>
    <row r="279">
      <c r="A279" s="2">
        <f>IFERROR(__xludf.DUMMYFUNCTION("""COMPUTED_VALUE"""),42044.66666666667)</f>
        <v>42044.66667</v>
      </c>
      <c r="B279" s="1">
        <f>IFERROR(__xludf.DUMMYFUNCTION("""COMPUTED_VALUE"""),103.5)</f>
        <v>103.5</v>
      </c>
    </row>
    <row r="280">
      <c r="A280" s="2">
        <f>IFERROR(__xludf.DUMMYFUNCTION("""COMPUTED_VALUE"""),42045.66666666667)</f>
        <v>42045.66667</v>
      </c>
      <c r="B280" s="1">
        <f>IFERROR(__xludf.DUMMYFUNCTION("""COMPUTED_VALUE"""),105.06)</f>
        <v>105.06</v>
      </c>
    </row>
    <row r="281">
      <c r="A281" s="2">
        <f>IFERROR(__xludf.DUMMYFUNCTION("""COMPUTED_VALUE"""),42046.66666666667)</f>
        <v>42046.66667</v>
      </c>
      <c r="B281" s="1">
        <f>IFERROR(__xludf.DUMMYFUNCTION("""COMPUTED_VALUE"""),105.5)</f>
        <v>105.5</v>
      </c>
    </row>
    <row r="282">
      <c r="A282" s="2">
        <f>IFERROR(__xludf.DUMMYFUNCTION("""COMPUTED_VALUE"""),42047.66666666667)</f>
        <v>42047.66667</v>
      </c>
      <c r="B282" s="1">
        <f>IFERROR(__xludf.DUMMYFUNCTION("""COMPUTED_VALUE"""),107.17)</f>
        <v>107.17</v>
      </c>
    </row>
    <row r="283">
      <c r="A283" s="2">
        <f>IFERROR(__xludf.DUMMYFUNCTION("""COMPUTED_VALUE"""),42048.66666666667)</f>
        <v>42048.66667</v>
      </c>
      <c r="B283" s="1">
        <f>IFERROR(__xludf.DUMMYFUNCTION("""COMPUTED_VALUE"""),108.04)</f>
        <v>108.04</v>
      </c>
    </row>
    <row r="284">
      <c r="A284" s="2">
        <f>IFERROR(__xludf.DUMMYFUNCTION("""COMPUTED_VALUE"""),42052.66666666667)</f>
        <v>42052.66667</v>
      </c>
      <c r="B284" s="1">
        <f>IFERROR(__xludf.DUMMYFUNCTION("""COMPUTED_VALUE"""),108.09)</f>
        <v>108.09</v>
      </c>
    </row>
    <row r="285">
      <c r="A285" s="2">
        <f>IFERROR(__xludf.DUMMYFUNCTION("""COMPUTED_VALUE"""),42053.66666666667)</f>
        <v>42053.66667</v>
      </c>
      <c r="B285" s="1">
        <f>IFERROR(__xludf.DUMMYFUNCTION("""COMPUTED_VALUE"""),108.29)</f>
        <v>108.29</v>
      </c>
    </row>
    <row r="286">
      <c r="A286" s="2">
        <f>IFERROR(__xludf.DUMMYFUNCTION("""COMPUTED_VALUE"""),42054.66666666667)</f>
        <v>42054.66667</v>
      </c>
      <c r="B286" s="1">
        <f>IFERROR(__xludf.DUMMYFUNCTION("""COMPUTED_VALUE"""),108.72)</f>
        <v>108.72</v>
      </c>
    </row>
    <row r="287">
      <c r="A287" s="2">
        <f>IFERROR(__xludf.DUMMYFUNCTION("""COMPUTED_VALUE"""),42055.66666666667)</f>
        <v>42055.66667</v>
      </c>
      <c r="B287" s="1">
        <f>IFERROR(__xludf.DUMMYFUNCTION("""COMPUTED_VALUE"""),109.41)</f>
        <v>109.41</v>
      </c>
    </row>
    <row r="288">
      <c r="A288" s="2">
        <f>IFERROR(__xludf.DUMMYFUNCTION("""COMPUTED_VALUE"""),42058.66666666667)</f>
        <v>42058.66667</v>
      </c>
      <c r="B288" s="1">
        <f>IFERROR(__xludf.DUMMYFUNCTION("""COMPUTED_VALUE"""),109.41)</f>
        <v>109.41</v>
      </c>
    </row>
    <row r="289">
      <c r="A289" s="2">
        <f>IFERROR(__xludf.DUMMYFUNCTION("""COMPUTED_VALUE"""),42059.66666666667)</f>
        <v>42059.66667</v>
      </c>
      <c r="B289" s="1">
        <f>IFERROR(__xludf.DUMMYFUNCTION("""COMPUTED_VALUE"""),109.68)</f>
        <v>109.68</v>
      </c>
    </row>
    <row r="290">
      <c r="A290" s="2">
        <f>IFERROR(__xludf.DUMMYFUNCTION("""COMPUTED_VALUE"""),42060.66666666667)</f>
        <v>42060.66667</v>
      </c>
      <c r="B290" s="1">
        <f>IFERROR(__xludf.DUMMYFUNCTION("""COMPUTED_VALUE"""),109.12)</f>
        <v>109.12</v>
      </c>
    </row>
    <row r="291">
      <c r="A291" s="2">
        <f>IFERROR(__xludf.DUMMYFUNCTION("""COMPUTED_VALUE"""),42061.66666666667)</f>
        <v>42061.66667</v>
      </c>
      <c r="B291" s="1">
        <f>IFERROR(__xludf.DUMMYFUNCTION("""COMPUTED_VALUE"""),109.79)</f>
        <v>109.79</v>
      </c>
    </row>
    <row r="292">
      <c r="A292" s="2">
        <f>IFERROR(__xludf.DUMMYFUNCTION("""COMPUTED_VALUE"""),42062.66666666667)</f>
        <v>42062.66667</v>
      </c>
      <c r="B292" s="1">
        <f>IFERROR(__xludf.DUMMYFUNCTION("""COMPUTED_VALUE"""),109.21)</f>
        <v>109.21</v>
      </c>
    </row>
    <row r="293">
      <c r="A293" s="2">
        <f>IFERROR(__xludf.DUMMYFUNCTION("""COMPUTED_VALUE"""),42065.66666666667)</f>
        <v>42065.66667</v>
      </c>
      <c r="B293" s="1">
        <f>IFERROR(__xludf.DUMMYFUNCTION("""COMPUTED_VALUE"""),110.24)</f>
        <v>110.24</v>
      </c>
    </row>
    <row r="294">
      <c r="A294" s="2">
        <f>IFERROR(__xludf.DUMMYFUNCTION("""COMPUTED_VALUE"""),42066.66666666667)</f>
        <v>42066.66667</v>
      </c>
      <c r="B294" s="1">
        <f>IFERROR(__xludf.DUMMYFUNCTION("""COMPUTED_VALUE"""),109.39)</f>
        <v>109.39</v>
      </c>
    </row>
    <row r="295">
      <c r="A295" s="2">
        <f>IFERROR(__xludf.DUMMYFUNCTION("""COMPUTED_VALUE"""),42067.66666666667)</f>
        <v>42067.66667</v>
      </c>
      <c r="B295" s="1">
        <f>IFERROR(__xludf.DUMMYFUNCTION("""COMPUTED_VALUE"""),109.02)</f>
        <v>109.02</v>
      </c>
    </row>
    <row r="296">
      <c r="A296" s="2">
        <f>IFERROR(__xludf.DUMMYFUNCTION("""COMPUTED_VALUE"""),42068.66666666667)</f>
        <v>42068.66667</v>
      </c>
      <c r="B296" s="1">
        <f>IFERROR(__xludf.DUMMYFUNCTION("""COMPUTED_VALUE"""),108.98)</f>
        <v>108.98</v>
      </c>
    </row>
    <row r="297">
      <c r="A297" s="2">
        <f>IFERROR(__xludf.DUMMYFUNCTION("""COMPUTED_VALUE"""),42069.66666666667)</f>
        <v>42069.66667</v>
      </c>
      <c r="B297" s="1">
        <f>IFERROR(__xludf.DUMMYFUNCTION("""COMPUTED_VALUE"""),107.75)</f>
        <v>107.75</v>
      </c>
    </row>
    <row r="298">
      <c r="A298" s="2">
        <f>IFERROR(__xludf.DUMMYFUNCTION("""COMPUTED_VALUE"""),42072.66666666667)</f>
        <v>42072.66667</v>
      </c>
      <c r="B298" s="1">
        <f>IFERROR(__xludf.DUMMYFUNCTION("""COMPUTED_VALUE"""),108.2)</f>
        <v>108.2</v>
      </c>
    </row>
    <row r="299">
      <c r="A299" s="2">
        <f>IFERROR(__xludf.DUMMYFUNCTION("""COMPUTED_VALUE"""),42073.66666666667)</f>
        <v>42073.66667</v>
      </c>
      <c r="B299" s="1">
        <f>IFERROR(__xludf.DUMMYFUNCTION("""COMPUTED_VALUE"""),106.06)</f>
        <v>106.06</v>
      </c>
    </row>
    <row r="300">
      <c r="A300" s="2">
        <f>IFERROR(__xludf.DUMMYFUNCTION("""COMPUTED_VALUE"""),42074.66666666667)</f>
        <v>42074.66667</v>
      </c>
      <c r="B300" s="1">
        <f>IFERROR(__xludf.DUMMYFUNCTION("""COMPUTED_VALUE"""),105.48)</f>
        <v>105.48</v>
      </c>
    </row>
    <row r="301">
      <c r="A301" s="2">
        <f>IFERROR(__xludf.DUMMYFUNCTION("""COMPUTED_VALUE"""),42075.66666666667)</f>
        <v>42075.66667</v>
      </c>
      <c r="B301" s="1">
        <f>IFERROR(__xludf.DUMMYFUNCTION("""COMPUTED_VALUE"""),106.11)</f>
        <v>106.11</v>
      </c>
    </row>
    <row r="302">
      <c r="A302" s="2">
        <f>IFERROR(__xludf.DUMMYFUNCTION("""COMPUTED_VALUE"""),42076.66666666667)</f>
        <v>42076.66667</v>
      </c>
      <c r="B302" s="1">
        <f>IFERROR(__xludf.DUMMYFUNCTION("""COMPUTED_VALUE"""),105.57)</f>
        <v>105.57</v>
      </c>
    </row>
    <row r="303">
      <c r="A303" s="2">
        <f>IFERROR(__xludf.DUMMYFUNCTION("""COMPUTED_VALUE"""),42079.66666666667)</f>
        <v>42079.66667</v>
      </c>
      <c r="B303" s="1">
        <f>IFERROR(__xludf.DUMMYFUNCTION("""COMPUTED_VALUE"""),106.84)</f>
        <v>106.84</v>
      </c>
    </row>
    <row r="304">
      <c r="A304" s="2">
        <f>IFERROR(__xludf.DUMMYFUNCTION("""COMPUTED_VALUE"""),42080.66666666667)</f>
        <v>42080.66667</v>
      </c>
      <c r="B304" s="1">
        <f>IFERROR(__xludf.DUMMYFUNCTION("""COMPUTED_VALUE"""),106.95)</f>
        <v>106.95</v>
      </c>
    </row>
    <row r="305">
      <c r="A305" s="2">
        <f>IFERROR(__xludf.DUMMYFUNCTION("""COMPUTED_VALUE"""),42081.66666666667)</f>
        <v>42081.66667</v>
      </c>
      <c r="B305" s="1">
        <f>IFERROR(__xludf.DUMMYFUNCTION("""COMPUTED_VALUE"""),108.24)</f>
        <v>108.24</v>
      </c>
    </row>
    <row r="306">
      <c r="A306" s="2">
        <f>IFERROR(__xludf.DUMMYFUNCTION("""COMPUTED_VALUE"""),42082.66666666667)</f>
        <v>42082.66667</v>
      </c>
      <c r="B306" s="1">
        <f>IFERROR(__xludf.DUMMYFUNCTION("""COMPUTED_VALUE"""),108.15)</f>
        <v>108.15</v>
      </c>
    </row>
    <row r="307">
      <c r="A307" s="2">
        <f>IFERROR(__xludf.DUMMYFUNCTION("""COMPUTED_VALUE"""),42083.66666666667)</f>
        <v>42083.66667</v>
      </c>
      <c r="B307" s="1">
        <f>IFERROR(__xludf.DUMMYFUNCTION("""COMPUTED_VALUE"""),108.77)</f>
        <v>108.77</v>
      </c>
    </row>
    <row r="308">
      <c r="A308" s="2">
        <f>IFERROR(__xludf.DUMMYFUNCTION("""COMPUTED_VALUE"""),42086.66666666667)</f>
        <v>42086.66667</v>
      </c>
      <c r="B308" s="1">
        <f>IFERROR(__xludf.DUMMYFUNCTION("""COMPUTED_VALUE"""),108.8)</f>
        <v>108.8</v>
      </c>
    </row>
    <row r="309">
      <c r="A309" s="2">
        <f>IFERROR(__xludf.DUMMYFUNCTION("""COMPUTED_VALUE"""),42087.66666666667)</f>
        <v>42087.66667</v>
      </c>
      <c r="B309" s="1">
        <f>IFERROR(__xludf.DUMMYFUNCTION("""COMPUTED_VALUE"""),108.5)</f>
        <v>108.5</v>
      </c>
    </row>
    <row r="310">
      <c r="A310" s="2">
        <f>IFERROR(__xludf.DUMMYFUNCTION("""COMPUTED_VALUE"""),42088.66666666667)</f>
        <v>42088.66667</v>
      </c>
      <c r="B310" s="1">
        <f>IFERROR(__xludf.DUMMYFUNCTION("""COMPUTED_VALUE"""),105.52)</f>
        <v>105.52</v>
      </c>
    </row>
    <row r="311">
      <c r="A311" s="2">
        <f>IFERROR(__xludf.DUMMYFUNCTION("""COMPUTED_VALUE"""),42089.66666666667)</f>
        <v>42089.66667</v>
      </c>
      <c r="B311" s="1">
        <f>IFERROR(__xludf.DUMMYFUNCTION("""COMPUTED_VALUE"""),105.59)</f>
        <v>105.59</v>
      </c>
    </row>
    <row r="312">
      <c r="A312" s="2">
        <f>IFERROR(__xludf.DUMMYFUNCTION("""COMPUTED_VALUE"""),42090.66666666667)</f>
        <v>42090.66667</v>
      </c>
      <c r="B312" s="1">
        <f>IFERROR(__xludf.DUMMYFUNCTION("""COMPUTED_VALUE"""),105.85)</f>
        <v>105.85</v>
      </c>
    </row>
    <row r="313">
      <c r="A313" s="2">
        <f>IFERROR(__xludf.DUMMYFUNCTION("""COMPUTED_VALUE"""),42093.66666666667)</f>
        <v>42093.66667</v>
      </c>
      <c r="B313" s="1">
        <f>IFERROR(__xludf.DUMMYFUNCTION("""COMPUTED_VALUE"""),107.05)</f>
        <v>107.05</v>
      </c>
    </row>
    <row r="314">
      <c r="A314" s="2">
        <f>IFERROR(__xludf.DUMMYFUNCTION("""COMPUTED_VALUE"""),42094.66666666667)</f>
        <v>42094.66667</v>
      </c>
      <c r="B314" s="1">
        <f>IFERROR(__xludf.DUMMYFUNCTION("""COMPUTED_VALUE"""),106.52)</f>
        <v>106.52</v>
      </c>
    </row>
    <row r="315">
      <c r="A315" s="2">
        <f>IFERROR(__xludf.DUMMYFUNCTION("""COMPUTED_VALUE"""),42095.66666666667)</f>
        <v>42095.66667</v>
      </c>
      <c r="B315" s="1">
        <f>IFERROR(__xludf.DUMMYFUNCTION("""COMPUTED_VALUE"""),105.67)</f>
        <v>105.67</v>
      </c>
    </row>
    <row r="316">
      <c r="A316" s="2">
        <f>IFERROR(__xludf.DUMMYFUNCTION("""COMPUTED_VALUE"""),42096.66666666667)</f>
        <v>42096.66667</v>
      </c>
      <c r="B316" s="1">
        <f>IFERROR(__xludf.DUMMYFUNCTION("""COMPUTED_VALUE"""),105.66)</f>
        <v>105.66</v>
      </c>
    </row>
    <row r="317">
      <c r="A317" s="2">
        <f>IFERROR(__xludf.DUMMYFUNCTION("""COMPUTED_VALUE"""),42100.66666666667)</f>
        <v>42100.66667</v>
      </c>
      <c r="B317" s="1">
        <f>IFERROR(__xludf.DUMMYFUNCTION("""COMPUTED_VALUE"""),106.65)</f>
        <v>106.65</v>
      </c>
    </row>
    <row r="318">
      <c r="A318" s="2">
        <f>IFERROR(__xludf.DUMMYFUNCTION("""COMPUTED_VALUE"""),42101.66666666667)</f>
        <v>42101.66667</v>
      </c>
      <c r="B318" s="1">
        <f>IFERROR(__xludf.DUMMYFUNCTION("""COMPUTED_VALUE"""),106.53)</f>
        <v>106.53</v>
      </c>
    </row>
    <row r="319">
      <c r="A319" s="2">
        <f>IFERROR(__xludf.DUMMYFUNCTION("""COMPUTED_VALUE"""),42102.66666666667)</f>
        <v>42102.66667</v>
      </c>
      <c r="B319" s="1">
        <f>IFERROR(__xludf.DUMMYFUNCTION("""COMPUTED_VALUE"""),106.91)</f>
        <v>106.91</v>
      </c>
    </row>
    <row r="320">
      <c r="A320" s="2">
        <f>IFERROR(__xludf.DUMMYFUNCTION("""COMPUTED_VALUE"""),42103.66666666667)</f>
        <v>42103.66667</v>
      </c>
      <c r="B320" s="1">
        <f>IFERROR(__xludf.DUMMYFUNCTION("""COMPUTED_VALUE"""),107.35)</f>
        <v>107.35</v>
      </c>
    </row>
    <row r="321">
      <c r="A321" s="2">
        <f>IFERROR(__xludf.DUMMYFUNCTION("""COMPUTED_VALUE"""),42104.66666666667)</f>
        <v>42104.66667</v>
      </c>
      <c r="B321" s="1">
        <f>IFERROR(__xludf.DUMMYFUNCTION("""COMPUTED_VALUE"""),107.82)</f>
        <v>107.82</v>
      </c>
    </row>
    <row r="322">
      <c r="A322" s="2">
        <f>IFERROR(__xludf.DUMMYFUNCTION("""COMPUTED_VALUE"""),42107.66666666667)</f>
        <v>42107.66667</v>
      </c>
      <c r="B322" s="1">
        <f>IFERROR(__xludf.DUMMYFUNCTION("""COMPUTED_VALUE"""),107.37)</f>
        <v>107.37</v>
      </c>
    </row>
    <row r="323">
      <c r="A323" s="2">
        <f>IFERROR(__xludf.DUMMYFUNCTION("""COMPUTED_VALUE"""),42108.66666666667)</f>
        <v>42108.66667</v>
      </c>
      <c r="B323" s="1">
        <f>IFERROR(__xludf.DUMMYFUNCTION("""COMPUTED_VALUE"""),106.98)</f>
        <v>106.98</v>
      </c>
    </row>
    <row r="324">
      <c r="A324" s="2">
        <f>IFERROR(__xludf.DUMMYFUNCTION("""COMPUTED_VALUE"""),42109.66666666667)</f>
        <v>42109.66667</v>
      </c>
      <c r="B324" s="1">
        <f>IFERROR(__xludf.DUMMYFUNCTION("""COMPUTED_VALUE"""),107.95)</f>
        <v>107.95</v>
      </c>
    </row>
    <row r="325">
      <c r="A325" s="2">
        <f>IFERROR(__xludf.DUMMYFUNCTION("""COMPUTED_VALUE"""),42110.66666666667)</f>
        <v>42110.66667</v>
      </c>
      <c r="B325" s="1">
        <f>IFERROR(__xludf.DUMMYFUNCTION("""COMPUTED_VALUE"""),107.73)</f>
        <v>107.73</v>
      </c>
    </row>
    <row r="326">
      <c r="A326" s="2">
        <f>IFERROR(__xludf.DUMMYFUNCTION("""COMPUTED_VALUE"""),42111.66666666667)</f>
        <v>42111.66667</v>
      </c>
      <c r="B326" s="1">
        <f>IFERROR(__xludf.DUMMYFUNCTION("""COMPUTED_VALUE"""),106.08)</f>
        <v>106.08</v>
      </c>
    </row>
    <row r="327">
      <c r="A327" s="2">
        <f>IFERROR(__xludf.DUMMYFUNCTION("""COMPUTED_VALUE"""),42114.66666666667)</f>
        <v>42114.66667</v>
      </c>
      <c r="B327" s="1">
        <f>IFERROR(__xludf.DUMMYFUNCTION("""COMPUTED_VALUE"""),107.81)</f>
        <v>107.81</v>
      </c>
    </row>
    <row r="328">
      <c r="A328" s="2">
        <f>IFERROR(__xludf.DUMMYFUNCTION("""COMPUTED_VALUE"""),42115.66666666667)</f>
        <v>42115.66667</v>
      </c>
      <c r="B328" s="1">
        <f>IFERROR(__xludf.DUMMYFUNCTION("""COMPUTED_VALUE"""),107.9)</f>
        <v>107.9</v>
      </c>
    </row>
    <row r="329">
      <c r="A329" s="2">
        <f>IFERROR(__xludf.DUMMYFUNCTION("""COMPUTED_VALUE"""),42116.66666666667)</f>
        <v>42116.66667</v>
      </c>
      <c r="B329" s="1">
        <f>IFERROR(__xludf.DUMMYFUNCTION("""COMPUTED_VALUE"""),108.94)</f>
        <v>108.94</v>
      </c>
    </row>
    <row r="330">
      <c r="A330" s="2">
        <f>IFERROR(__xludf.DUMMYFUNCTION("""COMPUTED_VALUE"""),42117.66666666667)</f>
        <v>42117.66667</v>
      </c>
      <c r="B330" s="1">
        <f>IFERROR(__xludf.DUMMYFUNCTION("""COMPUTED_VALUE"""),109.2)</f>
        <v>109.2</v>
      </c>
    </row>
    <row r="331">
      <c r="A331" s="2">
        <f>IFERROR(__xludf.DUMMYFUNCTION("""COMPUTED_VALUE"""),42118.66666666667)</f>
        <v>42118.66667</v>
      </c>
      <c r="B331" s="1">
        <f>IFERROR(__xludf.DUMMYFUNCTION("""COMPUTED_VALUE"""),109.82)</f>
        <v>109.82</v>
      </c>
    </row>
    <row r="332">
      <c r="A332" s="2">
        <f>IFERROR(__xludf.DUMMYFUNCTION("""COMPUTED_VALUE"""),42121.66666666667)</f>
        <v>42121.66667</v>
      </c>
      <c r="B332" s="1">
        <f>IFERROR(__xludf.DUMMYFUNCTION("""COMPUTED_VALUE"""),110.07)</f>
        <v>110.07</v>
      </c>
    </row>
    <row r="333">
      <c r="A333" s="2">
        <f>IFERROR(__xludf.DUMMYFUNCTION("""COMPUTED_VALUE"""),42122.66666666667)</f>
        <v>42122.66667</v>
      </c>
      <c r="B333" s="1">
        <f>IFERROR(__xludf.DUMMYFUNCTION("""COMPUTED_VALUE"""),110.19)</f>
        <v>110.19</v>
      </c>
    </row>
    <row r="334">
      <c r="A334" s="2">
        <f>IFERROR(__xludf.DUMMYFUNCTION("""COMPUTED_VALUE"""),42123.66666666667)</f>
        <v>42123.66667</v>
      </c>
      <c r="B334" s="1">
        <f>IFERROR(__xludf.DUMMYFUNCTION("""COMPUTED_VALUE"""),109.68)</f>
        <v>109.68</v>
      </c>
    </row>
    <row r="335">
      <c r="A335" s="2">
        <f>IFERROR(__xludf.DUMMYFUNCTION("""COMPUTED_VALUE"""),42124.66666666667)</f>
        <v>42124.66667</v>
      </c>
      <c r="B335" s="1">
        <f>IFERROR(__xludf.DUMMYFUNCTION("""COMPUTED_VALUE"""),107.89)</f>
        <v>107.89</v>
      </c>
    </row>
    <row r="336">
      <c r="A336" s="2">
        <f>IFERROR(__xludf.DUMMYFUNCTION("""COMPUTED_VALUE"""),42125.66666666667)</f>
        <v>42125.66667</v>
      </c>
      <c r="B336" s="1">
        <f>IFERROR(__xludf.DUMMYFUNCTION("""COMPUTED_VALUE"""),109.27)</f>
        <v>109.27</v>
      </c>
    </row>
    <row r="337">
      <c r="A337" s="2">
        <f>IFERROR(__xludf.DUMMYFUNCTION("""COMPUTED_VALUE"""),42128.66666666667)</f>
        <v>42128.66667</v>
      </c>
      <c r="B337" s="1">
        <f>IFERROR(__xludf.DUMMYFUNCTION("""COMPUTED_VALUE"""),109.35)</f>
        <v>109.35</v>
      </c>
    </row>
    <row r="338">
      <c r="A338" s="2">
        <f>IFERROR(__xludf.DUMMYFUNCTION("""COMPUTED_VALUE"""),42129.66666666667)</f>
        <v>42129.66667</v>
      </c>
      <c r="B338" s="1">
        <f>IFERROR(__xludf.DUMMYFUNCTION("""COMPUTED_VALUE"""),107.64)</f>
        <v>107.64</v>
      </c>
    </row>
    <row r="339">
      <c r="A339" s="2">
        <f>IFERROR(__xludf.DUMMYFUNCTION("""COMPUTED_VALUE"""),42130.66666666667)</f>
        <v>42130.66667</v>
      </c>
      <c r="B339" s="1">
        <f>IFERROR(__xludf.DUMMYFUNCTION("""COMPUTED_VALUE"""),107.03)</f>
        <v>107.03</v>
      </c>
    </row>
    <row r="340">
      <c r="A340" s="2">
        <f>IFERROR(__xludf.DUMMYFUNCTION("""COMPUTED_VALUE"""),42131.66666666667)</f>
        <v>42131.66667</v>
      </c>
      <c r="B340" s="1">
        <f>IFERROR(__xludf.DUMMYFUNCTION("""COMPUTED_VALUE"""),107.8)</f>
        <v>107.8</v>
      </c>
    </row>
    <row r="341">
      <c r="A341" s="2">
        <f>IFERROR(__xludf.DUMMYFUNCTION("""COMPUTED_VALUE"""),42132.66666666667)</f>
        <v>42132.66667</v>
      </c>
      <c r="B341" s="1">
        <f>IFERROR(__xludf.DUMMYFUNCTION("""COMPUTED_VALUE"""),109.32)</f>
        <v>109.32</v>
      </c>
    </row>
    <row r="342">
      <c r="A342" s="2">
        <f>IFERROR(__xludf.DUMMYFUNCTION("""COMPUTED_VALUE"""),42135.66666666667)</f>
        <v>42135.66667</v>
      </c>
      <c r="B342" s="1">
        <f>IFERROR(__xludf.DUMMYFUNCTION("""COMPUTED_VALUE"""),108.89)</f>
        <v>108.89</v>
      </c>
    </row>
    <row r="343">
      <c r="A343" s="2">
        <f>IFERROR(__xludf.DUMMYFUNCTION("""COMPUTED_VALUE"""),42136.66666666667)</f>
        <v>42136.66667</v>
      </c>
      <c r="B343" s="1">
        <f>IFERROR(__xludf.DUMMYFUNCTION("""COMPUTED_VALUE"""),108.32)</f>
        <v>108.32</v>
      </c>
    </row>
    <row r="344">
      <c r="A344" s="2">
        <f>IFERROR(__xludf.DUMMYFUNCTION("""COMPUTED_VALUE"""),42137.66666666667)</f>
        <v>42137.66667</v>
      </c>
      <c r="B344" s="1">
        <f>IFERROR(__xludf.DUMMYFUNCTION("""COMPUTED_VALUE"""),108.84)</f>
        <v>108.84</v>
      </c>
    </row>
    <row r="345">
      <c r="A345" s="2">
        <f>IFERROR(__xludf.DUMMYFUNCTION("""COMPUTED_VALUE"""),42138.66666666667)</f>
        <v>42138.66667</v>
      </c>
      <c r="B345" s="1">
        <f>IFERROR(__xludf.DUMMYFUNCTION("""COMPUTED_VALUE"""),110.57)</f>
        <v>110.57</v>
      </c>
    </row>
    <row r="346">
      <c r="A346" s="2">
        <f>IFERROR(__xludf.DUMMYFUNCTION("""COMPUTED_VALUE"""),42139.66666666667)</f>
        <v>42139.66667</v>
      </c>
      <c r="B346" s="1">
        <f>IFERROR(__xludf.DUMMYFUNCTION("""COMPUTED_VALUE"""),110.26)</f>
        <v>110.26</v>
      </c>
    </row>
    <row r="347">
      <c r="A347" s="2">
        <f>IFERROR(__xludf.DUMMYFUNCTION("""COMPUTED_VALUE"""),42142.66666666667)</f>
        <v>42142.66667</v>
      </c>
      <c r="B347" s="1">
        <f>IFERROR(__xludf.DUMMYFUNCTION("""COMPUTED_VALUE"""),110.83)</f>
        <v>110.83</v>
      </c>
    </row>
    <row r="348">
      <c r="A348" s="2">
        <f>IFERROR(__xludf.DUMMYFUNCTION("""COMPUTED_VALUE"""),42143.66666666667)</f>
        <v>42143.66667</v>
      </c>
      <c r="B348" s="1">
        <f>IFERROR(__xludf.DUMMYFUNCTION("""COMPUTED_VALUE"""),110.69)</f>
        <v>110.69</v>
      </c>
    </row>
    <row r="349">
      <c r="A349" s="2">
        <f>IFERROR(__xludf.DUMMYFUNCTION("""COMPUTED_VALUE"""),42144.66666666667)</f>
        <v>42144.66667</v>
      </c>
      <c r="B349" s="1">
        <f>IFERROR(__xludf.DUMMYFUNCTION("""COMPUTED_VALUE"""),110.66)</f>
        <v>110.66</v>
      </c>
    </row>
    <row r="350">
      <c r="A350" s="2">
        <f>IFERROR(__xludf.DUMMYFUNCTION("""COMPUTED_VALUE"""),42145.66666666667)</f>
        <v>42145.66667</v>
      </c>
      <c r="B350" s="1">
        <f>IFERROR(__xludf.DUMMYFUNCTION("""COMPUTED_VALUE"""),111.04)</f>
        <v>111.04</v>
      </c>
    </row>
    <row r="351">
      <c r="A351" s="2">
        <f>IFERROR(__xludf.DUMMYFUNCTION("""COMPUTED_VALUE"""),42146.66666666667)</f>
        <v>42146.66667</v>
      </c>
      <c r="B351" s="1">
        <f>IFERROR(__xludf.DUMMYFUNCTION("""COMPUTED_VALUE"""),111.08)</f>
        <v>111.08</v>
      </c>
    </row>
    <row r="352">
      <c r="A352" s="2">
        <f>IFERROR(__xludf.DUMMYFUNCTION("""COMPUTED_VALUE"""),42150.66666666667)</f>
        <v>42150.66667</v>
      </c>
      <c r="B352" s="1">
        <f>IFERROR(__xludf.DUMMYFUNCTION("""COMPUTED_VALUE"""),109.54)</f>
        <v>109.54</v>
      </c>
    </row>
    <row r="353">
      <c r="A353" s="2">
        <f>IFERROR(__xludf.DUMMYFUNCTION("""COMPUTED_VALUE"""),42151.66666666667)</f>
        <v>42151.66667</v>
      </c>
      <c r="B353" s="1">
        <f>IFERROR(__xludf.DUMMYFUNCTION("""COMPUTED_VALUE"""),111.41)</f>
        <v>111.41</v>
      </c>
    </row>
    <row r="354">
      <c r="A354" s="2">
        <f>IFERROR(__xludf.DUMMYFUNCTION("""COMPUTED_VALUE"""),42152.66666666667)</f>
        <v>42152.66667</v>
      </c>
      <c r="B354" s="1">
        <f>IFERROR(__xludf.DUMMYFUNCTION("""COMPUTED_VALUE"""),111.35)</f>
        <v>111.35</v>
      </c>
    </row>
    <row r="355">
      <c r="A355" s="2">
        <f>IFERROR(__xludf.DUMMYFUNCTION("""COMPUTED_VALUE"""),42153.66666666667)</f>
        <v>42153.66667</v>
      </c>
      <c r="B355" s="1">
        <f>IFERROR(__xludf.DUMMYFUNCTION("""COMPUTED_VALUE"""),110.58)</f>
        <v>110.58</v>
      </c>
    </row>
    <row r="356">
      <c r="A356" s="2">
        <f>IFERROR(__xludf.DUMMYFUNCTION("""COMPUTED_VALUE"""),42156.66666666667)</f>
        <v>42156.66667</v>
      </c>
      <c r="B356" s="1">
        <f>IFERROR(__xludf.DUMMYFUNCTION("""COMPUTED_VALUE"""),110.91)</f>
        <v>110.91</v>
      </c>
    </row>
    <row r="357">
      <c r="A357" s="2">
        <f>IFERROR(__xludf.DUMMYFUNCTION("""COMPUTED_VALUE"""),42157.66666666667)</f>
        <v>42157.66667</v>
      </c>
      <c r="B357" s="1">
        <f>IFERROR(__xludf.DUMMYFUNCTION("""COMPUTED_VALUE"""),110.65)</f>
        <v>110.65</v>
      </c>
    </row>
    <row r="358">
      <c r="A358" s="2">
        <f>IFERROR(__xludf.DUMMYFUNCTION("""COMPUTED_VALUE"""),42158.66666666667)</f>
        <v>42158.66667</v>
      </c>
      <c r="B358" s="1">
        <f>IFERROR(__xludf.DUMMYFUNCTION("""COMPUTED_VALUE"""),111.06)</f>
        <v>111.06</v>
      </c>
    </row>
    <row r="359">
      <c r="A359" s="2">
        <f>IFERROR(__xludf.DUMMYFUNCTION("""COMPUTED_VALUE"""),42159.66666666667)</f>
        <v>42159.66667</v>
      </c>
      <c r="B359" s="1">
        <f>IFERROR(__xludf.DUMMYFUNCTION("""COMPUTED_VALUE"""),110.02)</f>
        <v>110.02</v>
      </c>
    </row>
    <row r="360">
      <c r="A360" s="2">
        <f>IFERROR(__xludf.DUMMYFUNCTION("""COMPUTED_VALUE"""),42160.66666666667)</f>
        <v>42160.66667</v>
      </c>
      <c r="B360" s="1">
        <f>IFERROR(__xludf.DUMMYFUNCTION("""COMPUTED_VALUE"""),109.98)</f>
        <v>109.98</v>
      </c>
    </row>
    <row r="361">
      <c r="A361" s="2">
        <f>IFERROR(__xludf.DUMMYFUNCTION("""COMPUTED_VALUE"""),42163.66666666667)</f>
        <v>42163.66667</v>
      </c>
      <c r="B361" s="1">
        <f>IFERROR(__xludf.DUMMYFUNCTION("""COMPUTED_VALUE"""),108.6)</f>
        <v>108.6</v>
      </c>
    </row>
    <row r="362">
      <c r="A362" s="2">
        <f>IFERROR(__xludf.DUMMYFUNCTION("""COMPUTED_VALUE"""),42164.66666666667)</f>
        <v>42164.66667</v>
      </c>
      <c r="B362" s="1">
        <f>IFERROR(__xludf.DUMMYFUNCTION("""COMPUTED_VALUE"""),108.41)</f>
        <v>108.41</v>
      </c>
    </row>
    <row r="363">
      <c r="A363" s="2">
        <f>IFERROR(__xludf.DUMMYFUNCTION("""COMPUTED_VALUE"""),42165.66666666667)</f>
        <v>42165.66667</v>
      </c>
      <c r="B363" s="1">
        <f>IFERROR(__xludf.DUMMYFUNCTION("""COMPUTED_VALUE"""),110.05)</f>
        <v>110.05</v>
      </c>
    </row>
    <row r="364">
      <c r="A364" s="2">
        <f>IFERROR(__xludf.DUMMYFUNCTION("""COMPUTED_VALUE"""),42166.66666666667)</f>
        <v>42166.66667</v>
      </c>
      <c r="B364" s="1">
        <f>IFERROR(__xludf.DUMMYFUNCTION("""COMPUTED_VALUE"""),110.07)</f>
        <v>110.07</v>
      </c>
    </row>
    <row r="365">
      <c r="A365" s="2">
        <f>IFERROR(__xludf.DUMMYFUNCTION("""COMPUTED_VALUE"""),42167.66666666667)</f>
        <v>42167.66667</v>
      </c>
      <c r="B365" s="1">
        <f>IFERROR(__xludf.DUMMYFUNCTION("""COMPUTED_VALUE"""),109.28)</f>
        <v>109.28</v>
      </c>
    </row>
    <row r="366">
      <c r="A366" s="2">
        <f>IFERROR(__xludf.DUMMYFUNCTION("""COMPUTED_VALUE"""),42170.66666666667)</f>
        <v>42170.66667</v>
      </c>
      <c r="B366" s="1">
        <f>IFERROR(__xludf.DUMMYFUNCTION("""COMPUTED_VALUE"""),108.68)</f>
        <v>108.68</v>
      </c>
    </row>
    <row r="367">
      <c r="A367" s="2">
        <f>IFERROR(__xludf.DUMMYFUNCTION("""COMPUTED_VALUE"""),42171.66666666667)</f>
        <v>42171.66667</v>
      </c>
      <c r="B367" s="1">
        <f>IFERROR(__xludf.DUMMYFUNCTION("""COMPUTED_VALUE"""),109.36)</f>
        <v>109.36</v>
      </c>
    </row>
    <row r="368">
      <c r="A368" s="2">
        <f>IFERROR(__xludf.DUMMYFUNCTION("""COMPUTED_VALUE"""),42172.66666666667)</f>
        <v>42172.66667</v>
      </c>
      <c r="B368" s="1">
        <f>IFERROR(__xludf.DUMMYFUNCTION("""COMPUTED_VALUE"""),109.52)</f>
        <v>109.52</v>
      </c>
    </row>
    <row r="369">
      <c r="A369" s="2">
        <f>IFERROR(__xludf.DUMMYFUNCTION("""COMPUTED_VALUE"""),42173.66666666667)</f>
        <v>42173.66667</v>
      </c>
      <c r="B369" s="1">
        <f>IFERROR(__xludf.DUMMYFUNCTION("""COMPUTED_VALUE"""),110.44)</f>
        <v>110.44</v>
      </c>
    </row>
    <row r="370">
      <c r="A370" s="2">
        <f>IFERROR(__xludf.DUMMYFUNCTION("""COMPUTED_VALUE"""),42174.66666666667)</f>
        <v>42174.66667</v>
      </c>
      <c r="B370" s="1">
        <f>IFERROR(__xludf.DUMMYFUNCTION("""COMPUTED_VALUE"""),109.64)</f>
        <v>109.64</v>
      </c>
    </row>
    <row r="371">
      <c r="A371" s="2">
        <f>IFERROR(__xludf.DUMMYFUNCTION("""COMPUTED_VALUE"""),42177.66666666667)</f>
        <v>42177.66667</v>
      </c>
      <c r="B371" s="1">
        <f>IFERROR(__xludf.DUMMYFUNCTION("""COMPUTED_VALUE"""),110.37)</f>
        <v>110.37</v>
      </c>
    </row>
    <row r="372">
      <c r="A372" s="2">
        <f>IFERROR(__xludf.DUMMYFUNCTION("""COMPUTED_VALUE"""),42178.66666666667)</f>
        <v>42178.66667</v>
      </c>
      <c r="B372" s="1">
        <f>IFERROR(__xludf.DUMMYFUNCTION("""COMPUTED_VALUE"""),110.43)</f>
        <v>110.43</v>
      </c>
    </row>
    <row r="373">
      <c r="A373" s="2">
        <f>IFERROR(__xludf.DUMMYFUNCTION("""COMPUTED_VALUE"""),42179.66666666667)</f>
        <v>42179.66667</v>
      </c>
      <c r="B373" s="1">
        <f>IFERROR(__xludf.DUMMYFUNCTION("""COMPUTED_VALUE"""),109.82)</f>
        <v>109.82</v>
      </c>
    </row>
    <row r="374">
      <c r="A374" s="2">
        <f>IFERROR(__xludf.DUMMYFUNCTION("""COMPUTED_VALUE"""),42180.66666666667)</f>
        <v>42180.66667</v>
      </c>
      <c r="B374" s="1">
        <f>IFERROR(__xludf.DUMMYFUNCTION("""COMPUTED_VALUE"""),109.55)</f>
        <v>109.55</v>
      </c>
    </row>
    <row r="375">
      <c r="A375" s="2">
        <f>IFERROR(__xludf.DUMMYFUNCTION("""COMPUTED_VALUE"""),42181.66666666667)</f>
        <v>42181.66667</v>
      </c>
      <c r="B375" s="1">
        <f>IFERROR(__xludf.DUMMYFUNCTION("""COMPUTED_VALUE"""),108.49)</f>
        <v>108.49</v>
      </c>
    </row>
    <row r="376">
      <c r="A376" s="2">
        <f>IFERROR(__xludf.DUMMYFUNCTION("""COMPUTED_VALUE"""),42184.66666666667)</f>
        <v>42184.66667</v>
      </c>
      <c r="B376" s="1">
        <f>IFERROR(__xludf.DUMMYFUNCTION("""COMPUTED_VALUE"""),106.02)</f>
        <v>106.02</v>
      </c>
    </row>
    <row r="377">
      <c r="A377" s="2">
        <f>IFERROR(__xludf.DUMMYFUNCTION("""COMPUTED_VALUE"""),42185.66666666667)</f>
        <v>42185.66667</v>
      </c>
      <c r="B377" s="1">
        <f>IFERROR(__xludf.DUMMYFUNCTION("""COMPUTED_VALUE"""),106.23)</f>
        <v>106.23</v>
      </c>
    </row>
    <row r="378">
      <c r="A378" s="2">
        <f>IFERROR(__xludf.DUMMYFUNCTION("""COMPUTED_VALUE"""),42186.66666666667)</f>
        <v>42186.66667</v>
      </c>
      <c r="B378" s="1">
        <f>IFERROR(__xludf.DUMMYFUNCTION("""COMPUTED_VALUE"""),106.8)</f>
        <v>106.8</v>
      </c>
    </row>
    <row r="379">
      <c r="A379" s="2">
        <f>IFERROR(__xludf.DUMMYFUNCTION("""COMPUTED_VALUE"""),42187.66666666667)</f>
        <v>42187.66667</v>
      </c>
      <c r="B379" s="1">
        <f>IFERROR(__xludf.DUMMYFUNCTION("""COMPUTED_VALUE"""),106.89)</f>
        <v>106.89</v>
      </c>
    </row>
    <row r="380">
      <c r="A380" s="2">
        <f>IFERROR(__xludf.DUMMYFUNCTION("""COMPUTED_VALUE"""),42191.66666666667)</f>
        <v>42191.66667</v>
      </c>
      <c r="B380" s="1">
        <f>IFERROR(__xludf.DUMMYFUNCTION("""COMPUTED_VALUE"""),106.45)</f>
        <v>106.45</v>
      </c>
    </row>
    <row r="381">
      <c r="A381" s="2">
        <f>IFERROR(__xludf.DUMMYFUNCTION("""COMPUTED_VALUE"""),42192.66666666667)</f>
        <v>42192.66667</v>
      </c>
      <c r="B381" s="1">
        <f>IFERROR(__xludf.DUMMYFUNCTION("""COMPUTED_VALUE"""),106.47)</f>
        <v>106.47</v>
      </c>
    </row>
    <row r="382">
      <c r="A382" s="2">
        <f>IFERROR(__xludf.DUMMYFUNCTION("""COMPUTED_VALUE"""),42193.66666666667)</f>
        <v>42193.66667</v>
      </c>
      <c r="B382" s="1">
        <f>IFERROR(__xludf.DUMMYFUNCTION("""COMPUTED_VALUE"""),104.67)</f>
        <v>104.67</v>
      </c>
    </row>
    <row r="383">
      <c r="A383" s="2">
        <f>IFERROR(__xludf.DUMMYFUNCTION("""COMPUTED_VALUE"""),42194.66666666667)</f>
        <v>42194.66667</v>
      </c>
      <c r="B383" s="1">
        <f>IFERROR(__xludf.DUMMYFUNCTION("""COMPUTED_VALUE"""),104.44)</f>
        <v>104.44</v>
      </c>
    </row>
    <row r="384">
      <c r="A384" s="2">
        <f>IFERROR(__xludf.DUMMYFUNCTION("""COMPUTED_VALUE"""),42195.66666666667)</f>
        <v>42195.66667</v>
      </c>
      <c r="B384" s="1">
        <f>IFERROR(__xludf.DUMMYFUNCTION("""COMPUTED_VALUE"""),105.99)</f>
        <v>105.99</v>
      </c>
    </row>
    <row r="385">
      <c r="A385" s="2">
        <f>IFERROR(__xludf.DUMMYFUNCTION("""COMPUTED_VALUE"""),42198.66666666667)</f>
        <v>42198.66667</v>
      </c>
      <c r="B385" s="1">
        <f>IFERROR(__xludf.DUMMYFUNCTION("""COMPUTED_VALUE"""),107.55)</f>
        <v>107.55</v>
      </c>
    </row>
    <row r="386">
      <c r="A386" s="2">
        <f>IFERROR(__xludf.DUMMYFUNCTION("""COMPUTED_VALUE"""),42199.66666666667)</f>
        <v>42199.66667</v>
      </c>
      <c r="B386" s="1">
        <f>IFERROR(__xludf.DUMMYFUNCTION("""COMPUTED_VALUE"""),108.07)</f>
        <v>108.07</v>
      </c>
    </row>
    <row r="387">
      <c r="A387" s="2">
        <f>IFERROR(__xludf.DUMMYFUNCTION("""COMPUTED_VALUE"""),42200.66666666667)</f>
        <v>42200.66667</v>
      </c>
      <c r="B387" s="1">
        <f>IFERROR(__xludf.DUMMYFUNCTION("""COMPUTED_VALUE"""),108.1)</f>
        <v>108.1</v>
      </c>
    </row>
    <row r="388">
      <c r="A388" s="2">
        <f>IFERROR(__xludf.DUMMYFUNCTION("""COMPUTED_VALUE"""),42201.66666666667)</f>
        <v>42201.66667</v>
      </c>
      <c r="B388" s="1">
        <f>IFERROR(__xludf.DUMMYFUNCTION("""COMPUTED_VALUE"""),109.34)</f>
        <v>109.34</v>
      </c>
    </row>
    <row r="389">
      <c r="A389" s="2">
        <f>IFERROR(__xludf.DUMMYFUNCTION("""COMPUTED_VALUE"""),42202.66666666667)</f>
        <v>42202.66667</v>
      </c>
      <c r="B389" s="1">
        <f>IFERROR(__xludf.DUMMYFUNCTION("""COMPUTED_VALUE"""),110.85)</f>
        <v>110.85</v>
      </c>
    </row>
    <row r="390">
      <c r="A390" s="2">
        <f>IFERROR(__xludf.DUMMYFUNCTION("""COMPUTED_VALUE"""),42205.66666666667)</f>
        <v>42205.66667</v>
      </c>
      <c r="B390" s="1">
        <f>IFERROR(__xludf.DUMMYFUNCTION("""COMPUTED_VALUE"""),111.34)</f>
        <v>111.34</v>
      </c>
    </row>
    <row r="391">
      <c r="A391" s="2">
        <f>IFERROR(__xludf.DUMMYFUNCTION("""COMPUTED_VALUE"""),42206.66666666667)</f>
        <v>42206.66667</v>
      </c>
      <c r="B391" s="1">
        <f>IFERROR(__xludf.DUMMYFUNCTION("""COMPUTED_VALUE"""),110.81)</f>
        <v>110.81</v>
      </c>
    </row>
    <row r="392">
      <c r="A392" s="2">
        <f>IFERROR(__xludf.DUMMYFUNCTION("""COMPUTED_VALUE"""),42207.66666666667)</f>
        <v>42207.66667</v>
      </c>
      <c r="B392" s="1">
        <f>IFERROR(__xludf.DUMMYFUNCTION("""COMPUTED_VALUE"""),109.25)</f>
        <v>109.25</v>
      </c>
    </row>
    <row r="393">
      <c r="A393" s="2">
        <f>IFERROR(__xludf.DUMMYFUNCTION("""COMPUTED_VALUE"""),42208.66666666667)</f>
        <v>42208.66667</v>
      </c>
      <c r="B393" s="1">
        <f>IFERROR(__xludf.DUMMYFUNCTION("""COMPUTED_VALUE"""),109.06)</f>
        <v>109.06</v>
      </c>
    </row>
    <row r="394">
      <c r="A394" s="2">
        <f>IFERROR(__xludf.DUMMYFUNCTION("""COMPUTED_VALUE"""),42209.66666666667)</f>
        <v>42209.66667</v>
      </c>
      <c r="B394" s="1">
        <f>IFERROR(__xludf.DUMMYFUNCTION("""COMPUTED_VALUE"""),108.31)</f>
        <v>108.31</v>
      </c>
    </row>
    <row r="395">
      <c r="A395" s="2">
        <f>IFERROR(__xludf.DUMMYFUNCTION("""COMPUTED_VALUE"""),42212.66666666667)</f>
        <v>42212.66667</v>
      </c>
      <c r="B395" s="1">
        <f>IFERROR(__xludf.DUMMYFUNCTION("""COMPUTED_VALUE"""),107.21)</f>
        <v>107.21</v>
      </c>
    </row>
    <row r="396">
      <c r="A396" s="2">
        <f>IFERROR(__xludf.DUMMYFUNCTION("""COMPUTED_VALUE"""),42213.66666666667)</f>
        <v>42213.66667</v>
      </c>
      <c r="B396" s="1">
        <f>IFERROR(__xludf.DUMMYFUNCTION("""COMPUTED_VALUE"""),108.29)</f>
        <v>108.29</v>
      </c>
    </row>
    <row r="397">
      <c r="A397" s="2">
        <f>IFERROR(__xludf.DUMMYFUNCTION("""COMPUTED_VALUE"""),42214.66666666667)</f>
        <v>42214.66667</v>
      </c>
      <c r="B397" s="1">
        <f>IFERROR(__xludf.DUMMYFUNCTION("""COMPUTED_VALUE"""),108.86)</f>
        <v>108.86</v>
      </c>
    </row>
    <row r="398">
      <c r="A398" s="2">
        <f>IFERROR(__xludf.DUMMYFUNCTION("""COMPUTED_VALUE"""),42215.66666666667)</f>
        <v>42215.66667</v>
      </c>
      <c r="B398" s="1">
        <f>IFERROR(__xludf.DUMMYFUNCTION("""COMPUTED_VALUE"""),109.12)</f>
        <v>109.12</v>
      </c>
    </row>
    <row r="399">
      <c r="A399" s="2">
        <f>IFERROR(__xludf.DUMMYFUNCTION("""COMPUTED_VALUE"""),42216.66666666667)</f>
        <v>42216.66667</v>
      </c>
      <c r="B399" s="1">
        <f>IFERROR(__xludf.DUMMYFUNCTION("""COMPUTED_VALUE"""),108.64)</f>
        <v>108.64</v>
      </c>
    </row>
    <row r="400">
      <c r="A400" s="2">
        <f>IFERROR(__xludf.DUMMYFUNCTION("""COMPUTED_VALUE"""),42219.66666666667)</f>
        <v>42219.66667</v>
      </c>
      <c r="B400" s="1">
        <f>IFERROR(__xludf.DUMMYFUNCTION("""COMPUTED_VALUE"""),107.99)</f>
        <v>107.99</v>
      </c>
    </row>
    <row r="401">
      <c r="A401" s="2">
        <f>IFERROR(__xludf.DUMMYFUNCTION("""COMPUTED_VALUE"""),42220.66666666667)</f>
        <v>42220.66667</v>
      </c>
      <c r="B401" s="1">
        <f>IFERROR(__xludf.DUMMYFUNCTION("""COMPUTED_VALUE"""),107.32)</f>
        <v>107.32</v>
      </c>
    </row>
    <row r="402">
      <c r="A402" s="2">
        <f>IFERROR(__xludf.DUMMYFUNCTION("""COMPUTED_VALUE"""),42221.66666666667)</f>
        <v>42221.66667</v>
      </c>
      <c r="B402" s="1">
        <f>IFERROR(__xludf.DUMMYFUNCTION("""COMPUTED_VALUE"""),108.37)</f>
        <v>108.37</v>
      </c>
    </row>
    <row r="403">
      <c r="A403" s="2">
        <f>IFERROR(__xludf.DUMMYFUNCTION("""COMPUTED_VALUE"""),42222.66666666667)</f>
        <v>42222.66667</v>
      </c>
      <c r="B403" s="1">
        <f>IFERROR(__xludf.DUMMYFUNCTION("""COMPUTED_VALUE"""),107.24)</f>
        <v>107.24</v>
      </c>
    </row>
    <row r="404">
      <c r="A404" s="2">
        <f>IFERROR(__xludf.DUMMYFUNCTION("""COMPUTED_VALUE"""),42223.66666666667)</f>
        <v>42223.66667</v>
      </c>
      <c r="B404" s="1">
        <f>IFERROR(__xludf.DUMMYFUNCTION("""COMPUTED_VALUE"""),107.33)</f>
        <v>107.33</v>
      </c>
    </row>
    <row r="405">
      <c r="A405" s="2">
        <f>IFERROR(__xludf.DUMMYFUNCTION("""COMPUTED_VALUE"""),42226.66666666667)</f>
        <v>42226.66667</v>
      </c>
      <c r="B405" s="1">
        <f>IFERROR(__xludf.DUMMYFUNCTION("""COMPUTED_VALUE"""),108.97)</f>
        <v>108.97</v>
      </c>
    </row>
    <row r="406">
      <c r="A406" s="2">
        <f>IFERROR(__xludf.DUMMYFUNCTION("""COMPUTED_VALUE"""),42227.66666666667)</f>
        <v>42227.66667</v>
      </c>
      <c r="B406" s="1">
        <f>IFERROR(__xludf.DUMMYFUNCTION("""COMPUTED_VALUE"""),107.19)</f>
        <v>107.19</v>
      </c>
    </row>
    <row r="407">
      <c r="A407" s="2">
        <f>IFERROR(__xludf.DUMMYFUNCTION("""COMPUTED_VALUE"""),42228.66666666667)</f>
        <v>42228.66667</v>
      </c>
      <c r="B407" s="1">
        <f>IFERROR(__xludf.DUMMYFUNCTION("""COMPUTED_VALUE"""),107.71)</f>
        <v>107.71</v>
      </c>
    </row>
    <row r="408">
      <c r="A408" s="2">
        <f>IFERROR(__xludf.DUMMYFUNCTION("""COMPUTED_VALUE"""),42229.66666666667)</f>
        <v>42229.66667</v>
      </c>
      <c r="B408" s="1">
        <f>IFERROR(__xludf.DUMMYFUNCTION("""COMPUTED_VALUE"""),107.44)</f>
        <v>107.44</v>
      </c>
    </row>
    <row r="409">
      <c r="A409" s="2">
        <f>IFERROR(__xludf.DUMMYFUNCTION("""COMPUTED_VALUE"""),42230.66666666667)</f>
        <v>42230.66667</v>
      </c>
      <c r="B409" s="1">
        <f>IFERROR(__xludf.DUMMYFUNCTION("""COMPUTED_VALUE"""),108.01)</f>
        <v>108.01</v>
      </c>
    </row>
    <row r="410">
      <c r="A410" s="2">
        <f>IFERROR(__xludf.DUMMYFUNCTION("""COMPUTED_VALUE"""),42233.66666666667)</f>
        <v>42233.66667</v>
      </c>
      <c r="B410" s="1">
        <f>IFERROR(__xludf.DUMMYFUNCTION("""COMPUTED_VALUE"""),108.71)</f>
        <v>108.71</v>
      </c>
    </row>
    <row r="411">
      <c r="A411" s="2">
        <f>IFERROR(__xludf.DUMMYFUNCTION("""COMPUTED_VALUE"""),42234.66666666667)</f>
        <v>42234.66667</v>
      </c>
      <c r="B411" s="1">
        <f>IFERROR(__xludf.DUMMYFUNCTION("""COMPUTED_VALUE"""),108.03)</f>
        <v>108.03</v>
      </c>
    </row>
    <row r="412">
      <c r="A412" s="2">
        <f>IFERROR(__xludf.DUMMYFUNCTION("""COMPUTED_VALUE"""),42235.66666666667)</f>
        <v>42235.66667</v>
      </c>
      <c r="B412" s="1">
        <f>IFERROR(__xludf.DUMMYFUNCTION("""COMPUTED_VALUE"""),107.14)</f>
        <v>107.14</v>
      </c>
    </row>
    <row r="413">
      <c r="A413" s="2">
        <f>IFERROR(__xludf.DUMMYFUNCTION("""COMPUTED_VALUE"""),42236.66666666667)</f>
        <v>42236.66667</v>
      </c>
      <c r="B413" s="1">
        <f>IFERROR(__xludf.DUMMYFUNCTION("""COMPUTED_VALUE"""),104.38)</f>
        <v>104.38</v>
      </c>
    </row>
    <row r="414">
      <c r="A414" s="2">
        <f>IFERROR(__xludf.DUMMYFUNCTION("""COMPUTED_VALUE"""),42237.66666666667)</f>
        <v>42237.66667</v>
      </c>
      <c r="B414" s="1">
        <f>IFERROR(__xludf.DUMMYFUNCTION("""COMPUTED_VALUE"""),100.46)</f>
        <v>100.46</v>
      </c>
    </row>
    <row r="415">
      <c r="A415" s="2">
        <f>IFERROR(__xludf.DUMMYFUNCTION("""COMPUTED_VALUE"""),42240.66666666667)</f>
        <v>42240.66667</v>
      </c>
      <c r="B415" s="1">
        <f>IFERROR(__xludf.DUMMYFUNCTION("""COMPUTED_VALUE"""),96.8)</f>
        <v>96.8</v>
      </c>
    </row>
    <row r="416">
      <c r="A416" s="2">
        <f>IFERROR(__xludf.DUMMYFUNCTION("""COMPUTED_VALUE"""),42241.66666666667)</f>
        <v>42241.66667</v>
      </c>
      <c r="B416" s="1">
        <f>IFERROR(__xludf.DUMMYFUNCTION("""COMPUTED_VALUE"""),95.76)</f>
        <v>95.76</v>
      </c>
    </row>
    <row r="417">
      <c r="A417" s="2">
        <f>IFERROR(__xludf.DUMMYFUNCTION("""COMPUTED_VALUE"""),42242.66666666667)</f>
        <v>42242.66667</v>
      </c>
      <c r="B417" s="1">
        <f>IFERROR(__xludf.DUMMYFUNCTION("""COMPUTED_VALUE"""),100.54)</f>
        <v>100.54</v>
      </c>
    </row>
    <row r="418">
      <c r="A418" s="2">
        <f>IFERROR(__xludf.DUMMYFUNCTION("""COMPUTED_VALUE"""),42243.66666666667)</f>
        <v>42243.66667</v>
      </c>
      <c r="B418" s="1">
        <f>IFERROR(__xludf.DUMMYFUNCTION("""COMPUTED_VALUE"""),102.96)</f>
        <v>102.96</v>
      </c>
    </row>
    <row r="419">
      <c r="A419" s="2">
        <f>IFERROR(__xludf.DUMMYFUNCTION("""COMPUTED_VALUE"""),42244.66666666667)</f>
        <v>42244.66667</v>
      </c>
      <c r="B419" s="1">
        <f>IFERROR(__xludf.DUMMYFUNCTION("""COMPUTED_VALUE"""),103.18)</f>
        <v>103.18</v>
      </c>
    </row>
    <row r="420">
      <c r="A420" s="2">
        <f>IFERROR(__xludf.DUMMYFUNCTION("""COMPUTED_VALUE"""),42247.66666666667)</f>
        <v>42247.66667</v>
      </c>
      <c r="B420" s="1">
        <f>IFERROR(__xludf.DUMMYFUNCTION("""COMPUTED_VALUE"""),102.34)</f>
        <v>102.34</v>
      </c>
    </row>
    <row r="421">
      <c r="A421" s="2">
        <f>IFERROR(__xludf.DUMMYFUNCTION("""COMPUTED_VALUE"""),42248.66666666667)</f>
        <v>42248.66667</v>
      </c>
      <c r="B421" s="1">
        <f>IFERROR(__xludf.DUMMYFUNCTION("""COMPUTED_VALUE"""),99.08)</f>
        <v>99.08</v>
      </c>
    </row>
    <row r="422">
      <c r="A422" s="2">
        <f>IFERROR(__xludf.DUMMYFUNCTION("""COMPUTED_VALUE"""),42249.66666666667)</f>
        <v>42249.66667</v>
      </c>
      <c r="B422" s="1">
        <f>IFERROR(__xludf.DUMMYFUNCTION("""COMPUTED_VALUE"""),101.4)</f>
        <v>101.4</v>
      </c>
    </row>
    <row r="423">
      <c r="A423" s="2">
        <f>IFERROR(__xludf.DUMMYFUNCTION("""COMPUTED_VALUE"""),42250.66666666667)</f>
        <v>42250.66667</v>
      </c>
      <c r="B423" s="1">
        <f>IFERROR(__xludf.DUMMYFUNCTION("""COMPUTED_VALUE"""),101.5)</f>
        <v>101.5</v>
      </c>
    </row>
    <row r="424">
      <c r="A424" s="2">
        <f>IFERROR(__xludf.DUMMYFUNCTION("""COMPUTED_VALUE"""),42251.66666666667)</f>
        <v>42251.66667</v>
      </c>
      <c r="B424" s="1">
        <f>IFERROR(__xludf.DUMMYFUNCTION("""COMPUTED_VALUE"""),100.03)</f>
        <v>100.03</v>
      </c>
    </row>
    <row r="425">
      <c r="A425" s="2">
        <f>IFERROR(__xludf.DUMMYFUNCTION("""COMPUTED_VALUE"""),42255.66666666667)</f>
        <v>42255.66667</v>
      </c>
      <c r="B425" s="1">
        <f>IFERROR(__xludf.DUMMYFUNCTION("""COMPUTED_VALUE"""),102.82)</f>
        <v>102.82</v>
      </c>
    </row>
    <row r="426">
      <c r="A426" s="2">
        <f>IFERROR(__xludf.DUMMYFUNCTION("""COMPUTED_VALUE"""),42256.66666666667)</f>
        <v>42256.66667</v>
      </c>
      <c r="B426" s="1">
        <f>IFERROR(__xludf.DUMMYFUNCTION("""COMPUTED_VALUE"""),101.58)</f>
        <v>101.58</v>
      </c>
    </row>
    <row r="427">
      <c r="A427" s="2">
        <f>IFERROR(__xludf.DUMMYFUNCTION("""COMPUTED_VALUE"""),42257.66666666667)</f>
        <v>42257.66667</v>
      </c>
      <c r="B427" s="1">
        <f>IFERROR(__xludf.DUMMYFUNCTION("""COMPUTED_VALUE"""),102.58)</f>
        <v>102.58</v>
      </c>
    </row>
    <row r="428">
      <c r="A428" s="2">
        <f>IFERROR(__xludf.DUMMYFUNCTION("""COMPUTED_VALUE"""),42258.66666666667)</f>
        <v>42258.66667</v>
      </c>
      <c r="B428" s="1">
        <f>IFERROR(__xludf.DUMMYFUNCTION("""COMPUTED_VALUE"""),103.08)</f>
        <v>103.08</v>
      </c>
    </row>
    <row r="429">
      <c r="A429" s="2">
        <f>IFERROR(__xludf.DUMMYFUNCTION("""COMPUTED_VALUE"""),42261.66666666667)</f>
        <v>42261.66667</v>
      </c>
      <c r="B429" s="1">
        <f>IFERROR(__xludf.DUMMYFUNCTION("""COMPUTED_VALUE"""),102.78)</f>
        <v>102.78</v>
      </c>
    </row>
    <row r="430">
      <c r="A430" s="2">
        <f>IFERROR(__xludf.DUMMYFUNCTION("""COMPUTED_VALUE"""),42262.66666666667)</f>
        <v>42262.66667</v>
      </c>
      <c r="B430" s="1">
        <f>IFERROR(__xludf.DUMMYFUNCTION("""COMPUTED_VALUE"""),104.09)</f>
        <v>104.09</v>
      </c>
    </row>
    <row r="431">
      <c r="A431" s="2">
        <f>IFERROR(__xludf.DUMMYFUNCTION("""COMPUTED_VALUE"""),42263.66666666667)</f>
        <v>42263.66667</v>
      </c>
      <c r="B431" s="1">
        <f>IFERROR(__xludf.DUMMYFUNCTION("""COMPUTED_VALUE"""),104.66)</f>
        <v>104.66</v>
      </c>
    </row>
    <row r="432">
      <c r="A432" s="2">
        <f>IFERROR(__xludf.DUMMYFUNCTION("""COMPUTED_VALUE"""),42264.66666666667)</f>
        <v>42264.66667</v>
      </c>
      <c r="B432" s="1">
        <f>IFERROR(__xludf.DUMMYFUNCTION("""COMPUTED_VALUE"""),104.09)</f>
        <v>104.09</v>
      </c>
    </row>
    <row r="433">
      <c r="A433" s="2">
        <f>IFERROR(__xludf.DUMMYFUNCTION("""COMPUTED_VALUE"""),42265.66666666667)</f>
        <v>42265.66667</v>
      </c>
      <c r="B433" s="1">
        <f>IFERROR(__xludf.DUMMYFUNCTION("""COMPUTED_VALUE"""),102.79)</f>
        <v>102.79</v>
      </c>
    </row>
    <row r="434">
      <c r="A434" s="2">
        <f>IFERROR(__xludf.DUMMYFUNCTION("""COMPUTED_VALUE"""),42268.66666666667)</f>
        <v>42268.66667</v>
      </c>
      <c r="B434" s="1">
        <f>IFERROR(__xludf.DUMMYFUNCTION("""COMPUTED_VALUE"""),103.64)</f>
        <v>103.64</v>
      </c>
    </row>
    <row r="435">
      <c r="A435" s="2">
        <f>IFERROR(__xludf.DUMMYFUNCTION("""COMPUTED_VALUE"""),42269.66666666667)</f>
        <v>42269.66667</v>
      </c>
      <c r="B435" s="1">
        <f>IFERROR(__xludf.DUMMYFUNCTION("""COMPUTED_VALUE"""),102.02)</f>
        <v>102.02</v>
      </c>
    </row>
    <row r="436">
      <c r="A436" s="2">
        <f>IFERROR(__xludf.DUMMYFUNCTION("""COMPUTED_VALUE"""),42270.66666666667)</f>
        <v>42270.66667</v>
      </c>
      <c r="B436" s="1">
        <f>IFERROR(__xludf.DUMMYFUNCTION("""COMPUTED_VALUE"""),101.18)</f>
        <v>101.18</v>
      </c>
    </row>
    <row r="437">
      <c r="A437" s="2">
        <f>IFERROR(__xludf.DUMMYFUNCTION("""COMPUTED_VALUE"""),42271.66666666667)</f>
        <v>42271.66667</v>
      </c>
      <c r="B437" s="1">
        <f>IFERROR(__xludf.DUMMYFUNCTION("""COMPUTED_VALUE"""),101.08)</f>
        <v>101.08</v>
      </c>
    </row>
    <row r="438">
      <c r="A438" s="2">
        <f>IFERROR(__xludf.DUMMYFUNCTION("""COMPUTED_VALUE"""),42272.66666666667)</f>
        <v>42272.66667</v>
      </c>
      <c r="B438" s="1">
        <f>IFERROR(__xludf.DUMMYFUNCTION("""COMPUTED_VALUE"""),100.84)</f>
        <v>100.84</v>
      </c>
    </row>
    <row r="439">
      <c r="A439" s="2">
        <f>IFERROR(__xludf.DUMMYFUNCTION("""COMPUTED_VALUE"""),42275.66666666667)</f>
        <v>42275.66667</v>
      </c>
      <c r="B439" s="1">
        <f>IFERROR(__xludf.DUMMYFUNCTION("""COMPUTED_VALUE"""),98.46)</f>
        <v>98.46</v>
      </c>
    </row>
    <row r="440">
      <c r="A440" s="2">
        <f>IFERROR(__xludf.DUMMYFUNCTION("""COMPUTED_VALUE"""),42276.66666666667)</f>
        <v>42276.66667</v>
      </c>
      <c r="B440" s="1">
        <f>IFERROR(__xludf.DUMMYFUNCTION("""COMPUTED_VALUE"""),97.95)</f>
        <v>97.95</v>
      </c>
    </row>
    <row r="441">
      <c r="A441" s="2">
        <f>IFERROR(__xludf.DUMMYFUNCTION("""COMPUTED_VALUE"""),42277.66666666667)</f>
        <v>42277.66667</v>
      </c>
      <c r="B441" s="1">
        <f>IFERROR(__xludf.DUMMYFUNCTION("""COMPUTED_VALUE"""),100.0)</f>
        <v>100</v>
      </c>
    </row>
    <row r="442">
      <c r="A442" s="2">
        <f>IFERROR(__xludf.DUMMYFUNCTION("""COMPUTED_VALUE"""),42278.66666666667)</f>
        <v>42278.66667</v>
      </c>
      <c r="B442" s="1">
        <f>IFERROR(__xludf.DUMMYFUNCTION("""COMPUTED_VALUE"""),100.05)</f>
        <v>100.05</v>
      </c>
    </row>
    <row r="443">
      <c r="A443" s="2">
        <f>IFERROR(__xludf.DUMMYFUNCTION("""COMPUTED_VALUE"""),42279.66666666667)</f>
        <v>42279.66667</v>
      </c>
      <c r="B443" s="1">
        <f>IFERROR(__xludf.DUMMYFUNCTION("""COMPUTED_VALUE"""),101.57)</f>
        <v>101.57</v>
      </c>
    </row>
    <row r="444">
      <c r="A444" s="2">
        <f>IFERROR(__xludf.DUMMYFUNCTION("""COMPUTED_VALUE"""),42282.66666666667)</f>
        <v>42282.66667</v>
      </c>
      <c r="B444" s="1">
        <f>IFERROR(__xludf.DUMMYFUNCTION("""COMPUTED_VALUE"""),103.59)</f>
        <v>103.59</v>
      </c>
    </row>
    <row r="445">
      <c r="A445" s="2">
        <f>IFERROR(__xludf.DUMMYFUNCTION("""COMPUTED_VALUE"""),42283.66666666667)</f>
        <v>42283.66667</v>
      </c>
      <c r="B445" s="1">
        <f>IFERROR(__xludf.DUMMYFUNCTION("""COMPUTED_VALUE"""),103.83)</f>
        <v>103.83</v>
      </c>
    </row>
    <row r="446">
      <c r="A446" s="2">
        <f>IFERROR(__xludf.DUMMYFUNCTION("""COMPUTED_VALUE"""),42284.66666666667)</f>
        <v>42284.66667</v>
      </c>
      <c r="B446" s="1">
        <f>IFERROR(__xludf.DUMMYFUNCTION("""COMPUTED_VALUE"""),104.39)</f>
        <v>104.39</v>
      </c>
    </row>
    <row r="447">
      <c r="A447" s="2">
        <f>IFERROR(__xludf.DUMMYFUNCTION("""COMPUTED_VALUE"""),42285.66666666667)</f>
        <v>42285.66667</v>
      </c>
      <c r="B447" s="1">
        <f>IFERROR(__xludf.DUMMYFUNCTION("""COMPUTED_VALUE"""),104.9)</f>
        <v>104.9</v>
      </c>
    </row>
    <row r="448">
      <c r="A448" s="2">
        <f>IFERROR(__xludf.DUMMYFUNCTION("""COMPUTED_VALUE"""),42286.66666666667)</f>
        <v>42286.66667</v>
      </c>
      <c r="B448" s="1">
        <f>IFERROR(__xludf.DUMMYFUNCTION("""COMPUTED_VALUE"""),105.45)</f>
        <v>105.45</v>
      </c>
    </row>
    <row r="449">
      <c r="A449" s="2">
        <f>IFERROR(__xludf.DUMMYFUNCTION("""COMPUTED_VALUE"""),42289.66666666667)</f>
        <v>42289.66667</v>
      </c>
      <c r="B449" s="1">
        <f>IFERROR(__xludf.DUMMYFUNCTION("""COMPUTED_VALUE"""),105.54)</f>
        <v>105.54</v>
      </c>
    </row>
    <row r="450">
      <c r="A450" s="2">
        <f>IFERROR(__xludf.DUMMYFUNCTION("""COMPUTED_VALUE"""),42290.66666666667)</f>
        <v>42290.66667</v>
      </c>
      <c r="B450" s="1">
        <f>IFERROR(__xludf.DUMMYFUNCTION("""COMPUTED_VALUE"""),105.05)</f>
        <v>105.05</v>
      </c>
    </row>
    <row r="451">
      <c r="A451" s="2">
        <f>IFERROR(__xludf.DUMMYFUNCTION("""COMPUTED_VALUE"""),42291.66666666667)</f>
        <v>42291.66667</v>
      </c>
      <c r="B451" s="1">
        <f>IFERROR(__xludf.DUMMYFUNCTION("""COMPUTED_VALUE"""),104.98)</f>
        <v>104.98</v>
      </c>
    </row>
    <row r="452">
      <c r="A452" s="2">
        <f>IFERROR(__xludf.DUMMYFUNCTION("""COMPUTED_VALUE"""),42292.66666666667)</f>
        <v>42292.66667</v>
      </c>
      <c r="B452" s="1">
        <f>IFERROR(__xludf.DUMMYFUNCTION("""COMPUTED_VALUE"""),106.22)</f>
        <v>106.22</v>
      </c>
    </row>
    <row r="453">
      <c r="A453" s="2">
        <f>IFERROR(__xludf.DUMMYFUNCTION("""COMPUTED_VALUE"""),42293.66666666667)</f>
        <v>42293.66667</v>
      </c>
      <c r="B453" s="1">
        <f>IFERROR(__xludf.DUMMYFUNCTION("""COMPUTED_VALUE"""),106.51)</f>
        <v>106.51</v>
      </c>
    </row>
    <row r="454">
      <c r="A454" s="2">
        <f>IFERROR(__xludf.DUMMYFUNCTION("""COMPUTED_VALUE"""),42296.66666666667)</f>
        <v>42296.66667</v>
      </c>
      <c r="B454" s="1">
        <f>IFERROR(__xludf.DUMMYFUNCTION("""COMPUTED_VALUE"""),106.86)</f>
        <v>106.86</v>
      </c>
    </row>
    <row r="455">
      <c r="A455" s="2">
        <f>IFERROR(__xludf.DUMMYFUNCTION("""COMPUTED_VALUE"""),42297.66666666667)</f>
        <v>42297.66667</v>
      </c>
      <c r="B455" s="1">
        <f>IFERROR(__xludf.DUMMYFUNCTION("""COMPUTED_VALUE"""),106.48)</f>
        <v>106.48</v>
      </c>
    </row>
    <row r="456">
      <c r="A456" s="2">
        <f>IFERROR(__xludf.DUMMYFUNCTION("""COMPUTED_VALUE"""),42298.66666666667)</f>
        <v>42298.66667</v>
      </c>
      <c r="B456" s="1">
        <f>IFERROR(__xludf.DUMMYFUNCTION("""COMPUTED_VALUE"""),105.47)</f>
        <v>105.47</v>
      </c>
    </row>
    <row r="457">
      <c r="A457" s="2">
        <f>IFERROR(__xludf.DUMMYFUNCTION("""COMPUTED_VALUE"""),42299.66666666667)</f>
        <v>42299.66667</v>
      </c>
      <c r="B457" s="1">
        <f>IFERROR(__xludf.DUMMYFUNCTION("""COMPUTED_VALUE"""),107.88)</f>
        <v>107.88</v>
      </c>
    </row>
    <row r="458">
      <c r="A458" s="2">
        <f>IFERROR(__xludf.DUMMYFUNCTION("""COMPUTED_VALUE"""),42300.66666666667)</f>
        <v>42300.66667</v>
      </c>
      <c r="B458" s="1">
        <f>IFERROR(__xludf.DUMMYFUNCTION("""COMPUTED_VALUE"""),110.81)</f>
        <v>110.81</v>
      </c>
    </row>
    <row r="459">
      <c r="A459" s="2">
        <f>IFERROR(__xludf.DUMMYFUNCTION("""COMPUTED_VALUE"""),42303.66666666667)</f>
        <v>42303.66667</v>
      </c>
      <c r="B459" s="1">
        <f>IFERROR(__xludf.DUMMYFUNCTION("""COMPUTED_VALUE"""),110.31)</f>
        <v>110.31</v>
      </c>
    </row>
    <row r="460">
      <c r="A460" s="2">
        <f>IFERROR(__xludf.DUMMYFUNCTION("""COMPUTED_VALUE"""),42304.66666666667)</f>
        <v>42304.66667</v>
      </c>
      <c r="B460" s="1">
        <f>IFERROR(__xludf.DUMMYFUNCTION("""COMPUTED_VALUE"""),109.62)</f>
        <v>109.62</v>
      </c>
    </row>
    <row r="461">
      <c r="A461" s="2">
        <f>IFERROR(__xludf.DUMMYFUNCTION("""COMPUTED_VALUE"""),42305.66666666667)</f>
        <v>42305.66667</v>
      </c>
      <c r="B461" s="1">
        <f>IFERROR(__xludf.DUMMYFUNCTION("""COMPUTED_VALUE"""),111.54)</f>
        <v>111.54</v>
      </c>
    </row>
    <row r="462">
      <c r="A462" s="2">
        <f>IFERROR(__xludf.DUMMYFUNCTION("""COMPUTED_VALUE"""),42306.66666666667)</f>
        <v>42306.66667</v>
      </c>
      <c r="B462" s="1">
        <f>IFERROR(__xludf.DUMMYFUNCTION("""COMPUTED_VALUE"""),111.02)</f>
        <v>111.02</v>
      </c>
    </row>
    <row r="463">
      <c r="A463" s="2">
        <f>IFERROR(__xludf.DUMMYFUNCTION("""COMPUTED_VALUE"""),42307.66666666667)</f>
        <v>42307.66667</v>
      </c>
      <c r="B463" s="1">
        <f>IFERROR(__xludf.DUMMYFUNCTION("""COMPUTED_VALUE"""),110.46)</f>
        <v>110.46</v>
      </c>
    </row>
    <row r="464">
      <c r="A464" s="2">
        <f>IFERROR(__xludf.DUMMYFUNCTION("""COMPUTED_VALUE"""),42310.66666666667)</f>
        <v>42310.66667</v>
      </c>
      <c r="B464" s="1">
        <f>IFERROR(__xludf.DUMMYFUNCTION("""COMPUTED_VALUE"""),111.52)</f>
        <v>111.52</v>
      </c>
    </row>
    <row r="465">
      <c r="A465" s="2">
        <f>IFERROR(__xludf.DUMMYFUNCTION("""COMPUTED_VALUE"""),42311.66666666667)</f>
        <v>42311.66667</v>
      </c>
      <c r="B465" s="1">
        <f>IFERROR(__xludf.DUMMYFUNCTION("""COMPUTED_VALUE"""),112.25)</f>
        <v>112.25</v>
      </c>
    </row>
    <row r="466">
      <c r="A466" s="2">
        <f>IFERROR(__xludf.DUMMYFUNCTION("""COMPUTED_VALUE"""),42312.66666666667)</f>
        <v>42312.66667</v>
      </c>
      <c r="B466" s="1">
        <f>IFERROR(__xludf.DUMMYFUNCTION("""COMPUTED_VALUE"""),112.46)</f>
        <v>112.46</v>
      </c>
    </row>
    <row r="467">
      <c r="A467" s="2">
        <f>IFERROR(__xludf.DUMMYFUNCTION("""COMPUTED_VALUE"""),42313.66666666667)</f>
        <v>42313.66667</v>
      </c>
      <c r="B467" s="1">
        <f>IFERROR(__xludf.DUMMYFUNCTION("""COMPUTED_VALUE"""),112.12)</f>
        <v>112.12</v>
      </c>
    </row>
    <row r="468">
      <c r="A468" s="2">
        <f>IFERROR(__xludf.DUMMYFUNCTION("""COMPUTED_VALUE"""),42314.66666666667)</f>
        <v>42314.66667</v>
      </c>
      <c r="B468" s="1">
        <f>IFERROR(__xludf.DUMMYFUNCTION("""COMPUTED_VALUE"""),112.78)</f>
        <v>112.78</v>
      </c>
    </row>
    <row r="469">
      <c r="A469" s="2">
        <f>IFERROR(__xludf.DUMMYFUNCTION("""COMPUTED_VALUE"""),42317.66666666667)</f>
        <v>42317.66667</v>
      </c>
      <c r="B469" s="1">
        <f>IFERROR(__xludf.DUMMYFUNCTION("""COMPUTED_VALUE"""),111.71)</f>
        <v>111.71</v>
      </c>
    </row>
    <row r="470">
      <c r="A470" s="2">
        <f>IFERROR(__xludf.DUMMYFUNCTION("""COMPUTED_VALUE"""),42318.66666666667)</f>
        <v>42318.66667</v>
      </c>
      <c r="B470" s="1">
        <f>IFERROR(__xludf.DUMMYFUNCTION("""COMPUTED_VALUE"""),110.89)</f>
        <v>110.89</v>
      </c>
    </row>
    <row r="471">
      <c r="A471" s="2">
        <f>IFERROR(__xludf.DUMMYFUNCTION("""COMPUTED_VALUE"""),42319.66666666667)</f>
        <v>42319.66667</v>
      </c>
      <c r="B471" s="1">
        <f>IFERROR(__xludf.DUMMYFUNCTION("""COMPUTED_VALUE"""),110.83)</f>
        <v>110.83</v>
      </c>
    </row>
    <row r="472">
      <c r="A472" s="2">
        <f>IFERROR(__xludf.DUMMYFUNCTION("""COMPUTED_VALUE"""),42320.66666666667)</f>
        <v>42320.66667</v>
      </c>
      <c r="B472" s="1">
        <f>IFERROR(__xludf.DUMMYFUNCTION("""COMPUTED_VALUE"""),109.72)</f>
        <v>109.72</v>
      </c>
    </row>
    <row r="473">
      <c r="A473" s="2">
        <f>IFERROR(__xludf.DUMMYFUNCTION("""COMPUTED_VALUE"""),42321.66666666667)</f>
        <v>42321.66667</v>
      </c>
      <c r="B473" s="1">
        <f>IFERROR(__xludf.DUMMYFUNCTION("""COMPUTED_VALUE"""),107.57)</f>
        <v>107.57</v>
      </c>
    </row>
    <row r="474">
      <c r="A474" s="2">
        <f>IFERROR(__xludf.DUMMYFUNCTION("""COMPUTED_VALUE"""),42324.66666666667)</f>
        <v>42324.66667</v>
      </c>
      <c r="B474" s="1">
        <f>IFERROR(__xludf.DUMMYFUNCTION("""COMPUTED_VALUE"""),109.01)</f>
        <v>109.01</v>
      </c>
    </row>
    <row r="475">
      <c r="A475" s="2">
        <f>IFERROR(__xludf.DUMMYFUNCTION("""COMPUTED_VALUE"""),42325.66666666667)</f>
        <v>42325.66667</v>
      </c>
      <c r="B475" s="1">
        <f>IFERROR(__xludf.DUMMYFUNCTION("""COMPUTED_VALUE"""),109.08)</f>
        <v>109.08</v>
      </c>
    </row>
    <row r="476">
      <c r="A476" s="2">
        <f>IFERROR(__xludf.DUMMYFUNCTION("""COMPUTED_VALUE"""),42326.66666666667)</f>
        <v>42326.66667</v>
      </c>
      <c r="B476" s="1">
        <f>IFERROR(__xludf.DUMMYFUNCTION("""COMPUTED_VALUE"""),110.82)</f>
        <v>110.82</v>
      </c>
    </row>
    <row r="477">
      <c r="A477" s="2">
        <f>IFERROR(__xludf.DUMMYFUNCTION("""COMPUTED_VALUE"""),42327.66666666667)</f>
        <v>42327.66667</v>
      </c>
      <c r="B477" s="1">
        <f>IFERROR(__xludf.DUMMYFUNCTION("""COMPUTED_VALUE"""),111.27)</f>
        <v>111.27</v>
      </c>
    </row>
    <row r="478">
      <c r="A478" s="2">
        <f>IFERROR(__xludf.DUMMYFUNCTION("""COMPUTED_VALUE"""),42328.66666666667)</f>
        <v>42328.66667</v>
      </c>
      <c r="B478" s="1">
        <f>IFERROR(__xludf.DUMMYFUNCTION("""COMPUTED_VALUE"""),112.12)</f>
        <v>112.12</v>
      </c>
    </row>
    <row r="479">
      <c r="A479" s="2">
        <f>IFERROR(__xludf.DUMMYFUNCTION("""COMPUTED_VALUE"""),42331.66666666667)</f>
        <v>42331.66667</v>
      </c>
      <c r="B479" s="1">
        <f>IFERROR(__xludf.DUMMYFUNCTION("""COMPUTED_VALUE"""),111.53)</f>
        <v>111.53</v>
      </c>
    </row>
    <row r="480">
      <c r="A480" s="2">
        <f>IFERROR(__xludf.DUMMYFUNCTION("""COMPUTED_VALUE"""),42332.66666666667)</f>
        <v>42332.66667</v>
      </c>
      <c r="B480" s="1">
        <f>IFERROR(__xludf.DUMMYFUNCTION("""COMPUTED_VALUE"""),111.67)</f>
        <v>111.67</v>
      </c>
    </row>
    <row r="481">
      <c r="A481" s="2">
        <f>IFERROR(__xludf.DUMMYFUNCTION("""COMPUTED_VALUE"""),42333.66666666667)</f>
        <v>42333.66667</v>
      </c>
      <c r="B481" s="1">
        <f>IFERROR(__xludf.DUMMYFUNCTION("""COMPUTED_VALUE"""),111.42)</f>
        <v>111.42</v>
      </c>
    </row>
    <row r="482">
      <c r="A482" s="2">
        <f>IFERROR(__xludf.DUMMYFUNCTION("""COMPUTED_VALUE"""),42335.66666666667)</f>
        <v>42335.66667</v>
      </c>
      <c r="B482" s="1">
        <f>IFERROR(__xludf.DUMMYFUNCTION("""COMPUTED_VALUE"""),111.61)</f>
        <v>111.61</v>
      </c>
    </row>
    <row r="483">
      <c r="A483" s="2">
        <f>IFERROR(__xludf.DUMMYFUNCTION("""COMPUTED_VALUE"""),42338.66666666667)</f>
        <v>42338.66667</v>
      </c>
      <c r="B483" s="1">
        <f>IFERROR(__xludf.DUMMYFUNCTION("""COMPUTED_VALUE"""),111.77)</f>
        <v>111.77</v>
      </c>
    </row>
    <row r="484">
      <c r="A484" s="2">
        <f>IFERROR(__xludf.DUMMYFUNCTION("""COMPUTED_VALUE"""),42339.66666666667)</f>
        <v>42339.66667</v>
      </c>
      <c r="B484" s="1">
        <f>IFERROR(__xludf.DUMMYFUNCTION("""COMPUTED_VALUE"""),112.77)</f>
        <v>112.77</v>
      </c>
    </row>
    <row r="485">
      <c r="A485" s="2">
        <f>IFERROR(__xludf.DUMMYFUNCTION("""COMPUTED_VALUE"""),42340.66666666667)</f>
        <v>42340.66667</v>
      </c>
      <c r="B485" s="1">
        <f>IFERROR(__xludf.DUMMYFUNCTION("""COMPUTED_VALUE"""),112.17)</f>
        <v>112.17</v>
      </c>
    </row>
    <row r="486">
      <c r="A486" s="2">
        <f>IFERROR(__xludf.DUMMYFUNCTION("""COMPUTED_VALUE"""),42341.66666666667)</f>
        <v>42341.66667</v>
      </c>
      <c r="B486" s="1">
        <f>IFERROR(__xludf.DUMMYFUNCTION("""COMPUTED_VALUE"""),110.61)</f>
        <v>110.61</v>
      </c>
    </row>
    <row r="487">
      <c r="A487" s="2">
        <f>IFERROR(__xludf.DUMMYFUNCTION("""COMPUTED_VALUE"""),42342.66666666667)</f>
        <v>42342.66667</v>
      </c>
      <c r="B487" s="1">
        <f>IFERROR(__xludf.DUMMYFUNCTION("""COMPUTED_VALUE"""),113.02)</f>
        <v>113.02</v>
      </c>
    </row>
    <row r="488">
      <c r="A488" s="2">
        <f>IFERROR(__xludf.DUMMYFUNCTION("""COMPUTED_VALUE"""),42345.66666666667)</f>
        <v>42345.66667</v>
      </c>
      <c r="B488" s="1">
        <f>IFERROR(__xludf.DUMMYFUNCTION("""COMPUTED_VALUE"""),112.29)</f>
        <v>112.29</v>
      </c>
    </row>
    <row r="489">
      <c r="A489" s="2">
        <f>IFERROR(__xludf.DUMMYFUNCTION("""COMPUTED_VALUE"""),42346.66666666667)</f>
        <v>42346.66667</v>
      </c>
      <c r="B489" s="1">
        <f>IFERROR(__xludf.DUMMYFUNCTION("""COMPUTED_VALUE"""),112.1)</f>
        <v>112.1</v>
      </c>
    </row>
    <row r="490">
      <c r="A490" s="2">
        <f>IFERROR(__xludf.DUMMYFUNCTION("""COMPUTED_VALUE"""),42347.66666666667)</f>
        <v>42347.66667</v>
      </c>
      <c r="B490" s="1">
        <f>IFERROR(__xludf.DUMMYFUNCTION("""COMPUTED_VALUE"""),110.42)</f>
        <v>110.42</v>
      </c>
    </row>
    <row r="491">
      <c r="A491" s="2">
        <f>IFERROR(__xludf.DUMMYFUNCTION("""COMPUTED_VALUE"""),42348.66666666667)</f>
        <v>42348.66667</v>
      </c>
      <c r="B491" s="1">
        <f>IFERROR(__xludf.DUMMYFUNCTION("""COMPUTED_VALUE"""),110.68)</f>
        <v>110.68</v>
      </c>
    </row>
    <row r="492">
      <c r="A492" s="2">
        <f>IFERROR(__xludf.DUMMYFUNCTION("""COMPUTED_VALUE"""),42349.66666666667)</f>
        <v>42349.66667</v>
      </c>
      <c r="B492" s="1">
        <f>IFERROR(__xludf.DUMMYFUNCTION("""COMPUTED_VALUE"""),108.37)</f>
        <v>108.37</v>
      </c>
    </row>
    <row r="493">
      <c r="A493" s="2">
        <f>IFERROR(__xludf.DUMMYFUNCTION("""COMPUTED_VALUE"""),42352.66666666667)</f>
        <v>42352.66667</v>
      </c>
      <c r="B493" s="1">
        <f>IFERROR(__xludf.DUMMYFUNCTION("""COMPUTED_VALUE"""),108.92)</f>
        <v>108.92</v>
      </c>
    </row>
    <row r="494">
      <c r="A494" s="2">
        <f>IFERROR(__xludf.DUMMYFUNCTION("""COMPUTED_VALUE"""),42353.66666666667)</f>
        <v>42353.66667</v>
      </c>
      <c r="B494" s="1">
        <f>IFERROR(__xludf.DUMMYFUNCTION("""COMPUTED_VALUE"""),109.44)</f>
        <v>109.44</v>
      </c>
    </row>
    <row r="495">
      <c r="A495" s="2">
        <f>IFERROR(__xludf.DUMMYFUNCTION("""COMPUTED_VALUE"""),42354.66666666667)</f>
        <v>42354.66667</v>
      </c>
      <c r="B495" s="1">
        <f>IFERROR(__xludf.DUMMYFUNCTION("""COMPUTED_VALUE"""),110.9)</f>
        <v>110.9</v>
      </c>
    </row>
    <row r="496">
      <c r="A496" s="2">
        <f>IFERROR(__xludf.DUMMYFUNCTION("""COMPUTED_VALUE"""),42355.66666666667)</f>
        <v>42355.66667</v>
      </c>
      <c r="B496" s="1">
        <f>IFERROR(__xludf.DUMMYFUNCTION("""COMPUTED_VALUE"""),109.21)</f>
        <v>109.21</v>
      </c>
    </row>
    <row r="497">
      <c r="A497" s="2">
        <f>IFERROR(__xludf.DUMMYFUNCTION("""COMPUTED_VALUE"""),42356.66666666667)</f>
        <v>42356.66667</v>
      </c>
      <c r="B497" s="1">
        <f>IFERROR(__xludf.DUMMYFUNCTION("""COMPUTED_VALUE"""),107.05)</f>
        <v>107.05</v>
      </c>
    </row>
    <row r="498">
      <c r="A498" s="2">
        <f>IFERROR(__xludf.DUMMYFUNCTION("""COMPUTED_VALUE"""),42359.66666666667)</f>
        <v>42359.66667</v>
      </c>
      <c r="B498" s="1">
        <f>IFERROR(__xludf.DUMMYFUNCTION("""COMPUTED_VALUE"""),108.1)</f>
        <v>108.1</v>
      </c>
    </row>
    <row r="499">
      <c r="A499" s="2">
        <f>IFERROR(__xludf.DUMMYFUNCTION("""COMPUTED_VALUE"""),42360.66666666667)</f>
        <v>42360.66667</v>
      </c>
      <c r="B499" s="1">
        <f>IFERROR(__xludf.DUMMYFUNCTION("""COMPUTED_VALUE"""),108.81)</f>
        <v>108.81</v>
      </c>
    </row>
    <row r="500">
      <c r="A500" s="2">
        <f>IFERROR(__xludf.DUMMYFUNCTION("""COMPUTED_VALUE"""),42361.66666666667)</f>
        <v>42361.66667</v>
      </c>
      <c r="B500" s="1">
        <f>IFERROR(__xludf.DUMMYFUNCTION("""COMPUTED_VALUE"""),109.36)</f>
        <v>109.36</v>
      </c>
    </row>
    <row r="501">
      <c r="A501" s="2">
        <f>IFERROR(__xludf.DUMMYFUNCTION("""COMPUTED_VALUE"""),42362.66666666667)</f>
        <v>42362.66667</v>
      </c>
      <c r="B501" s="1">
        <f>IFERROR(__xludf.DUMMYFUNCTION("""COMPUTED_VALUE"""),109.31)</f>
        <v>109.31</v>
      </c>
    </row>
    <row r="502">
      <c r="A502" s="2">
        <f>IFERROR(__xludf.DUMMYFUNCTION("""COMPUTED_VALUE"""),42366.66666666667)</f>
        <v>42366.66667</v>
      </c>
      <c r="B502" s="1">
        <f>IFERROR(__xludf.DUMMYFUNCTION("""COMPUTED_VALUE"""),109.29)</f>
        <v>109.29</v>
      </c>
    </row>
    <row r="503">
      <c r="A503" s="2">
        <f>IFERROR(__xludf.DUMMYFUNCTION("""COMPUTED_VALUE"""),42367.66666666667)</f>
        <v>42367.66667</v>
      </c>
      <c r="B503" s="1">
        <f>IFERROR(__xludf.DUMMYFUNCTION("""COMPUTED_VALUE"""),110.65)</f>
        <v>110.65</v>
      </c>
    </row>
    <row r="504">
      <c r="A504" s="2">
        <f>IFERROR(__xludf.DUMMYFUNCTION("""COMPUTED_VALUE"""),42368.66666666667)</f>
        <v>42368.66667</v>
      </c>
      <c r="B504" s="1">
        <f>IFERROR(__xludf.DUMMYFUNCTION("""COMPUTED_VALUE"""),109.8)</f>
        <v>109.8</v>
      </c>
    </row>
    <row r="505">
      <c r="A505" s="2">
        <f>IFERROR(__xludf.DUMMYFUNCTION("""COMPUTED_VALUE"""),42369.66666666667)</f>
        <v>42369.66667</v>
      </c>
      <c r="B505" s="1">
        <f>IFERROR(__xludf.DUMMYFUNCTION("""COMPUTED_VALUE"""),108.29)</f>
        <v>108.29</v>
      </c>
    </row>
    <row r="506">
      <c r="A506" s="2">
        <f>IFERROR(__xludf.DUMMYFUNCTION("""COMPUTED_VALUE"""),42373.66666666667)</f>
        <v>42373.66667</v>
      </c>
      <c r="B506" s="1">
        <f>IFERROR(__xludf.DUMMYFUNCTION("""COMPUTED_VALUE"""),106.61)</f>
        <v>106.61</v>
      </c>
    </row>
    <row r="507">
      <c r="A507" s="2">
        <f>IFERROR(__xludf.DUMMYFUNCTION("""COMPUTED_VALUE"""),42374.66666666667)</f>
        <v>42374.66667</v>
      </c>
      <c r="B507" s="1">
        <f>IFERROR(__xludf.DUMMYFUNCTION("""COMPUTED_VALUE"""),106.1)</f>
        <v>106.1</v>
      </c>
    </row>
    <row r="508">
      <c r="A508" s="2">
        <f>IFERROR(__xludf.DUMMYFUNCTION("""COMPUTED_VALUE"""),42375.66666666667)</f>
        <v>42375.66667</v>
      </c>
      <c r="B508" s="1">
        <f>IFERROR(__xludf.DUMMYFUNCTION("""COMPUTED_VALUE"""),104.66)</f>
        <v>104.66</v>
      </c>
    </row>
    <row r="509">
      <c r="A509" s="2">
        <f>IFERROR(__xludf.DUMMYFUNCTION("""COMPUTED_VALUE"""),42376.66666666667)</f>
        <v>42376.66667</v>
      </c>
      <c r="B509" s="1">
        <f>IFERROR(__xludf.DUMMYFUNCTION("""COMPUTED_VALUE"""),101.29)</f>
        <v>101.29</v>
      </c>
    </row>
    <row r="510">
      <c r="A510" s="2">
        <f>IFERROR(__xludf.DUMMYFUNCTION("""COMPUTED_VALUE"""),42377.66666666667)</f>
        <v>42377.66667</v>
      </c>
      <c r="B510" s="1">
        <f>IFERROR(__xludf.DUMMYFUNCTION("""COMPUTED_VALUE"""),100.42)</f>
        <v>100.42</v>
      </c>
    </row>
    <row r="511">
      <c r="A511" s="2">
        <f>IFERROR(__xludf.DUMMYFUNCTION("""COMPUTED_VALUE"""),42380.66666666667)</f>
        <v>42380.66667</v>
      </c>
      <c r="B511" s="1">
        <f>IFERROR(__xludf.DUMMYFUNCTION("""COMPUTED_VALUE"""),100.91)</f>
        <v>100.91</v>
      </c>
    </row>
    <row r="512">
      <c r="A512" s="2">
        <f>IFERROR(__xludf.DUMMYFUNCTION("""COMPUTED_VALUE"""),42381.66666666667)</f>
        <v>42381.66667</v>
      </c>
      <c r="B512" s="1">
        <f>IFERROR(__xludf.DUMMYFUNCTION("""COMPUTED_VALUE"""),102.06)</f>
        <v>102.06</v>
      </c>
    </row>
    <row r="513">
      <c r="A513" s="2">
        <f>IFERROR(__xludf.DUMMYFUNCTION("""COMPUTED_VALUE"""),42382.66666666667)</f>
        <v>42382.66667</v>
      </c>
      <c r="B513" s="1">
        <f>IFERROR(__xludf.DUMMYFUNCTION("""COMPUTED_VALUE"""),99.2)</f>
        <v>99.2</v>
      </c>
    </row>
    <row r="514">
      <c r="A514" s="2">
        <f>IFERROR(__xludf.DUMMYFUNCTION("""COMPUTED_VALUE"""),42383.66666666667)</f>
        <v>42383.66667</v>
      </c>
      <c r="B514" s="1">
        <f>IFERROR(__xludf.DUMMYFUNCTION("""COMPUTED_VALUE"""),101.11)</f>
        <v>101.11</v>
      </c>
    </row>
    <row r="515">
      <c r="A515" s="2">
        <f>IFERROR(__xludf.DUMMYFUNCTION("""COMPUTED_VALUE"""),42384.66666666667)</f>
        <v>42384.66667</v>
      </c>
      <c r="B515" s="1">
        <f>IFERROR(__xludf.DUMMYFUNCTION("""COMPUTED_VALUE"""),98.1)</f>
        <v>98.1</v>
      </c>
    </row>
    <row r="516">
      <c r="A516" s="2">
        <f>IFERROR(__xludf.DUMMYFUNCTION("""COMPUTED_VALUE"""),42388.66666666667)</f>
        <v>42388.66667</v>
      </c>
      <c r="B516" s="1">
        <f>IFERROR(__xludf.DUMMYFUNCTION("""COMPUTED_VALUE"""),97.84)</f>
        <v>97.84</v>
      </c>
    </row>
    <row r="517">
      <c r="A517" s="2">
        <f>IFERROR(__xludf.DUMMYFUNCTION("""COMPUTED_VALUE"""),42389.66666666667)</f>
        <v>42389.66667</v>
      </c>
      <c r="B517" s="1">
        <f>IFERROR(__xludf.DUMMYFUNCTION("""COMPUTED_VALUE"""),97.32)</f>
        <v>97.32</v>
      </c>
    </row>
    <row r="518">
      <c r="A518" s="2">
        <f>IFERROR(__xludf.DUMMYFUNCTION("""COMPUTED_VALUE"""),42390.66666666667)</f>
        <v>42390.66667</v>
      </c>
      <c r="B518" s="1">
        <f>IFERROR(__xludf.DUMMYFUNCTION("""COMPUTED_VALUE"""),97.57)</f>
        <v>97.57</v>
      </c>
    </row>
    <row r="519">
      <c r="A519" s="2">
        <f>IFERROR(__xludf.DUMMYFUNCTION("""COMPUTED_VALUE"""),42391.66666666667)</f>
        <v>42391.66667</v>
      </c>
      <c r="B519" s="1">
        <f>IFERROR(__xludf.DUMMYFUNCTION("""COMPUTED_VALUE"""),100.3)</f>
        <v>100.3</v>
      </c>
    </row>
    <row r="520">
      <c r="A520" s="2">
        <f>IFERROR(__xludf.DUMMYFUNCTION("""COMPUTED_VALUE"""),42394.66666666667)</f>
        <v>42394.66667</v>
      </c>
      <c r="B520" s="1">
        <f>IFERROR(__xludf.DUMMYFUNCTION("""COMPUTED_VALUE"""),98.82)</f>
        <v>98.82</v>
      </c>
    </row>
    <row r="521">
      <c r="A521" s="2">
        <f>IFERROR(__xludf.DUMMYFUNCTION("""COMPUTED_VALUE"""),42395.66666666667)</f>
        <v>42395.66667</v>
      </c>
      <c r="B521" s="1">
        <f>IFERROR(__xludf.DUMMYFUNCTION("""COMPUTED_VALUE"""),99.84)</f>
        <v>99.84</v>
      </c>
    </row>
    <row r="522">
      <c r="A522" s="2">
        <f>IFERROR(__xludf.DUMMYFUNCTION("""COMPUTED_VALUE"""),42396.66666666667)</f>
        <v>42396.66667</v>
      </c>
      <c r="B522" s="1">
        <f>IFERROR(__xludf.DUMMYFUNCTION("""COMPUTED_VALUE"""),97.44)</f>
        <v>97.44</v>
      </c>
    </row>
    <row r="523">
      <c r="A523" s="2">
        <f>IFERROR(__xludf.DUMMYFUNCTION("""COMPUTED_VALUE"""),42397.66666666667)</f>
        <v>42397.66667</v>
      </c>
      <c r="B523" s="1">
        <f>IFERROR(__xludf.DUMMYFUNCTION("""COMPUTED_VALUE"""),98.52)</f>
        <v>98.52</v>
      </c>
    </row>
    <row r="524">
      <c r="A524" s="2">
        <f>IFERROR(__xludf.DUMMYFUNCTION("""COMPUTED_VALUE"""),42398.66666666667)</f>
        <v>42398.66667</v>
      </c>
      <c r="B524" s="1">
        <f>IFERROR(__xludf.DUMMYFUNCTION("""COMPUTED_VALUE"""),101.93)</f>
        <v>101.93</v>
      </c>
    </row>
    <row r="525">
      <c r="A525" s="2">
        <f>IFERROR(__xludf.DUMMYFUNCTION("""COMPUTED_VALUE"""),42401.66666666667)</f>
        <v>42401.66667</v>
      </c>
      <c r="B525" s="1">
        <f>IFERROR(__xludf.DUMMYFUNCTION("""COMPUTED_VALUE"""),102.18)</f>
        <v>102.18</v>
      </c>
    </row>
    <row r="526">
      <c r="A526" s="2">
        <f>IFERROR(__xludf.DUMMYFUNCTION("""COMPUTED_VALUE"""),42402.66666666667)</f>
        <v>42402.66667</v>
      </c>
      <c r="B526" s="1">
        <f>IFERROR(__xludf.DUMMYFUNCTION("""COMPUTED_VALUE"""),100.11)</f>
        <v>100.11</v>
      </c>
    </row>
    <row r="527">
      <c r="A527" s="2">
        <f>IFERROR(__xludf.DUMMYFUNCTION("""COMPUTED_VALUE"""),42403.66666666667)</f>
        <v>42403.66667</v>
      </c>
      <c r="B527" s="1">
        <f>IFERROR(__xludf.DUMMYFUNCTION("""COMPUTED_VALUE"""),99.88)</f>
        <v>99.88</v>
      </c>
    </row>
    <row r="528">
      <c r="A528" s="2">
        <f>IFERROR(__xludf.DUMMYFUNCTION("""COMPUTED_VALUE"""),42404.66666666667)</f>
        <v>42404.66667</v>
      </c>
      <c r="B528" s="1">
        <f>IFERROR(__xludf.DUMMYFUNCTION("""COMPUTED_VALUE"""),100.12)</f>
        <v>100.12</v>
      </c>
    </row>
    <row r="529">
      <c r="A529" s="2">
        <f>IFERROR(__xludf.DUMMYFUNCTION("""COMPUTED_VALUE"""),42405.66666666667)</f>
        <v>42405.66667</v>
      </c>
      <c r="B529" s="1">
        <f>IFERROR(__xludf.DUMMYFUNCTION("""COMPUTED_VALUE"""),96.37)</f>
        <v>96.37</v>
      </c>
    </row>
    <row r="530">
      <c r="A530" s="2">
        <f>IFERROR(__xludf.DUMMYFUNCTION("""COMPUTED_VALUE"""),42408.66666666667)</f>
        <v>42408.66667</v>
      </c>
      <c r="B530" s="1">
        <f>IFERROR(__xludf.DUMMYFUNCTION("""COMPUTED_VALUE"""),94.63)</f>
        <v>94.63</v>
      </c>
    </row>
    <row r="531">
      <c r="A531" s="2">
        <f>IFERROR(__xludf.DUMMYFUNCTION("""COMPUTED_VALUE"""),42409.66666666667)</f>
        <v>42409.66667</v>
      </c>
      <c r="B531" s="1">
        <f>IFERROR(__xludf.DUMMYFUNCTION("""COMPUTED_VALUE"""),94.19)</f>
        <v>94.19</v>
      </c>
    </row>
    <row r="532">
      <c r="A532" s="2">
        <f>IFERROR(__xludf.DUMMYFUNCTION("""COMPUTED_VALUE"""),42410.66666666667)</f>
        <v>42410.66667</v>
      </c>
      <c r="B532" s="1">
        <f>IFERROR(__xludf.DUMMYFUNCTION("""COMPUTED_VALUE"""),94.62)</f>
        <v>94.62</v>
      </c>
    </row>
    <row r="533">
      <c r="A533" s="2">
        <f>IFERROR(__xludf.DUMMYFUNCTION("""COMPUTED_VALUE"""),42411.66666666667)</f>
        <v>42411.66667</v>
      </c>
      <c r="B533" s="1">
        <f>IFERROR(__xludf.DUMMYFUNCTION("""COMPUTED_VALUE"""),94.29)</f>
        <v>94.29</v>
      </c>
    </row>
    <row r="534">
      <c r="A534" s="2">
        <f>IFERROR(__xludf.DUMMYFUNCTION("""COMPUTED_VALUE"""),42412.66666666667)</f>
        <v>42412.66667</v>
      </c>
      <c r="B534" s="1">
        <f>IFERROR(__xludf.DUMMYFUNCTION("""COMPUTED_VALUE"""),95.67)</f>
        <v>95.67</v>
      </c>
    </row>
    <row r="535">
      <c r="A535" s="2">
        <f>IFERROR(__xludf.DUMMYFUNCTION("""COMPUTED_VALUE"""),42416.66666666667)</f>
        <v>42416.66667</v>
      </c>
      <c r="B535" s="1">
        <f>IFERROR(__xludf.DUMMYFUNCTION("""COMPUTED_VALUE"""),97.66)</f>
        <v>97.66</v>
      </c>
    </row>
    <row r="536">
      <c r="A536" s="2">
        <f>IFERROR(__xludf.DUMMYFUNCTION("""COMPUTED_VALUE"""),42417.66666666667)</f>
        <v>42417.66667</v>
      </c>
      <c r="B536" s="1">
        <f>IFERROR(__xludf.DUMMYFUNCTION("""COMPUTED_VALUE"""),100.06)</f>
        <v>100.06</v>
      </c>
    </row>
    <row r="537">
      <c r="A537" s="2">
        <f>IFERROR(__xludf.DUMMYFUNCTION("""COMPUTED_VALUE"""),42418.66666666667)</f>
        <v>42418.66667</v>
      </c>
      <c r="B537" s="1">
        <f>IFERROR(__xludf.DUMMYFUNCTION("""COMPUTED_VALUE"""),99.43)</f>
        <v>99.43</v>
      </c>
    </row>
    <row r="538">
      <c r="A538" s="2">
        <f>IFERROR(__xludf.DUMMYFUNCTION("""COMPUTED_VALUE"""),42419.66666666667)</f>
        <v>42419.66667</v>
      </c>
      <c r="B538" s="1">
        <f>IFERROR(__xludf.DUMMYFUNCTION("""COMPUTED_VALUE"""),99.83)</f>
        <v>99.83</v>
      </c>
    </row>
    <row r="539">
      <c r="A539" s="2">
        <f>IFERROR(__xludf.DUMMYFUNCTION("""COMPUTED_VALUE"""),42422.66666666667)</f>
        <v>42422.66667</v>
      </c>
      <c r="B539" s="1">
        <f>IFERROR(__xludf.DUMMYFUNCTION("""COMPUTED_VALUE"""),101.2)</f>
        <v>101.2</v>
      </c>
    </row>
    <row r="540">
      <c r="A540" s="2">
        <f>IFERROR(__xludf.DUMMYFUNCTION("""COMPUTED_VALUE"""),42423.66666666667)</f>
        <v>42423.66667</v>
      </c>
      <c r="B540" s="1">
        <f>IFERROR(__xludf.DUMMYFUNCTION("""COMPUTED_VALUE"""),99.48)</f>
        <v>99.48</v>
      </c>
    </row>
    <row r="541">
      <c r="A541" s="2">
        <f>IFERROR(__xludf.DUMMYFUNCTION("""COMPUTED_VALUE"""),42424.66666666667)</f>
        <v>42424.66667</v>
      </c>
      <c r="B541" s="1">
        <f>IFERROR(__xludf.DUMMYFUNCTION("""COMPUTED_VALUE"""),100.44)</f>
        <v>100.44</v>
      </c>
    </row>
    <row r="542">
      <c r="A542" s="2">
        <f>IFERROR(__xludf.DUMMYFUNCTION("""COMPUTED_VALUE"""),42425.66666666667)</f>
        <v>42425.66667</v>
      </c>
      <c r="B542" s="1">
        <f>IFERROR(__xludf.DUMMYFUNCTION("""COMPUTED_VALUE"""),101.62)</f>
        <v>101.62</v>
      </c>
    </row>
    <row r="543">
      <c r="A543" s="2">
        <f>IFERROR(__xludf.DUMMYFUNCTION("""COMPUTED_VALUE"""),42426.66666666667)</f>
        <v>42426.66667</v>
      </c>
      <c r="B543" s="1">
        <f>IFERROR(__xludf.DUMMYFUNCTION("""COMPUTED_VALUE"""),101.52)</f>
        <v>101.52</v>
      </c>
    </row>
    <row r="544">
      <c r="A544" s="2">
        <f>IFERROR(__xludf.DUMMYFUNCTION("""COMPUTED_VALUE"""),42429.66666666667)</f>
        <v>42429.66667</v>
      </c>
      <c r="B544" s="1">
        <f>IFERROR(__xludf.DUMMYFUNCTION("""COMPUTED_VALUE"""),100.94)</f>
        <v>100.94</v>
      </c>
    </row>
    <row r="545">
      <c r="A545" s="2">
        <f>IFERROR(__xludf.DUMMYFUNCTION("""COMPUTED_VALUE"""),42430.66666666667)</f>
        <v>42430.66667</v>
      </c>
      <c r="B545" s="1">
        <f>IFERROR(__xludf.DUMMYFUNCTION("""COMPUTED_VALUE"""),104.0)</f>
        <v>104</v>
      </c>
    </row>
    <row r="546">
      <c r="A546" s="2">
        <f>IFERROR(__xludf.DUMMYFUNCTION("""COMPUTED_VALUE"""),42431.66666666667)</f>
        <v>42431.66667</v>
      </c>
      <c r="B546" s="1">
        <f>IFERROR(__xludf.DUMMYFUNCTION("""COMPUTED_VALUE"""),104.27)</f>
        <v>104.27</v>
      </c>
    </row>
    <row r="547">
      <c r="A547" s="2">
        <f>IFERROR(__xludf.DUMMYFUNCTION("""COMPUTED_VALUE"""),42432.66666666667)</f>
        <v>42432.66667</v>
      </c>
      <c r="B547" s="1">
        <f>IFERROR(__xludf.DUMMYFUNCTION("""COMPUTED_VALUE"""),104.31)</f>
        <v>104.31</v>
      </c>
    </row>
    <row r="548">
      <c r="A548" s="2">
        <f>IFERROR(__xludf.DUMMYFUNCTION("""COMPUTED_VALUE"""),42433.66666666667)</f>
        <v>42433.66667</v>
      </c>
      <c r="B548" s="1">
        <f>IFERROR(__xludf.DUMMYFUNCTION("""COMPUTED_VALUE"""),104.63)</f>
        <v>104.63</v>
      </c>
    </row>
    <row r="549">
      <c r="A549" s="2">
        <f>IFERROR(__xludf.DUMMYFUNCTION("""COMPUTED_VALUE"""),42436.66666666667)</f>
        <v>42436.66667</v>
      </c>
      <c r="B549" s="1">
        <f>IFERROR(__xludf.DUMMYFUNCTION("""COMPUTED_VALUE"""),104.06)</f>
        <v>104.06</v>
      </c>
    </row>
    <row r="550">
      <c r="A550" s="2">
        <f>IFERROR(__xludf.DUMMYFUNCTION("""COMPUTED_VALUE"""),42437.66666666667)</f>
        <v>42437.66667</v>
      </c>
      <c r="B550" s="1">
        <f>IFERROR(__xludf.DUMMYFUNCTION("""COMPUTED_VALUE"""),103.02)</f>
        <v>103.02</v>
      </c>
    </row>
    <row r="551">
      <c r="A551" s="2">
        <f>IFERROR(__xludf.DUMMYFUNCTION("""COMPUTED_VALUE"""),42438.66666666667)</f>
        <v>42438.66667</v>
      </c>
      <c r="B551" s="1">
        <f>IFERROR(__xludf.DUMMYFUNCTION("""COMPUTED_VALUE"""),103.99)</f>
        <v>103.99</v>
      </c>
    </row>
    <row r="552">
      <c r="A552" s="2">
        <f>IFERROR(__xludf.DUMMYFUNCTION("""COMPUTED_VALUE"""),42439.66666666667)</f>
        <v>42439.66667</v>
      </c>
      <c r="B552" s="1">
        <f>IFERROR(__xludf.DUMMYFUNCTION("""COMPUTED_VALUE"""),103.76)</f>
        <v>103.76</v>
      </c>
    </row>
    <row r="553">
      <c r="A553" s="2">
        <f>IFERROR(__xludf.DUMMYFUNCTION("""COMPUTED_VALUE"""),42440.66666666667)</f>
        <v>42440.66667</v>
      </c>
      <c r="B553" s="1">
        <f>IFERROR(__xludf.DUMMYFUNCTION("""COMPUTED_VALUE"""),105.57)</f>
        <v>105.57</v>
      </c>
    </row>
    <row r="554">
      <c r="A554" s="2">
        <f>IFERROR(__xludf.DUMMYFUNCTION("""COMPUTED_VALUE"""),42443.66666666667)</f>
        <v>42443.66667</v>
      </c>
      <c r="B554" s="1">
        <f>IFERROR(__xludf.DUMMYFUNCTION("""COMPUTED_VALUE"""),105.61)</f>
        <v>105.61</v>
      </c>
    </row>
    <row r="555">
      <c r="A555" s="2">
        <f>IFERROR(__xludf.DUMMYFUNCTION("""COMPUTED_VALUE"""),42444.66666666667)</f>
        <v>42444.66667</v>
      </c>
      <c r="B555" s="1">
        <f>IFERROR(__xludf.DUMMYFUNCTION("""COMPUTED_VALUE"""),105.84)</f>
        <v>105.84</v>
      </c>
    </row>
    <row r="556">
      <c r="A556" s="2">
        <f>IFERROR(__xludf.DUMMYFUNCTION("""COMPUTED_VALUE"""),42445.66666666667)</f>
        <v>42445.66667</v>
      </c>
      <c r="B556" s="1">
        <f>IFERROR(__xludf.DUMMYFUNCTION("""COMPUTED_VALUE"""),107.02)</f>
        <v>107.02</v>
      </c>
    </row>
    <row r="557">
      <c r="A557" s="2">
        <f>IFERROR(__xludf.DUMMYFUNCTION("""COMPUTED_VALUE"""),42446.66666666667)</f>
        <v>42446.66667</v>
      </c>
      <c r="B557" s="1">
        <f>IFERROR(__xludf.DUMMYFUNCTION("""COMPUTED_VALUE"""),107.61)</f>
        <v>107.61</v>
      </c>
    </row>
    <row r="558">
      <c r="A558" s="2">
        <f>IFERROR(__xludf.DUMMYFUNCTION("""COMPUTED_VALUE"""),42447.66666666667)</f>
        <v>42447.66667</v>
      </c>
      <c r="B558" s="1">
        <f>IFERROR(__xludf.DUMMYFUNCTION("""COMPUTED_VALUE"""),107.97)</f>
        <v>107.97</v>
      </c>
    </row>
    <row r="559">
      <c r="A559" s="2">
        <f>IFERROR(__xludf.DUMMYFUNCTION("""COMPUTED_VALUE"""),42450.66666666667)</f>
        <v>42450.66667</v>
      </c>
      <c r="B559" s="1">
        <f>IFERROR(__xludf.DUMMYFUNCTION("""COMPUTED_VALUE"""),107.86)</f>
        <v>107.86</v>
      </c>
    </row>
    <row r="560">
      <c r="A560" s="2">
        <f>IFERROR(__xludf.DUMMYFUNCTION("""COMPUTED_VALUE"""),42451.66666666667)</f>
        <v>42451.66667</v>
      </c>
      <c r="B560" s="1">
        <f>IFERROR(__xludf.DUMMYFUNCTION("""COMPUTED_VALUE"""),107.99)</f>
        <v>107.99</v>
      </c>
    </row>
    <row r="561">
      <c r="A561" s="2">
        <f>IFERROR(__xludf.DUMMYFUNCTION("""COMPUTED_VALUE"""),42452.66666666667)</f>
        <v>42452.66667</v>
      </c>
      <c r="B561" s="1">
        <f>IFERROR(__xludf.DUMMYFUNCTION("""COMPUTED_VALUE"""),107.15)</f>
        <v>107.15</v>
      </c>
    </row>
    <row r="562">
      <c r="A562" s="2">
        <f>IFERROR(__xludf.DUMMYFUNCTION("""COMPUTED_VALUE"""),42453.66666666667)</f>
        <v>42453.66667</v>
      </c>
      <c r="B562" s="1">
        <f>IFERROR(__xludf.DUMMYFUNCTION("""COMPUTED_VALUE"""),107.3)</f>
        <v>107.3</v>
      </c>
    </row>
    <row r="563">
      <c r="A563" s="2">
        <f>IFERROR(__xludf.DUMMYFUNCTION("""COMPUTED_VALUE"""),42457.66666666667)</f>
        <v>42457.66667</v>
      </c>
      <c r="B563" s="1">
        <f>IFERROR(__xludf.DUMMYFUNCTION("""COMPUTED_VALUE"""),107.05)</f>
        <v>107.05</v>
      </c>
    </row>
    <row r="564">
      <c r="A564" s="2">
        <f>IFERROR(__xludf.DUMMYFUNCTION("""COMPUTED_VALUE"""),42458.66666666667)</f>
        <v>42458.66667</v>
      </c>
      <c r="B564" s="1">
        <f>IFERROR(__xludf.DUMMYFUNCTION("""COMPUTED_VALUE"""),108.87)</f>
        <v>108.87</v>
      </c>
    </row>
    <row r="565">
      <c r="A565" s="2">
        <f>IFERROR(__xludf.DUMMYFUNCTION("""COMPUTED_VALUE"""),42459.66666666667)</f>
        <v>42459.66667</v>
      </c>
      <c r="B565" s="1">
        <f>IFERROR(__xludf.DUMMYFUNCTION("""COMPUTED_VALUE"""),109.61)</f>
        <v>109.61</v>
      </c>
    </row>
    <row r="566">
      <c r="A566" s="2">
        <f>IFERROR(__xludf.DUMMYFUNCTION("""COMPUTED_VALUE"""),42460.66666666667)</f>
        <v>42460.66667</v>
      </c>
      <c r="B566" s="1">
        <f>IFERROR(__xludf.DUMMYFUNCTION("""COMPUTED_VALUE"""),109.53)</f>
        <v>109.53</v>
      </c>
    </row>
    <row r="567">
      <c r="A567" s="2">
        <f>IFERROR(__xludf.DUMMYFUNCTION("""COMPUTED_VALUE"""),42461.66666666667)</f>
        <v>42461.66667</v>
      </c>
      <c r="B567" s="1">
        <f>IFERROR(__xludf.DUMMYFUNCTION("""COMPUTED_VALUE"""),110.36)</f>
        <v>110.36</v>
      </c>
    </row>
    <row r="568">
      <c r="A568" s="2">
        <f>IFERROR(__xludf.DUMMYFUNCTION("""COMPUTED_VALUE"""),42464.66666666667)</f>
        <v>42464.66667</v>
      </c>
      <c r="B568" s="1">
        <f>IFERROR(__xludf.DUMMYFUNCTION("""COMPUTED_VALUE"""),109.78)</f>
        <v>109.78</v>
      </c>
    </row>
    <row r="569">
      <c r="A569" s="2">
        <f>IFERROR(__xludf.DUMMYFUNCTION("""COMPUTED_VALUE"""),42465.66666666667)</f>
        <v>42465.66667</v>
      </c>
      <c r="B569" s="1">
        <f>IFERROR(__xludf.DUMMYFUNCTION("""COMPUTED_VALUE"""),108.64)</f>
        <v>108.64</v>
      </c>
    </row>
    <row r="570">
      <c r="A570" s="2">
        <f>IFERROR(__xludf.DUMMYFUNCTION("""COMPUTED_VALUE"""),42466.66666666667)</f>
        <v>42466.66667</v>
      </c>
      <c r="B570" s="1">
        <f>IFERROR(__xludf.DUMMYFUNCTION("""COMPUTED_VALUE"""),109.83)</f>
        <v>109.83</v>
      </c>
    </row>
    <row r="571">
      <c r="A571" s="2">
        <f>IFERROR(__xludf.DUMMYFUNCTION("""COMPUTED_VALUE"""),42467.66666666667)</f>
        <v>42467.66667</v>
      </c>
      <c r="B571" s="1">
        <f>IFERROR(__xludf.DUMMYFUNCTION("""COMPUTED_VALUE"""),108.25)</f>
        <v>108.25</v>
      </c>
    </row>
    <row r="572">
      <c r="A572" s="2">
        <f>IFERROR(__xludf.DUMMYFUNCTION("""COMPUTED_VALUE"""),42468.66666666667)</f>
        <v>42468.66667</v>
      </c>
      <c r="B572" s="1">
        <f>IFERROR(__xludf.DUMMYFUNCTION("""COMPUTED_VALUE"""),108.28)</f>
        <v>108.28</v>
      </c>
    </row>
    <row r="573">
      <c r="A573" s="2">
        <f>IFERROR(__xludf.DUMMYFUNCTION("""COMPUTED_VALUE"""),42471.66666666667)</f>
        <v>42471.66667</v>
      </c>
      <c r="B573" s="1">
        <f>IFERROR(__xludf.DUMMYFUNCTION("""COMPUTED_VALUE"""),108.06)</f>
        <v>108.06</v>
      </c>
    </row>
    <row r="574">
      <c r="A574" s="2">
        <f>IFERROR(__xludf.DUMMYFUNCTION("""COMPUTED_VALUE"""),42472.66666666667)</f>
        <v>42472.66667</v>
      </c>
      <c r="B574" s="1">
        <f>IFERROR(__xludf.DUMMYFUNCTION("""COMPUTED_VALUE"""),108.56)</f>
        <v>108.56</v>
      </c>
    </row>
    <row r="575">
      <c r="A575" s="2">
        <f>IFERROR(__xludf.DUMMYFUNCTION("""COMPUTED_VALUE"""),42473.66666666667)</f>
        <v>42473.66667</v>
      </c>
      <c r="B575" s="1">
        <f>IFERROR(__xludf.DUMMYFUNCTION("""COMPUTED_VALUE"""),110.26)</f>
        <v>110.26</v>
      </c>
    </row>
    <row r="576">
      <c r="A576" s="2">
        <f>IFERROR(__xludf.DUMMYFUNCTION("""COMPUTED_VALUE"""),42474.66666666667)</f>
        <v>42474.66667</v>
      </c>
      <c r="B576" s="1">
        <f>IFERROR(__xludf.DUMMYFUNCTION("""COMPUTED_VALUE"""),110.1)</f>
        <v>110.1</v>
      </c>
    </row>
    <row r="577">
      <c r="A577" s="2">
        <f>IFERROR(__xludf.DUMMYFUNCTION("""COMPUTED_VALUE"""),42475.66666666667)</f>
        <v>42475.66667</v>
      </c>
      <c r="B577" s="1">
        <f>IFERROR(__xludf.DUMMYFUNCTION("""COMPUTED_VALUE"""),109.55)</f>
        <v>109.55</v>
      </c>
    </row>
    <row r="578">
      <c r="A578" s="2">
        <f>IFERROR(__xludf.DUMMYFUNCTION("""COMPUTED_VALUE"""),42478.66666666667)</f>
        <v>42478.66667</v>
      </c>
      <c r="B578" s="1">
        <f>IFERROR(__xludf.DUMMYFUNCTION("""COMPUTED_VALUE"""),110.11)</f>
        <v>110.11</v>
      </c>
    </row>
    <row r="579">
      <c r="A579" s="2">
        <f>IFERROR(__xludf.DUMMYFUNCTION("""COMPUTED_VALUE"""),42479.66666666667)</f>
        <v>42479.66667</v>
      </c>
      <c r="B579" s="1">
        <f>IFERROR(__xludf.DUMMYFUNCTION("""COMPUTED_VALUE"""),109.43)</f>
        <v>109.43</v>
      </c>
    </row>
    <row r="580">
      <c r="A580" s="2">
        <f>IFERROR(__xludf.DUMMYFUNCTION("""COMPUTED_VALUE"""),42480.66666666667)</f>
        <v>42480.66667</v>
      </c>
      <c r="B580" s="1">
        <f>IFERROR(__xludf.DUMMYFUNCTION("""COMPUTED_VALUE"""),109.7)</f>
        <v>109.7</v>
      </c>
    </row>
    <row r="581">
      <c r="A581" s="2">
        <f>IFERROR(__xludf.DUMMYFUNCTION("""COMPUTED_VALUE"""),42481.66666666667)</f>
        <v>42481.66667</v>
      </c>
      <c r="B581" s="1">
        <f>IFERROR(__xludf.DUMMYFUNCTION("""COMPUTED_VALUE"""),109.62)</f>
        <v>109.62</v>
      </c>
    </row>
    <row r="582">
      <c r="A582" s="2">
        <f>IFERROR(__xludf.DUMMYFUNCTION("""COMPUTED_VALUE"""),42482.66666666667)</f>
        <v>42482.66667</v>
      </c>
      <c r="B582" s="1">
        <f>IFERROR(__xludf.DUMMYFUNCTION("""COMPUTED_VALUE"""),107.98)</f>
        <v>107.98</v>
      </c>
    </row>
    <row r="583">
      <c r="A583" s="2">
        <f>IFERROR(__xludf.DUMMYFUNCTION("""COMPUTED_VALUE"""),42485.66666666667)</f>
        <v>42485.66667</v>
      </c>
      <c r="B583" s="1">
        <f>IFERROR(__xludf.DUMMYFUNCTION("""COMPUTED_VALUE"""),107.77)</f>
        <v>107.77</v>
      </c>
    </row>
    <row r="584">
      <c r="A584" s="2">
        <f>IFERROR(__xludf.DUMMYFUNCTION("""COMPUTED_VALUE"""),42486.66666666667)</f>
        <v>42486.66667</v>
      </c>
      <c r="B584" s="1">
        <f>IFERROR(__xludf.DUMMYFUNCTION("""COMPUTED_VALUE"""),107.58)</f>
        <v>107.58</v>
      </c>
    </row>
    <row r="585">
      <c r="A585" s="2">
        <f>IFERROR(__xludf.DUMMYFUNCTION("""COMPUTED_VALUE"""),42487.66666666667)</f>
        <v>42487.66667</v>
      </c>
      <c r="B585" s="1">
        <f>IFERROR(__xludf.DUMMYFUNCTION("""COMPUTED_VALUE"""),106.8)</f>
        <v>106.8</v>
      </c>
    </row>
    <row r="586">
      <c r="A586" s="2">
        <f>IFERROR(__xludf.DUMMYFUNCTION("""COMPUTED_VALUE"""),42488.66666666667)</f>
        <v>42488.66667</v>
      </c>
      <c r="B586" s="1">
        <f>IFERROR(__xludf.DUMMYFUNCTION("""COMPUTED_VALUE"""),105.37)</f>
        <v>105.37</v>
      </c>
    </row>
    <row r="587">
      <c r="A587" s="2">
        <f>IFERROR(__xludf.DUMMYFUNCTION("""COMPUTED_VALUE"""),42489.66666666667)</f>
        <v>42489.66667</v>
      </c>
      <c r="B587" s="1">
        <f>IFERROR(__xludf.DUMMYFUNCTION("""COMPUTED_VALUE"""),104.41)</f>
        <v>104.41</v>
      </c>
    </row>
    <row r="588">
      <c r="A588" s="2">
        <f>IFERROR(__xludf.DUMMYFUNCTION("""COMPUTED_VALUE"""),42492.66666666667)</f>
        <v>42492.66667</v>
      </c>
      <c r="B588" s="1">
        <f>IFERROR(__xludf.DUMMYFUNCTION("""COMPUTED_VALUE"""),105.02)</f>
        <v>105.02</v>
      </c>
    </row>
    <row r="589">
      <c r="A589" s="2">
        <f>IFERROR(__xludf.DUMMYFUNCTION("""COMPUTED_VALUE"""),42493.66666666667)</f>
        <v>42493.66667</v>
      </c>
      <c r="B589" s="1">
        <f>IFERROR(__xludf.DUMMYFUNCTION("""COMPUTED_VALUE"""),104.07)</f>
        <v>104.07</v>
      </c>
    </row>
    <row r="590">
      <c r="A590" s="2">
        <f>IFERROR(__xludf.DUMMYFUNCTION("""COMPUTED_VALUE"""),42494.66666666667)</f>
        <v>42494.66667</v>
      </c>
      <c r="B590" s="1">
        <f>IFERROR(__xludf.DUMMYFUNCTION("""COMPUTED_VALUE"""),103.61)</f>
        <v>103.61</v>
      </c>
    </row>
    <row r="591">
      <c r="A591" s="2">
        <f>IFERROR(__xludf.DUMMYFUNCTION("""COMPUTED_VALUE"""),42495.66666666667)</f>
        <v>42495.66667</v>
      </c>
      <c r="B591" s="1">
        <f>IFERROR(__xludf.DUMMYFUNCTION("""COMPUTED_VALUE"""),103.62)</f>
        <v>103.62</v>
      </c>
    </row>
    <row r="592">
      <c r="A592" s="2">
        <f>IFERROR(__xludf.DUMMYFUNCTION("""COMPUTED_VALUE"""),42496.66666666667)</f>
        <v>42496.66667</v>
      </c>
      <c r="B592" s="1">
        <f>IFERROR(__xludf.DUMMYFUNCTION("""COMPUTED_VALUE"""),104.28)</f>
        <v>104.28</v>
      </c>
    </row>
    <row r="593">
      <c r="A593" s="2">
        <f>IFERROR(__xludf.DUMMYFUNCTION("""COMPUTED_VALUE"""),42499.66666666667)</f>
        <v>42499.66667</v>
      </c>
      <c r="B593" s="1">
        <f>IFERROR(__xludf.DUMMYFUNCTION("""COMPUTED_VALUE"""),104.38)</f>
        <v>104.38</v>
      </c>
    </row>
    <row r="594">
      <c r="A594" s="2">
        <f>IFERROR(__xludf.DUMMYFUNCTION("""COMPUTED_VALUE"""),42500.66666666667)</f>
        <v>42500.66667</v>
      </c>
      <c r="B594" s="1">
        <f>IFERROR(__xludf.DUMMYFUNCTION("""COMPUTED_VALUE"""),105.75)</f>
        <v>105.75</v>
      </c>
    </row>
    <row r="595">
      <c r="A595" s="2">
        <f>IFERROR(__xludf.DUMMYFUNCTION("""COMPUTED_VALUE"""),42501.66666666667)</f>
        <v>42501.66667</v>
      </c>
      <c r="B595" s="1">
        <f>IFERROR(__xludf.DUMMYFUNCTION("""COMPUTED_VALUE"""),105.07)</f>
        <v>105.07</v>
      </c>
    </row>
    <row r="596">
      <c r="A596" s="2">
        <f>IFERROR(__xludf.DUMMYFUNCTION("""COMPUTED_VALUE"""),42502.66666666667)</f>
        <v>42502.66667</v>
      </c>
      <c r="B596" s="1">
        <f>IFERROR(__xludf.DUMMYFUNCTION("""COMPUTED_VALUE"""),104.53)</f>
        <v>104.53</v>
      </c>
    </row>
    <row r="597">
      <c r="A597" s="2">
        <f>IFERROR(__xludf.DUMMYFUNCTION("""COMPUTED_VALUE"""),42503.66666666667)</f>
        <v>42503.66667</v>
      </c>
      <c r="B597" s="1">
        <f>IFERROR(__xludf.DUMMYFUNCTION("""COMPUTED_VALUE"""),104.28)</f>
        <v>104.28</v>
      </c>
    </row>
    <row r="598">
      <c r="A598" s="2">
        <f>IFERROR(__xludf.DUMMYFUNCTION("""COMPUTED_VALUE"""),42506.66666666667)</f>
        <v>42506.66667</v>
      </c>
      <c r="B598" s="1">
        <f>IFERROR(__xludf.DUMMYFUNCTION("""COMPUTED_VALUE"""),105.63)</f>
        <v>105.63</v>
      </c>
    </row>
    <row r="599">
      <c r="A599" s="2">
        <f>IFERROR(__xludf.DUMMYFUNCTION("""COMPUTED_VALUE"""),42507.66666666667)</f>
        <v>42507.66667</v>
      </c>
      <c r="B599" s="1">
        <f>IFERROR(__xludf.DUMMYFUNCTION("""COMPUTED_VALUE"""),104.54)</f>
        <v>104.54</v>
      </c>
    </row>
    <row r="600">
      <c r="A600" s="2">
        <f>IFERROR(__xludf.DUMMYFUNCTION("""COMPUTED_VALUE"""),42508.66666666667)</f>
        <v>42508.66667</v>
      </c>
      <c r="B600" s="1">
        <f>IFERROR(__xludf.DUMMYFUNCTION("""COMPUTED_VALUE"""),105.13)</f>
        <v>105.13</v>
      </c>
    </row>
    <row r="601">
      <c r="A601" s="2">
        <f>IFERROR(__xludf.DUMMYFUNCTION("""COMPUTED_VALUE"""),42509.66666666667)</f>
        <v>42509.66667</v>
      </c>
      <c r="B601" s="1">
        <f>IFERROR(__xludf.DUMMYFUNCTION("""COMPUTED_VALUE"""),104.56)</f>
        <v>104.56</v>
      </c>
    </row>
    <row r="602">
      <c r="A602" s="2">
        <f>IFERROR(__xludf.DUMMYFUNCTION("""COMPUTED_VALUE"""),42510.66666666667)</f>
        <v>42510.66667</v>
      </c>
      <c r="B602" s="1">
        <f>IFERROR(__xludf.DUMMYFUNCTION("""COMPUTED_VALUE"""),105.89)</f>
        <v>105.89</v>
      </c>
    </row>
    <row r="603">
      <c r="A603" s="2">
        <f>IFERROR(__xludf.DUMMYFUNCTION("""COMPUTED_VALUE"""),42513.66666666667)</f>
        <v>42513.66667</v>
      </c>
      <c r="B603" s="1">
        <f>IFERROR(__xludf.DUMMYFUNCTION("""COMPUTED_VALUE"""),105.87)</f>
        <v>105.87</v>
      </c>
    </row>
    <row r="604">
      <c r="A604" s="2">
        <f>IFERROR(__xludf.DUMMYFUNCTION("""COMPUTED_VALUE"""),42514.66666666667)</f>
        <v>42514.66667</v>
      </c>
      <c r="B604" s="1">
        <f>IFERROR(__xludf.DUMMYFUNCTION("""COMPUTED_VALUE"""),108.12)</f>
        <v>108.12</v>
      </c>
    </row>
    <row r="605">
      <c r="A605" s="2">
        <f>IFERROR(__xludf.DUMMYFUNCTION("""COMPUTED_VALUE"""),42515.66666666667)</f>
        <v>42515.66667</v>
      </c>
      <c r="B605" s="1">
        <f>IFERROR(__xludf.DUMMYFUNCTION("""COMPUTED_VALUE"""),108.87)</f>
        <v>108.87</v>
      </c>
    </row>
    <row r="606">
      <c r="A606" s="2">
        <f>IFERROR(__xludf.DUMMYFUNCTION("""COMPUTED_VALUE"""),42516.66666666667)</f>
        <v>42516.66667</v>
      </c>
      <c r="B606" s="1">
        <f>IFERROR(__xludf.DUMMYFUNCTION("""COMPUTED_VALUE"""),109.17)</f>
        <v>109.17</v>
      </c>
    </row>
    <row r="607">
      <c r="A607" s="2">
        <f>IFERROR(__xludf.DUMMYFUNCTION("""COMPUTED_VALUE"""),42517.66666666667)</f>
        <v>42517.66667</v>
      </c>
      <c r="B607" s="1">
        <f>IFERROR(__xludf.DUMMYFUNCTION("""COMPUTED_VALUE"""),109.81)</f>
        <v>109.81</v>
      </c>
    </row>
    <row r="608">
      <c r="A608" s="2">
        <f>IFERROR(__xludf.DUMMYFUNCTION("""COMPUTED_VALUE"""),42521.66666666667)</f>
        <v>42521.66667</v>
      </c>
      <c r="B608" s="1">
        <f>IFERROR(__xludf.DUMMYFUNCTION("""COMPUTED_VALUE"""),109.99)</f>
        <v>109.99</v>
      </c>
    </row>
    <row r="609">
      <c r="A609" s="2">
        <f>IFERROR(__xludf.DUMMYFUNCTION("""COMPUTED_VALUE"""),42522.66666666667)</f>
        <v>42522.66667</v>
      </c>
      <c r="B609" s="1">
        <f>IFERROR(__xludf.DUMMYFUNCTION("""COMPUTED_VALUE"""),109.93)</f>
        <v>109.93</v>
      </c>
    </row>
    <row r="610">
      <c r="A610" s="2">
        <f>IFERROR(__xludf.DUMMYFUNCTION("""COMPUTED_VALUE"""),42523.66666666667)</f>
        <v>42523.66667</v>
      </c>
      <c r="B610" s="1">
        <f>IFERROR(__xludf.DUMMYFUNCTION("""COMPUTED_VALUE"""),109.93)</f>
        <v>109.93</v>
      </c>
    </row>
    <row r="611">
      <c r="A611" s="2">
        <f>IFERROR(__xludf.DUMMYFUNCTION("""COMPUTED_VALUE"""),42524.66666666667)</f>
        <v>42524.66667</v>
      </c>
      <c r="B611" s="1">
        <f>IFERROR(__xludf.DUMMYFUNCTION("""COMPUTED_VALUE"""),109.55)</f>
        <v>109.55</v>
      </c>
    </row>
    <row r="612">
      <c r="A612" s="2">
        <f>IFERROR(__xludf.DUMMYFUNCTION("""COMPUTED_VALUE"""),42527.66666666667)</f>
        <v>42527.66667</v>
      </c>
      <c r="B612" s="1">
        <f>IFERROR(__xludf.DUMMYFUNCTION("""COMPUTED_VALUE"""),109.96)</f>
        <v>109.96</v>
      </c>
    </row>
    <row r="613">
      <c r="A613" s="2">
        <f>IFERROR(__xludf.DUMMYFUNCTION("""COMPUTED_VALUE"""),42528.66666666667)</f>
        <v>42528.66667</v>
      </c>
      <c r="B613" s="1">
        <f>IFERROR(__xludf.DUMMYFUNCTION("""COMPUTED_VALUE"""),110.18)</f>
        <v>110.18</v>
      </c>
    </row>
    <row r="614">
      <c r="A614" s="2">
        <f>IFERROR(__xludf.DUMMYFUNCTION("""COMPUTED_VALUE"""),42529.66666666667)</f>
        <v>42529.66667</v>
      </c>
      <c r="B614" s="1">
        <f>IFERROR(__xludf.DUMMYFUNCTION("""COMPUTED_VALUE"""),110.54)</f>
        <v>110.54</v>
      </c>
    </row>
    <row r="615">
      <c r="A615" s="2">
        <f>IFERROR(__xludf.DUMMYFUNCTION("""COMPUTED_VALUE"""),42530.66666666667)</f>
        <v>42530.66667</v>
      </c>
      <c r="B615" s="1">
        <f>IFERROR(__xludf.DUMMYFUNCTION("""COMPUTED_VALUE"""),110.45)</f>
        <v>110.45</v>
      </c>
    </row>
    <row r="616">
      <c r="A616" s="2">
        <f>IFERROR(__xludf.DUMMYFUNCTION("""COMPUTED_VALUE"""),42531.66666666667)</f>
        <v>42531.66667</v>
      </c>
      <c r="B616" s="1">
        <f>IFERROR(__xludf.DUMMYFUNCTION("""COMPUTED_VALUE"""),109.12)</f>
        <v>109.12</v>
      </c>
    </row>
    <row r="617">
      <c r="A617" s="2">
        <f>IFERROR(__xludf.DUMMYFUNCTION("""COMPUTED_VALUE"""),42534.66666666667)</f>
        <v>42534.66667</v>
      </c>
      <c r="B617" s="1">
        <f>IFERROR(__xludf.DUMMYFUNCTION("""COMPUTED_VALUE"""),108.13)</f>
        <v>108.13</v>
      </c>
    </row>
    <row r="618">
      <c r="A618" s="2">
        <f>IFERROR(__xludf.DUMMYFUNCTION("""COMPUTED_VALUE"""),42535.66666666667)</f>
        <v>42535.66667</v>
      </c>
      <c r="B618" s="1">
        <f>IFERROR(__xludf.DUMMYFUNCTION("""COMPUTED_VALUE"""),108.24)</f>
        <v>108.24</v>
      </c>
    </row>
    <row r="619">
      <c r="A619" s="2">
        <f>IFERROR(__xludf.DUMMYFUNCTION("""COMPUTED_VALUE"""),42536.66666666667)</f>
        <v>42536.66667</v>
      </c>
      <c r="B619" s="1">
        <f>IFERROR(__xludf.DUMMYFUNCTION("""COMPUTED_VALUE"""),108.05)</f>
        <v>108.05</v>
      </c>
    </row>
    <row r="620">
      <c r="A620" s="2">
        <f>IFERROR(__xludf.DUMMYFUNCTION("""COMPUTED_VALUE"""),42537.66666666667)</f>
        <v>42537.66667</v>
      </c>
      <c r="B620" s="1">
        <f>IFERROR(__xludf.DUMMYFUNCTION("""COMPUTED_VALUE"""),108.25)</f>
        <v>108.25</v>
      </c>
    </row>
    <row r="621">
      <c r="A621" s="2">
        <f>IFERROR(__xludf.DUMMYFUNCTION("""COMPUTED_VALUE"""),42538.66666666667)</f>
        <v>42538.66667</v>
      </c>
      <c r="B621" s="1">
        <f>IFERROR(__xludf.DUMMYFUNCTION("""COMPUTED_VALUE"""),107.26)</f>
        <v>107.26</v>
      </c>
    </row>
    <row r="622">
      <c r="A622" s="2">
        <f>IFERROR(__xludf.DUMMYFUNCTION("""COMPUTED_VALUE"""),42541.66666666667)</f>
        <v>42541.66667</v>
      </c>
      <c r="B622" s="1">
        <f>IFERROR(__xludf.DUMMYFUNCTION("""COMPUTED_VALUE"""),108.05)</f>
        <v>108.05</v>
      </c>
    </row>
    <row r="623">
      <c r="A623" s="2">
        <f>IFERROR(__xludf.DUMMYFUNCTION("""COMPUTED_VALUE"""),42542.66666666667)</f>
        <v>42542.66667</v>
      </c>
      <c r="B623" s="1">
        <f>IFERROR(__xludf.DUMMYFUNCTION("""COMPUTED_VALUE"""),108.25)</f>
        <v>108.25</v>
      </c>
    </row>
    <row r="624">
      <c r="A624" s="2">
        <f>IFERROR(__xludf.DUMMYFUNCTION("""COMPUTED_VALUE"""),42543.66666666667)</f>
        <v>42543.66667</v>
      </c>
      <c r="B624" s="1">
        <f>IFERROR(__xludf.DUMMYFUNCTION("""COMPUTED_VALUE"""),107.77)</f>
        <v>107.77</v>
      </c>
    </row>
    <row r="625">
      <c r="A625" s="2">
        <f>IFERROR(__xludf.DUMMYFUNCTION("""COMPUTED_VALUE"""),42544.66666666667)</f>
        <v>42544.66667</v>
      </c>
      <c r="B625" s="1">
        <f>IFERROR(__xludf.DUMMYFUNCTION("""COMPUTED_VALUE"""),109.44)</f>
        <v>109.44</v>
      </c>
    </row>
    <row r="626">
      <c r="A626" s="2">
        <f>IFERROR(__xludf.DUMMYFUNCTION("""COMPUTED_VALUE"""),42545.66666666667)</f>
        <v>42545.66667</v>
      </c>
      <c r="B626" s="1">
        <f>IFERROR(__xludf.DUMMYFUNCTION("""COMPUTED_VALUE"""),104.69)</f>
        <v>104.69</v>
      </c>
    </row>
    <row r="627">
      <c r="A627" s="2">
        <f>IFERROR(__xludf.DUMMYFUNCTION("""COMPUTED_VALUE"""),42548.66666666667)</f>
        <v>42548.66667</v>
      </c>
      <c r="B627" s="1">
        <f>IFERROR(__xludf.DUMMYFUNCTION("""COMPUTED_VALUE"""),101.94)</f>
        <v>101.94</v>
      </c>
    </row>
    <row r="628">
      <c r="A628" s="2">
        <f>IFERROR(__xludf.DUMMYFUNCTION("""COMPUTED_VALUE"""),42549.66666666667)</f>
        <v>42549.66667</v>
      </c>
      <c r="B628" s="1">
        <f>IFERROR(__xludf.DUMMYFUNCTION("""COMPUTED_VALUE"""),104.03)</f>
        <v>104.03</v>
      </c>
    </row>
    <row r="629">
      <c r="A629" s="2">
        <f>IFERROR(__xludf.DUMMYFUNCTION("""COMPUTED_VALUE"""),42550.66666666667)</f>
        <v>42550.66667</v>
      </c>
      <c r="B629" s="1">
        <f>IFERROR(__xludf.DUMMYFUNCTION("""COMPUTED_VALUE"""),105.76)</f>
        <v>105.76</v>
      </c>
    </row>
    <row r="630">
      <c r="A630" s="2">
        <f>IFERROR(__xludf.DUMMYFUNCTION("""COMPUTED_VALUE"""),42551.66666666667)</f>
        <v>42551.66667</v>
      </c>
      <c r="B630" s="1">
        <f>IFERROR(__xludf.DUMMYFUNCTION("""COMPUTED_VALUE"""),107.09)</f>
        <v>107.09</v>
      </c>
    </row>
    <row r="631">
      <c r="A631" s="2">
        <f>IFERROR(__xludf.DUMMYFUNCTION("""COMPUTED_VALUE"""),42552.66666666667)</f>
        <v>42552.66667</v>
      </c>
      <c r="B631" s="1">
        <f>IFERROR(__xludf.DUMMYFUNCTION("""COMPUTED_VALUE"""),107.16)</f>
        <v>107.16</v>
      </c>
    </row>
    <row r="632">
      <c r="A632" s="2">
        <f>IFERROR(__xludf.DUMMYFUNCTION("""COMPUTED_VALUE"""),42556.66666666667)</f>
        <v>42556.66667</v>
      </c>
      <c r="B632" s="1">
        <f>IFERROR(__xludf.DUMMYFUNCTION("""COMPUTED_VALUE"""),106.29)</f>
        <v>106.29</v>
      </c>
    </row>
    <row r="633">
      <c r="A633" s="2">
        <f>IFERROR(__xludf.DUMMYFUNCTION("""COMPUTED_VALUE"""),42557.66666666667)</f>
        <v>42557.66667</v>
      </c>
      <c r="B633" s="1">
        <f>IFERROR(__xludf.DUMMYFUNCTION("""COMPUTED_VALUE"""),106.87)</f>
        <v>106.87</v>
      </c>
    </row>
    <row r="634">
      <c r="A634" s="2">
        <f>IFERROR(__xludf.DUMMYFUNCTION("""COMPUTED_VALUE"""),42558.66666666667)</f>
        <v>42558.66667</v>
      </c>
      <c r="B634" s="1">
        <f>IFERROR(__xludf.DUMMYFUNCTION("""COMPUTED_VALUE"""),107.21)</f>
        <v>107.21</v>
      </c>
    </row>
    <row r="635">
      <c r="A635" s="2">
        <f>IFERROR(__xludf.DUMMYFUNCTION("""COMPUTED_VALUE"""),42559.66666666667)</f>
        <v>42559.66667</v>
      </c>
      <c r="B635" s="1">
        <f>IFERROR(__xludf.DUMMYFUNCTION("""COMPUTED_VALUE"""),109.15)</f>
        <v>109.15</v>
      </c>
    </row>
    <row r="636">
      <c r="A636" s="2">
        <f>IFERROR(__xludf.DUMMYFUNCTION("""COMPUTED_VALUE"""),42562.66666666667)</f>
        <v>42562.66667</v>
      </c>
      <c r="B636" s="1">
        <f>IFERROR(__xludf.DUMMYFUNCTION("""COMPUTED_VALUE"""),109.82)</f>
        <v>109.82</v>
      </c>
    </row>
    <row r="637">
      <c r="A637" s="2">
        <f>IFERROR(__xludf.DUMMYFUNCTION("""COMPUTED_VALUE"""),42563.66666666667)</f>
        <v>42563.66667</v>
      </c>
      <c r="B637" s="1">
        <f>IFERROR(__xludf.DUMMYFUNCTION("""COMPUTED_VALUE"""),110.91)</f>
        <v>110.91</v>
      </c>
    </row>
    <row r="638">
      <c r="A638" s="2">
        <f>IFERROR(__xludf.DUMMYFUNCTION("""COMPUTED_VALUE"""),42564.66666666667)</f>
        <v>42564.66667</v>
      </c>
      <c r="B638" s="1">
        <f>IFERROR(__xludf.DUMMYFUNCTION("""COMPUTED_VALUE"""),110.83)</f>
        <v>110.83</v>
      </c>
    </row>
    <row r="639">
      <c r="A639" s="2">
        <f>IFERROR(__xludf.DUMMYFUNCTION("""COMPUTED_VALUE"""),42565.66666666667)</f>
        <v>42565.66667</v>
      </c>
      <c r="B639" s="1">
        <f>IFERROR(__xludf.DUMMYFUNCTION("""COMPUTED_VALUE"""),111.63)</f>
        <v>111.63</v>
      </c>
    </row>
    <row r="640">
      <c r="A640" s="2">
        <f>IFERROR(__xludf.DUMMYFUNCTION("""COMPUTED_VALUE"""),42566.66666666667)</f>
        <v>42566.66667</v>
      </c>
      <c r="B640" s="1">
        <f>IFERROR(__xludf.DUMMYFUNCTION("""COMPUTED_VALUE"""),111.44)</f>
        <v>111.44</v>
      </c>
    </row>
    <row r="641">
      <c r="A641" s="2">
        <f>IFERROR(__xludf.DUMMYFUNCTION("""COMPUTED_VALUE"""),42569.66666666667)</f>
        <v>42569.66667</v>
      </c>
      <c r="B641" s="1">
        <f>IFERROR(__xludf.DUMMYFUNCTION("""COMPUTED_VALUE"""),112.22)</f>
        <v>112.22</v>
      </c>
    </row>
    <row r="642">
      <c r="A642" s="2">
        <f>IFERROR(__xludf.DUMMYFUNCTION("""COMPUTED_VALUE"""),42570.66666666667)</f>
        <v>42570.66667</v>
      </c>
      <c r="B642" s="1">
        <f>IFERROR(__xludf.DUMMYFUNCTION("""COMPUTED_VALUE"""),112.05)</f>
        <v>112.05</v>
      </c>
    </row>
    <row r="643">
      <c r="A643" s="2">
        <f>IFERROR(__xludf.DUMMYFUNCTION("""COMPUTED_VALUE"""),42571.66666666667)</f>
        <v>42571.66667</v>
      </c>
      <c r="B643" s="1">
        <f>IFERROR(__xludf.DUMMYFUNCTION("""COMPUTED_VALUE"""),113.57)</f>
        <v>113.57</v>
      </c>
    </row>
    <row r="644">
      <c r="A644" s="2">
        <f>IFERROR(__xludf.DUMMYFUNCTION("""COMPUTED_VALUE"""),42572.66666666667)</f>
        <v>42572.66667</v>
      </c>
      <c r="B644" s="1">
        <f>IFERROR(__xludf.DUMMYFUNCTION("""COMPUTED_VALUE"""),112.9)</f>
        <v>112.9</v>
      </c>
    </row>
    <row r="645">
      <c r="A645" s="2">
        <f>IFERROR(__xludf.DUMMYFUNCTION("""COMPUTED_VALUE"""),42573.66666666667)</f>
        <v>42573.66667</v>
      </c>
      <c r="B645" s="1">
        <f>IFERROR(__xludf.DUMMYFUNCTION("""COMPUTED_VALUE"""),113.54)</f>
        <v>113.54</v>
      </c>
    </row>
    <row r="646">
      <c r="A646" s="2">
        <f>IFERROR(__xludf.DUMMYFUNCTION("""COMPUTED_VALUE"""),42576.66666666667)</f>
        <v>42576.66667</v>
      </c>
      <c r="B646" s="1">
        <f>IFERROR(__xludf.DUMMYFUNCTION("""COMPUTED_VALUE"""),113.51)</f>
        <v>113.51</v>
      </c>
    </row>
    <row r="647">
      <c r="A647" s="2">
        <f>IFERROR(__xludf.DUMMYFUNCTION("""COMPUTED_VALUE"""),42577.66666666667)</f>
        <v>42577.66667</v>
      </c>
      <c r="B647" s="1">
        <f>IFERROR(__xludf.DUMMYFUNCTION("""COMPUTED_VALUE"""),114.03)</f>
        <v>114.03</v>
      </c>
    </row>
    <row r="648">
      <c r="A648" s="2">
        <f>IFERROR(__xludf.DUMMYFUNCTION("""COMPUTED_VALUE"""),42578.66666666667)</f>
        <v>42578.66667</v>
      </c>
      <c r="B648" s="1">
        <f>IFERROR(__xludf.DUMMYFUNCTION("""COMPUTED_VALUE"""),114.9)</f>
        <v>114.9</v>
      </c>
    </row>
    <row r="649">
      <c r="A649" s="2">
        <f>IFERROR(__xludf.DUMMYFUNCTION("""COMPUTED_VALUE"""),42579.66666666667)</f>
        <v>42579.66667</v>
      </c>
      <c r="B649" s="1">
        <f>IFERROR(__xludf.DUMMYFUNCTION("""COMPUTED_VALUE"""),115.18)</f>
        <v>115.18</v>
      </c>
    </row>
    <row r="650">
      <c r="A650" s="2">
        <f>IFERROR(__xludf.DUMMYFUNCTION("""COMPUTED_VALUE"""),42580.66666666667)</f>
        <v>42580.66667</v>
      </c>
      <c r="B650" s="1">
        <f>IFERROR(__xludf.DUMMYFUNCTION("""COMPUTED_VALUE"""),115.2)</f>
        <v>115.2</v>
      </c>
    </row>
    <row r="651">
      <c r="A651" s="2">
        <f>IFERROR(__xludf.DUMMYFUNCTION("""COMPUTED_VALUE"""),42583.66666666667)</f>
        <v>42583.66667</v>
      </c>
      <c r="B651" s="1">
        <f>IFERROR(__xludf.DUMMYFUNCTION("""COMPUTED_VALUE"""),115.71)</f>
        <v>115.71</v>
      </c>
    </row>
    <row r="652">
      <c r="A652" s="2">
        <f>IFERROR(__xludf.DUMMYFUNCTION("""COMPUTED_VALUE"""),42584.66666666667)</f>
        <v>42584.66667</v>
      </c>
      <c r="B652" s="1">
        <f>IFERROR(__xludf.DUMMYFUNCTION("""COMPUTED_VALUE"""),114.63)</f>
        <v>114.63</v>
      </c>
    </row>
    <row r="653">
      <c r="A653" s="2">
        <f>IFERROR(__xludf.DUMMYFUNCTION("""COMPUTED_VALUE"""),42585.66666666667)</f>
        <v>42585.66667</v>
      </c>
      <c r="B653" s="1">
        <f>IFERROR(__xludf.DUMMYFUNCTION("""COMPUTED_VALUE"""),115.07)</f>
        <v>115.07</v>
      </c>
    </row>
    <row r="654">
      <c r="A654" s="2">
        <f>IFERROR(__xludf.DUMMYFUNCTION("""COMPUTED_VALUE"""),42586.66666666667)</f>
        <v>42586.66667</v>
      </c>
      <c r="B654" s="1">
        <f>IFERROR(__xludf.DUMMYFUNCTION("""COMPUTED_VALUE"""),115.73)</f>
        <v>115.73</v>
      </c>
    </row>
    <row r="655">
      <c r="A655" s="2">
        <f>IFERROR(__xludf.DUMMYFUNCTION("""COMPUTED_VALUE"""),42587.66666666667)</f>
        <v>42587.66667</v>
      </c>
      <c r="B655" s="1">
        <f>IFERROR(__xludf.DUMMYFUNCTION("""COMPUTED_VALUE"""),117.09)</f>
        <v>117.09</v>
      </c>
    </row>
    <row r="656">
      <c r="A656" s="2">
        <f>IFERROR(__xludf.DUMMYFUNCTION("""COMPUTED_VALUE"""),42590.66666666667)</f>
        <v>42590.66667</v>
      </c>
      <c r="B656" s="1">
        <f>IFERROR(__xludf.DUMMYFUNCTION("""COMPUTED_VALUE"""),117.11)</f>
        <v>117.11</v>
      </c>
    </row>
    <row r="657">
      <c r="A657" s="2">
        <f>IFERROR(__xludf.DUMMYFUNCTION("""COMPUTED_VALUE"""),42591.66666666667)</f>
        <v>42591.66667</v>
      </c>
      <c r="B657" s="1">
        <f>IFERROR(__xludf.DUMMYFUNCTION("""COMPUTED_VALUE"""),117.31)</f>
        <v>117.31</v>
      </c>
    </row>
    <row r="658">
      <c r="A658" s="2">
        <f>IFERROR(__xludf.DUMMYFUNCTION("""COMPUTED_VALUE"""),42592.66666666667)</f>
        <v>42592.66667</v>
      </c>
      <c r="B658" s="1">
        <f>IFERROR(__xludf.DUMMYFUNCTION("""COMPUTED_VALUE"""),116.99)</f>
        <v>116.99</v>
      </c>
    </row>
    <row r="659">
      <c r="A659" s="2">
        <f>IFERROR(__xludf.DUMMYFUNCTION("""COMPUTED_VALUE"""),42593.66666666667)</f>
        <v>42593.66667</v>
      </c>
      <c r="B659" s="1">
        <f>IFERROR(__xludf.DUMMYFUNCTION("""COMPUTED_VALUE"""),117.43)</f>
        <v>117.43</v>
      </c>
    </row>
    <row r="660">
      <c r="A660" s="2">
        <f>IFERROR(__xludf.DUMMYFUNCTION("""COMPUTED_VALUE"""),42594.66666666667)</f>
        <v>42594.66667</v>
      </c>
      <c r="B660" s="1">
        <f>IFERROR(__xludf.DUMMYFUNCTION("""COMPUTED_VALUE"""),117.34)</f>
        <v>117.34</v>
      </c>
    </row>
    <row r="661">
      <c r="A661" s="2">
        <f>IFERROR(__xludf.DUMMYFUNCTION("""COMPUTED_VALUE"""),42597.66666666667)</f>
        <v>42597.66667</v>
      </c>
      <c r="B661" s="1">
        <f>IFERROR(__xludf.DUMMYFUNCTION("""COMPUTED_VALUE"""),118.01)</f>
        <v>118.01</v>
      </c>
    </row>
    <row r="662">
      <c r="A662" s="2">
        <f>IFERROR(__xludf.DUMMYFUNCTION("""COMPUTED_VALUE"""),42598.66666666667)</f>
        <v>42598.66667</v>
      </c>
      <c r="B662" s="1">
        <f>IFERROR(__xludf.DUMMYFUNCTION("""COMPUTED_VALUE"""),117.4)</f>
        <v>117.4</v>
      </c>
    </row>
    <row r="663">
      <c r="A663" s="2">
        <f>IFERROR(__xludf.DUMMYFUNCTION("""COMPUTED_VALUE"""),42599.66666666667)</f>
        <v>42599.66667</v>
      </c>
      <c r="B663" s="1">
        <f>IFERROR(__xludf.DUMMYFUNCTION("""COMPUTED_VALUE"""),117.25)</f>
        <v>117.25</v>
      </c>
    </row>
    <row r="664">
      <c r="A664" s="2">
        <f>IFERROR(__xludf.DUMMYFUNCTION("""COMPUTED_VALUE"""),42600.66666666667)</f>
        <v>42600.66667</v>
      </c>
      <c r="B664" s="1">
        <f>IFERROR(__xludf.DUMMYFUNCTION("""COMPUTED_VALUE"""),117.44)</f>
        <v>117.44</v>
      </c>
    </row>
    <row r="665">
      <c r="A665" s="2">
        <f>IFERROR(__xludf.DUMMYFUNCTION("""COMPUTED_VALUE"""),42601.66666666667)</f>
        <v>42601.66667</v>
      </c>
      <c r="B665" s="1">
        <f>IFERROR(__xludf.DUMMYFUNCTION("""COMPUTED_VALUE"""),117.7)</f>
        <v>117.7</v>
      </c>
    </row>
    <row r="666">
      <c r="A666" s="2">
        <f>IFERROR(__xludf.DUMMYFUNCTION("""COMPUTED_VALUE"""),42604.66666666667)</f>
        <v>42604.66667</v>
      </c>
      <c r="B666" s="1">
        <f>IFERROR(__xludf.DUMMYFUNCTION("""COMPUTED_VALUE"""),117.65)</f>
        <v>117.65</v>
      </c>
    </row>
    <row r="667">
      <c r="A667" s="2">
        <f>IFERROR(__xludf.DUMMYFUNCTION("""COMPUTED_VALUE"""),42605.66666666667)</f>
        <v>42605.66667</v>
      </c>
      <c r="B667" s="1">
        <f>IFERROR(__xludf.DUMMYFUNCTION("""COMPUTED_VALUE"""),118.2)</f>
        <v>118.2</v>
      </c>
    </row>
    <row r="668">
      <c r="A668" s="2">
        <f>IFERROR(__xludf.DUMMYFUNCTION("""COMPUTED_VALUE"""),42606.66666666667)</f>
        <v>42606.66667</v>
      </c>
      <c r="B668" s="1">
        <f>IFERROR(__xludf.DUMMYFUNCTION("""COMPUTED_VALUE"""),117.55)</f>
        <v>117.55</v>
      </c>
    </row>
    <row r="669">
      <c r="A669" s="2">
        <f>IFERROR(__xludf.DUMMYFUNCTION("""COMPUTED_VALUE"""),42607.66666666667)</f>
        <v>42607.66667</v>
      </c>
      <c r="B669" s="1">
        <f>IFERROR(__xludf.DUMMYFUNCTION("""COMPUTED_VALUE"""),117.79)</f>
        <v>117.79</v>
      </c>
    </row>
    <row r="670">
      <c r="A670" s="2">
        <f>IFERROR(__xludf.DUMMYFUNCTION("""COMPUTED_VALUE"""),42608.66666666667)</f>
        <v>42608.66667</v>
      </c>
      <c r="B670" s="1">
        <f>IFERROR(__xludf.DUMMYFUNCTION("""COMPUTED_VALUE"""),117.9)</f>
        <v>117.9</v>
      </c>
    </row>
    <row r="671">
      <c r="A671" s="2">
        <f>IFERROR(__xludf.DUMMYFUNCTION("""COMPUTED_VALUE"""),42611.66666666667)</f>
        <v>42611.66667</v>
      </c>
      <c r="B671" s="1">
        <f>IFERROR(__xludf.DUMMYFUNCTION("""COMPUTED_VALUE"""),118.22)</f>
        <v>118.22</v>
      </c>
    </row>
    <row r="672">
      <c r="A672" s="2">
        <f>IFERROR(__xludf.DUMMYFUNCTION("""COMPUTED_VALUE"""),42612.66666666667)</f>
        <v>42612.66667</v>
      </c>
      <c r="B672" s="1">
        <f>IFERROR(__xludf.DUMMYFUNCTION("""COMPUTED_VALUE"""),118.0)</f>
        <v>118</v>
      </c>
    </row>
    <row r="673">
      <c r="A673" s="2">
        <f>IFERROR(__xludf.DUMMYFUNCTION("""COMPUTED_VALUE"""),42613.66666666667)</f>
        <v>42613.66667</v>
      </c>
      <c r="B673" s="1">
        <f>IFERROR(__xludf.DUMMYFUNCTION("""COMPUTED_VALUE"""),117.89)</f>
        <v>117.89</v>
      </c>
    </row>
    <row r="674">
      <c r="A674" s="2">
        <f>IFERROR(__xludf.DUMMYFUNCTION("""COMPUTED_VALUE"""),42614.66666666667)</f>
        <v>42614.66667</v>
      </c>
      <c r="B674" s="1">
        <f>IFERROR(__xludf.DUMMYFUNCTION("""COMPUTED_VALUE"""),118.33)</f>
        <v>118.33</v>
      </c>
    </row>
    <row r="675">
      <c r="A675" s="2">
        <f>IFERROR(__xludf.DUMMYFUNCTION("""COMPUTED_VALUE"""),42615.66666666667)</f>
        <v>42615.66667</v>
      </c>
      <c r="B675" s="1">
        <f>IFERROR(__xludf.DUMMYFUNCTION("""COMPUTED_VALUE"""),118.83)</f>
        <v>118.83</v>
      </c>
    </row>
    <row r="676">
      <c r="A676" s="2">
        <f>IFERROR(__xludf.DUMMYFUNCTION("""COMPUTED_VALUE"""),42619.66666666667)</f>
        <v>42619.66667</v>
      </c>
      <c r="B676" s="1">
        <f>IFERROR(__xludf.DUMMYFUNCTION("""COMPUTED_VALUE"""),119.34)</f>
        <v>119.34</v>
      </c>
    </row>
    <row r="677">
      <c r="A677" s="2">
        <f>IFERROR(__xludf.DUMMYFUNCTION("""COMPUTED_VALUE"""),42620.66666666667)</f>
        <v>42620.66667</v>
      </c>
      <c r="B677" s="1">
        <f>IFERROR(__xludf.DUMMYFUNCTION("""COMPUTED_VALUE"""),119.62)</f>
        <v>119.62</v>
      </c>
    </row>
    <row r="678">
      <c r="A678" s="2">
        <f>IFERROR(__xludf.DUMMYFUNCTION("""COMPUTED_VALUE"""),42621.66666666667)</f>
        <v>42621.66667</v>
      </c>
      <c r="B678" s="1">
        <f>IFERROR(__xludf.DUMMYFUNCTION("""COMPUTED_VALUE"""),118.61)</f>
        <v>118.61</v>
      </c>
    </row>
    <row r="679">
      <c r="A679" s="2">
        <f>IFERROR(__xludf.DUMMYFUNCTION("""COMPUTED_VALUE"""),42622.66666666667)</f>
        <v>42622.66667</v>
      </c>
      <c r="B679" s="1">
        <f>IFERROR(__xludf.DUMMYFUNCTION("""COMPUTED_VALUE"""),115.82)</f>
        <v>115.82</v>
      </c>
    </row>
    <row r="680">
      <c r="A680" s="2">
        <f>IFERROR(__xludf.DUMMYFUNCTION("""COMPUTED_VALUE"""),42625.66666666667)</f>
        <v>42625.66667</v>
      </c>
      <c r="B680" s="1">
        <f>IFERROR(__xludf.DUMMYFUNCTION("""COMPUTED_VALUE"""),117.66)</f>
        <v>117.66</v>
      </c>
    </row>
    <row r="681">
      <c r="A681" s="2">
        <f>IFERROR(__xludf.DUMMYFUNCTION("""COMPUTED_VALUE"""),42626.66666666667)</f>
        <v>42626.66667</v>
      </c>
      <c r="B681" s="1">
        <f>IFERROR(__xludf.DUMMYFUNCTION("""COMPUTED_VALUE"""),116.83)</f>
        <v>116.83</v>
      </c>
    </row>
    <row r="682">
      <c r="A682" s="2">
        <f>IFERROR(__xludf.DUMMYFUNCTION("""COMPUTED_VALUE"""),42627.66666666667)</f>
        <v>42627.66667</v>
      </c>
      <c r="B682" s="1">
        <f>IFERROR(__xludf.DUMMYFUNCTION("""COMPUTED_VALUE"""),117.42)</f>
        <v>117.42</v>
      </c>
    </row>
    <row r="683">
      <c r="A683" s="2">
        <f>IFERROR(__xludf.DUMMYFUNCTION("""COMPUTED_VALUE"""),42628.66666666667)</f>
        <v>42628.66667</v>
      </c>
      <c r="B683" s="1">
        <f>IFERROR(__xludf.DUMMYFUNCTION("""COMPUTED_VALUE"""),119.36)</f>
        <v>119.36</v>
      </c>
    </row>
    <row r="684">
      <c r="A684" s="2">
        <f>IFERROR(__xludf.DUMMYFUNCTION("""COMPUTED_VALUE"""),42629.66666666667)</f>
        <v>42629.66667</v>
      </c>
      <c r="B684" s="1">
        <f>IFERROR(__xludf.DUMMYFUNCTION("""COMPUTED_VALUE"""),118.92)</f>
        <v>118.92</v>
      </c>
    </row>
    <row r="685">
      <c r="A685" s="2">
        <f>IFERROR(__xludf.DUMMYFUNCTION("""COMPUTED_VALUE"""),42632.66666666667)</f>
        <v>42632.66667</v>
      </c>
      <c r="B685" s="1">
        <f>IFERROR(__xludf.DUMMYFUNCTION("""COMPUTED_VALUE"""),118.79)</f>
        <v>118.79</v>
      </c>
    </row>
    <row r="686">
      <c r="A686" s="2">
        <f>IFERROR(__xludf.DUMMYFUNCTION("""COMPUTED_VALUE"""),42633.66666666667)</f>
        <v>42633.66667</v>
      </c>
      <c r="B686" s="1">
        <f>IFERROR(__xludf.DUMMYFUNCTION("""COMPUTED_VALUE"""),118.36)</f>
        <v>118.36</v>
      </c>
    </row>
    <row r="687">
      <c r="A687" s="2">
        <f>IFERROR(__xludf.DUMMYFUNCTION("""COMPUTED_VALUE"""),42634.66666666667)</f>
        <v>42634.66667</v>
      </c>
      <c r="B687" s="1">
        <f>IFERROR(__xludf.DUMMYFUNCTION("""COMPUTED_VALUE"""),119.7)</f>
        <v>119.7</v>
      </c>
    </row>
    <row r="688">
      <c r="A688" s="2">
        <f>IFERROR(__xludf.DUMMYFUNCTION("""COMPUTED_VALUE"""),42635.66666666667)</f>
        <v>42635.66667</v>
      </c>
      <c r="B688" s="1">
        <f>IFERROR(__xludf.DUMMYFUNCTION("""COMPUTED_VALUE"""),120.52)</f>
        <v>120.52</v>
      </c>
    </row>
    <row r="689">
      <c r="A689" s="2">
        <f>IFERROR(__xludf.DUMMYFUNCTION("""COMPUTED_VALUE"""),42636.66666666667)</f>
        <v>42636.66667</v>
      </c>
      <c r="B689" s="1">
        <f>IFERROR(__xludf.DUMMYFUNCTION("""COMPUTED_VALUE"""),119.44)</f>
        <v>119.44</v>
      </c>
    </row>
    <row r="690">
      <c r="A690" s="2">
        <f>IFERROR(__xludf.DUMMYFUNCTION("""COMPUTED_VALUE"""),42639.66666666667)</f>
        <v>42639.66667</v>
      </c>
      <c r="B690" s="1">
        <f>IFERROR(__xludf.DUMMYFUNCTION("""COMPUTED_VALUE"""),118.68)</f>
        <v>118.68</v>
      </c>
    </row>
    <row r="691">
      <c r="A691" s="2">
        <f>IFERROR(__xludf.DUMMYFUNCTION("""COMPUTED_VALUE"""),42640.66666666667)</f>
        <v>42640.66667</v>
      </c>
      <c r="B691" s="1">
        <f>IFERROR(__xludf.DUMMYFUNCTION("""COMPUTED_VALUE"""),120.03)</f>
        <v>120.03</v>
      </c>
    </row>
    <row r="692">
      <c r="A692" s="2">
        <f>IFERROR(__xludf.DUMMYFUNCTION("""COMPUTED_VALUE"""),42641.66666666667)</f>
        <v>42641.66667</v>
      </c>
      <c r="B692" s="1">
        <f>IFERROR(__xludf.DUMMYFUNCTION("""COMPUTED_VALUE"""),120.41)</f>
        <v>120.41</v>
      </c>
    </row>
    <row r="693">
      <c r="A693" s="2">
        <f>IFERROR(__xludf.DUMMYFUNCTION("""COMPUTED_VALUE"""),42642.66666666667)</f>
        <v>42642.66667</v>
      </c>
      <c r="B693" s="1">
        <f>IFERROR(__xludf.DUMMYFUNCTION("""COMPUTED_VALUE"""),119.7)</f>
        <v>119.7</v>
      </c>
    </row>
    <row r="694">
      <c r="A694" s="2">
        <f>IFERROR(__xludf.DUMMYFUNCTION("""COMPUTED_VALUE"""),42643.66666666667)</f>
        <v>42643.66667</v>
      </c>
      <c r="B694" s="1">
        <f>IFERROR(__xludf.DUMMYFUNCTION("""COMPUTED_VALUE"""),120.37)</f>
        <v>120.37</v>
      </c>
    </row>
    <row r="695">
      <c r="A695" s="2">
        <f>IFERROR(__xludf.DUMMYFUNCTION("""COMPUTED_VALUE"""),42646.66666666667)</f>
        <v>42646.66667</v>
      </c>
      <c r="B695" s="1">
        <f>IFERROR(__xludf.DUMMYFUNCTION("""COMPUTED_VALUE"""),120.02)</f>
        <v>120.02</v>
      </c>
    </row>
    <row r="696">
      <c r="A696" s="2">
        <f>IFERROR(__xludf.DUMMYFUNCTION("""COMPUTED_VALUE"""),42647.66666666667)</f>
        <v>42647.66667</v>
      </c>
      <c r="B696" s="1">
        <f>IFERROR(__xludf.DUMMYFUNCTION("""COMPUTED_VALUE"""),119.77)</f>
        <v>119.77</v>
      </c>
    </row>
    <row r="697">
      <c r="A697" s="2">
        <f>IFERROR(__xludf.DUMMYFUNCTION("""COMPUTED_VALUE"""),42648.66666666667)</f>
        <v>42648.66667</v>
      </c>
      <c r="B697" s="1">
        <f>IFERROR(__xludf.DUMMYFUNCTION("""COMPUTED_VALUE"""),120.39)</f>
        <v>120.39</v>
      </c>
    </row>
    <row r="698">
      <c r="A698" s="2">
        <f>IFERROR(__xludf.DUMMYFUNCTION("""COMPUTED_VALUE"""),42649.66666666667)</f>
        <v>42649.66667</v>
      </c>
      <c r="B698" s="1">
        <f>IFERROR(__xludf.DUMMYFUNCTION("""COMPUTED_VALUE"""),120.57)</f>
        <v>120.57</v>
      </c>
    </row>
    <row r="699">
      <c r="A699" s="2">
        <f>IFERROR(__xludf.DUMMYFUNCTION("""COMPUTED_VALUE"""),42650.66666666667)</f>
        <v>42650.66667</v>
      </c>
      <c r="B699" s="1">
        <f>IFERROR(__xludf.DUMMYFUNCTION("""COMPUTED_VALUE"""),120.18)</f>
        <v>120.18</v>
      </c>
    </row>
    <row r="700">
      <c r="A700" s="2">
        <f>IFERROR(__xludf.DUMMYFUNCTION("""COMPUTED_VALUE"""),42653.66666666667)</f>
        <v>42653.66667</v>
      </c>
      <c r="B700" s="1">
        <f>IFERROR(__xludf.DUMMYFUNCTION("""COMPUTED_VALUE"""),120.95)</f>
        <v>120.95</v>
      </c>
    </row>
    <row r="701">
      <c r="A701" s="2">
        <f>IFERROR(__xludf.DUMMYFUNCTION("""COMPUTED_VALUE"""),42654.66666666667)</f>
        <v>42654.66667</v>
      </c>
      <c r="B701" s="1">
        <f>IFERROR(__xludf.DUMMYFUNCTION("""COMPUTED_VALUE"""),119.35)</f>
        <v>119.35</v>
      </c>
    </row>
    <row r="702">
      <c r="A702" s="2">
        <f>IFERROR(__xludf.DUMMYFUNCTION("""COMPUTED_VALUE"""),42655.66666666667)</f>
        <v>42655.66667</v>
      </c>
      <c r="B702" s="1">
        <f>IFERROR(__xludf.DUMMYFUNCTION("""COMPUTED_VALUE"""),119.39)</f>
        <v>119.39</v>
      </c>
    </row>
    <row r="703">
      <c r="A703" s="2">
        <f>IFERROR(__xludf.DUMMYFUNCTION("""COMPUTED_VALUE"""),42656.66666666667)</f>
        <v>42656.66667</v>
      </c>
      <c r="B703" s="1">
        <f>IFERROR(__xludf.DUMMYFUNCTION("""COMPUTED_VALUE"""),118.62)</f>
        <v>118.62</v>
      </c>
    </row>
    <row r="704">
      <c r="A704" s="2">
        <f>IFERROR(__xludf.DUMMYFUNCTION("""COMPUTED_VALUE"""),42657.66666666667)</f>
        <v>42657.66667</v>
      </c>
      <c r="B704" s="1">
        <f>IFERROR(__xludf.DUMMYFUNCTION("""COMPUTED_VALUE"""),119.06)</f>
        <v>119.06</v>
      </c>
    </row>
    <row r="705">
      <c r="A705" s="2">
        <f>IFERROR(__xludf.DUMMYFUNCTION("""COMPUTED_VALUE"""),42660.66666666667)</f>
        <v>42660.66667</v>
      </c>
      <c r="B705" s="1">
        <f>IFERROR(__xludf.DUMMYFUNCTION("""COMPUTED_VALUE"""),118.75)</f>
        <v>118.75</v>
      </c>
    </row>
    <row r="706">
      <c r="A706" s="2">
        <f>IFERROR(__xludf.DUMMYFUNCTION("""COMPUTED_VALUE"""),42661.66666666667)</f>
        <v>42661.66667</v>
      </c>
      <c r="B706" s="1">
        <f>IFERROR(__xludf.DUMMYFUNCTION("""COMPUTED_VALUE"""),119.5)</f>
        <v>119.5</v>
      </c>
    </row>
    <row r="707">
      <c r="A707" s="2">
        <f>IFERROR(__xludf.DUMMYFUNCTION("""COMPUTED_VALUE"""),42662.66666666667)</f>
        <v>42662.66667</v>
      </c>
      <c r="B707" s="1">
        <f>IFERROR(__xludf.DUMMYFUNCTION("""COMPUTED_VALUE"""),119.62)</f>
        <v>119.62</v>
      </c>
    </row>
    <row r="708">
      <c r="A708" s="2">
        <f>IFERROR(__xludf.DUMMYFUNCTION("""COMPUTED_VALUE"""),42663.66666666667)</f>
        <v>42663.66667</v>
      </c>
      <c r="B708" s="1">
        <f>IFERROR(__xludf.DUMMYFUNCTION("""COMPUTED_VALUE"""),119.32)</f>
        <v>119.32</v>
      </c>
    </row>
    <row r="709">
      <c r="A709" s="2">
        <f>IFERROR(__xludf.DUMMYFUNCTION("""COMPUTED_VALUE"""),42664.66666666667)</f>
        <v>42664.66667</v>
      </c>
      <c r="B709" s="1">
        <f>IFERROR(__xludf.DUMMYFUNCTION("""COMPUTED_VALUE"""),119.93)</f>
        <v>119.93</v>
      </c>
    </row>
    <row r="710">
      <c r="A710" s="2">
        <f>IFERROR(__xludf.DUMMYFUNCTION("""COMPUTED_VALUE"""),42667.66666666667)</f>
        <v>42667.66667</v>
      </c>
      <c r="B710" s="1">
        <f>IFERROR(__xludf.DUMMYFUNCTION("""COMPUTED_VALUE"""),121.31)</f>
        <v>121.31</v>
      </c>
    </row>
    <row r="711">
      <c r="A711" s="2">
        <f>IFERROR(__xludf.DUMMYFUNCTION("""COMPUTED_VALUE"""),42668.66666666667)</f>
        <v>42668.66667</v>
      </c>
      <c r="B711" s="1">
        <f>IFERROR(__xludf.DUMMYFUNCTION("""COMPUTED_VALUE"""),120.86)</f>
        <v>120.86</v>
      </c>
    </row>
    <row r="712">
      <c r="A712" s="2">
        <f>IFERROR(__xludf.DUMMYFUNCTION("""COMPUTED_VALUE"""),42669.66666666667)</f>
        <v>42669.66667</v>
      </c>
      <c r="B712" s="1">
        <f>IFERROR(__xludf.DUMMYFUNCTION("""COMPUTED_VALUE"""),120.25)</f>
        <v>120.25</v>
      </c>
    </row>
    <row r="713">
      <c r="A713" s="2">
        <f>IFERROR(__xludf.DUMMYFUNCTION("""COMPUTED_VALUE"""),42670.66666666667)</f>
        <v>42670.66667</v>
      </c>
      <c r="B713" s="1">
        <f>IFERROR(__xludf.DUMMYFUNCTION("""COMPUTED_VALUE"""),119.65)</f>
        <v>119.65</v>
      </c>
    </row>
    <row r="714">
      <c r="A714" s="2">
        <f>IFERROR(__xludf.DUMMYFUNCTION("""COMPUTED_VALUE"""),42671.66666666667)</f>
        <v>42671.66667</v>
      </c>
      <c r="B714" s="1">
        <f>IFERROR(__xludf.DUMMYFUNCTION("""COMPUTED_VALUE"""),119.71)</f>
        <v>119.71</v>
      </c>
    </row>
    <row r="715">
      <c r="A715" s="2">
        <f>IFERROR(__xludf.DUMMYFUNCTION("""COMPUTED_VALUE"""),42674.66666666667)</f>
        <v>42674.66667</v>
      </c>
      <c r="B715" s="1">
        <f>IFERROR(__xludf.DUMMYFUNCTION("""COMPUTED_VALUE"""),119.72)</f>
        <v>119.72</v>
      </c>
    </row>
    <row r="716">
      <c r="A716" s="2">
        <f>IFERROR(__xludf.DUMMYFUNCTION("""COMPUTED_VALUE"""),42675.66666666667)</f>
        <v>42675.66667</v>
      </c>
      <c r="B716" s="1">
        <f>IFERROR(__xludf.DUMMYFUNCTION("""COMPUTED_VALUE"""),118.75)</f>
        <v>118.75</v>
      </c>
    </row>
    <row r="717">
      <c r="A717" s="2">
        <f>IFERROR(__xludf.DUMMYFUNCTION("""COMPUTED_VALUE"""),42676.66666666667)</f>
        <v>42676.66667</v>
      </c>
      <c r="B717" s="1">
        <f>IFERROR(__xludf.DUMMYFUNCTION("""COMPUTED_VALUE"""),117.83)</f>
        <v>117.83</v>
      </c>
    </row>
    <row r="718">
      <c r="A718" s="2">
        <f>IFERROR(__xludf.DUMMYFUNCTION("""COMPUTED_VALUE"""),42677.66666666667)</f>
        <v>42677.66667</v>
      </c>
      <c r="B718" s="1">
        <f>IFERROR(__xludf.DUMMYFUNCTION("""COMPUTED_VALUE"""),116.93)</f>
        <v>116.93</v>
      </c>
    </row>
    <row r="719">
      <c r="A719" s="2">
        <f>IFERROR(__xludf.DUMMYFUNCTION("""COMPUTED_VALUE"""),42678.66666666667)</f>
        <v>42678.66667</v>
      </c>
      <c r="B719" s="1">
        <f>IFERROR(__xludf.DUMMYFUNCTION("""COMPUTED_VALUE"""),116.6)</f>
        <v>116.6</v>
      </c>
    </row>
    <row r="720">
      <c r="A720" s="2">
        <f>IFERROR(__xludf.DUMMYFUNCTION("""COMPUTED_VALUE"""),42681.66666666667)</f>
        <v>42681.66667</v>
      </c>
      <c r="B720" s="1">
        <f>IFERROR(__xludf.DUMMYFUNCTION("""COMPUTED_VALUE"""),119.28)</f>
        <v>119.28</v>
      </c>
    </row>
    <row r="721">
      <c r="A721" s="2">
        <f>IFERROR(__xludf.DUMMYFUNCTION("""COMPUTED_VALUE"""),42682.66666666667)</f>
        <v>42682.66667</v>
      </c>
      <c r="B721" s="1">
        <f>IFERROR(__xludf.DUMMYFUNCTION("""COMPUTED_VALUE"""),119.87)</f>
        <v>119.87</v>
      </c>
    </row>
    <row r="722">
      <c r="A722" s="2">
        <f>IFERROR(__xludf.DUMMYFUNCTION("""COMPUTED_VALUE"""),42683.66666666667)</f>
        <v>42683.66667</v>
      </c>
      <c r="B722" s="1">
        <f>IFERROR(__xludf.DUMMYFUNCTION("""COMPUTED_VALUE"""),119.7)</f>
        <v>119.7</v>
      </c>
    </row>
    <row r="723">
      <c r="A723" s="2">
        <f>IFERROR(__xludf.DUMMYFUNCTION("""COMPUTED_VALUE"""),42684.66666666667)</f>
        <v>42684.66667</v>
      </c>
      <c r="B723" s="1">
        <f>IFERROR(__xludf.DUMMYFUNCTION("""COMPUTED_VALUE"""),118.05)</f>
        <v>118.05</v>
      </c>
    </row>
    <row r="724">
      <c r="A724" s="2">
        <f>IFERROR(__xludf.DUMMYFUNCTION("""COMPUTED_VALUE"""),42685.66666666667)</f>
        <v>42685.66667</v>
      </c>
      <c r="B724" s="1">
        <f>IFERROR(__xludf.DUMMYFUNCTION("""COMPUTED_VALUE"""),118.77)</f>
        <v>118.77</v>
      </c>
    </row>
    <row r="725">
      <c r="A725" s="2">
        <f>IFERROR(__xludf.DUMMYFUNCTION("""COMPUTED_VALUE"""),42688.66666666667)</f>
        <v>42688.66667</v>
      </c>
      <c r="B725" s="1">
        <f>IFERROR(__xludf.DUMMYFUNCTION("""COMPUTED_VALUE"""),117.12)</f>
        <v>117.12</v>
      </c>
    </row>
    <row r="726">
      <c r="A726" s="2">
        <f>IFERROR(__xludf.DUMMYFUNCTION("""COMPUTED_VALUE"""),42689.66666666667)</f>
        <v>42689.66667</v>
      </c>
      <c r="B726" s="1">
        <f>IFERROR(__xludf.DUMMYFUNCTION("""COMPUTED_VALUE"""),118.69)</f>
        <v>118.69</v>
      </c>
    </row>
    <row r="727">
      <c r="A727" s="2">
        <f>IFERROR(__xludf.DUMMYFUNCTION("""COMPUTED_VALUE"""),42690.66666666667)</f>
        <v>42690.66667</v>
      </c>
      <c r="B727" s="1">
        <f>IFERROR(__xludf.DUMMYFUNCTION("""COMPUTED_VALUE"""),119.72)</f>
        <v>119.72</v>
      </c>
    </row>
    <row r="728">
      <c r="A728" s="2">
        <f>IFERROR(__xludf.DUMMYFUNCTION("""COMPUTED_VALUE"""),42691.66666666667)</f>
        <v>42691.66667</v>
      </c>
      <c r="B728" s="1">
        <f>IFERROR(__xludf.DUMMYFUNCTION("""COMPUTED_VALUE"""),120.67)</f>
        <v>120.67</v>
      </c>
    </row>
    <row r="729">
      <c r="A729" s="2">
        <f>IFERROR(__xludf.DUMMYFUNCTION("""COMPUTED_VALUE"""),42692.66666666667)</f>
        <v>42692.66667</v>
      </c>
      <c r="B729" s="1">
        <f>IFERROR(__xludf.DUMMYFUNCTION("""COMPUTED_VALUE"""),120.39)</f>
        <v>120.39</v>
      </c>
    </row>
    <row r="730">
      <c r="A730" s="2">
        <f>IFERROR(__xludf.DUMMYFUNCTION("""COMPUTED_VALUE"""),42695.66666666667)</f>
        <v>42695.66667</v>
      </c>
      <c r="B730" s="1">
        <f>IFERROR(__xludf.DUMMYFUNCTION("""COMPUTED_VALUE"""),121.57)</f>
        <v>121.57</v>
      </c>
    </row>
    <row r="731">
      <c r="A731" s="2">
        <f>IFERROR(__xludf.DUMMYFUNCTION("""COMPUTED_VALUE"""),42696.66666666667)</f>
        <v>42696.66667</v>
      </c>
      <c r="B731" s="1">
        <f>IFERROR(__xludf.DUMMYFUNCTION("""COMPUTED_VALUE"""),121.73)</f>
        <v>121.73</v>
      </c>
    </row>
    <row r="732">
      <c r="A732" s="2">
        <f>IFERROR(__xludf.DUMMYFUNCTION("""COMPUTED_VALUE"""),42697.66666666667)</f>
        <v>42697.66667</v>
      </c>
      <c r="B732" s="1">
        <f>IFERROR(__xludf.DUMMYFUNCTION("""COMPUTED_VALUE"""),121.3)</f>
        <v>121.3</v>
      </c>
    </row>
    <row r="733">
      <c r="A733" s="2">
        <f>IFERROR(__xludf.DUMMYFUNCTION("""COMPUTED_VALUE"""),42699.66666666667)</f>
        <v>42699.66667</v>
      </c>
      <c r="B733" s="1">
        <f>IFERROR(__xludf.DUMMYFUNCTION("""COMPUTED_VALUE"""),121.62)</f>
        <v>121.62</v>
      </c>
    </row>
    <row r="734">
      <c r="A734" s="2">
        <f>IFERROR(__xludf.DUMMYFUNCTION("""COMPUTED_VALUE"""),42702.66666666667)</f>
        <v>42702.66667</v>
      </c>
      <c r="B734" s="1">
        <f>IFERROR(__xludf.DUMMYFUNCTION("""COMPUTED_VALUE"""),121.54)</f>
        <v>121.54</v>
      </c>
    </row>
    <row r="735">
      <c r="A735" s="2">
        <f>IFERROR(__xludf.DUMMYFUNCTION("""COMPUTED_VALUE"""),42703.66666666667)</f>
        <v>42703.66667</v>
      </c>
      <c r="B735" s="1">
        <f>IFERROR(__xludf.DUMMYFUNCTION("""COMPUTED_VALUE"""),121.69)</f>
        <v>121.69</v>
      </c>
    </row>
    <row r="736">
      <c r="A736" s="2">
        <f>IFERROR(__xludf.DUMMYFUNCTION("""COMPUTED_VALUE"""),42704.66666666667)</f>
        <v>42704.66667</v>
      </c>
      <c r="B736" s="1">
        <f>IFERROR(__xludf.DUMMYFUNCTION("""COMPUTED_VALUE"""),120.35)</f>
        <v>120.35</v>
      </c>
    </row>
    <row r="737">
      <c r="A737" s="2">
        <f>IFERROR(__xludf.DUMMYFUNCTION("""COMPUTED_VALUE"""),42705.66666666667)</f>
        <v>42705.66667</v>
      </c>
      <c r="B737" s="1">
        <f>IFERROR(__xludf.DUMMYFUNCTION("""COMPUTED_VALUE"""),117.43)</f>
        <v>117.43</v>
      </c>
    </row>
    <row r="738">
      <c r="A738" s="2">
        <f>IFERROR(__xludf.DUMMYFUNCTION("""COMPUTED_VALUE"""),42706.66666666667)</f>
        <v>42706.66667</v>
      </c>
      <c r="B738" s="1">
        <f>IFERROR(__xludf.DUMMYFUNCTION("""COMPUTED_VALUE"""),117.87)</f>
        <v>117.87</v>
      </c>
    </row>
    <row r="739">
      <c r="A739" s="2">
        <f>IFERROR(__xludf.DUMMYFUNCTION("""COMPUTED_VALUE"""),42709.66666666667)</f>
        <v>42709.66667</v>
      </c>
      <c r="B739" s="1">
        <f>IFERROR(__xludf.DUMMYFUNCTION("""COMPUTED_VALUE"""),119.19)</f>
        <v>119.19</v>
      </c>
    </row>
    <row r="740">
      <c r="A740" s="2">
        <f>IFERROR(__xludf.DUMMYFUNCTION("""COMPUTED_VALUE"""),42710.66666666667)</f>
        <v>42710.66667</v>
      </c>
      <c r="B740" s="1">
        <f>IFERROR(__xludf.DUMMYFUNCTION("""COMPUTED_VALUE"""),119.57)</f>
        <v>119.57</v>
      </c>
    </row>
    <row r="741">
      <c r="A741" s="2">
        <f>IFERROR(__xludf.DUMMYFUNCTION("""COMPUTED_VALUE"""),42711.66666666667)</f>
        <v>42711.66667</v>
      </c>
      <c r="B741" s="1">
        <f>IFERROR(__xludf.DUMMYFUNCTION("""COMPUTED_VALUE"""),121.68)</f>
        <v>121.68</v>
      </c>
    </row>
    <row r="742">
      <c r="A742" s="2">
        <f>IFERROR(__xludf.DUMMYFUNCTION("""COMPUTED_VALUE"""),42712.66666666667)</f>
        <v>42712.66667</v>
      </c>
      <c r="B742" s="1">
        <f>IFERROR(__xludf.DUMMYFUNCTION("""COMPUTED_VALUE"""),122.37)</f>
        <v>122.37</v>
      </c>
    </row>
    <row r="743">
      <c r="A743" s="2">
        <f>IFERROR(__xludf.DUMMYFUNCTION("""COMPUTED_VALUE"""),42713.66666666667)</f>
        <v>42713.66667</v>
      </c>
      <c r="B743" s="1">
        <f>IFERROR(__xludf.DUMMYFUNCTION("""COMPUTED_VALUE"""),123.02)</f>
        <v>123.02</v>
      </c>
    </row>
    <row r="744">
      <c r="A744" s="2">
        <f>IFERROR(__xludf.DUMMYFUNCTION("""COMPUTED_VALUE"""),42716.66666666667)</f>
        <v>42716.66667</v>
      </c>
      <c r="B744" s="1">
        <f>IFERROR(__xludf.DUMMYFUNCTION("""COMPUTED_VALUE"""),122.42)</f>
        <v>122.42</v>
      </c>
    </row>
    <row r="745">
      <c r="A745" s="2">
        <f>IFERROR(__xludf.DUMMYFUNCTION("""COMPUTED_VALUE"""),42717.66666666667)</f>
        <v>42717.66667</v>
      </c>
      <c r="B745" s="1">
        <f>IFERROR(__xludf.DUMMYFUNCTION("""COMPUTED_VALUE"""),123.82)</f>
        <v>123.82</v>
      </c>
    </row>
    <row r="746">
      <c r="A746" s="2">
        <f>IFERROR(__xludf.DUMMYFUNCTION("""COMPUTED_VALUE"""),42718.66666666667)</f>
        <v>42718.66667</v>
      </c>
      <c r="B746" s="1">
        <f>IFERROR(__xludf.DUMMYFUNCTION("""COMPUTED_VALUE"""),123.02)</f>
        <v>123.02</v>
      </c>
    </row>
    <row r="747">
      <c r="A747" s="2">
        <f>IFERROR(__xludf.DUMMYFUNCTION("""COMPUTED_VALUE"""),42719.66666666667)</f>
        <v>42719.66667</v>
      </c>
      <c r="B747" s="1">
        <f>IFERROR(__xludf.DUMMYFUNCTION("""COMPUTED_VALUE"""),123.56)</f>
        <v>123.56</v>
      </c>
    </row>
    <row r="748">
      <c r="A748" s="2">
        <f>IFERROR(__xludf.DUMMYFUNCTION("""COMPUTED_VALUE"""),42720.66666666667)</f>
        <v>42720.66667</v>
      </c>
      <c r="B748" s="1">
        <f>IFERROR(__xludf.DUMMYFUNCTION("""COMPUTED_VALUE"""),122.69)</f>
        <v>122.69</v>
      </c>
    </row>
    <row r="749">
      <c r="A749" s="2">
        <f>IFERROR(__xludf.DUMMYFUNCTION("""COMPUTED_VALUE"""),42723.66666666667)</f>
        <v>42723.66667</v>
      </c>
      <c r="B749" s="1">
        <f>IFERROR(__xludf.DUMMYFUNCTION("""COMPUTED_VALUE"""),123.41)</f>
        <v>123.41</v>
      </c>
    </row>
    <row r="750">
      <c r="A750" s="2">
        <f>IFERROR(__xludf.DUMMYFUNCTION("""COMPUTED_VALUE"""),42724.66666666667)</f>
        <v>42724.66667</v>
      </c>
      <c r="B750" s="1">
        <f>IFERROR(__xludf.DUMMYFUNCTION("""COMPUTED_VALUE"""),123.83)</f>
        <v>123.83</v>
      </c>
    </row>
    <row r="751">
      <c r="A751" s="2">
        <f>IFERROR(__xludf.DUMMYFUNCTION("""COMPUTED_VALUE"""),42725.66666666667)</f>
        <v>42725.66667</v>
      </c>
      <c r="B751" s="1">
        <f>IFERROR(__xludf.DUMMYFUNCTION("""COMPUTED_VALUE"""),123.47)</f>
        <v>123.47</v>
      </c>
    </row>
    <row r="752">
      <c r="A752" s="2">
        <f>IFERROR(__xludf.DUMMYFUNCTION("""COMPUTED_VALUE"""),42726.66666666667)</f>
        <v>42726.66667</v>
      </c>
      <c r="B752" s="1">
        <f>IFERROR(__xludf.DUMMYFUNCTION("""COMPUTED_VALUE"""),123.0)</f>
        <v>123</v>
      </c>
    </row>
    <row r="753">
      <c r="A753" s="2">
        <f>IFERROR(__xludf.DUMMYFUNCTION("""COMPUTED_VALUE"""),42727.66666666667)</f>
        <v>42727.66667</v>
      </c>
      <c r="B753" s="1">
        <f>IFERROR(__xludf.DUMMYFUNCTION("""COMPUTED_VALUE"""),123.17)</f>
        <v>123.17</v>
      </c>
    </row>
    <row r="754">
      <c r="A754" s="2">
        <f>IFERROR(__xludf.DUMMYFUNCTION("""COMPUTED_VALUE"""),42731.66666666667)</f>
        <v>42731.66667</v>
      </c>
      <c r="B754" s="1">
        <f>IFERROR(__xludf.DUMMYFUNCTION("""COMPUTED_VALUE"""),123.79)</f>
        <v>123.79</v>
      </c>
    </row>
    <row r="755">
      <c r="A755" s="2">
        <f>IFERROR(__xludf.DUMMYFUNCTION("""COMPUTED_VALUE"""),42732.66666666667)</f>
        <v>42732.66667</v>
      </c>
      <c r="B755" s="1">
        <f>IFERROR(__xludf.DUMMYFUNCTION("""COMPUTED_VALUE"""),122.55)</f>
        <v>122.55</v>
      </c>
    </row>
    <row r="756">
      <c r="A756" s="2">
        <f>IFERROR(__xludf.DUMMYFUNCTION("""COMPUTED_VALUE"""),42733.66666666667)</f>
        <v>42733.66667</v>
      </c>
      <c r="B756" s="1">
        <f>IFERROR(__xludf.DUMMYFUNCTION("""COMPUTED_VALUE"""),122.62)</f>
        <v>122.62</v>
      </c>
    </row>
    <row r="757">
      <c r="A757" s="2">
        <f>IFERROR(__xludf.DUMMYFUNCTION("""COMPUTED_VALUE"""),42734.66666666667)</f>
        <v>42734.66667</v>
      </c>
      <c r="B757" s="1">
        <f>IFERROR(__xludf.DUMMYFUNCTION("""COMPUTED_VALUE"""),121.5)</f>
        <v>121.5</v>
      </c>
    </row>
    <row r="758">
      <c r="A758" s="2">
        <f>IFERROR(__xludf.DUMMYFUNCTION("""COMPUTED_VALUE"""),42738.66666666667)</f>
        <v>42738.66667</v>
      </c>
      <c r="B758" s="1">
        <f>IFERROR(__xludf.DUMMYFUNCTION("""COMPUTED_VALUE"""),122.46)</f>
        <v>122.46</v>
      </c>
    </row>
    <row r="759">
      <c r="A759" s="2">
        <f>IFERROR(__xludf.DUMMYFUNCTION("""COMPUTED_VALUE"""),42739.66666666667)</f>
        <v>42739.66667</v>
      </c>
      <c r="B759" s="1">
        <f>IFERROR(__xludf.DUMMYFUNCTION("""COMPUTED_VALUE"""),123.2)</f>
        <v>123.2</v>
      </c>
    </row>
    <row r="760">
      <c r="A760" s="2">
        <f>IFERROR(__xludf.DUMMYFUNCTION("""COMPUTED_VALUE"""),42740.66666666667)</f>
        <v>42740.66667</v>
      </c>
      <c r="B760" s="1">
        <f>IFERROR(__xludf.DUMMYFUNCTION("""COMPUTED_VALUE"""),123.29)</f>
        <v>123.29</v>
      </c>
    </row>
    <row r="761">
      <c r="A761" s="2">
        <f>IFERROR(__xludf.DUMMYFUNCTION("""COMPUTED_VALUE"""),42741.66666666667)</f>
        <v>42741.66667</v>
      </c>
      <c r="B761" s="1">
        <f>IFERROR(__xludf.DUMMYFUNCTION("""COMPUTED_VALUE"""),124.42)</f>
        <v>124.42</v>
      </c>
    </row>
    <row r="762">
      <c r="A762" s="2">
        <f>IFERROR(__xludf.DUMMYFUNCTION("""COMPUTED_VALUE"""),42744.66666666667)</f>
        <v>42744.66667</v>
      </c>
      <c r="B762" s="1">
        <f>IFERROR(__xludf.DUMMYFUNCTION("""COMPUTED_VALUE"""),124.64)</f>
        <v>124.64</v>
      </c>
    </row>
    <row r="763">
      <c r="A763" s="2">
        <f>IFERROR(__xludf.DUMMYFUNCTION("""COMPUTED_VALUE"""),42745.66666666667)</f>
        <v>42745.66667</v>
      </c>
      <c r="B763" s="1">
        <f>IFERROR(__xludf.DUMMYFUNCTION("""COMPUTED_VALUE"""),124.63)</f>
        <v>124.63</v>
      </c>
    </row>
    <row r="764">
      <c r="A764" s="2">
        <f>IFERROR(__xludf.DUMMYFUNCTION("""COMPUTED_VALUE"""),42746.66666666667)</f>
        <v>42746.66667</v>
      </c>
      <c r="B764" s="1">
        <f>IFERROR(__xludf.DUMMYFUNCTION("""COMPUTED_VALUE"""),125.39)</f>
        <v>125.39</v>
      </c>
    </row>
    <row r="765">
      <c r="A765" s="2">
        <f>IFERROR(__xludf.DUMMYFUNCTION("""COMPUTED_VALUE"""),42747.66666666667)</f>
        <v>42747.66667</v>
      </c>
      <c r="B765" s="1">
        <f>IFERROR(__xludf.DUMMYFUNCTION("""COMPUTED_VALUE"""),125.01)</f>
        <v>125.01</v>
      </c>
    </row>
    <row r="766">
      <c r="A766" s="2">
        <f>IFERROR(__xludf.DUMMYFUNCTION("""COMPUTED_VALUE"""),42748.66666666667)</f>
        <v>42748.66667</v>
      </c>
      <c r="B766" s="1">
        <f>IFERROR(__xludf.DUMMYFUNCTION("""COMPUTED_VALUE"""),125.5)</f>
        <v>125.5</v>
      </c>
    </row>
    <row r="767">
      <c r="A767" s="2">
        <f>IFERROR(__xludf.DUMMYFUNCTION("""COMPUTED_VALUE"""),42752.66666666667)</f>
        <v>42752.66667</v>
      </c>
      <c r="B767" s="1">
        <f>IFERROR(__xludf.DUMMYFUNCTION("""COMPUTED_VALUE"""),124.8)</f>
        <v>124.8</v>
      </c>
    </row>
    <row r="768">
      <c r="A768" s="2">
        <f>IFERROR(__xludf.DUMMYFUNCTION("""COMPUTED_VALUE"""),42753.66666666667)</f>
        <v>42753.66667</v>
      </c>
      <c r="B768" s="1">
        <f>IFERROR(__xludf.DUMMYFUNCTION("""COMPUTED_VALUE"""),125.28)</f>
        <v>125.28</v>
      </c>
    </row>
    <row r="769">
      <c r="A769" s="2">
        <f>IFERROR(__xludf.DUMMYFUNCTION("""COMPUTED_VALUE"""),42754.66666666667)</f>
        <v>42754.66667</v>
      </c>
      <c r="B769" s="1">
        <f>IFERROR(__xludf.DUMMYFUNCTION("""COMPUTED_VALUE"""),124.92)</f>
        <v>124.92</v>
      </c>
    </row>
    <row r="770">
      <c r="A770" s="2">
        <f>IFERROR(__xludf.DUMMYFUNCTION("""COMPUTED_VALUE"""),42755.66666666667)</f>
        <v>42755.66667</v>
      </c>
      <c r="B770" s="1">
        <f>IFERROR(__xludf.DUMMYFUNCTION("""COMPUTED_VALUE"""),125.59)</f>
        <v>125.59</v>
      </c>
    </row>
    <row r="771">
      <c r="A771" s="2">
        <f>IFERROR(__xludf.DUMMYFUNCTION("""COMPUTED_VALUE"""),42758.66666666667)</f>
        <v>42758.66667</v>
      </c>
      <c r="B771" s="1">
        <f>IFERROR(__xludf.DUMMYFUNCTION("""COMPUTED_VALUE"""),125.65)</f>
        <v>125.65</v>
      </c>
    </row>
    <row r="772">
      <c r="A772" s="2">
        <f>IFERROR(__xludf.DUMMYFUNCTION("""COMPUTED_VALUE"""),42759.66666666667)</f>
        <v>42759.66667</v>
      </c>
      <c r="B772" s="1">
        <f>IFERROR(__xludf.DUMMYFUNCTION("""COMPUTED_VALUE"""),126.99)</f>
        <v>126.99</v>
      </c>
    </row>
    <row r="773">
      <c r="A773" s="2">
        <f>IFERROR(__xludf.DUMMYFUNCTION("""COMPUTED_VALUE"""),42760.66666666667)</f>
        <v>42760.66667</v>
      </c>
      <c r="B773" s="1">
        <f>IFERROR(__xludf.DUMMYFUNCTION("""COMPUTED_VALUE"""),128.35)</f>
        <v>128.35</v>
      </c>
    </row>
    <row r="774">
      <c r="A774" s="2">
        <f>IFERROR(__xludf.DUMMYFUNCTION("""COMPUTED_VALUE"""),42761.66666666667)</f>
        <v>42761.66667</v>
      </c>
      <c r="B774" s="1">
        <f>IFERROR(__xludf.DUMMYFUNCTION("""COMPUTED_VALUE"""),128.03)</f>
        <v>128.03</v>
      </c>
    </row>
    <row r="775">
      <c r="A775" s="2">
        <f>IFERROR(__xludf.DUMMYFUNCTION("""COMPUTED_VALUE"""),42762.66666666667)</f>
        <v>42762.66667</v>
      </c>
      <c r="B775" s="1">
        <f>IFERROR(__xludf.DUMMYFUNCTION("""COMPUTED_VALUE"""),128.39)</f>
        <v>128.39</v>
      </c>
    </row>
    <row r="776">
      <c r="A776" s="2">
        <f>IFERROR(__xludf.DUMMYFUNCTION("""COMPUTED_VALUE"""),42765.66666666667)</f>
        <v>42765.66667</v>
      </c>
      <c r="B776" s="1">
        <f>IFERROR(__xludf.DUMMYFUNCTION("""COMPUTED_VALUE"""),127.35)</f>
        <v>127.35</v>
      </c>
    </row>
    <row r="777">
      <c r="A777" s="2">
        <f>IFERROR(__xludf.DUMMYFUNCTION("""COMPUTED_VALUE"""),42766.66666666667)</f>
        <v>42766.66667</v>
      </c>
      <c r="B777" s="1">
        <f>IFERROR(__xludf.DUMMYFUNCTION("""COMPUTED_VALUE"""),126.74)</f>
        <v>126.74</v>
      </c>
    </row>
    <row r="778">
      <c r="A778" s="2">
        <f>IFERROR(__xludf.DUMMYFUNCTION("""COMPUTED_VALUE"""),42767.66666666667)</f>
        <v>42767.66667</v>
      </c>
      <c r="B778" s="1">
        <f>IFERROR(__xludf.DUMMYFUNCTION("""COMPUTED_VALUE"""),127.65)</f>
        <v>127.65</v>
      </c>
    </row>
    <row r="779">
      <c r="A779" s="2">
        <f>IFERROR(__xludf.DUMMYFUNCTION("""COMPUTED_VALUE"""),42768.66666666667)</f>
        <v>42768.66667</v>
      </c>
      <c r="B779" s="1">
        <f>IFERROR(__xludf.DUMMYFUNCTION("""COMPUTED_VALUE"""),127.71)</f>
        <v>127.71</v>
      </c>
    </row>
    <row r="780">
      <c r="A780" s="2">
        <f>IFERROR(__xludf.DUMMYFUNCTION("""COMPUTED_VALUE"""),42769.66666666667)</f>
        <v>42769.66667</v>
      </c>
      <c r="B780" s="1">
        <f>IFERROR(__xludf.DUMMYFUNCTION("""COMPUTED_VALUE"""),128.73)</f>
        <v>128.73</v>
      </c>
    </row>
    <row r="781">
      <c r="A781" s="2">
        <f>IFERROR(__xludf.DUMMYFUNCTION("""COMPUTED_VALUE"""),42772.66666666667)</f>
        <v>42772.66667</v>
      </c>
      <c r="B781" s="1">
        <f>IFERROR(__xludf.DUMMYFUNCTION("""COMPUTED_VALUE"""),128.91)</f>
        <v>128.91</v>
      </c>
    </row>
    <row r="782">
      <c r="A782" s="2">
        <f>IFERROR(__xludf.DUMMYFUNCTION("""COMPUTED_VALUE"""),42773.66666666667)</f>
        <v>42773.66667</v>
      </c>
      <c r="B782" s="1">
        <f>IFERROR(__xludf.DUMMYFUNCTION("""COMPUTED_VALUE"""),129.37)</f>
        <v>129.37</v>
      </c>
    </row>
    <row r="783">
      <c r="A783" s="2">
        <f>IFERROR(__xludf.DUMMYFUNCTION("""COMPUTED_VALUE"""),42774.66666666667)</f>
        <v>42774.66667</v>
      </c>
      <c r="B783" s="1">
        <f>IFERROR(__xludf.DUMMYFUNCTION("""COMPUTED_VALUE"""),129.59)</f>
        <v>129.59</v>
      </c>
    </row>
    <row r="784">
      <c r="A784" s="2">
        <f>IFERROR(__xludf.DUMMYFUNCTION("""COMPUTED_VALUE"""),42775.66666666667)</f>
        <v>42775.66667</v>
      </c>
      <c r="B784" s="1">
        <f>IFERROR(__xludf.DUMMYFUNCTION("""COMPUTED_VALUE"""),130.22)</f>
        <v>130.22</v>
      </c>
    </row>
    <row r="785">
      <c r="A785" s="2">
        <f>IFERROR(__xludf.DUMMYFUNCTION("""COMPUTED_VALUE"""),42776.66666666667)</f>
        <v>42776.66667</v>
      </c>
      <c r="B785" s="1">
        <f>IFERROR(__xludf.DUMMYFUNCTION("""COMPUTED_VALUE"""),130.53)</f>
        <v>130.53</v>
      </c>
    </row>
    <row r="786">
      <c r="A786" s="2">
        <f>IFERROR(__xludf.DUMMYFUNCTION("""COMPUTED_VALUE"""),42779.66666666667)</f>
        <v>42779.66667</v>
      </c>
      <c r="B786" s="1">
        <f>IFERROR(__xludf.DUMMYFUNCTION("""COMPUTED_VALUE"""),131.25)</f>
        <v>131.25</v>
      </c>
    </row>
    <row r="787">
      <c r="A787" s="2">
        <f>IFERROR(__xludf.DUMMYFUNCTION("""COMPUTED_VALUE"""),42780.66666666667)</f>
        <v>42780.66667</v>
      </c>
      <c r="B787" s="1">
        <f>IFERROR(__xludf.DUMMYFUNCTION("""COMPUTED_VALUE"""),131.72)</f>
        <v>131.72</v>
      </c>
    </row>
    <row r="788">
      <c r="A788" s="2">
        <f>IFERROR(__xludf.DUMMYFUNCTION("""COMPUTED_VALUE"""),42781.66666666667)</f>
        <v>42781.66667</v>
      </c>
      <c r="B788" s="1">
        <f>IFERROR(__xludf.DUMMYFUNCTION("""COMPUTED_VALUE"""),132.3)</f>
        <v>132.3</v>
      </c>
    </row>
    <row r="789">
      <c r="A789" s="2">
        <f>IFERROR(__xludf.DUMMYFUNCTION("""COMPUTED_VALUE"""),42782.66666666667)</f>
        <v>42782.66667</v>
      </c>
      <c r="B789" s="1">
        <f>IFERROR(__xludf.DUMMYFUNCTION("""COMPUTED_VALUE"""),132.48)</f>
        <v>132.48</v>
      </c>
    </row>
    <row r="790">
      <c r="A790" s="2">
        <f>IFERROR(__xludf.DUMMYFUNCTION("""COMPUTED_VALUE"""),42783.66666666667)</f>
        <v>42783.66667</v>
      </c>
      <c r="B790" s="1">
        <f>IFERROR(__xludf.DUMMYFUNCTION("""COMPUTED_VALUE"""),132.87)</f>
        <v>132.87</v>
      </c>
    </row>
    <row r="791">
      <c r="A791" s="2">
        <f>IFERROR(__xludf.DUMMYFUNCTION("""COMPUTED_VALUE"""),42787.66666666667)</f>
        <v>42787.66667</v>
      </c>
      <c r="B791" s="1">
        <f>IFERROR(__xludf.DUMMYFUNCTION("""COMPUTED_VALUE"""),133.66)</f>
        <v>133.66</v>
      </c>
    </row>
    <row r="792">
      <c r="A792" s="2">
        <f>IFERROR(__xludf.DUMMYFUNCTION("""COMPUTED_VALUE"""),42788.66666666667)</f>
        <v>42788.66667</v>
      </c>
      <c r="B792" s="1">
        <f>IFERROR(__xludf.DUMMYFUNCTION("""COMPUTED_VALUE"""),133.83)</f>
        <v>133.83</v>
      </c>
    </row>
    <row r="793">
      <c r="A793" s="2">
        <f>IFERROR(__xludf.DUMMYFUNCTION("""COMPUTED_VALUE"""),42789.66666666667)</f>
        <v>42789.66667</v>
      </c>
      <c r="B793" s="1">
        <f>IFERROR(__xludf.DUMMYFUNCTION("""COMPUTED_VALUE"""),133.52)</f>
        <v>133.52</v>
      </c>
    </row>
    <row r="794">
      <c r="A794" s="2">
        <f>IFERROR(__xludf.DUMMYFUNCTION("""COMPUTED_VALUE"""),42790.66666666667)</f>
        <v>42790.66667</v>
      </c>
      <c r="B794" s="1">
        <f>IFERROR(__xludf.DUMMYFUNCTION("""COMPUTED_VALUE"""),133.79)</f>
        <v>133.79</v>
      </c>
    </row>
    <row r="795">
      <c r="A795" s="2">
        <f>IFERROR(__xludf.DUMMYFUNCTION("""COMPUTED_VALUE"""),42793.66666666667)</f>
        <v>42793.66667</v>
      </c>
      <c r="B795" s="1">
        <f>IFERROR(__xludf.DUMMYFUNCTION("""COMPUTED_VALUE"""),133.82)</f>
        <v>133.82</v>
      </c>
    </row>
    <row r="796">
      <c r="A796" s="2">
        <f>IFERROR(__xludf.DUMMYFUNCTION("""COMPUTED_VALUE"""),42794.66666666667)</f>
        <v>42794.66667</v>
      </c>
      <c r="B796" s="1">
        <f>IFERROR(__xludf.DUMMYFUNCTION("""COMPUTED_VALUE"""),133.0)</f>
        <v>133</v>
      </c>
    </row>
    <row r="797">
      <c r="A797" s="2">
        <f>IFERROR(__xludf.DUMMYFUNCTION("""COMPUTED_VALUE"""),42795.66666666667)</f>
        <v>42795.66667</v>
      </c>
      <c r="B797" s="1">
        <f>IFERROR(__xludf.DUMMYFUNCTION("""COMPUTED_VALUE"""),134.87)</f>
        <v>134.87</v>
      </c>
    </row>
    <row r="798">
      <c r="A798" s="2">
        <f>IFERROR(__xludf.DUMMYFUNCTION("""COMPUTED_VALUE"""),42796.66666666667)</f>
        <v>42796.66667</v>
      </c>
      <c r="B798" s="1">
        <f>IFERROR(__xludf.DUMMYFUNCTION("""COMPUTED_VALUE"""),133.87)</f>
        <v>133.87</v>
      </c>
    </row>
    <row r="799">
      <c r="A799" s="2">
        <f>IFERROR(__xludf.DUMMYFUNCTION("""COMPUTED_VALUE"""),42797.66666666667)</f>
        <v>42797.66667</v>
      </c>
      <c r="B799" s="1">
        <f>IFERROR(__xludf.DUMMYFUNCTION("""COMPUTED_VALUE"""),134.1)</f>
        <v>134.1</v>
      </c>
    </row>
    <row r="800">
      <c r="A800" s="2">
        <f>IFERROR(__xludf.DUMMYFUNCTION("""COMPUTED_VALUE"""),42800.66666666667)</f>
        <v>42800.66667</v>
      </c>
      <c r="B800" s="1">
        <f>IFERROR(__xludf.DUMMYFUNCTION("""COMPUTED_VALUE"""),133.85)</f>
        <v>133.85</v>
      </c>
    </row>
    <row r="801">
      <c r="A801" s="2">
        <f>IFERROR(__xludf.DUMMYFUNCTION("""COMPUTED_VALUE"""),42801.66666666667)</f>
        <v>42801.66667</v>
      </c>
      <c r="B801" s="1">
        <f>IFERROR(__xludf.DUMMYFUNCTION("""COMPUTED_VALUE"""),133.96)</f>
        <v>133.96</v>
      </c>
    </row>
    <row r="802">
      <c r="A802" s="2">
        <f>IFERROR(__xludf.DUMMYFUNCTION("""COMPUTED_VALUE"""),42802.66666666667)</f>
        <v>42802.66667</v>
      </c>
      <c r="B802" s="1">
        <f>IFERROR(__xludf.DUMMYFUNCTION("""COMPUTED_VALUE"""),134.12)</f>
        <v>134.12</v>
      </c>
    </row>
    <row r="803">
      <c r="A803" s="2">
        <f>IFERROR(__xludf.DUMMYFUNCTION("""COMPUTED_VALUE"""),42803.66666666667)</f>
        <v>42803.66667</v>
      </c>
      <c r="B803" s="1">
        <f>IFERROR(__xludf.DUMMYFUNCTION("""COMPUTED_VALUE"""),134.04)</f>
        <v>134.04</v>
      </c>
    </row>
    <row r="804">
      <c r="A804" s="2">
        <f>IFERROR(__xludf.DUMMYFUNCTION("""COMPUTED_VALUE"""),42804.66666666667)</f>
        <v>42804.66667</v>
      </c>
      <c r="B804" s="1">
        <f>IFERROR(__xludf.DUMMYFUNCTION("""COMPUTED_VALUE"""),134.73)</f>
        <v>134.73</v>
      </c>
    </row>
    <row r="805">
      <c r="A805" s="2">
        <f>IFERROR(__xludf.DUMMYFUNCTION("""COMPUTED_VALUE"""),42807.66666666667)</f>
        <v>42807.66667</v>
      </c>
      <c r="B805" s="1">
        <f>IFERROR(__xludf.DUMMYFUNCTION("""COMPUTED_VALUE"""),134.91)</f>
        <v>134.91</v>
      </c>
    </row>
    <row r="806">
      <c r="A806" s="2">
        <f>IFERROR(__xludf.DUMMYFUNCTION("""COMPUTED_VALUE"""),42808.66666666667)</f>
        <v>42808.66667</v>
      </c>
      <c r="B806" s="1">
        <f>IFERROR(__xludf.DUMMYFUNCTION("""COMPUTED_VALUE"""),134.54)</f>
        <v>134.54</v>
      </c>
    </row>
    <row r="807">
      <c r="A807" s="2">
        <f>IFERROR(__xludf.DUMMYFUNCTION("""COMPUTED_VALUE"""),42809.66666666667)</f>
        <v>42809.66667</v>
      </c>
      <c r="B807" s="1">
        <f>IFERROR(__xludf.DUMMYFUNCTION("""COMPUTED_VALUE"""),135.4)</f>
        <v>135.4</v>
      </c>
    </row>
    <row r="808">
      <c r="A808" s="2">
        <f>IFERROR(__xludf.DUMMYFUNCTION("""COMPUTED_VALUE"""),42810.66666666667)</f>
        <v>42810.66667</v>
      </c>
      <c r="B808" s="1">
        <f>IFERROR(__xludf.DUMMYFUNCTION("""COMPUTED_VALUE"""),135.77)</f>
        <v>135.77</v>
      </c>
    </row>
    <row r="809">
      <c r="A809" s="2">
        <f>IFERROR(__xludf.DUMMYFUNCTION("""COMPUTED_VALUE"""),42811.66666666667)</f>
        <v>42811.66667</v>
      </c>
      <c r="B809" s="1">
        <f>IFERROR(__xludf.DUMMYFUNCTION("""COMPUTED_VALUE"""),135.79)</f>
        <v>135.79</v>
      </c>
    </row>
    <row r="810">
      <c r="A810" s="2">
        <f>IFERROR(__xludf.DUMMYFUNCTION("""COMPUTED_VALUE"""),42814.66666666667)</f>
        <v>42814.66667</v>
      </c>
      <c r="B810" s="1">
        <f>IFERROR(__xludf.DUMMYFUNCTION("""COMPUTED_VALUE"""),135.97)</f>
        <v>135.97</v>
      </c>
    </row>
    <row r="811">
      <c r="A811" s="2">
        <f>IFERROR(__xludf.DUMMYFUNCTION("""COMPUTED_VALUE"""),42815.66666666667)</f>
        <v>42815.66667</v>
      </c>
      <c r="B811" s="1">
        <f>IFERROR(__xludf.DUMMYFUNCTION("""COMPUTED_VALUE"""),133.78)</f>
        <v>133.78</v>
      </c>
    </row>
    <row r="812">
      <c r="A812" s="2">
        <f>IFERROR(__xludf.DUMMYFUNCTION("""COMPUTED_VALUE"""),42816.66666666667)</f>
        <v>42816.66667</v>
      </c>
      <c r="B812" s="1">
        <f>IFERROR(__xludf.DUMMYFUNCTION("""COMPUTED_VALUE"""),134.79)</f>
        <v>134.79</v>
      </c>
    </row>
    <row r="813">
      <c r="A813" s="2">
        <f>IFERROR(__xludf.DUMMYFUNCTION("""COMPUTED_VALUE"""),42817.66666666667)</f>
        <v>42817.66667</v>
      </c>
      <c r="B813" s="1">
        <f>IFERROR(__xludf.DUMMYFUNCTION("""COMPUTED_VALUE"""),134.46)</f>
        <v>134.46</v>
      </c>
    </row>
    <row r="814">
      <c r="A814" s="2">
        <f>IFERROR(__xludf.DUMMYFUNCTION("""COMPUTED_VALUE"""),42818.66666666667)</f>
        <v>42818.66667</v>
      </c>
      <c r="B814" s="1">
        <f>IFERROR(__xludf.DUMMYFUNCTION("""COMPUTED_VALUE"""),134.19)</f>
        <v>134.19</v>
      </c>
    </row>
    <row r="815">
      <c r="A815" s="2">
        <f>IFERROR(__xludf.DUMMYFUNCTION("""COMPUTED_VALUE"""),42821.66666666667)</f>
        <v>42821.66667</v>
      </c>
      <c r="B815" s="1">
        <f>IFERROR(__xludf.DUMMYFUNCTION("""COMPUTED_VALUE"""),134.29)</f>
        <v>134.29</v>
      </c>
    </row>
    <row r="816">
      <c r="A816" s="2">
        <f>IFERROR(__xludf.DUMMYFUNCTION("""COMPUTED_VALUE"""),42822.66666666667)</f>
        <v>42822.66667</v>
      </c>
      <c r="B816" s="1">
        <f>IFERROR(__xludf.DUMMYFUNCTION("""COMPUTED_VALUE"""),135.22)</f>
        <v>135.22</v>
      </c>
    </row>
    <row r="817">
      <c r="A817" s="2">
        <f>IFERROR(__xludf.DUMMYFUNCTION("""COMPUTED_VALUE"""),42823.66666666667)</f>
        <v>42823.66667</v>
      </c>
      <c r="B817" s="1">
        <f>IFERROR(__xludf.DUMMYFUNCTION("""COMPUTED_VALUE"""),135.54)</f>
        <v>135.54</v>
      </c>
    </row>
    <row r="818">
      <c r="A818" s="2">
        <f>IFERROR(__xludf.DUMMYFUNCTION("""COMPUTED_VALUE"""),42824.66666666667)</f>
        <v>42824.66667</v>
      </c>
      <c r="B818" s="1">
        <f>IFERROR(__xludf.DUMMYFUNCTION("""COMPUTED_VALUE"""),135.68)</f>
        <v>135.68</v>
      </c>
    </row>
    <row r="819">
      <c r="A819" s="2">
        <f>IFERROR(__xludf.DUMMYFUNCTION("""COMPUTED_VALUE"""),42825.66666666667)</f>
        <v>42825.66667</v>
      </c>
      <c r="B819" s="1">
        <f>IFERROR(__xludf.DUMMYFUNCTION("""COMPUTED_VALUE"""),135.63)</f>
        <v>135.63</v>
      </c>
    </row>
    <row r="820">
      <c r="A820" s="2">
        <f>IFERROR(__xludf.DUMMYFUNCTION("""COMPUTED_VALUE"""),42828.66666666667)</f>
        <v>42828.66667</v>
      </c>
      <c r="B820" s="1">
        <f>IFERROR(__xludf.DUMMYFUNCTION("""COMPUTED_VALUE"""),135.23)</f>
        <v>135.23</v>
      </c>
    </row>
    <row r="821">
      <c r="A821" s="2">
        <f>IFERROR(__xludf.DUMMYFUNCTION("""COMPUTED_VALUE"""),42829.66666666667)</f>
        <v>42829.66667</v>
      </c>
      <c r="B821" s="1">
        <f>IFERROR(__xludf.DUMMYFUNCTION("""COMPUTED_VALUE"""),135.15)</f>
        <v>135.15</v>
      </c>
    </row>
    <row r="822">
      <c r="A822" s="2">
        <f>IFERROR(__xludf.DUMMYFUNCTION("""COMPUTED_VALUE"""),42830.66666666667)</f>
        <v>42830.66667</v>
      </c>
      <c r="B822" s="1">
        <f>IFERROR(__xludf.DUMMYFUNCTION("""COMPUTED_VALUE"""),134.66)</f>
        <v>134.66</v>
      </c>
    </row>
    <row r="823">
      <c r="A823" s="2">
        <f>IFERROR(__xludf.DUMMYFUNCTION("""COMPUTED_VALUE"""),42831.66666666667)</f>
        <v>42831.66667</v>
      </c>
      <c r="B823" s="1">
        <f>IFERROR(__xludf.DUMMYFUNCTION("""COMPUTED_VALUE"""),134.72)</f>
        <v>134.72</v>
      </c>
    </row>
    <row r="824">
      <c r="A824" s="2">
        <f>IFERROR(__xludf.DUMMYFUNCTION("""COMPUTED_VALUE"""),42832.66666666667)</f>
        <v>42832.66667</v>
      </c>
      <c r="B824" s="1">
        <f>IFERROR(__xludf.DUMMYFUNCTION("""COMPUTED_VALUE"""),134.63)</f>
        <v>134.63</v>
      </c>
    </row>
    <row r="825">
      <c r="A825" s="2">
        <f>IFERROR(__xludf.DUMMYFUNCTION("""COMPUTED_VALUE"""),42835.66666666667)</f>
        <v>42835.66667</v>
      </c>
      <c r="B825" s="1">
        <f>IFERROR(__xludf.DUMMYFUNCTION("""COMPUTED_VALUE"""),134.56)</f>
        <v>134.56</v>
      </c>
    </row>
    <row r="826">
      <c r="A826" s="2">
        <f>IFERROR(__xludf.DUMMYFUNCTION("""COMPUTED_VALUE"""),42836.66666666667)</f>
        <v>42836.66667</v>
      </c>
      <c r="B826" s="1">
        <f>IFERROR(__xludf.DUMMYFUNCTION("""COMPUTED_VALUE"""),134.09)</f>
        <v>134.09</v>
      </c>
    </row>
    <row r="827">
      <c r="A827" s="2">
        <f>IFERROR(__xludf.DUMMYFUNCTION("""COMPUTED_VALUE"""),42837.66666666667)</f>
        <v>42837.66667</v>
      </c>
      <c r="B827" s="1">
        <f>IFERROR(__xludf.DUMMYFUNCTION("""COMPUTED_VALUE"""),133.4)</f>
        <v>133.4</v>
      </c>
    </row>
    <row r="828">
      <c r="A828" s="2">
        <f>IFERROR(__xludf.DUMMYFUNCTION("""COMPUTED_VALUE"""),42838.66666666667)</f>
        <v>42838.66667</v>
      </c>
      <c r="B828" s="1">
        <f>IFERROR(__xludf.DUMMYFUNCTION("""COMPUTED_VALUE"""),132.9)</f>
        <v>132.9</v>
      </c>
    </row>
    <row r="829">
      <c r="A829" s="2">
        <f>IFERROR(__xludf.DUMMYFUNCTION("""COMPUTED_VALUE"""),42842.66666666667)</f>
        <v>42842.66667</v>
      </c>
      <c r="B829" s="1">
        <f>IFERROR(__xludf.DUMMYFUNCTION("""COMPUTED_VALUE"""),134.16)</f>
        <v>134.16</v>
      </c>
    </row>
    <row r="830">
      <c r="A830" s="2">
        <f>IFERROR(__xludf.DUMMYFUNCTION("""COMPUTED_VALUE"""),42843.66666666667)</f>
        <v>42843.66667</v>
      </c>
      <c r="B830" s="1">
        <f>IFERROR(__xludf.DUMMYFUNCTION("""COMPUTED_VALUE"""),134.13)</f>
        <v>134.13</v>
      </c>
    </row>
    <row r="831">
      <c r="A831" s="2">
        <f>IFERROR(__xludf.DUMMYFUNCTION("""COMPUTED_VALUE"""),42844.66666666667)</f>
        <v>42844.66667</v>
      </c>
      <c r="B831" s="1">
        <f>IFERROR(__xludf.DUMMYFUNCTION("""COMPUTED_VALUE"""),134.15)</f>
        <v>134.15</v>
      </c>
    </row>
    <row r="832">
      <c r="A832" s="2">
        <f>IFERROR(__xludf.DUMMYFUNCTION("""COMPUTED_VALUE"""),42845.66666666667)</f>
        <v>42845.66667</v>
      </c>
      <c r="B832" s="1">
        <f>IFERROR(__xludf.DUMMYFUNCTION("""COMPUTED_VALUE"""),135.51)</f>
        <v>135.51</v>
      </c>
    </row>
    <row r="833">
      <c r="A833" s="2">
        <f>IFERROR(__xludf.DUMMYFUNCTION("""COMPUTED_VALUE"""),42846.66666666667)</f>
        <v>42846.66667</v>
      </c>
      <c r="B833" s="1">
        <f>IFERROR(__xludf.DUMMYFUNCTION("""COMPUTED_VALUE"""),135.41)</f>
        <v>135.41</v>
      </c>
    </row>
    <row r="834">
      <c r="A834" s="2">
        <f>IFERROR(__xludf.DUMMYFUNCTION("""COMPUTED_VALUE"""),42849.66666666667)</f>
        <v>42849.66667</v>
      </c>
      <c r="B834" s="1">
        <f>IFERROR(__xludf.DUMMYFUNCTION("""COMPUTED_VALUE"""),137.21)</f>
        <v>137.21</v>
      </c>
    </row>
    <row r="835">
      <c r="A835" s="2">
        <f>IFERROR(__xludf.DUMMYFUNCTION("""COMPUTED_VALUE"""),42850.66666666667)</f>
        <v>42850.66667</v>
      </c>
      <c r="B835" s="1">
        <f>IFERROR(__xludf.DUMMYFUNCTION("""COMPUTED_VALUE"""),138.06)</f>
        <v>138.06</v>
      </c>
    </row>
    <row r="836">
      <c r="A836" s="2">
        <f>IFERROR(__xludf.DUMMYFUNCTION("""COMPUTED_VALUE"""),42851.66666666667)</f>
        <v>42851.66667</v>
      </c>
      <c r="B836" s="1">
        <f>IFERROR(__xludf.DUMMYFUNCTION("""COMPUTED_VALUE"""),137.74)</f>
        <v>137.74</v>
      </c>
    </row>
    <row r="837">
      <c r="A837" s="2">
        <f>IFERROR(__xludf.DUMMYFUNCTION("""COMPUTED_VALUE"""),42852.66666666667)</f>
        <v>42852.66667</v>
      </c>
      <c r="B837" s="1">
        <f>IFERROR(__xludf.DUMMYFUNCTION("""COMPUTED_VALUE"""),138.59)</f>
        <v>138.59</v>
      </c>
    </row>
    <row r="838">
      <c r="A838" s="2">
        <f>IFERROR(__xludf.DUMMYFUNCTION("""COMPUTED_VALUE"""),42853.66666666667)</f>
        <v>42853.66667</v>
      </c>
      <c r="B838" s="1">
        <f>IFERROR(__xludf.DUMMYFUNCTION("""COMPUTED_VALUE"""),138.8)</f>
        <v>138.8</v>
      </c>
    </row>
    <row r="839">
      <c r="A839" s="2">
        <f>IFERROR(__xludf.DUMMYFUNCTION("""COMPUTED_VALUE"""),42856.66666666667)</f>
        <v>42856.66667</v>
      </c>
      <c r="B839" s="1">
        <f>IFERROR(__xludf.DUMMYFUNCTION("""COMPUTED_VALUE"""),140.04)</f>
        <v>140.04</v>
      </c>
    </row>
    <row r="840">
      <c r="A840" s="2">
        <f>IFERROR(__xludf.DUMMYFUNCTION("""COMPUTED_VALUE"""),42857.66666666667)</f>
        <v>42857.66667</v>
      </c>
      <c r="B840" s="1">
        <f>IFERROR(__xludf.DUMMYFUNCTION("""COMPUTED_VALUE"""),140.32)</f>
        <v>140.32</v>
      </c>
    </row>
    <row r="841">
      <c r="A841" s="2">
        <f>IFERROR(__xludf.DUMMYFUNCTION("""COMPUTED_VALUE"""),42858.66666666667)</f>
        <v>42858.66667</v>
      </c>
      <c r="B841" s="1">
        <f>IFERROR(__xludf.DUMMYFUNCTION("""COMPUTED_VALUE"""),140.07)</f>
        <v>140.07</v>
      </c>
    </row>
    <row r="842">
      <c r="A842" s="2">
        <f>IFERROR(__xludf.DUMMYFUNCTION("""COMPUTED_VALUE"""),42859.66666666667)</f>
        <v>42859.66667</v>
      </c>
      <c r="B842" s="1">
        <f>IFERROR(__xludf.DUMMYFUNCTION("""COMPUTED_VALUE"""),140.27)</f>
        <v>140.27</v>
      </c>
    </row>
    <row r="843">
      <c r="A843" s="2">
        <f>IFERROR(__xludf.DUMMYFUNCTION("""COMPUTED_VALUE"""),42860.66666666667)</f>
        <v>42860.66667</v>
      </c>
      <c r="B843" s="1">
        <f>IFERROR(__xludf.DUMMYFUNCTION("""COMPUTED_VALUE"""),140.92)</f>
        <v>140.92</v>
      </c>
    </row>
    <row r="844">
      <c r="A844" s="2">
        <f>IFERROR(__xludf.DUMMYFUNCTION("""COMPUTED_VALUE"""),42863.66666666667)</f>
        <v>42863.66667</v>
      </c>
      <c r="B844" s="1">
        <f>IFERROR(__xludf.DUMMYFUNCTION("""COMPUTED_VALUE"""),141.39)</f>
        <v>141.39</v>
      </c>
    </row>
    <row r="845">
      <c r="A845" s="2">
        <f>IFERROR(__xludf.DUMMYFUNCTION("""COMPUTED_VALUE"""),42864.66666666667)</f>
        <v>42864.66667</v>
      </c>
      <c r="B845" s="1">
        <f>IFERROR(__xludf.DUMMYFUNCTION("""COMPUTED_VALUE"""),141.69)</f>
        <v>141.69</v>
      </c>
    </row>
    <row r="846">
      <c r="A846" s="2">
        <f>IFERROR(__xludf.DUMMYFUNCTION("""COMPUTED_VALUE"""),42865.66666666667)</f>
        <v>42865.66667</v>
      </c>
      <c r="B846" s="1">
        <f>IFERROR(__xludf.DUMMYFUNCTION("""COMPUTED_VALUE"""),142.24)</f>
        <v>142.24</v>
      </c>
    </row>
    <row r="847">
      <c r="A847" s="2">
        <f>IFERROR(__xludf.DUMMYFUNCTION("""COMPUTED_VALUE"""),42866.66666666667)</f>
        <v>42866.66667</v>
      </c>
      <c r="B847" s="1">
        <f>IFERROR(__xludf.DUMMYFUNCTION("""COMPUTED_VALUE"""),142.05)</f>
        <v>142.05</v>
      </c>
    </row>
    <row r="848">
      <c r="A848" s="2">
        <f>IFERROR(__xludf.DUMMYFUNCTION("""COMPUTED_VALUE"""),42867.66666666667)</f>
        <v>42867.66667</v>
      </c>
      <c r="B848" s="1">
        <f>IFERROR(__xludf.DUMMYFUNCTION("""COMPUTED_VALUE"""),142.44)</f>
        <v>142.44</v>
      </c>
    </row>
    <row r="849">
      <c r="A849" s="2">
        <f>IFERROR(__xludf.DUMMYFUNCTION("""COMPUTED_VALUE"""),42870.66666666667)</f>
        <v>42870.66667</v>
      </c>
      <c r="B849" s="1">
        <f>IFERROR(__xludf.DUMMYFUNCTION("""COMPUTED_VALUE"""),143.4)</f>
        <v>143.4</v>
      </c>
    </row>
    <row r="850">
      <c r="A850" s="2">
        <f>IFERROR(__xludf.DUMMYFUNCTION("""COMPUTED_VALUE"""),42871.66666666667)</f>
        <v>42871.66667</v>
      </c>
      <c r="B850" s="1">
        <f>IFERROR(__xludf.DUMMYFUNCTION("""COMPUTED_VALUE"""),144.2)</f>
        <v>144.2</v>
      </c>
    </row>
    <row r="851">
      <c r="A851" s="2">
        <f>IFERROR(__xludf.DUMMYFUNCTION("""COMPUTED_VALUE"""),42872.66666666667)</f>
        <v>42872.66667</v>
      </c>
      <c r="B851" s="1">
        <f>IFERROR(__xludf.DUMMYFUNCTION("""COMPUTED_VALUE"""),140.05)</f>
        <v>140.05</v>
      </c>
    </row>
    <row r="852">
      <c r="A852" s="2">
        <f>IFERROR(__xludf.DUMMYFUNCTION("""COMPUTED_VALUE"""),42873.66666666667)</f>
        <v>42873.66667</v>
      </c>
      <c r="B852" s="1">
        <f>IFERROR(__xludf.DUMMYFUNCTION("""COMPUTED_VALUE"""),140.73)</f>
        <v>140.73</v>
      </c>
    </row>
    <row r="853">
      <c r="A853" s="2">
        <f>IFERROR(__xludf.DUMMYFUNCTION("""COMPUTED_VALUE"""),42874.66666666667)</f>
        <v>42874.66667</v>
      </c>
      <c r="B853" s="1">
        <f>IFERROR(__xludf.DUMMYFUNCTION("""COMPUTED_VALUE"""),141.53)</f>
        <v>141.53</v>
      </c>
    </row>
    <row r="854">
      <c r="A854" s="2">
        <f>IFERROR(__xludf.DUMMYFUNCTION("""COMPUTED_VALUE"""),42877.66666666667)</f>
        <v>42877.66667</v>
      </c>
      <c r="B854" s="1">
        <f>IFERROR(__xludf.DUMMYFUNCTION("""COMPUTED_VALUE"""),142.98)</f>
        <v>142.98</v>
      </c>
    </row>
    <row r="855">
      <c r="A855" s="2">
        <f>IFERROR(__xludf.DUMMYFUNCTION("""COMPUTED_VALUE"""),42878.66666666667)</f>
        <v>42878.66667</v>
      </c>
      <c r="B855" s="1">
        <f>IFERROR(__xludf.DUMMYFUNCTION("""COMPUTED_VALUE"""),143.1)</f>
        <v>143.1</v>
      </c>
    </row>
    <row r="856">
      <c r="A856" s="2">
        <f>IFERROR(__xludf.DUMMYFUNCTION("""COMPUTED_VALUE"""),42879.66666666667)</f>
        <v>42879.66667</v>
      </c>
      <c r="B856" s="1">
        <f>IFERROR(__xludf.DUMMYFUNCTION("""COMPUTED_VALUE"""),143.8)</f>
        <v>143.8</v>
      </c>
    </row>
    <row r="857">
      <c r="A857" s="2">
        <f>IFERROR(__xludf.DUMMYFUNCTION("""COMPUTED_VALUE"""),42880.66666666667)</f>
        <v>42880.66667</v>
      </c>
      <c r="B857" s="1">
        <f>IFERROR(__xludf.DUMMYFUNCTION("""COMPUTED_VALUE"""),144.96)</f>
        <v>144.96</v>
      </c>
    </row>
    <row r="858">
      <c r="A858" s="2">
        <f>IFERROR(__xludf.DUMMYFUNCTION("""COMPUTED_VALUE"""),42881.66666666667)</f>
        <v>42881.66667</v>
      </c>
      <c r="B858" s="1">
        <f>IFERROR(__xludf.DUMMYFUNCTION("""COMPUTED_VALUE"""),144.96)</f>
        <v>144.96</v>
      </c>
    </row>
    <row r="859">
      <c r="A859" s="2">
        <f>IFERROR(__xludf.DUMMYFUNCTION("""COMPUTED_VALUE"""),42885.66666666667)</f>
        <v>42885.66667</v>
      </c>
      <c r="B859" s="1">
        <f>IFERROR(__xludf.DUMMYFUNCTION("""COMPUTED_VALUE"""),145.32)</f>
        <v>145.32</v>
      </c>
    </row>
    <row r="860">
      <c r="A860" s="2">
        <f>IFERROR(__xludf.DUMMYFUNCTION("""COMPUTED_VALUE"""),42886.66666666667)</f>
        <v>42886.66667</v>
      </c>
      <c r="B860" s="1">
        <f>IFERROR(__xludf.DUMMYFUNCTION("""COMPUTED_VALUE"""),144.92)</f>
        <v>144.92</v>
      </c>
    </row>
    <row r="861">
      <c r="A861" s="2">
        <f>IFERROR(__xludf.DUMMYFUNCTION("""COMPUTED_VALUE"""),42887.66666666667)</f>
        <v>42887.66667</v>
      </c>
      <c r="B861" s="1">
        <f>IFERROR(__xludf.DUMMYFUNCTION("""COMPUTED_VALUE"""),145.63)</f>
        <v>145.63</v>
      </c>
    </row>
    <row r="862">
      <c r="A862" s="2">
        <f>IFERROR(__xludf.DUMMYFUNCTION("""COMPUTED_VALUE"""),42888.66666666667)</f>
        <v>42888.66667</v>
      </c>
      <c r="B862" s="1">
        <f>IFERROR(__xludf.DUMMYFUNCTION("""COMPUTED_VALUE"""),146.96)</f>
        <v>146.96</v>
      </c>
    </row>
    <row r="863">
      <c r="A863" s="2">
        <f>IFERROR(__xludf.DUMMYFUNCTION("""COMPUTED_VALUE"""),42891.66666666667)</f>
        <v>42891.66667</v>
      </c>
      <c r="B863" s="1">
        <f>IFERROR(__xludf.DUMMYFUNCTION("""COMPUTED_VALUE"""),147.12)</f>
        <v>147.12</v>
      </c>
    </row>
    <row r="864">
      <c r="A864" s="2">
        <f>IFERROR(__xludf.DUMMYFUNCTION("""COMPUTED_VALUE"""),42892.66666666667)</f>
        <v>42892.66667</v>
      </c>
      <c r="B864" s="1">
        <f>IFERROR(__xludf.DUMMYFUNCTION("""COMPUTED_VALUE"""),146.88)</f>
        <v>146.88</v>
      </c>
    </row>
    <row r="865">
      <c r="A865" s="2">
        <f>IFERROR(__xludf.DUMMYFUNCTION("""COMPUTED_VALUE"""),42893.66666666667)</f>
        <v>42893.66667</v>
      </c>
      <c r="B865" s="1">
        <f>IFERROR(__xludf.DUMMYFUNCTION("""COMPUTED_VALUE"""),147.2)</f>
        <v>147.2</v>
      </c>
    </row>
    <row r="866">
      <c r="A866" s="2">
        <f>IFERROR(__xludf.DUMMYFUNCTION("""COMPUTED_VALUE"""),42894.66666666667)</f>
        <v>42894.66667</v>
      </c>
      <c r="B866" s="1">
        <f>IFERROR(__xludf.DUMMYFUNCTION("""COMPUTED_VALUE"""),147.79)</f>
        <v>147.79</v>
      </c>
    </row>
    <row r="867">
      <c r="A867" s="2">
        <f>IFERROR(__xludf.DUMMYFUNCTION("""COMPUTED_VALUE"""),42895.66666666667)</f>
        <v>42895.66667</v>
      </c>
      <c r="B867" s="1">
        <f>IFERROR(__xludf.DUMMYFUNCTION("""COMPUTED_VALUE"""),143.69)</f>
        <v>143.69</v>
      </c>
    </row>
    <row r="868">
      <c r="A868" s="2">
        <f>IFERROR(__xludf.DUMMYFUNCTION("""COMPUTED_VALUE"""),42898.66666666667)</f>
        <v>42898.66667</v>
      </c>
      <c r="B868" s="1">
        <f>IFERROR(__xludf.DUMMYFUNCTION("""COMPUTED_VALUE"""),142.6)</f>
        <v>142.6</v>
      </c>
    </row>
    <row r="869">
      <c r="A869" s="2">
        <f>IFERROR(__xludf.DUMMYFUNCTION("""COMPUTED_VALUE"""),42899.66666666667)</f>
        <v>42899.66667</v>
      </c>
      <c r="B869" s="1">
        <f>IFERROR(__xludf.DUMMYFUNCTION("""COMPUTED_VALUE"""),143.84)</f>
        <v>143.84</v>
      </c>
    </row>
    <row r="870">
      <c r="A870" s="2">
        <f>IFERROR(__xludf.DUMMYFUNCTION("""COMPUTED_VALUE"""),42900.66666666667)</f>
        <v>42900.66667</v>
      </c>
      <c r="B870" s="1">
        <f>IFERROR(__xludf.DUMMYFUNCTION("""COMPUTED_VALUE"""),143.01)</f>
        <v>143.01</v>
      </c>
    </row>
    <row r="871">
      <c r="A871" s="2">
        <f>IFERROR(__xludf.DUMMYFUNCTION("""COMPUTED_VALUE"""),42901.66666666667)</f>
        <v>42901.66667</v>
      </c>
      <c r="B871" s="1">
        <f>IFERROR(__xludf.DUMMYFUNCTION("""COMPUTED_VALUE"""),142.34)</f>
        <v>142.34</v>
      </c>
    </row>
    <row r="872">
      <c r="A872" s="2">
        <f>IFERROR(__xludf.DUMMYFUNCTION("""COMPUTED_VALUE"""),42902.66666666667)</f>
        <v>42902.66667</v>
      </c>
      <c r="B872" s="1">
        <f>IFERROR(__xludf.DUMMYFUNCTION("""COMPUTED_VALUE"""),142.11)</f>
        <v>142.11</v>
      </c>
    </row>
    <row r="873">
      <c r="A873" s="2">
        <f>IFERROR(__xludf.DUMMYFUNCTION("""COMPUTED_VALUE"""),42905.66666666667)</f>
        <v>42905.66667</v>
      </c>
      <c r="B873" s="1">
        <f>IFERROR(__xludf.DUMMYFUNCTION("""COMPUTED_VALUE"""),144.4)</f>
        <v>144.4</v>
      </c>
    </row>
    <row r="874">
      <c r="A874" s="2">
        <f>IFERROR(__xludf.DUMMYFUNCTION("""COMPUTED_VALUE"""),42906.66666666667)</f>
        <v>42906.66667</v>
      </c>
      <c r="B874" s="1">
        <f>IFERROR(__xludf.DUMMYFUNCTION("""COMPUTED_VALUE"""),143.2)</f>
        <v>143.2</v>
      </c>
    </row>
    <row r="875">
      <c r="A875" s="2">
        <f>IFERROR(__xludf.DUMMYFUNCTION("""COMPUTED_VALUE"""),42907.66666666667)</f>
        <v>42907.66667</v>
      </c>
      <c r="B875" s="1">
        <f>IFERROR(__xludf.DUMMYFUNCTION("""COMPUTED_VALUE"""),144.17)</f>
        <v>144.17</v>
      </c>
    </row>
    <row r="876">
      <c r="A876" s="2">
        <f>IFERROR(__xludf.DUMMYFUNCTION("""COMPUTED_VALUE"""),42908.66666666667)</f>
        <v>42908.66667</v>
      </c>
      <c r="B876" s="1">
        <f>IFERROR(__xludf.DUMMYFUNCTION("""COMPUTED_VALUE"""),144.39)</f>
        <v>144.39</v>
      </c>
    </row>
    <row r="877">
      <c r="A877" s="2">
        <f>IFERROR(__xludf.DUMMYFUNCTION("""COMPUTED_VALUE"""),42909.66666666667)</f>
        <v>42909.66667</v>
      </c>
      <c r="B877" s="1">
        <f>IFERROR(__xludf.DUMMYFUNCTION("""COMPUTED_VALUE"""),145.34)</f>
        <v>145.34</v>
      </c>
    </row>
    <row r="878">
      <c r="A878" s="2">
        <f>IFERROR(__xludf.DUMMYFUNCTION("""COMPUTED_VALUE"""),42912.66666666667)</f>
        <v>42912.66667</v>
      </c>
      <c r="B878" s="1">
        <f>IFERROR(__xludf.DUMMYFUNCTION("""COMPUTED_VALUE"""),144.56)</f>
        <v>144.56</v>
      </c>
    </row>
    <row r="879">
      <c r="A879" s="2">
        <f>IFERROR(__xludf.DUMMYFUNCTION("""COMPUTED_VALUE"""),42913.66666666667)</f>
        <v>42913.66667</v>
      </c>
      <c r="B879" s="1">
        <f>IFERROR(__xludf.DUMMYFUNCTION("""COMPUTED_VALUE"""),142.13)</f>
        <v>142.13</v>
      </c>
    </row>
    <row r="880">
      <c r="A880" s="2">
        <f>IFERROR(__xludf.DUMMYFUNCTION("""COMPUTED_VALUE"""),42914.66666666667)</f>
        <v>42914.66667</v>
      </c>
      <c r="B880" s="1">
        <f>IFERROR(__xludf.DUMMYFUNCTION("""COMPUTED_VALUE"""),143.57)</f>
        <v>143.57</v>
      </c>
    </row>
    <row r="881">
      <c r="A881" s="2">
        <f>IFERROR(__xludf.DUMMYFUNCTION("""COMPUTED_VALUE"""),42915.66666666667)</f>
        <v>42915.66667</v>
      </c>
      <c r="B881" s="1">
        <f>IFERROR(__xludf.DUMMYFUNCTION("""COMPUTED_VALUE"""),141.03)</f>
        <v>141.03</v>
      </c>
    </row>
    <row r="882">
      <c r="A882" s="2">
        <f>IFERROR(__xludf.DUMMYFUNCTION("""COMPUTED_VALUE"""),42916.66666666667)</f>
        <v>42916.66667</v>
      </c>
      <c r="B882" s="1">
        <f>IFERROR(__xludf.DUMMYFUNCTION("""COMPUTED_VALUE"""),140.84)</f>
        <v>140.84</v>
      </c>
    </row>
    <row r="883">
      <c r="A883" s="2">
        <f>IFERROR(__xludf.DUMMYFUNCTION("""COMPUTED_VALUE"""),42919.66666666667)</f>
        <v>42919.66667</v>
      </c>
      <c r="B883" s="1">
        <f>IFERROR(__xludf.DUMMYFUNCTION("""COMPUTED_VALUE"""),139.7)</f>
        <v>139.7</v>
      </c>
    </row>
    <row r="884">
      <c r="A884" s="2">
        <f>IFERROR(__xludf.DUMMYFUNCTION("""COMPUTED_VALUE"""),42921.66666666667)</f>
        <v>42921.66667</v>
      </c>
      <c r="B884" s="1">
        <f>IFERROR(__xludf.DUMMYFUNCTION("""COMPUTED_VALUE"""),141.14)</f>
        <v>141.14</v>
      </c>
    </row>
    <row r="885">
      <c r="A885" s="2">
        <f>IFERROR(__xludf.DUMMYFUNCTION("""COMPUTED_VALUE"""),42922.66666666667)</f>
        <v>42922.66667</v>
      </c>
      <c r="B885" s="1">
        <f>IFERROR(__xludf.DUMMYFUNCTION("""COMPUTED_VALUE"""),139.87)</f>
        <v>139.87</v>
      </c>
    </row>
    <row r="886">
      <c r="A886" s="2">
        <f>IFERROR(__xludf.DUMMYFUNCTION("""COMPUTED_VALUE"""),42923.66666666667)</f>
        <v>42923.66667</v>
      </c>
      <c r="B886" s="1">
        <f>IFERROR(__xludf.DUMMYFUNCTION("""COMPUTED_VALUE"""),141.7)</f>
        <v>141.7</v>
      </c>
    </row>
    <row r="887">
      <c r="A887" s="2">
        <f>IFERROR(__xludf.DUMMYFUNCTION("""COMPUTED_VALUE"""),42926.66666666667)</f>
        <v>42926.66667</v>
      </c>
      <c r="B887" s="1">
        <f>IFERROR(__xludf.DUMMYFUNCTION("""COMPUTED_VALUE"""),142.73)</f>
        <v>142.73</v>
      </c>
    </row>
    <row r="888">
      <c r="A888" s="2">
        <f>IFERROR(__xludf.DUMMYFUNCTION("""COMPUTED_VALUE"""),42927.66666666667)</f>
        <v>42927.66667</v>
      </c>
      <c r="B888" s="1">
        <f>IFERROR(__xludf.DUMMYFUNCTION("""COMPUTED_VALUE"""),143.28)</f>
        <v>143.28</v>
      </c>
    </row>
    <row r="889">
      <c r="A889" s="2">
        <f>IFERROR(__xludf.DUMMYFUNCTION("""COMPUTED_VALUE"""),42928.66666666667)</f>
        <v>42928.66667</v>
      </c>
      <c r="B889" s="1">
        <f>IFERROR(__xludf.DUMMYFUNCTION("""COMPUTED_VALUE"""),145.24)</f>
        <v>145.24</v>
      </c>
    </row>
    <row r="890">
      <c r="A890" s="2">
        <f>IFERROR(__xludf.DUMMYFUNCTION("""COMPUTED_VALUE"""),42929.66666666667)</f>
        <v>42929.66667</v>
      </c>
      <c r="B890" s="1">
        <f>IFERROR(__xludf.DUMMYFUNCTION("""COMPUTED_VALUE"""),145.59)</f>
        <v>145.59</v>
      </c>
    </row>
    <row r="891">
      <c r="A891" s="2">
        <f>IFERROR(__xludf.DUMMYFUNCTION("""COMPUTED_VALUE"""),42930.66666666667)</f>
        <v>42930.66667</v>
      </c>
      <c r="B891" s="1">
        <f>IFERROR(__xludf.DUMMYFUNCTION("""COMPUTED_VALUE"""),146.78)</f>
        <v>146.78</v>
      </c>
    </row>
    <row r="892">
      <c r="A892" s="2">
        <f>IFERROR(__xludf.DUMMYFUNCTION("""COMPUTED_VALUE"""),42933.66666666667)</f>
        <v>42933.66667</v>
      </c>
      <c r="B892" s="1">
        <f>IFERROR(__xludf.DUMMYFUNCTION("""COMPUTED_VALUE"""),146.87)</f>
        <v>146.87</v>
      </c>
    </row>
    <row r="893">
      <c r="A893" s="2">
        <f>IFERROR(__xludf.DUMMYFUNCTION("""COMPUTED_VALUE"""),42934.66666666667)</f>
        <v>42934.66667</v>
      </c>
      <c r="B893" s="1">
        <f>IFERROR(__xludf.DUMMYFUNCTION("""COMPUTED_VALUE"""),147.57)</f>
        <v>147.57</v>
      </c>
    </row>
    <row r="894">
      <c r="A894" s="2">
        <f>IFERROR(__xludf.DUMMYFUNCTION("""COMPUTED_VALUE"""),42935.66666666667)</f>
        <v>42935.66667</v>
      </c>
      <c r="B894" s="1">
        <f>IFERROR(__xludf.DUMMYFUNCTION("""COMPUTED_VALUE"""),148.46)</f>
        <v>148.46</v>
      </c>
    </row>
    <row r="895">
      <c r="A895" s="2">
        <f>IFERROR(__xludf.DUMMYFUNCTION("""COMPUTED_VALUE"""),42936.66666666667)</f>
        <v>42936.66667</v>
      </c>
      <c r="B895" s="1">
        <f>IFERROR(__xludf.DUMMYFUNCTION("""COMPUTED_VALUE"""),148.6)</f>
        <v>148.6</v>
      </c>
    </row>
    <row r="896">
      <c r="A896" s="2">
        <f>IFERROR(__xludf.DUMMYFUNCTION("""COMPUTED_VALUE"""),42937.66666666667)</f>
        <v>42937.66667</v>
      </c>
      <c r="B896" s="1">
        <f>IFERROR(__xludf.DUMMYFUNCTION("""COMPUTED_VALUE"""),148.28)</f>
        <v>148.28</v>
      </c>
    </row>
    <row r="897">
      <c r="A897" s="2">
        <f>IFERROR(__xludf.DUMMYFUNCTION("""COMPUTED_VALUE"""),42940.66666666667)</f>
        <v>42940.66667</v>
      </c>
      <c r="B897" s="1">
        <f>IFERROR(__xludf.DUMMYFUNCTION("""COMPUTED_VALUE"""),148.87)</f>
        <v>148.87</v>
      </c>
    </row>
    <row r="898">
      <c r="A898" s="2">
        <f>IFERROR(__xludf.DUMMYFUNCTION("""COMPUTED_VALUE"""),42941.66666666667)</f>
        <v>42941.66667</v>
      </c>
      <c r="B898" s="1">
        <f>IFERROR(__xludf.DUMMYFUNCTION("""COMPUTED_VALUE"""),148.69)</f>
        <v>148.69</v>
      </c>
    </row>
    <row r="899">
      <c r="A899" s="2">
        <f>IFERROR(__xludf.DUMMYFUNCTION("""COMPUTED_VALUE"""),42942.66666666667)</f>
        <v>42942.66667</v>
      </c>
      <c r="B899" s="1">
        <f>IFERROR(__xludf.DUMMYFUNCTION("""COMPUTED_VALUE"""),148.96)</f>
        <v>148.96</v>
      </c>
    </row>
    <row r="900">
      <c r="A900" s="2">
        <f>IFERROR(__xludf.DUMMYFUNCTION("""COMPUTED_VALUE"""),42943.66666666667)</f>
        <v>42943.66667</v>
      </c>
      <c r="B900" s="1">
        <f>IFERROR(__xludf.DUMMYFUNCTION("""COMPUTED_VALUE"""),147.61)</f>
        <v>147.61</v>
      </c>
    </row>
    <row r="901">
      <c r="A901" s="2">
        <f>IFERROR(__xludf.DUMMYFUNCTION("""COMPUTED_VALUE"""),42944.66666666667)</f>
        <v>42944.66667</v>
      </c>
      <c r="B901" s="1">
        <f>IFERROR(__xludf.DUMMYFUNCTION("""COMPUTED_VALUE"""),147.4)</f>
        <v>147.4</v>
      </c>
    </row>
    <row r="902">
      <c r="A902" s="2">
        <f>IFERROR(__xludf.DUMMYFUNCTION("""COMPUTED_VALUE"""),42947.66666666667)</f>
        <v>42947.66667</v>
      </c>
      <c r="B902" s="1">
        <f>IFERROR(__xludf.DUMMYFUNCTION("""COMPUTED_VALUE"""),146.66)</f>
        <v>146.66</v>
      </c>
    </row>
    <row r="903">
      <c r="A903" s="2">
        <f>IFERROR(__xludf.DUMMYFUNCTION("""COMPUTED_VALUE"""),42948.66666666667)</f>
        <v>42948.66667</v>
      </c>
      <c r="B903" s="1">
        <f>IFERROR(__xludf.DUMMYFUNCTION("""COMPUTED_VALUE"""),147.44)</f>
        <v>147.44</v>
      </c>
    </row>
    <row r="904">
      <c r="A904" s="2">
        <f>IFERROR(__xludf.DUMMYFUNCTION("""COMPUTED_VALUE"""),42949.66666666667)</f>
        <v>42949.66667</v>
      </c>
      <c r="B904" s="1">
        <f>IFERROR(__xludf.DUMMYFUNCTION("""COMPUTED_VALUE"""),147.64)</f>
        <v>147.64</v>
      </c>
    </row>
    <row r="905">
      <c r="A905" s="2">
        <f>IFERROR(__xludf.DUMMYFUNCTION("""COMPUTED_VALUE"""),42950.66666666667)</f>
        <v>42950.66667</v>
      </c>
      <c r="B905" s="1">
        <f>IFERROR(__xludf.DUMMYFUNCTION("""COMPUTED_VALUE"""),147.23)</f>
        <v>147.23</v>
      </c>
    </row>
    <row r="906">
      <c r="A906" s="2">
        <f>IFERROR(__xludf.DUMMYFUNCTION("""COMPUTED_VALUE"""),42951.66666666667)</f>
        <v>42951.66667</v>
      </c>
      <c r="B906" s="1">
        <f>IFERROR(__xludf.DUMMYFUNCTION("""COMPUTED_VALUE"""),147.44)</f>
        <v>147.44</v>
      </c>
    </row>
    <row r="907">
      <c r="A907" s="2">
        <f>IFERROR(__xludf.DUMMYFUNCTION("""COMPUTED_VALUE"""),42954.66666666667)</f>
        <v>42954.66667</v>
      </c>
      <c r="B907" s="1">
        <f>IFERROR(__xludf.DUMMYFUNCTION("""COMPUTED_VALUE"""),148.34)</f>
        <v>148.34</v>
      </c>
    </row>
    <row r="908">
      <c r="A908" s="2">
        <f>IFERROR(__xludf.DUMMYFUNCTION("""COMPUTED_VALUE"""),42955.66666666667)</f>
        <v>42955.66667</v>
      </c>
      <c r="B908" s="1">
        <f>IFERROR(__xludf.DUMMYFUNCTION("""COMPUTED_VALUE"""),148.15)</f>
        <v>148.15</v>
      </c>
    </row>
    <row r="909">
      <c r="A909" s="2">
        <f>IFERROR(__xludf.DUMMYFUNCTION("""COMPUTED_VALUE"""),42956.66666666667)</f>
        <v>42956.66667</v>
      </c>
      <c r="B909" s="1">
        <f>IFERROR(__xludf.DUMMYFUNCTION("""COMPUTED_VALUE"""),148.01)</f>
        <v>148.01</v>
      </c>
    </row>
    <row r="910">
      <c r="A910" s="2">
        <f>IFERROR(__xludf.DUMMYFUNCTION("""COMPUTED_VALUE"""),42957.66666666667)</f>
        <v>42957.66667</v>
      </c>
      <c r="B910" s="1">
        <f>IFERROR(__xludf.DUMMYFUNCTION("""COMPUTED_VALUE"""),144.86)</f>
        <v>144.86</v>
      </c>
    </row>
    <row r="911">
      <c r="A911" s="2">
        <f>IFERROR(__xludf.DUMMYFUNCTION("""COMPUTED_VALUE"""),42958.66666666667)</f>
        <v>42958.66667</v>
      </c>
      <c r="B911" s="1">
        <f>IFERROR(__xludf.DUMMYFUNCTION("""COMPUTED_VALUE"""),146.0)</f>
        <v>146</v>
      </c>
    </row>
    <row r="912">
      <c r="A912" s="2">
        <f>IFERROR(__xludf.DUMMYFUNCTION("""COMPUTED_VALUE"""),42961.66666666667)</f>
        <v>42961.66667</v>
      </c>
      <c r="B912" s="1">
        <f>IFERROR(__xludf.DUMMYFUNCTION("""COMPUTED_VALUE"""),148.36)</f>
        <v>148.36</v>
      </c>
    </row>
    <row r="913">
      <c r="A913" s="2">
        <f>IFERROR(__xludf.DUMMYFUNCTION("""COMPUTED_VALUE"""),42962.66666666667)</f>
        <v>42962.66667</v>
      </c>
      <c r="B913" s="1">
        <f>IFERROR(__xludf.DUMMYFUNCTION("""COMPUTED_VALUE"""),148.65)</f>
        <v>148.65</v>
      </c>
    </row>
    <row r="914">
      <c r="A914" s="2">
        <f>IFERROR(__xludf.DUMMYFUNCTION("""COMPUTED_VALUE"""),42963.66666666667)</f>
        <v>42963.66667</v>
      </c>
      <c r="B914" s="1">
        <f>IFERROR(__xludf.DUMMYFUNCTION("""COMPUTED_VALUE"""),149.16)</f>
        <v>149.16</v>
      </c>
    </row>
    <row r="915">
      <c r="A915" s="2">
        <f>IFERROR(__xludf.DUMMYFUNCTION("""COMPUTED_VALUE"""),42964.66666666667)</f>
        <v>42964.66667</v>
      </c>
      <c r="B915" s="1">
        <f>IFERROR(__xludf.DUMMYFUNCTION("""COMPUTED_VALUE"""),146.2)</f>
        <v>146.2</v>
      </c>
    </row>
    <row r="916">
      <c r="A916" s="2">
        <f>IFERROR(__xludf.DUMMYFUNCTION("""COMPUTED_VALUE"""),42965.66666666667)</f>
        <v>42965.66667</v>
      </c>
      <c r="B916" s="1">
        <f>IFERROR(__xludf.DUMMYFUNCTION("""COMPUTED_VALUE"""),146.16)</f>
        <v>146.16</v>
      </c>
    </row>
    <row r="917">
      <c r="A917" s="2">
        <f>IFERROR(__xludf.DUMMYFUNCTION("""COMPUTED_VALUE"""),42968.66666666667)</f>
        <v>42968.66667</v>
      </c>
      <c r="B917" s="1">
        <f>IFERROR(__xludf.DUMMYFUNCTION("""COMPUTED_VALUE"""),145.99)</f>
        <v>145.99</v>
      </c>
    </row>
    <row r="918">
      <c r="A918" s="2">
        <f>IFERROR(__xludf.DUMMYFUNCTION("""COMPUTED_VALUE"""),42969.66666666667)</f>
        <v>42969.66667</v>
      </c>
      <c r="B918" s="1">
        <f>IFERROR(__xludf.DUMMYFUNCTION("""COMPUTED_VALUE"""),148.14)</f>
        <v>148.14</v>
      </c>
    </row>
    <row r="919">
      <c r="A919" s="2">
        <f>IFERROR(__xludf.DUMMYFUNCTION("""COMPUTED_VALUE"""),42970.66666666667)</f>
        <v>42970.66667</v>
      </c>
      <c r="B919" s="1">
        <f>IFERROR(__xludf.DUMMYFUNCTION("""COMPUTED_VALUE"""),147.87)</f>
        <v>147.87</v>
      </c>
    </row>
    <row r="920">
      <c r="A920" s="2">
        <f>IFERROR(__xludf.DUMMYFUNCTION("""COMPUTED_VALUE"""),42971.66666666667)</f>
        <v>42971.66667</v>
      </c>
      <c r="B920" s="1">
        <f>IFERROR(__xludf.DUMMYFUNCTION("""COMPUTED_VALUE"""),147.85)</f>
        <v>147.85</v>
      </c>
    </row>
    <row r="921">
      <c r="A921" s="2">
        <f>IFERROR(__xludf.DUMMYFUNCTION("""COMPUTED_VALUE"""),42972.66666666667)</f>
        <v>42972.66667</v>
      </c>
      <c r="B921" s="1">
        <f>IFERROR(__xludf.DUMMYFUNCTION("""COMPUTED_VALUE"""),147.75)</f>
        <v>147.75</v>
      </c>
    </row>
    <row r="922">
      <c r="A922" s="2">
        <f>IFERROR(__xludf.DUMMYFUNCTION("""COMPUTED_VALUE"""),42975.66666666667)</f>
        <v>42975.66667</v>
      </c>
      <c r="B922" s="1">
        <f>IFERROR(__xludf.DUMMYFUNCTION("""COMPUTED_VALUE"""),148.13)</f>
        <v>148.13</v>
      </c>
    </row>
    <row r="923">
      <c r="A923" s="2">
        <f>IFERROR(__xludf.DUMMYFUNCTION("""COMPUTED_VALUE"""),42976.66666666667)</f>
        <v>42976.66667</v>
      </c>
      <c r="B923" s="1">
        <f>IFERROR(__xludf.DUMMYFUNCTION("""COMPUTED_VALUE"""),148.73)</f>
        <v>148.73</v>
      </c>
    </row>
    <row r="924">
      <c r="A924" s="2">
        <f>IFERROR(__xludf.DUMMYFUNCTION("""COMPUTED_VALUE"""),42977.66666666667)</f>
        <v>42977.66667</v>
      </c>
      <c r="B924" s="1">
        <f>IFERROR(__xludf.DUMMYFUNCTION("""COMPUTED_VALUE"""),150.11)</f>
        <v>150.11</v>
      </c>
    </row>
    <row r="925">
      <c r="A925" s="2">
        <f>IFERROR(__xludf.DUMMYFUNCTION("""COMPUTED_VALUE"""),42978.66666666667)</f>
        <v>42978.66667</v>
      </c>
      <c r="B925" s="1">
        <f>IFERROR(__xludf.DUMMYFUNCTION("""COMPUTED_VALUE"""),151.22)</f>
        <v>151.22</v>
      </c>
    </row>
    <row r="926">
      <c r="A926" s="2">
        <f>IFERROR(__xludf.DUMMYFUNCTION("""COMPUTED_VALUE"""),42979.66666666667)</f>
        <v>42979.66667</v>
      </c>
      <c r="B926" s="1">
        <f>IFERROR(__xludf.DUMMYFUNCTION("""COMPUTED_VALUE"""),151.11)</f>
        <v>151.11</v>
      </c>
    </row>
    <row r="927">
      <c r="A927" s="2">
        <f>IFERROR(__xludf.DUMMYFUNCTION("""COMPUTED_VALUE"""),42983.66666666667)</f>
        <v>42983.66667</v>
      </c>
      <c r="B927" s="1">
        <f>IFERROR(__xludf.DUMMYFUNCTION("""COMPUTED_VALUE"""),149.83)</f>
        <v>149.83</v>
      </c>
    </row>
    <row r="928">
      <c r="A928" s="2">
        <f>IFERROR(__xludf.DUMMYFUNCTION("""COMPUTED_VALUE"""),42984.66666666667)</f>
        <v>42984.66667</v>
      </c>
      <c r="B928" s="1">
        <f>IFERROR(__xludf.DUMMYFUNCTION("""COMPUTED_VALUE"""),150.06)</f>
        <v>150.06</v>
      </c>
    </row>
    <row r="929">
      <c r="A929" s="2">
        <f>IFERROR(__xludf.DUMMYFUNCTION("""COMPUTED_VALUE"""),42985.66666666667)</f>
        <v>42985.66667</v>
      </c>
      <c r="B929" s="1">
        <f>IFERROR(__xludf.DUMMYFUNCTION("""COMPUTED_VALUE"""),150.76)</f>
        <v>150.76</v>
      </c>
    </row>
    <row r="930">
      <c r="A930" s="2">
        <f>IFERROR(__xludf.DUMMYFUNCTION("""COMPUTED_VALUE"""),42986.66666666667)</f>
        <v>42986.66667</v>
      </c>
      <c r="B930" s="1">
        <f>IFERROR(__xludf.DUMMYFUNCTION("""COMPUTED_VALUE"""),149.56)</f>
        <v>149.56</v>
      </c>
    </row>
    <row r="931">
      <c r="A931" s="2">
        <f>IFERROR(__xludf.DUMMYFUNCTION("""COMPUTED_VALUE"""),42989.66666666667)</f>
        <v>42989.66667</v>
      </c>
      <c r="B931" s="1">
        <f>IFERROR(__xludf.DUMMYFUNCTION("""COMPUTED_VALUE"""),151.8)</f>
        <v>151.8</v>
      </c>
    </row>
    <row r="932">
      <c r="A932" s="2">
        <f>IFERROR(__xludf.DUMMYFUNCTION("""COMPUTED_VALUE"""),42990.66666666667)</f>
        <v>42990.66667</v>
      </c>
      <c r="B932" s="1">
        <f>IFERROR(__xludf.DUMMYFUNCTION("""COMPUTED_VALUE"""),152.07)</f>
        <v>152.07</v>
      </c>
    </row>
    <row r="933">
      <c r="A933" s="2">
        <f>IFERROR(__xludf.DUMMYFUNCTION("""COMPUTED_VALUE"""),42991.66666666667)</f>
        <v>42991.66667</v>
      </c>
      <c r="B933" s="1">
        <f>IFERROR(__xludf.DUMMYFUNCTION("""COMPUTED_VALUE"""),151.79)</f>
        <v>151.79</v>
      </c>
    </row>
    <row r="934">
      <c r="A934" s="2">
        <f>IFERROR(__xludf.DUMMYFUNCTION("""COMPUTED_VALUE"""),42992.66666666667)</f>
        <v>42992.66667</v>
      </c>
      <c r="B934" s="1">
        <f>IFERROR(__xludf.DUMMYFUNCTION("""COMPUTED_VALUE"""),151.38)</f>
        <v>151.38</v>
      </c>
    </row>
    <row r="935">
      <c r="A935" s="2">
        <f>IFERROR(__xludf.DUMMYFUNCTION("""COMPUTED_VALUE"""),42993.66666666667)</f>
        <v>42993.66667</v>
      </c>
      <c r="B935" s="1">
        <f>IFERROR(__xludf.DUMMYFUNCTION("""COMPUTED_VALUE"""),151.81)</f>
        <v>151.81</v>
      </c>
    </row>
    <row r="936">
      <c r="A936" s="2">
        <f>IFERROR(__xludf.DUMMYFUNCTION("""COMPUTED_VALUE"""),42996.66666666667)</f>
        <v>42996.66667</v>
      </c>
      <c r="B936" s="1">
        <f>IFERROR(__xludf.DUMMYFUNCTION("""COMPUTED_VALUE"""),151.97)</f>
        <v>151.97</v>
      </c>
    </row>
    <row r="937">
      <c r="A937" s="2">
        <f>IFERROR(__xludf.DUMMYFUNCTION("""COMPUTED_VALUE"""),42997.66666666667)</f>
        <v>42997.66667</v>
      </c>
      <c r="B937" s="1">
        <f>IFERROR(__xludf.DUMMYFUNCTION("""COMPUTED_VALUE"""),152.49)</f>
        <v>152.49</v>
      </c>
    </row>
    <row r="938">
      <c r="A938" s="2">
        <f>IFERROR(__xludf.DUMMYFUNCTION("""COMPUTED_VALUE"""),42998.66666666667)</f>
        <v>42998.66667</v>
      </c>
      <c r="B938" s="1">
        <f>IFERROR(__xludf.DUMMYFUNCTION("""COMPUTED_VALUE"""),151.73)</f>
        <v>151.73</v>
      </c>
    </row>
    <row r="939">
      <c r="A939" s="2">
        <f>IFERROR(__xludf.DUMMYFUNCTION("""COMPUTED_VALUE"""),42999.66666666667)</f>
        <v>42999.66667</v>
      </c>
      <c r="B939" s="1">
        <f>IFERROR(__xludf.DUMMYFUNCTION("""COMPUTED_VALUE"""),150.88)</f>
        <v>150.88</v>
      </c>
    </row>
    <row r="940">
      <c r="A940" s="2">
        <f>IFERROR(__xludf.DUMMYFUNCTION("""COMPUTED_VALUE"""),43000.66666666667)</f>
        <v>43000.66667</v>
      </c>
      <c r="B940" s="1">
        <f>IFERROR(__xludf.DUMMYFUNCTION("""COMPUTED_VALUE"""),151.0)</f>
        <v>151</v>
      </c>
    </row>
    <row r="941">
      <c r="A941" s="2">
        <f>IFERROR(__xludf.DUMMYFUNCTION("""COMPUTED_VALUE"""),43003.66666666667)</f>
        <v>43003.66667</v>
      </c>
      <c r="B941" s="1">
        <f>IFERROR(__xludf.DUMMYFUNCTION("""COMPUTED_VALUE"""),148.94)</f>
        <v>148.94</v>
      </c>
    </row>
    <row r="942">
      <c r="A942" s="2">
        <f>IFERROR(__xludf.DUMMYFUNCTION("""COMPUTED_VALUE"""),43004.66666666667)</f>
        <v>43004.66667</v>
      </c>
      <c r="B942" s="1">
        <f>IFERROR(__xludf.DUMMYFUNCTION("""COMPUTED_VALUE"""),149.43)</f>
        <v>149.43</v>
      </c>
    </row>
    <row r="943">
      <c r="A943" s="2">
        <f>IFERROR(__xludf.DUMMYFUNCTION("""COMPUTED_VALUE"""),43005.66666666667)</f>
        <v>43005.66667</v>
      </c>
      <c r="B943" s="1">
        <f>IFERROR(__xludf.DUMMYFUNCTION("""COMPUTED_VALUE"""),150.82)</f>
        <v>150.82</v>
      </c>
    </row>
    <row r="944">
      <c r="A944" s="2">
        <f>IFERROR(__xludf.DUMMYFUNCTION("""COMPUTED_VALUE"""),43006.66666666667)</f>
        <v>43006.66667</v>
      </c>
      <c r="B944" s="1">
        <f>IFERROR(__xludf.DUMMYFUNCTION("""COMPUTED_VALUE"""),151.04)</f>
        <v>151.04</v>
      </c>
    </row>
    <row r="945">
      <c r="A945" s="2">
        <f>IFERROR(__xludf.DUMMYFUNCTION("""COMPUTED_VALUE"""),43007.66666666667)</f>
        <v>43007.66667</v>
      </c>
      <c r="B945" s="1">
        <f>IFERROR(__xludf.DUMMYFUNCTION("""COMPUTED_VALUE"""),151.99)</f>
        <v>151.99</v>
      </c>
    </row>
    <row r="946">
      <c r="A946" s="2">
        <f>IFERROR(__xludf.DUMMYFUNCTION("""COMPUTED_VALUE"""),43010.66666666667)</f>
        <v>43010.66667</v>
      </c>
      <c r="B946" s="1">
        <f>IFERROR(__xludf.DUMMYFUNCTION("""COMPUTED_VALUE"""),152.42)</f>
        <v>152.42</v>
      </c>
    </row>
    <row r="947">
      <c r="A947" s="2">
        <f>IFERROR(__xludf.DUMMYFUNCTION("""COMPUTED_VALUE"""),43011.66666666667)</f>
        <v>43011.66667</v>
      </c>
      <c r="B947" s="1">
        <f>IFERROR(__xludf.DUMMYFUNCTION("""COMPUTED_VALUE"""),152.81)</f>
        <v>152.81</v>
      </c>
    </row>
    <row r="948">
      <c r="A948" s="2">
        <f>IFERROR(__xludf.DUMMYFUNCTION("""COMPUTED_VALUE"""),43012.66666666667)</f>
        <v>43012.66667</v>
      </c>
      <c r="B948" s="1">
        <f>IFERROR(__xludf.DUMMYFUNCTION("""COMPUTED_VALUE"""),152.72)</f>
        <v>152.72</v>
      </c>
    </row>
    <row r="949">
      <c r="A949" s="2">
        <f>IFERROR(__xludf.DUMMYFUNCTION("""COMPUTED_VALUE"""),43013.66666666667)</f>
        <v>43013.66667</v>
      </c>
      <c r="B949" s="1">
        <f>IFERROR(__xludf.DUMMYFUNCTION("""COMPUTED_VALUE"""),154.16)</f>
        <v>154.16</v>
      </c>
    </row>
    <row r="950">
      <c r="A950" s="2">
        <f>IFERROR(__xludf.DUMMYFUNCTION("""COMPUTED_VALUE"""),43014.66666666667)</f>
        <v>43014.66667</v>
      </c>
      <c r="B950" s="1">
        <f>IFERROR(__xludf.DUMMYFUNCTION("""COMPUTED_VALUE"""),154.63)</f>
        <v>154.63</v>
      </c>
    </row>
    <row r="951">
      <c r="A951" s="2">
        <f>IFERROR(__xludf.DUMMYFUNCTION("""COMPUTED_VALUE"""),43017.66666666667)</f>
        <v>43017.66667</v>
      </c>
      <c r="B951" s="1">
        <f>IFERROR(__xludf.DUMMYFUNCTION("""COMPUTED_VALUE"""),154.97)</f>
        <v>154.97</v>
      </c>
    </row>
    <row r="952">
      <c r="A952" s="2">
        <f>IFERROR(__xludf.DUMMYFUNCTION("""COMPUTED_VALUE"""),43018.66666666667)</f>
        <v>43018.66667</v>
      </c>
      <c r="B952" s="1">
        <f>IFERROR(__xludf.DUMMYFUNCTION("""COMPUTED_VALUE"""),155.07)</f>
        <v>155.07</v>
      </c>
    </row>
    <row r="953">
      <c r="A953" s="2">
        <f>IFERROR(__xludf.DUMMYFUNCTION("""COMPUTED_VALUE"""),43019.66666666667)</f>
        <v>43019.66667</v>
      </c>
      <c r="B953" s="1">
        <f>IFERROR(__xludf.DUMMYFUNCTION("""COMPUTED_VALUE"""),155.7)</f>
        <v>155.7</v>
      </c>
    </row>
    <row r="954">
      <c r="A954" s="2">
        <f>IFERROR(__xludf.DUMMYFUNCTION("""COMPUTED_VALUE"""),43020.66666666667)</f>
        <v>43020.66667</v>
      </c>
      <c r="B954" s="1">
        <f>IFERROR(__xludf.DUMMYFUNCTION("""COMPUTED_VALUE"""),155.82)</f>
        <v>155.82</v>
      </c>
    </row>
    <row r="955">
      <c r="A955" s="2">
        <f>IFERROR(__xludf.DUMMYFUNCTION("""COMPUTED_VALUE"""),43021.66666666667)</f>
        <v>43021.66667</v>
      </c>
      <c r="B955" s="1">
        <f>IFERROR(__xludf.DUMMYFUNCTION("""COMPUTED_VALUE"""),156.53)</f>
        <v>156.53</v>
      </c>
    </row>
    <row r="956">
      <c r="A956" s="2">
        <f>IFERROR(__xludf.DUMMYFUNCTION("""COMPUTED_VALUE"""),43024.66666666667)</f>
        <v>43024.66667</v>
      </c>
      <c r="B956" s="1">
        <f>IFERROR(__xludf.DUMMYFUNCTION("""COMPUTED_VALUE"""),156.95)</f>
        <v>156.95</v>
      </c>
    </row>
    <row r="957">
      <c r="A957" s="2">
        <f>IFERROR(__xludf.DUMMYFUNCTION("""COMPUTED_VALUE"""),43025.66666666667)</f>
        <v>43025.66667</v>
      </c>
      <c r="B957" s="1">
        <f>IFERROR(__xludf.DUMMYFUNCTION("""COMPUTED_VALUE"""),156.87)</f>
        <v>156.87</v>
      </c>
    </row>
    <row r="958">
      <c r="A958" s="2">
        <f>IFERROR(__xludf.DUMMYFUNCTION("""COMPUTED_VALUE"""),43026.66666666667)</f>
        <v>43026.66667</v>
      </c>
      <c r="B958" s="1">
        <f>IFERROR(__xludf.DUMMYFUNCTION("""COMPUTED_VALUE"""),157.41)</f>
        <v>157.41</v>
      </c>
    </row>
    <row r="959">
      <c r="A959" s="2">
        <f>IFERROR(__xludf.DUMMYFUNCTION("""COMPUTED_VALUE"""),43027.66666666667)</f>
        <v>43027.66667</v>
      </c>
      <c r="B959" s="1">
        <f>IFERROR(__xludf.DUMMYFUNCTION("""COMPUTED_VALUE"""),156.89)</f>
        <v>156.89</v>
      </c>
    </row>
    <row r="960">
      <c r="A960" s="2">
        <f>IFERROR(__xludf.DUMMYFUNCTION("""COMPUTED_VALUE"""),43028.66666666667)</f>
        <v>43028.66667</v>
      </c>
      <c r="B960" s="1">
        <f>IFERROR(__xludf.DUMMYFUNCTION("""COMPUTED_VALUE"""),157.94)</f>
        <v>157.94</v>
      </c>
    </row>
    <row r="961">
      <c r="A961" s="2">
        <f>IFERROR(__xludf.DUMMYFUNCTION("""COMPUTED_VALUE"""),43031.66666666667)</f>
        <v>43031.66667</v>
      </c>
      <c r="B961" s="1">
        <f>IFERROR(__xludf.DUMMYFUNCTION("""COMPUTED_VALUE"""),157.37)</f>
        <v>157.37</v>
      </c>
    </row>
    <row r="962">
      <c r="A962" s="2">
        <f>IFERROR(__xludf.DUMMYFUNCTION("""COMPUTED_VALUE"""),43032.66666666667)</f>
        <v>43032.66667</v>
      </c>
      <c r="B962" s="1">
        <f>IFERROR(__xludf.DUMMYFUNCTION("""COMPUTED_VALUE"""),157.88)</f>
        <v>157.88</v>
      </c>
    </row>
    <row r="963">
      <c r="A963" s="2">
        <f>IFERROR(__xludf.DUMMYFUNCTION("""COMPUTED_VALUE"""),43033.66666666667)</f>
        <v>43033.66667</v>
      </c>
      <c r="B963" s="1">
        <f>IFERROR(__xludf.DUMMYFUNCTION("""COMPUTED_VALUE"""),157.3)</f>
        <v>157.3</v>
      </c>
    </row>
    <row r="964">
      <c r="A964" s="2">
        <f>IFERROR(__xludf.DUMMYFUNCTION("""COMPUTED_VALUE"""),43034.66666666667)</f>
        <v>43034.66667</v>
      </c>
      <c r="B964" s="1">
        <f>IFERROR(__xludf.DUMMYFUNCTION("""COMPUTED_VALUE"""),157.96)</f>
        <v>157.96</v>
      </c>
    </row>
    <row r="965">
      <c r="A965" s="2">
        <f>IFERROR(__xludf.DUMMYFUNCTION("""COMPUTED_VALUE"""),43035.66666666667)</f>
        <v>43035.66667</v>
      </c>
      <c r="B965" s="1">
        <f>IFERROR(__xludf.DUMMYFUNCTION("""COMPUTED_VALUE"""),161.99)</f>
        <v>161.99</v>
      </c>
    </row>
    <row r="966">
      <c r="A966" s="2">
        <f>IFERROR(__xludf.DUMMYFUNCTION("""COMPUTED_VALUE"""),43038.66666666667)</f>
        <v>43038.66667</v>
      </c>
      <c r="B966" s="1">
        <f>IFERROR(__xludf.DUMMYFUNCTION("""COMPUTED_VALUE"""),162.52)</f>
        <v>162.52</v>
      </c>
    </row>
    <row r="967">
      <c r="A967" s="2">
        <f>IFERROR(__xludf.DUMMYFUNCTION("""COMPUTED_VALUE"""),43039.66666666667)</f>
        <v>43039.66667</v>
      </c>
      <c r="B967" s="1">
        <f>IFERROR(__xludf.DUMMYFUNCTION("""COMPUTED_VALUE"""),163.23)</f>
        <v>163.23</v>
      </c>
    </row>
    <row r="968">
      <c r="A968" s="2">
        <f>IFERROR(__xludf.DUMMYFUNCTION("""COMPUTED_VALUE"""),43040.66666666667)</f>
        <v>43040.66667</v>
      </c>
      <c r="B968" s="1">
        <f>IFERROR(__xludf.DUMMYFUNCTION("""COMPUTED_VALUE"""),163.17)</f>
        <v>163.17</v>
      </c>
    </row>
    <row r="969">
      <c r="A969" s="2">
        <f>IFERROR(__xludf.DUMMYFUNCTION("""COMPUTED_VALUE"""),43041.66666666667)</f>
        <v>43041.66667</v>
      </c>
      <c r="B969" s="1">
        <f>IFERROR(__xludf.DUMMYFUNCTION("""COMPUTED_VALUE"""),163.29)</f>
        <v>163.29</v>
      </c>
    </row>
    <row r="970">
      <c r="A970" s="2">
        <f>IFERROR(__xludf.DUMMYFUNCTION("""COMPUTED_VALUE"""),43042.66666666667)</f>
        <v>43042.66667</v>
      </c>
      <c r="B970" s="1">
        <f>IFERROR(__xludf.DUMMYFUNCTION("""COMPUTED_VALUE"""),164.59)</f>
        <v>164.59</v>
      </c>
    </row>
    <row r="971">
      <c r="A971" s="2">
        <f>IFERROR(__xludf.DUMMYFUNCTION("""COMPUTED_VALUE"""),43045.66666666667)</f>
        <v>43045.66667</v>
      </c>
      <c r="B971" s="1">
        <f>IFERROR(__xludf.DUMMYFUNCTION("""COMPUTED_VALUE"""),165.33)</f>
        <v>165.33</v>
      </c>
    </row>
    <row r="972">
      <c r="A972" s="2">
        <f>IFERROR(__xludf.DUMMYFUNCTION("""COMPUTED_VALUE"""),43046.66666666667)</f>
        <v>43046.66667</v>
      </c>
      <c r="B972" s="1">
        <f>IFERROR(__xludf.DUMMYFUNCTION("""COMPUTED_VALUE"""),165.26)</f>
        <v>165.26</v>
      </c>
    </row>
    <row r="973">
      <c r="A973" s="2">
        <f>IFERROR(__xludf.DUMMYFUNCTION("""COMPUTED_VALUE"""),43047.66666666667)</f>
        <v>43047.66667</v>
      </c>
      <c r="B973" s="1">
        <f>IFERROR(__xludf.DUMMYFUNCTION("""COMPUTED_VALUE"""),166.22)</f>
        <v>166.22</v>
      </c>
    </row>
    <row r="974">
      <c r="A974" s="2">
        <f>IFERROR(__xludf.DUMMYFUNCTION("""COMPUTED_VALUE"""),43048.66666666667)</f>
        <v>43048.66667</v>
      </c>
      <c r="B974" s="1">
        <f>IFERROR(__xludf.DUMMYFUNCTION("""COMPUTED_VALUE"""),164.74)</f>
        <v>164.74</v>
      </c>
    </row>
    <row r="975">
      <c r="A975" s="2">
        <f>IFERROR(__xludf.DUMMYFUNCTION("""COMPUTED_VALUE"""),43049.66666666667)</f>
        <v>43049.66667</v>
      </c>
      <c r="B975" s="1">
        <f>IFERROR(__xludf.DUMMYFUNCTION("""COMPUTED_VALUE"""),164.8)</f>
        <v>164.8</v>
      </c>
    </row>
    <row r="976">
      <c r="A976" s="2">
        <f>IFERROR(__xludf.DUMMYFUNCTION("""COMPUTED_VALUE"""),43052.66666666667)</f>
        <v>43052.66667</v>
      </c>
      <c r="B976" s="1">
        <f>IFERROR(__xludf.DUMMYFUNCTION("""COMPUTED_VALUE"""),164.77)</f>
        <v>164.77</v>
      </c>
    </row>
    <row r="977">
      <c r="A977" s="2">
        <f>IFERROR(__xludf.DUMMYFUNCTION("""COMPUTED_VALUE"""),43053.66666666667)</f>
        <v>43053.66667</v>
      </c>
      <c r="B977" s="1">
        <f>IFERROR(__xludf.DUMMYFUNCTION("""COMPUTED_VALUE"""),164.48)</f>
        <v>164.48</v>
      </c>
    </row>
    <row r="978">
      <c r="A978" s="2">
        <f>IFERROR(__xludf.DUMMYFUNCTION("""COMPUTED_VALUE"""),43054.66666666667)</f>
        <v>43054.66667</v>
      </c>
      <c r="B978" s="1">
        <f>IFERROR(__xludf.DUMMYFUNCTION("""COMPUTED_VALUE"""),163.23)</f>
        <v>163.23</v>
      </c>
    </row>
    <row r="979">
      <c r="A979" s="2">
        <f>IFERROR(__xludf.DUMMYFUNCTION("""COMPUTED_VALUE"""),43055.66666666667)</f>
        <v>43055.66667</v>
      </c>
      <c r="B979" s="1">
        <f>IFERROR(__xludf.DUMMYFUNCTION("""COMPUTED_VALUE"""),165.48)</f>
        <v>165.48</v>
      </c>
    </row>
    <row r="980">
      <c r="A980" s="2">
        <f>IFERROR(__xludf.DUMMYFUNCTION("""COMPUTED_VALUE"""),43056.66666666667)</f>
        <v>43056.66667</v>
      </c>
      <c r="B980" s="1">
        <f>IFERROR(__xludf.DUMMYFUNCTION("""COMPUTED_VALUE"""),164.64)</f>
        <v>164.64</v>
      </c>
    </row>
    <row r="981">
      <c r="A981" s="2">
        <f>IFERROR(__xludf.DUMMYFUNCTION("""COMPUTED_VALUE"""),43059.66666666667)</f>
        <v>43059.66667</v>
      </c>
      <c r="B981" s="1">
        <f>IFERROR(__xludf.DUMMYFUNCTION("""COMPUTED_VALUE"""),165.22)</f>
        <v>165.22</v>
      </c>
    </row>
    <row r="982">
      <c r="A982" s="2">
        <f>IFERROR(__xludf.DUMMYFUNCTION("""COMPUTED_VALUE"""),43060.66666666667)</f>
        <v>43060.66667</v>
      </c>
      <c r="B982" s="1">
        <f>IFERROR(__xludf.DUMMYFUNCTION("""COMPUTED_VALUE"""),167.25)</f>
        <v>167.25</v>
      </c>
    </row>
    <row r="983">
      <c r="A983" s="2">
        <f>IFERROR(__xludf.DUMMYFUNCTION("""COMPUTED_VALUE"""),43061.66666666667)</f>
        <v>43061.66667</v>
      </c>
      <c r="B983" s="1">
        <f>IFERROR(__xludf.DUMMYFUNCTION("""COMPUTED_VALUE"""),166.81)</f>
        <v>166.81</v>
      </c>
    </row>
    <row r="984">
      <c r="A984" s="2">
        <f>IFERROR(__xludf.DUMMYFUNCTION("""COMPUTED_VALUE"""),43063.66666666667)</f>
        <v>43063.66667</v>
      </c>
      <c r="B984" s="1">
        <f>IFERROR(__xludf.DUMMYFUNCTION("""COMPUTED_VALUE"""),167.77)</f>
        <v>167.77</v>
      </c>
    </row>
    <row r="985">
      <c r="A985" s="2">
        <f>IFERROR(__xludf.DUMMYFUNCTION("""COMPUTED_VALUE"""),43066.66666666667)</f>
        <v>43066.66667</v>
      </c>
      <c r="B985" s="1">
        <f>IFERROR(__xludf.DUMMYFUNCTION("""COMPUTED_VALUE"""),167.59)</f>
        <v>167.59</v>
      </c>
    </row>
    <row r="986">
      <c r="A986" s="2">
        <f>IFERROR(__xludf.DUMMYFUNCTION("""COMPUTED_VALUE"""),43067.66666666667)</f>
        <v>43067.66667</v>
      </c>
      <c r="B986" s="1">
        <f>IFERROR(__xludf.DUMMYFUNCTION("""COMPUTED_VALUE"""),168.01)</f>
        <v>168.01</v>
      </c>
    </row>
    <row r="987">
      <c r="A987" s="2">
        <f>IFERROR(__xludf.DUMMYFUNCTION("""COMPUTED_VALUE"""),43068.66666666667)</f>
        <v>43068.66667</v>
      </c>
      <c r="B987" s="1">
        <f>IFERROR(__xludf.DUMMYFUNCTION("""COMPUTED_VALUE"""),163.65)</f>
        <v>163.65</v>
      </c>
    </row>
    <row r="988">
      <c r="A988" s="2">
        <f>IFERROR(__xludf.DUMMYFUNCTION("""COMPUTED_VALUE"""),43069.66666666667)</f>
        <v>43069.66667</v>
      </c>
      <c r="B988" s="1">
        <f>IFERROR(__xludf.DUMMYFUNCTION("""COMPUTED_VALUE"""),165.01)</f>
        <v>165.01</v>
      </c>
    </row>
    <row r="989">
      <c r="A989" s="2">
        <f>IFERROR(__xludf.DUMMYFUNCTION("""COMPUTED_VALUE"""),43070.66666666667)</f>
        <v>43070.66667</v>
      </c>
      <c r="B989" s="1">
        <f>IFERROR(__xludf.DUMMYFUNCTION("""COMPUTED_VALUE"""),164.1)</f>
        <v>164.1</v>
      </c>
    </row>
    <row r="990">
      <c r="A990" s="2">
        <f>IFERROR(__xludf.DUMMYFUNCTION("""COMPUTED_VALUE"""),43073.66666666667)</f>
        <v>43073.66667</v>
      </c>
      <c r="B990" s="1">
        <f>IFERROR(__xludf.DUMMYFUNCTION("""COMPUTED_VALUE"""),160.91)</f>
        <v>160.91</v>
      </c>
    </row>
    <row r="991">
      <c r="A991" s="2">
        <f>IFERROR(__xludf.DUMMYFUNCTION("""COMPUTED_VALUE"""),43074.66666666667)</f>
        <v>43074.66667</v>
      </c>
      <c r="B991" s="1">
        <f>IFERROR(__xludf.DUMMYFUNCTION("""COMPUTED_VALUE"""),161.28)</f>
        <v>161.28</v>
      </c>
    </row>
    <row r="992">
      <c r="A992" s="2">
        <f>IFERROR(__xludf.DUMMYFUNCTION("""COMPUTED_VALUE"""),43075.66666666667)</f>
        <v>43075.66667</v>
      </c>
      <c r="B992" s="1">
        <f>IFERROR(__xludf.DUMMYFUNCTION("""COMPUTED_VALUE"""),162.31)</f>
        <v>162.31</v>
      </c>
    </row>
    <row r="993">
      <c r="A993" s="2">
        <f>IFERROR(__xludf.DUMMYFUNCTION("""COMPUTED_VALUE"""),43076.66666666667)</f>
        <v>43076.66667</v>
      </c>
      <c r="B993" s="1">
        <f>IFERROR(__xludf.DUMMYFUNCTION("""COMPUTED_VALUE"""),163.48)</f>
        <v>163.48</v>
      </c>
    </row>
    <row r="994">
      <c r="A994" s="2">
        <f>IFERROR(__xludf.DUMMYFUNCTION("""COMPUTED_VALUE"""),43077.66666666667)</f>
        <v>43077.66667</v>
      </c>
      <c r="B994" s="1">
        <f>IFERROR(__xludf.DUMMYFUNCTION("""COMPUTED_VALUE"""),164.1)</f>
        <v>164.1</v>
      </c>
    </row>
    <row r="995">
      <c r="A995" s="2">
        <f>IFERROR(__xludf.DUMMYFUNCTION("""COMPUTED_VALUE"""),43080.66666666667)</f>
        <v>43080.66667</v>
      </c>
      <c r="B995" s="1">
        <f>IFERROR(__xludf.DUMMYFUNCTION("""COMPUTED_VALUE"""),165.41)</f>
        <v>165.41</v>
      </c>
    </row>
    <row r="996">
      <c r="A996" s="2">
        <f>IFERROR(__xludf.DUMMYFUNCTION("""COMPUTED_VALUE"""),43081.66666666667)</f>
        <v>43081.66667</v>
      </c>
      <c r="B996" s="1">
        <f>IFERROR(__xludf.DUMMYFUNCTION("""COMPUTED_VALUE"""),164.99)</f>
        <v>164.99</v>
      </c>
    </row>
    <row r="997">
      <c r="A997" s="2">
        <f>IFERROR(__xludf.DUMMYFUNCTION("""COMPUTED_VALUE"""),43082.66666666667)</f>
        <v>43082.66667</v>
      </c>
      <c r="B997" s="1">
        <f>IFERROR(__xludf.DUMMYFUNCTION("""COMPUTED_VALUE"""),165.16)</f>
        <v>165.16</v>
      </c>
    </row>
    <row r="998">
      <c r="A998" s="2">
        <f>IFERROR(__xludf.DUMMYFUNCTION("""COMPUTED_VALUE"""),43083.66666666667)</f>
        <v>43083.66667</v>
      </c>
      <c r="B998" s="1">
        <f>IFERROR(__xludf.DUMMYFUNCTION("""COMPUTED_VALUE"""),164.57)</f>
        <v>164.57</v>
      </c>
    </row>
    <row r="999">
      <c r="A999" s="2">
        <f>IFERROR(__xludf.DUMMYFUNCTION("""COMPUTED_VALUE"""),43084.66666666667)</f>
        <v>43084.66667</v>
      </c>
      <c r="B999" s="1">
        <f>IFERROR(__xludf.DUMMYFUNCTION("""COMPUTED_VALUE"""),166.46)</f>
        <v>166.46</v>
      </c>
    </row>
    <row r="1000">
      <c r="A1000" s="2">
        <f>IFERROR(__xludf.DUMMYFUNCTION("""COMPUTED_VALUE"""),43087.66666666667)</f>
        <v>43087.66667</v>
      </c>
      <c r="B1000" s="1">
        <f>IFERROR(__xludf.DUMMYFUNCTION("""COMPUTED_VALUE"""),168.03)</f>
        <v>168.03</v>
      </c>
    </row>
    <row r="1001">
      <c r="A1001" s="2">
        <f>IFERROR(__xludf.DUMMYFUNCTION("""COMPUTED_VALUE"""),43088.66666666667)</f>
        <v>43088.66667</v>
      </c>
      <c r="B1001" s="1">
        <f>IFERROR(__xludf.DUMMYFUNCTION("""COMPUTED_VALUE"""),167.14)</f>
        <v>167.14</v>
      </c>
    </row>
    <row r="1002">
      <c r="A1002" s="2">
        <f>IFERROR(__xludf.DUMMYFUNCTION("""COMPUTED_VALUE"""),43089.66666666667)</f>
        <v>43089.66667</v>
      </c>
      <c r="B1002" s="1">
        <f>IFERROR(__xludf.DUMMYFUNCTION("""COMPUTED_VALUE"""),166.96)</f>
        <v>166.96</v>
      </c>
    </row>
    <row r="1003">
      <c r="A1003" s="2">
        <f>IFERROR(__xludf.DUMMYFUNCTION("""COMPUTED_VALUE"""),43090.66666666667)</f>
        <v>43090.66667</v>
      </c>
      <c r="B1003" s="1">
        <f>IFERROR(__xludf.DUMMYFUNCTION("""COMPUTED_VALUE"""),166.54)</f>
        <v>166.54</v>
      </c>
    </row>
    <row r="1004">
      <c r="A1004" s="2">
        <f>IFERROR(__xludf.DUMMYFUNCTION("""COMPUTED_VALUE"""),43091.66666666667)</f>
        <v>43091.66667</v>
      </c>
      <c r="B1004" s="1">
        <f>IFERROR(__xludf.DUMMYFUNCTION("""COMPUTED_VALUE"""),166.34)</f>
        <v>166.34</v>
      </c>
    </row>
    <row r="1005">
      <c r="A1005" s="2">
        <f>IFERROR(__xludf.DUMMYFUNCTION("""COMPUTED_VALUE"""),43095.66666666667)</f>
        <v>43095.66667</v>
      </c>
      <c r="B1005" s="1">
        <f>IFERROR(__xludf.DUMMYFUNCTION("""COMPUTED_VALUE"""),165.18)</f>
        <v>165.18</v>
      </c>
    </row>
    <row r="1006">
      <c r="A1006" s="2">
        <f>IFERROR(__xludf.DUMMYFUNCTION("""COMPUTED_VALUE"""),43096.66666666667)</f>
        <v>43096.66667</v>
      </c>
      <c r="B1006" s="1">
        <f>IFERROR(__xludf.DUMMYFUNCTION("""COMPUTED_VALUE"""),165.44)</f>
        <v>165.44</v>
      </c>
    </row>
    <row r="1007">
      <c r="A1007" s="2">
        <f>IFERROR(__xludf.DUMMYFUNCTION("""COMPUTED_VALUE"""),43097.66666666667)</f>
        <v>43097.66667</v>
      </c>
      <c r="B1007" s="1">
        <f>IFERROR(__xludf.DUMMYFUNCTION("""COMPUTED_VALUE"""),165.59)</f>
        <v>165.59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IFERROR(__xludf.DUMMYFUNCTION("GOOGLEFINANCE(""VGT"",""PRICE"",""1/3/2017"",""12/30/2019"",""daily"")"),"Date")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IFERROR(__xludf.DUMMYFUNCTION("""COMPUTED_VALUE"""),42738.66666666667)</f>
        <v>42738.66667</v>
      </c>
      <c r="B2" s="1">
        <f>IFERROR(__xludf.DUMMYFUNCTION("""COMPUTED_VALUE"""),122.46)</f>
        <v>122.46</v>
      </c>
    </row>
    <row r="3">
      <c r="A3" s="2">
        <f>IFERROR(__xludf.DUMMYFUNCTION("""COMPUTED_VALUE"""),42739.66666666667)</f>
        <v>42739.66667</v>
      </c>
      <c r="B3" s="1">
        <f>IFERROR(__xludf.DUMMYFUNCTION("""COMPUTED_VALUE"""),123.2)</f>
        <v>123.2</v>
      </c>
    </row>
    <row r="4">
      <c r="A4" s="2">
        <f>IFERROR(__xludf.DUMMYFUNCTION("""COMPUTED_VALUE"""),42740.66666666667)</f>
        <v>42740.66667</v>
      </c>
      <c r="B4" s="1">
        <f>IFERROR(__xludf.DUMMYFUNCTION("""COMPUTED_VALUE"""),123.29)</f>
        <v>123.29</v>
      </c>
    </row>
    <row r="5">
      <c r="A5" s="2">
        <f>IFERROR(__xludf.DUMMYFUNCTION("""COMPUTED_VALUE"""),42741.66666666667)</f>
        <v>42741.66667</v>
      </c>
      <c r="B5" s="1">
        <f>IFERROR(__xludf.DUMMYFUNCTION("""COMPUTED_VALUE"""),124.42)</f>
        <v>124.42</v>
      </c>
    </row>
    <row r="6">
      <c r="A6" s="2">
        <f>IFERROR(__xludf.DUMMYFUNCTION("""COMPUTED_VALUE"""),42744.66666666667)</f>
        <v>42744.66667</v>
      </c>
      <c r="B6" s="1">
        <f>IFERROR(__xludf.DUMMYFUNCTION("""COMPUTED_VALUE"""),124.64)</f>
        <v>124.64</v>
      </c>
    </row>
    <row r="7">
      <c r="A7" s="2">
        <f>IFERROR(__xludf.DUMMYFUNCTION("""COMPUTED_VALUE"""),42745.66666666667)</f>
        <v>42745.66667</v>
      </c>
      <c r="B7" s="1">
        <f>IFERROR(__xludf.DUMMYFUNCTION("""COMPUTED_VALUE"""),124.63)</f>
        <v>124.63</v>
      </c>
    </row>
    <row r="8">
      <c r="A8" s="2">
        <f>IFERROR(__xludf.DUMMYFUNCTION("""COMPUTED_VALUE"""),42746.66666666667)</f>
        <v>42746.66667</v>
      </c>
      <c r="B8" s="1">
        <f>IFERROR(__xludf.DUMMYFUNCTION("""COMPUTED_VALUE"""),125.39)</f>
        <v>125.39</v>
      </c>
    </row>
    <row r="9">
      <c r="A9" s="2">
        <f>IFERROR(__xludf.DUMMYFUNCTION("""COMPUTED_VALUE"""),42747.66666666667)</f>
        <v>42747.66667</v>
      </c>
      <c r="B9" s="1">
        <f>IFERROR(__xludf.DUMMYFUNCTION("""COMPUTED_VALUE"""),125.01)</f>
        <v>125.01</v>
      </c>
    </row>
    <row r="10">
      <c r="A10" s="2">
        <f>IFERROR(__xludf.DUMMYFUNCTION("""COMPUTED_VALUE"""),42748.66666666667)</f>
        <v>42748.66667</v>
      </c>
      <c r="B10" s="1">
        <f>IFERROR(__xludf.DUMMYFUNCTION("""COMPUTED_VALUE"""),125.5)</f>
        <v>125.5</v>
      </c>
    </row>
    <row r="11">
      <c r="A11" s="2">
        <f>IFERROR(__xludf.DUMMYFUNCTION("""COMPUTED_VALUE"""),42752.66666666667)</f>
        <v>42752.66667</v>
      </c>
      <c r="B11" s="1">
        <f>IFERROR(__xludf.DUMMYFUNCTION("""COMPUTED_VALUE"""),124.8)</f>
        <v>124.8</v>
      </c>
    </row>
    <row r="12">
      <c r="A12" s="2">
        <f>IFERROR(__xludf.DUMMYFUNCTION("""COMPUTED_VALUE"""),42753.66666666667)</f>
        <v>42753.66667</v>
      </c>
      <c r="B12" s="1">
        <f>IFERROR(__xludf.DUMMYFUNCTION("""COMPUTED_VALUE"""),125.28)</f>
        <v>125.28</v>
      </c>
    </row>
    <row r="13">
      <c r="A13" s="2">
        <f>IFERROR(__xludf.DUMMYFUNCTION("""COMPUTED_VALUE"""),42754.66666666667)</f>
        <v>42754.66667</v>
      </c>
      <c r="B13" s="1">
        <f>IFERROR(__xludf.DUMMYFUNCTION("""COMPUTED_VALUE"""),124.92)</f>
        <v>124.92</v>
      </c>
    </row>
    <row r="14">
      <c r="A14" s="2">
        <f>IFERROR(__xludf.DUMMYFUNCTION("""COMPUTED_VALUE"""),42755.66666666667)</f>
        <v>42755.66667</v>
      </c>
      <c r="B14" s="1">
        <f>IFERROR(__xludf.DUMMYFUNCTION("""COMPUTED_VALUE"""),125.59)</f>
        <v>125.59</v>
      </c>
    </row>
    <row r="15">
      <c r="A15" s="2">
        <f>IFERROR(__xludf.DUMMYFUNCTION("""COMPUTED_VALUE"""),42758.66666666667)</f>
        <v>42758.66667</v>
      </c>
      <c r="B15" s="1">
        <f>IFERROR(__xludf.DUMMYFUNCTION("""COMPUTED_VALUE"""),125.65)</f>
        <v>125.65</v>
      </c>
    </row>
    <row r="16">
      <c r="A16" s="2">
        <f>IFERROR(__xludf.DUMMYFUNCTION("""COMPUTED_VALUE"""),42759.66666666667)</f>
        <v>42759.66667</v>
      </c>
      <c r="B16" s="1">
        <f>IFERROR(__xludf.DUMMYFUNCTION("""COMPUTED_VALUE"""),126.99)</f>
        <v>126.99</v>
      </c>
    </row>
    <row r="17">
      <c r="A17" s="2">
        <f>IFERROR(__xludf.DUMMYFUNCTION("""COMPUTED_VALUE"""),42760.66666666667)</f>
        <v>42760.66667</v>
      </c>
      <c r="B17" s="1">
        <f>IFERROR(__xludf.DUMMYFUNCTION("""COMPUTED_VALUE"""),128.35)</f>
        <v>128.35</v>
      </c>
    </row>
    <row r="18">
      <c r="A18" s="2">
        <f>IFERROR(__xludf.DUMMYFUNCTION("""COMPUTED_VALUE"""),42761.66666666667)</f>
        <v>42761.66667</v>
      </c>
      <c r="B18" s="1">
        <f>IFERROR(__xludf.DUMMYFUNCTION("""COMPUTED_VALUE"""),128.03)</f>
        <v>128.03</v>
      </c>
    </row>
    <row r="19">
      <c r="A19" s="2">
        <f>IFERROR(__xludf.DUMMYFUNCTION("""COMPUTED_VALUE"""),42762.66666666667)</f>
        <v>42762.66667</v>
      </c>
      <c r="B19" s="1">
        <f>IFERROR(__xludf.DUMMYFUNCTION("""COMPUTED_VALUE"""),128.39)</f>
        <v>128.39</v>
      </c>
    </row>
    <row r="20">
      <c r="A20" s="2">
        <f>IFERROR(__xludf.DUMMYFUNCTION("""COMPUTED_VALUE"""),42765.66666666667)</f>
        <v>42765.66667</v>
      </c>
      <c r="B20" s="1">
        <f>IFERROR(__xludf.DUMMYFUNCTION("""COMPUTED_VALUE"""),127.35)</f>
        <v>127.35</v>
      </c>
    </row>
    <row r="21">
      <c r="A21" s="2">
        <f>IFERROR(__xludf.DUMMYFUNCTION("""COMPUTED_VALUE"""),42766.66666666667)</f>
        <v>42766.66667</v>
      </c>
      <c r="B21" s="1">
        <f>IFERROR(__xludf.DUMMYFUNCTION("""COMPUTED_VALUE"""),126.74)</f>
        <v>126.74</v>
      </c>
    </row>
    <row r="22">
      <c r="A22" s="2">
        <f>IFERROR(__xludf.DUMMYFUNCTION("""COMPUTED_VALUE"""),42767.66666666667)</f>
        <v>42767.66667</v>
      </c>
      <c r="B22" s="1">
        <f>IFERROR(__xludf.DUMMYFUNCTION("""COMPUTED_VALUE"""),127.65)</f>
        <v>127.65</v>
      </c>
    </row>
    <row r="23">
      <c r="A23" s="2">
        <f>IFERROR(__xludf.DUMMYFUNCTION("""COMPUTED_VALUE"""),42768.66666666667)</f>
        <v>42768.66667</v>
      </c>
      <c r="B23" s="1">
        <f>IFERROR(__xludf.DUMMYFUNCTION("""COMPUTED_VALUE"""),127.71)</f>
        <v>127.71</v>
      </c>
    </row>
    <row r="24">
      <c r="A24" s="2">
        <f>IFERROR(__xludf.DUMMYFUNCTION("""COMPUTED_VALUE"""),42769.66666666667)</f>
        <v>42769.66667</v>
      </c>
      <c r="B24" s="1">
        <f>IFERROR(__xludf.DUMMYFUNCTION("""COMPUTED_VALUE"""),128.73)</f>
        <v>128.73</v>
      </c>
    </row>
    <row r="25">
      <c r="A25" s="2">
        <f>IFERROR(__xludf.DUMMYFUNCTION("""COMPUTED_VALUE"""),42772.66666666667)</f>
        <v>42772.66667</v>
      </c>
      <c r="B25" s="1">
        <f>IFERROR(__xludf.DUMMYFUNCTION("""COMPUTED_VALUE"""),128.91)</f>
        <v>128.91</v>
      </c>
    </row>
    <row r="26">
      <c r="A26" s="2">
        <f>IFERROR(__xludf.DUMMYFUNCTION("""COMPUTED_VALUE"""),42773.66666666667)</f>
        <v>42773.66667</v>
      </c>
      <c r="B26" s="1">
        <f>IFERROR(__xludf.DUMMYFUNCTION("""COMPUTED_VALUE"""),129.37)</f>
        <v>129.37</v>
      </c>
    </row>
    <row r="27">
      <c r="A27" s="2">
        <f>IFERROR(__xludf.DUMMYFUNCTION("""COMPUTED_VALUE"""),42774.66666666667)</f>
        <v>42774.66667</v>
      </c>
      <c r="B27" s="1">
        <f>IFERROR(__xludf.DUMMYFUNCTION("""COMPUTED_VALUE"""),129.59)</f>
        <v>129.59</v>
      </c>
    </row>
    <row r="28">
      <c r="A28" s="2">
        <f>IFERROR(__xludf.DUMMYFUNCTION("""COMPUTED_VALUE"""),42775.66666666667)</f>
        <v>42775.66667</v>
      </c>
      <c r="B28" s="1">
        <f>IFERROR(__xludf.DUMMYFUNCTION("""COMPUTED_VALUE"""),130.22)</f>
        <v>130.22</v>
      </c>
    </row>
    <row r="29">
      <c r="A29" s="2">
        <f>IFERROR(__xludf.DUMMYFUNCTION("""COMPUTED_VALUE"""),42776.66666666667)</f>
        <v>42776.66667</v>
      </c>
      <c r="B29" s="1">
        <f>IFERROR(__xludf.DUMMYFUNCTION("""COMPUTED_VALUE"""),130.53)</f>
        <v>130.53</v>
      </c>
    </row>
    <row r="30">
      <c r="A30" s="2">
        <f>IFERROR(__xludf.DUMMYFUNCTION("""COMPUTED_VALUE"""),42779.66666666667)</f>
        <v>42779.66667</v>
      </c>
      <c r="B30" s="1">
        <f>IFERROR(__xludf.DUMMYFUNCTION("""COMPUTED_VALUE"""),131.25)</f>
        <v>131.25</v>
      </c>
    </row>
    <row r="31">
      <c r="A31" s="2">
        <f>IFERROR(__xludf.DUMMYFUNCTION("""COMPUTED_VALUE"""),42780.66666666667)</f>
        <v>42780.66667</v>
      </c>
      <c r="B31" s="1">
        <f>IFERROR(__xludf.DUMMYFUNCTION("""COMPUTED_VALUE"""),131.72)</f>
        <v>131.72</v>
      </c>
    </row>
    <row r="32">
      <c r="A32" s="2">
        <f>IFERROR(__xludf.DUMMYFUNCTION("""COMPUTED_VALUE"""),42781.66666666667)</f>
        <v>42781.66667</v>
      </c>
      <c r="B32" s="1">
        <f>IFERROR(__xludf.DUMMYFUNCTION("""COMPUTED_VALUE"""),132.3)</f>
        <v>132.3</v>
      </c>
    </row>
    <row r="33">
      <c r="A33" s="2">
        <f>IFERROR(__xludf.DUMMYFUNCTION("""COMPUTED_VALUE"""),42782.66666666667)</f>
        <v>42782.66667</v>
      </c>
      <c r="B33" s="1">
        <f>IFERROR(__xludf.DUMMYFUNCTION("""COMPUTED_VALUE"""),132.48)</f>
        <v>132.48</v>
      </c>
    </row>
    <row r="34">
      <c r="A34" s="2">
        <f>IFERROR(__xludf.DUMMYFUNCTION("""COMPUTED_VALUE"""),42783.66666666667)</f>
        <v>42783.66667</v>
      </c>
      <c r="B34" s="1">
        <f>IFERROR(__xludf.DUMMYFUNCTION("""COMPUTED_VALUE"""),132.87)</f>
        <v>132.87</v>
      </c>
    </row>
    <row r="35">
      <c r="A35" s="2">
        <f>IFERROR(__xludf.DUMMYFUNCTION("""COMPUTED_VALUE"""),42787.66666666667)</f>
        <v>42787.66667</v>
      </c>
      <c r="B35" s="1">
        <f>IFERROR(__xludf.DUMMYFUNCTION("""COMPUTED_VALUE"""),133.66)</f>
        <v>133.66</v>
      </c>
    </row>
    <row r="36">
      <c r="A36" s="2">
        <f>IFERROR(__xludf.DUMMYFUNCTION("""COMPUTED_VALUE"""),42788.66666666667)</f>
        <v>42788.66667</v>
      </c>
      <c r="B36" s="1">
        <f>IFERROR(__xludf.DUMMYFUNCTION("""COMPUTED_VALUE"""),133.83)</f>
        <v>133.83</v>
      </c>
    </row>
    <row r="37">
      <c r="A37" s="2">
        <f>IFERROR(__xludf.DUMMYFUNCTION("""COMPUTED_VALUE"""),42789.66666666667)</f>
        <v>42789.66667</v>
      </c>
      <c r="B37" s="1">
        <f>IFERROR(__xludf.DUMMYFUNCTION("""COMPUTED_VALUE"""),133.52)</f>
        <v>133.52</v>
      </c>
    </row>
    <row r="38">
      <c r="A38" s="2">
        <f>IFERROR(__xludf.DUMMYFUNCTION("""COMPUTED_VALUE"""),42790.66666666667)</f>
        <v>42790.66667</v>
      </c>
      <c r="B38" s="1">
        <f>IFERROR(__xludf.DUMMYFUNCTION("""COMPUTED_VALUE"""),133.79)</f>
        <v>133.79</v>
      </c>
    </row>
    <row r="39">
      <c r="A39" s="2">
        <f>IFERROR(__xludf.DUMMYFUNCTION("""COMPUTED_VALUE"""),42793.66666666667)</f>
        <v>42793.66667</v>
      </c>
      <c r="B39" s="1">
        <f>IFERROR(__xludf.DUMMYFUNCTION("""COMPUTED_VALUE"""),133.82)</f>
        <v>133.82</v>
      </c>
    </row>
    <row r="40">
      <c r="A40" s="2">
        <f>IFERROR(__xludf.DUMMYFUNCTION("""COMPUTED_VALUE"""),42794.66666666667)</f>
        <v>42794.66667</v>
      </c>
      <c r="B40" s="1">
        <f>IFERROR(__xludf.DUMMYFUNCTION("""COMPUTED_VALUE"""),133.0)</f>
        <v>133</v>
      </c>
    </row>
    <row r="41">
      <c r="A41" s="2">
        <f>IFERROR(__xludf.DUMMYFUNCTION("""COMPUTED_VALUE"""),42795.66666666667)</f>
        <v>42795.66667</v>
      </c>
      <c r="B41" s="1">
        <f>IFERROR(__xludf.DUMMYFUNCTION("""COMPUTED_VALUE"""),134.87)</f>
        <v>134.87</v>
      </c>
    </row>
    <row r="42">
      <c r="A42" s="2">
        <f>IFERROR(__xludf.DUMMYFUNCTION("""COMPUTED_VALUE"""),42796.66666666667)</f>
        <v>42796.66667</v>
      </c>
      <c r="B42" s="1">
        <f>IFERROR(__xludf.DUMMYFUNCTION("""COMPUTED_VALUE"""),133.87)</f>
        <v>133.87</v>
      </c>
    </row>
    <row r="43">
      <c r="A43" s="2">
        <f>IFERROR(__xludf.DUMMYFUNCTION("""COMPUTED_VALUE"""),42797.66666666667)</f>
        <v>42797.66667</v>
      </c>
      <c r="B43" s="1">
        <f>IFERROR(__xludf.DUMMYFUNCTION("""COMPUTED_VALUE"""),134.1)</f>
        <v>134.1</v>
      </c>
    </row>
    <row r="44">
      <c r="A44" s="2">
        <f>IFERROR(__xludf.DUMMYFUNCTION("""COMPUTED_VALUE"""),42800.66666666667)</f>
        <v>42800.66667</v>
      </c>
      <c r="B44" s="1">
        <f>IFERROR(__xludf.DUMMYFUNCTION("""COMPUTED_VALUE"""),133.85)</f>
        <v>133.85</v>
      </c>
    </row>
    <row r="45">
      <c r="A45" s="2">
        <f>IFERROR(__xludf.DUMMYFUNCTION("""COMPUTED_VALUE"""),42801.66666666667)</f>
        <v>42801.66667</v>
      </c>
      <c r="B45" s="1">
        <f>IFERROR(__xludf.DUMMYFUNCTION("""COMPUTED_VALUE"""),133.96)</f>
        <v>133.96</v>
      </c>
    </row>
    <row r="46">
      <c r="A46" s="2">
        <f>IFERROR(__xludf.DUMMYFUNCTION("""COMPUTED_VALUE"""),42802.66666666667)</f>
        <v>42802.66667</v>
      </c>
      <c r="B46" s="1">
        <f>IFERROR(__xludf.DUMMYFUNCTION("""COMPUTED_VALUE"""),134.12)</f>
        <v>134.12</v>
      </c>
    </row>
    <row r="47">
      <c r="A47" s="2">
        <f>IFERROR(__xludf.DUMMYFUNCTION("""COMPUTED_VALUE"""),42803.66666666667)</f>
        <v>42803.66667</v>
      </c>
      <c r="B47" s="1">
        <f>IFERROR(__xludf.DUMMYFUNCTION("""COMPUTED_VALUE"""),134.04)</f>
        <v>134.04</v>
      </c>
    </row>
    <row r="48">
      <c r="A48" s="2">
        <f>IFERROR(__xludf.DUMMYFUNCTION("""COMPUTED_VALUE"""),42804.66666666667)</f>
        <v>42804.66667</v>
      </c>
      <c r="B48" s="1">
        <f>IFERROR(__xludf.DUMMYFUNCTION("""COMPUTED_VALUE"""),134.73)</f>
        <v>134.73</v>
      </c>
    </row>
    <row r="49">
      <c r="A49" s="2">
        <f>IFERROR(__xludf.DUMMYFUNCTION("""COMPUTED_VALUE"""),42807.66666666667)</f>
        <v>42807.66667</v>
      </c>
      <c r="B49" s="1">
        <f>IFERROR(__xludf.DUMMYFUNCTION("""COMPUTED_VALUE"""),134.91)</f>
        <v>134.91</v>
      </c>
    </row>
    <row r="50">
      <c r="A50" s="2">
        <f>IFERROR(__xludf.DUMMYFUNCTION("""COMPUTED_VALUE"""),42808.66666666667)</f>
        <v>42808.66667</v>
      </c>
      <c r="B50" s="1">
        <f>IFERROR(__xludf.DUMMYFUNCTION("""COMPUTED_VALUE"""),134.54)</f>
        <v>134.54</v>
      </c>
    </row>
    <row r="51">
      <c r="A51" s="2">
        <f>IFERROR(__xludf.DUMMYFUNCTION("""COMPUTED_VALUE"""),42809.66666666667)</f>
        <v>42809.66667</v>
      </c>
      <c r="B51" s="1">
        <f>IFERROR(__xludf.DUMMYFUNCTION("""COMPUTED_VALUE"""),135.4)</f>
        <v>135.4</v>
      </c>
    </row>
    <row r="52">
      <c r="A52" s="2">
        <f>IFERROR(__xludf.DUMMYFUNCTION("""COMPUTED_VALUE"""),42810.66666666667)</f>
        <v>42810.66667</v>
      </c>
      <c r="B52" s="1">
        <f>IFERROR(__xludf.DUMMYFUNCTION("""COMPUTED_VALUE"""),135.77)</f>
        <v>135.77</v>
      </c>
    </row>
    <row r="53">
      <c r="A53" s="2">
        <f>IFERROR(__xludf.DUMMYFUNCTION("""COMPUTED_VALUE"""),42811.66666666667)</f>
        <v>42811.66667</v>
      </c>
      <c r="B53" s="1">
        <f>IFERROR(__xludf.DUMMYFUNCTION("""COMPUTED_VALUE"""),135.79)</f>
        <v>135.79</v>
      </c>
    </row>
    <row r="54">
      <c r="A54" s="2">
        <f>IFERROR(__xludf.DUMMYFUNCTION("""COMPUTED_VALUE"""),42814.66666666667)</f>
        <v>42814.66667</v>
      </c>
      <c r="B54" s="1">
        <f>IFERROR(__xludf.DUMMYFUNCTION("""COMPUTED_VALUE"""),135.97)</f>
        <v>135.97</v>
      </c>
    </row>
    <row r="55">
      <c r="A55" s="2">
        <f>IFERROR(__xludf.DUMMYFUNCTION("""COMPUTED_VALUE"""),42815.66666666667)</f>
        <v>42815.66667</v>
      </c>
      <c r="B55" s="1">
        <f>IFERROR(__xludf.DUMMYFUNCTION("""COMPUTED_VALUE"""),133.78)</f>
        <v>133.78</v>
      </c>
    </row>
    <row r="56">
      <c r="A56" s="2">
        <f>IFERROR(__xludf.DUMMYFUNCTION("""COMPUTED_VALUE"""),42816.66666666667)</f>
        <v>42816.66667</v>
      </c>
      <c r="B56" s="1">
        <f>IFERROR(__xludf.DUMMYFUNCTION("""COMPUTED_VALUE"""),134.79)</f>
        <v>134.79</v>
      </c>
    </row>
    <row r="57">
      <c r="A57" s="2">
        <f>IFERROR(__xludf.DUMMYFUNCTION("""COMPUTED_VALUE"""),42817.66666666667)</f>
        <v>42817.66667</v>
      </c>
      <c r="B57" s="1">
        <f>IFERROR(__xludf.DUMMYFUNCTION("""COMPUTED_VALUE"""),134.46)</f>
        <v>134.46</v>
      </c>
    </row>
    <row r="58">
      <c r="A58" s="2">
        <f>IFERROR(__xludf.DUMMYFUNCTION("""COMPUTED_VALUE"""),42818.66666666667)</f>
        <v>42818.66667</v>
      </c>
      <c r="B58" s="1">
        <f>IFERROR(__xludf.DUMMYFUNCTION("""COMPUTED_VALUE"""),134.19)</f>
        <v>134.19</v>
      </c>
    </row>
    <row r="59">
      <c r="A59" s="2">
        <f>IFERROR(__xludf.DUMMYFUNCTION("""COMPUTED_VALUE"""),42821.66666666667)</f>
        <v>42821.66667</v>
      </c>
      <c r="B59" s="1">
        <f>IFERROR(__xludf.DUMMYFUNCTION("""COMPUTED_VALUE"""),134.29)</f>
        <v>134.29</v>
      </c>
    </row>
    <row r="60">
      <c r="A60" s="2">
        <f>IFERROR(__xludf.DUMMYFUNCTION("""COMPUTED_VALUE"""),42822.66666666667)</f>
        <v>42822.66667</v>
      </c>
      <c r="B60" s="1">
        <f>IFERROR(__xludf.DUMMYFUNCTION("""COMPUTED_VALUE"""),135.22)</f>
        <v>135.22</v>
      </c>
    </row>
    <row r="61">
      <c r="A61" s="2">
        <f>IFERROR(__xludf.DUMMYFUNCTION("""COMPUTED_VALUE"""),42823.66666666667)</f>
        <v>42823.66667</v>
      </c>
      <c r="B61" s="1">
        <f>IFERROR(__xludf.DUMMYFUNCTION("""COMPUTED_VALUE"""),135.54)</f>
        <v>135.54</v>
      </c>
    </row>
    <row r="62">
      <c r="A62" s="2">
        <f>IFERROR(__xludf.DUMMYFUNCTION("""COMPUTED_VALUE"""),42824.66666666667)</f>
        <v>42824.66667</v>
      </c>
      <c r="B62" s="1">
        <f>IFERROR(__xludf.DUMMYFUNCTION("""COMPUTED_VALUE"""),135.68)</f>
        <v>135.68</v>
      </c>
    </row>
    <row r="63">
      <c r="A63" s="2">
        <f>IFERROR(__xludf.DUMMYFUNCTION("""COMPUTED_VALUE"""),42825.66666666667)</f>
        <v>42825.66667</v>
      </c>
      <c r="B63" s="1">
        <f>IFERROR(__xludf.DUMMYFUNCTION("""COMPUTED_VALUE"""),135.63)</f>
        <v>135.63</v>
      </c>
    </row>
    <row r="64">
      <c r="A64" s="2">
        <f>IFERROR(__xludf.DUMMYFUNCTION("""COMPUTED_VALUE"""),42828.66666666667)</f>
        <v>42828.66667</v>
      </c>
      <c r="B64" s="1">
        <f>IFERROR(__xludf.DUMMYFUNCTION("""COMPUTED_VALUE"""),135.23)</f>
        <v>135.23</v>
      </c>
    </row>
    <row r="65">
      <c r="A65" s="2">
        <f>IFERROR(__xludf.DUMMYFUNCTION("""COMPUTED_VALUE"""),42829.66666666667)</f>
        <v>42829.66667</v>
      </c>
      <c r="B65" s="1">
        <f>IFERROR(__xludf.DUMMYFUNCTION("""COMPUTED_VALUE"""),135.15)</f>
        <v>135.15</v>
      </c>
    </row>
    <row r="66">
      <c r="A66" s="2">
        <f>IFERROR(__xludf.DUMMYFUNCTION("""COMPUTED_VALUE"""),42830.66666666667)</f>
        <v>42830.66667</v>
      </c>
      <c r="B66" s="1">
        <f>IFERROR(__xludf.DUMMYFUNCTION("""COMPUTED_VALUE"""),134.66)</f>
        <v>134.66</v>
      </c>
    </row>
    <row r="67">
      <c r="A67" s="2">
        <f>IFERROR(__xludf.DUMMYFUNCTION("""COMPUTED_VALUE"""),42831.66666666667)</f>
        <v>42831.66667</v>
      </c>
      <c r="B67" s="1">
        <f>IFERROR(__xludf.DUMMYFUNCTION("""COMPUTED_VALUE"""),134.72)</f>
        <v>134.72</v>
      </c>
    </row>
    <row r="68">
      <c r="A68" s="2">
        <f>IFERROR(__xludf.DUMMYFUNCTION("""COMPUTED_VALUE"""),42832.66666666667)</f>
        <v>42832.66667</v>
      </c>
      <c r="B68" s="1">
        <f>IFERROR(__xludf.DUMMYFUNCTION("""COMPUTED_VALUE"""),134.63)</f>
        <v>134.63</v>
      </c>
    </row>
    <row r="69">
      <c r="A69" s="2">
        <f>IFERROR(__xludf.DUMMYFUNCTION("""COMPUTED_VALUE"""),42835.66666666667)</f>
        <v>42835.66667</v>
      </c>
      <c r="B69" s="1">
        <f>IFERROR(__xludf.DUMMYFUNCTION("""COMPUTED_VALUE"""),134.56)</f>
        <v>134.56</v>
      </c>
    </row>
    <row r="70">
      <c r="A70" s="2">
        <f>IFERROR(__xludf.DUMMYFUNCTION("""COMPUTED_VALUE"""),42836.66666666667)</f>
        <v>42836.66667</v>
      </c>
      <c r="B70" s="1">
        <f>IFERROR(__xludf.DUMMYFUNCTION("""COMPUTED_VALUE"""),134.09)</f>
        <v>134.09</v>
      </c>
    </row>
    <row r="71">
      <c r="A71" s="2">
        <f>IFERROR(__xludf.DUMMYFUNCTION("""COMPUTED_VALUE"""),42837.66666666667)</f>
        <v>42837.66667</v>
      </c>
      <c r="B71" s="1">
        <f>IFERROR(__xludf.DUMMYFUNCTION("""COMPUTED_VALUE"""),133.4)</f>
        <v>133.4</v>
      </c>
    </row>
    <row r="72">
      <c r="A72" s="2">
        <f>IFERROR(__xludf.DUMMYFUNCTION("""COMPUTED_VALUE"""),42838.66666666667)</f>
        <v>42838.66667</v>
      </c>
      <c r="B72" s="1">
        <f>IFERROR(__xludf.DUMMYFUNCTION("""COMPUTED_VALUE"""),132.9)</f>
        <v>132.9</v>
      </c>
    </row>
    <row r="73">
      <c r="A73" s="2">
        <f>IFERROR(__xludf.DUMMYFUNCTION("""COMPUTED_VALUE"""),42842.66666666667)</f>
        <v>42842.66667</v>
      </c>
      <c r="B73" s="1">
        <f>IFERROR(__xludf.DUMMYFUNCTION("""COMPUTED_VALUE"""),134.16)</f>
        <v>134.16</v>
      </c>
    </row>
    <row r="74">
      <c r="A74" s="2">
        <f>IFERROR(__xludf.DUMMYFUNCTION("""COMPUTED_VALUE"""),42843.66666666667)</f>
        <v>42843.66667</v>
      </c>
      <c r="B74" s="1">
        <f>IFERROR(__xludf.DUMMYFUNCTION("""COMPUTED_VALUE"""),134.13)</f>
        <v>134.13</v>
      </c>
    </row>
    <row r="75">
      <c r="A75" s="2">
        <f>IFERROR(__xludf.DUMMYFUNCTION("""COMPUTED_VALUE"""),42844.66666666667)</f>
        <v>42844.66667</v>
      </c>
      <c r="B75" s="1">
        <f>IFERROR(__xludf.DUMMYFUNCTION("""COMPUTED_VALUE"""),134.15)</f>
        <v>134.15</v>
      </c>
    </row>
    <row r="76">
      <c r="A76" s="2">
        <f>IFERROR(__xludf.DUMMYFUNCTION("""COMPUTED_VALUE"""),42845.66666666667)</f>
        <v>42845.66667</v>
      </c>
      <c r="B76" s="1">
        <f>IFERROR(__xludf.DUMMYFUNCTION("""COMPUTED_VALUE"""),135.51)</f>
        <v>135.51</v>
      </c>
    </row>
    <row r="77">
      <c r="A77" s="2">
        <f>IFERROR(__xludf.DUMMYFUNCTION("""COMPUTED_VALUE"""),42846.66666666667)</f>
        <v>42846.66667</v>
      </c>
      <c r="B77" s="1">
        <f>IFERROR(__xludf.DUMMYFUNCTION("""COMPUTED_VALUE"""),135.41)</f>
        <v>135.41</v>
      </c>
    </row>
    <row r="78">
      <c r="A78" s="2">
        <f>IFERROR(__xludf.DUMMYFUNCTION("""COMPUTED_VALUE"""),42849.66666666667)</f>
        <v>42849.66667</v>
      </c>
      <c r="B78" s="1">
        <f>IFERROR(__xludf.DUMMYFUNCTION("""COMPUTED_VALUE"""),137.21)</f>
        <v>137.21</v>
      </c>
    </row>
    <row r="79">
      <c r="A79" s="2">
        <f>IFERROR(__xludf.DUMMYFUNCTION("""COMPUTED_VALUE"""),42850.66666666667)</f>
        <v>42850.66667</v>
      </c>
      <c r="B79" s="1">
        <f>IFERROR(__xludf.DUMMYFUNCTION("""COMPUTED_VALUE"""),138.06)</f>
        <v>138.06</v>
      </c>
    </row>
    <row r="80">
      <c r="A80" s="2">
        <f>IFERROR(__xludf.DUMMYFUNCTION("""COMPUTED_VALUE"""),42851.66666666667)</f>
        <v>42851.66667</v>
      </c>
      <c r="B80" s="1">
        <f>IFERROR(__xludf.DUMMYFUNCTION("""COMPUTED_VALUE"""),137.74)</f>
        <v>137.74</v>
      </c>
    </row>
    <row r="81">
      <c r="A81" s="2">
        <f>IFERROR(__xludf.DUMMYFUNCTION("""COMPUTED_VALUE"""),42852.66666666667)</f>
        <v>42852.66667</v>
      </c>
      <c r="B81" s="1">
        <f>IFERROR(__xludf.DUMMYFUNCTION("""COMPUTED_VALUE"""),138.59)</f>
        <v>138.59</v>
      </c>
    </row>
    <row r="82">
      <c r="A82" s="2">
        <f>IFERROR(__xludf.DUMMYFUNCTION("""COMPUTED_VALUE"""),42853.66666666667)</f>
        <v>42853.66667</v>
      </c>
      <c r="B82" s="1">
        <f>IFERROR(__xludf.DUMMYFUNCTION("""COMPUTED_VALUE"""),138.8)</f>
        <v>138.8</v>
      </c>
    </row>
    <row r="83">
      <c r="A83" s="2">
        <f>IFERROR(__xludf.DUMMYFUNCTION("""COMPUTED_VALUE"""),42856.66666666667)</f>
        <v>42856.66667</v>
      </c>
      <c r="B83" s="1">
        <f>IFERROR(__xludf.DUMMYFUNCTION("""COMPUTED_VALUE"""),140.04)</f>
        <v>140.04</v>
      </c>
    </row>
    <row r="84">
      <c r="A84" s="2">
        <f>IFERROR(__xludf.DUMMYFUNCTION("""COMPUTED_VALUE"""),42857.66666666667)</f>
        <v>42857.66667</v>
      </c>
      <c r="B84" s="1">
        <f>IFERROR(__xludf.DUMMYFUNCTION("""COMPUTED_VALUE"""),140.32)</f>
        <v>140.32</v>
      </c>
    </row>
    <row r="85">
      <c r="A85" s="2">
        <f>IFERROR(__xludf.DUMMYFUNCTION("""COMPUTED_VALUE"""),42858.66666666667)</f>
        <v>42858.66667</v>
      </c>
      <c r="B85" s="1">
        <f>IFERROR(__xludf.DUMMYFUNCTION("""COMPUTED_VALUE"""),140.07)</f>
        <v>140.07</v>
      </c>
    </row>
    <row r="86">
      <c r="A86" s="2">
        <f>IFERROR(__xludf.DUMMYFUNCTION("""COMPUTED_VALUE"""),42859.66666666667)</f>
        <v>42859.66667</v>
      </c>
      <c r="B86" s="1">
        <f>IFERROR(__xludf.DUMMYFUNCTION("""COMPUTED_VALUE"""),140.27)</f>
        <v>140.27</v>
      </c>
    </row>
    <row r="87">
      <c r="A87" s="2">
        <f>IFERROR(__xludf.DUMMYFUNCTION("""COMPUTED_VALUE"""),42860.66666666667)</f>
        <v>42860.66667</v>
      </c>
      <c r="B87" s="1">
        <f>IFERROR(__xludf.DUMMYFUNCTION("""COMPUTED_VALUE"""),140.92)</f>
        <v>140.92</v>
      </c>
    </row>
    <row r="88">
      <c r="A88" s="2">
        <f>IFERROR(__xludf.DUMMYFUNCTION("""COMPUTED_VALUE"""),42863.66666666667)</f>
        <v>42863.66667</v>
      </c>
      <c r="B88" s="1">
        <f>IFERROR(__xludf.DUMMYFUNCTION("""COMPUTED_VALUE"""),141.39)</f>
        <v>141.39</v>
      </c>
    </row>
    <row r="89">
      <c r="A89" s="2">
        <f>IFERROR(__xludf.DUMMYFUNCTION("""COMPUTED_VALUE"""),42864.66666666667)</f>
        <v>42864.66667</v>
      </c>
      <c r="B89" s="1">
        <f>IFERROR(__xludf.DUMMYFUNCTION("""COMPUTED_VALUE"""),141.69)</f>
        <v>141.69</v>
      </c>
    </row>
    <row r="90">
      <c r="A90" s="2">
        <f>IFERROR(__xludf.DUMMYFUNCTION("""COMPUTED_VALUE"""),42865.66666666667)</f>
        <v>42865.66667</v>
      </c>
      <c r="B90" s="1">
        <f>IFERROR(__xludf.DUMMYFUNCTION("""COMPUTED_VALUE"""),142.24)</f>
        <v>142.24</v>
      </c>
    </row>
    <row r="91">
      <c r="A91" s="2">
        <f>IFERROR(__xludf.DUMMYFUNCTION("""COMPUTED_VALUE"""),42866.66666666667)</f>
        <v>42866.66667</v>
      </c>
      <c r="B91" s="1">
        <f>IFERROR(__xludf.DUMMYFUNCTION("""COMPUTED_VALUE"""),142.05)</f>
        <v>142.05</v>
      </c>
    </row>
    <row r="92">
      <c r="A92" s="2">
        <f>IFERROR(__xludf.DUMMYFUNCTION("""COMPUTED_VALUE"""),42867.66666666667)</f>
        <v>42867.66667</v>
      </c>
      <c r="B92" s="1">
        <f>IFERROR(__xludf.DUMMYFUNCTION("""COMPUTED_VALUE"""),142.44)</f>
        <v>142.44</v>
      </c>
    </row>
    <row r="93">
      <c r="A93" s="2">
        <f>IFERROR(__xludf.DUMMYFUNCTION("""COMPUTED_VALUE"""),42870.66666666667)</f>
        <v>42870.66667</v>
      </c>
      <c r="B93" s="1">
        <f>IFERROR(__xludf.DUMMYFUNCTION("""COMPUTED_VALUE"""),143.4)</f>
        <v>143.4</v>
      </c>
    </row>
    <row r="94">
      <c r="A94" s="2">
        <f>IFERROR(__xludf.DUMMYFUNCTION("""COMPUTED_VALUE"""),42871.66666666667)</f>
        <v>42871.66667</v>
      </c>
      <c r="B94" s="1">
        <f>IFERROR(__xludf.DUMMYFUNCTION("""COMPUTED_VALUE"""),144.2)</f>
        <v>144.2</v>
      </c>
    </row>
    <row r="95">
      <c r="A95" s="2">
        <f>IFERROR(__xludf.DUMMYFUNCTION("""COMPUTED_VALUE"""),42872.66666666667)</f>
        <v>42872.66667</v>
      </c>
      <c r="B95" s="1">
        <f>IFERROR(__xludf.DUMMYFUNCTION("""COMPUTED_VALUE"""),140.05)</f>
        <v>140.05</v>
      </c>
    </row>
    <row r="96">
      <c r="A96" s="2">
        <f>IFERROR(__xludf.DUMMYFUNCTION("""COMPUTED_VALUE"""),42873.66666666667)</f>
        <v>42873.66667</v>
      </c>
      <c r="B96" s="1">
        <f>IFERROR(__xludf.DUMMYFUNCTION("""COMPUTED_VALUE"""),140.73)</f>
        <v>140.73</v>
      </c>
    </row>
    <row r="97">
      <c r="A97" s="2">
        <f>IFERROR(__xludf.DUMMYFUNCTION("""COMPUTED_VALUE"""),42874.66666666667)</f>
        <v>42874.66667</v>
      </c>
      <c r="B97" s="1">
        <f>IFERROR(__xludf.DUMMYFUNCTION("""COMPUTED_VALUE"""),141.53)</f>
        <v>141.53</v>
      </c>
    </row>
    <row r="98">
      <c r="A98" s="2">
        <f>IFERROR(__xludf.DUMMYFUNCTION("""COMPUTED_VALUE"""),42877.66666666667)</f>
        <v>42877.66667</v>
      </c>
      <c r="B98" s="1">
        <f>IFERROR(__xludf.DUMMYFUNCTION("""COMPUTED_VALUE"""),142.98)</f>
        <v>142.98</v>
      </c>
    </row>
    <row r="99">
      <c r="A99" s="2">
        <f>IFERROR(__xludf.DUMMYFUNCTION("""COMPUTED_VALUE"""),42878.66666666667)</f>
        <v>42878.66667</v>
      </c>
      <c r="B99" s="1">
        <f>IFERROR(__xludf.DUMMYFUNCTION("""COMPUTED_VALUE"""),143.1)</f>
        <v>143.1</v>
      </c>
    </row>
    <row r="100">
      <c r="A100" s="2">
        <f>IFERROR(__xludf.DUMMYFUNCTION("""COMPUTED_VALUE"""),42879.66666666667)</f>
        <v>42879.66667</v>
      </c>
      <c r="B100" s="1">
        <f>IFERROR(__xludf.DUMMYFUNCTION("""COMPUTED_VALUE"""),143.8)</f>
        <v>143.8</v>
      </c>
    </row>
    <row r="101">
      <c r="A101" s="2">
        <f>IFERROR(__xludf.DUMMYFUNCTION("""COMPUTED_VALUE"""),42880.66666666667)</f>
        <v>42880.66667</v>
      </c>
      <c r="B101" s="1">
        <f>IFERROR(__xludf.DUMMYFUNCTION("""COMPUTED_VALUE"""),144.96)</f>
        <v>144.96</v>
      </c>
    </row>
    <row r="102">
      <c r="A102" s="2">
        <f>IFERROR(__xludf.DUMMYFUNCTION("""COMPUTED_VALUE"""),42881.66666666667)</f>
        <v>42881.66667</v>
      </c>
      <c r="B102" s="1">
        <f>IFERROR(__xludf.DUMMYFUNCTION("""COMPUTED_VALUE"""),144.96)</f>
        <v>144.96</v>
      </c>
    </row>
    <row r="103">
      <c r="A103" s="2">
        <f>IFERROR(__xludf.DUMMYFUNCTION("""COMPUTED_VALUE"""),42885.66666666667)</f>
        <v>42885.66667</v>
      </c>
      <c r="B103" s="1">
        <f>IFERROR(__xludf.DUMMYFUNCTION("""COMPUTED_VALUE"""),145.32)</f>
        <v>145.32</v>
      </c>
    </row>
    <row r="104">
      <c r="A104" s="2">
        <f>IFERROR(__xludf.DUMMYFUNCTION("""COMPUTED_VALUE"""),42886.66666666667)</f>
        <v>42886.66667</v>
      </c>
      <c r="B104" s="1">
        <f>IFERROR(__xludf.DUMMYFUNCTION("""COMPUTED_VALUE"""),144.92)</f>
        <v>144.92</v>
      </c>
    </row>
    <row r="105">
      <c r="A105" s="2">
        <f>IFERROR(__xludf.DUMMYFUNCTION("""COMPUTED_VALUE"""),42887.66666666667)</f>
        <v>42887.66667</v>
      </c>
      <c r="B105" s="1">
        <f>IFERROR(__xludf.DUMMYFUNCTION("""COMPUTED_VALUE"""),145.63)</f>
        <v>145.63</v>
      </c>
    </row>
    <row r="106">
      <c r="A106" s="2">
        <f>IFERROR(__xludf.DUMMYFUNCTION("""COMPUTED_VALUE"""),42888.66666666667)</f>
        <v>42888.66667</v>
      </c>
      <c r="B106" s="1">
        <f>IFERROR(__xludf.DUMMYFUNCTION("""COMPUTED_VALUE"""),146.96)</f>
        <v>146.96</v>
      </c>
    </row>
    <row r="107">
      <c r="A107" s="2">
        <f>IFERROR(__xludf.DUMMYFUNCTION("""COMPUTED_VALUE"""),42891.66666666667)</f>
        <v>42891.66667</v>
      </c>
      <c r="B107" s="1">
        <f>IFERROR(__xludf.DUMMYFUNCTION("""COMPUTED_VALUE"""),147.12)</f>
        <v>147.12</v>
      </c>
    </row>
    <row r="108">
      <c r="A108" s="2">
        <f>IFERROR(__xludf.DUMMYFUNCTION("""COMPUTED_VALUE"""),42892.66666666667)</f>
        <v>42892.66667</v>
      </c>
      <c r="B108" s="1">
        <f>IFERROR(__xludf.DUMMYFUNCTION("""COMPUTED_VALUE"""),146.88)</f>
        <v>146.88</v>
      </c>
    </row>
    <row r="109">
      <c r="A109" s="2">
        <f>IFERROR(__xludf.DUMMYFUNCTION("""COMPUTED_VALUE"""),42893.66666666667)</f>
        <v>42893.66667</v>
      </c>
      <c r="B109" s="1">
        <f>IFERROR(__xludf.DUMMYFUNCTION("""COMPUTED_VALUE"""),147.2)</f>
        <v>147.2</v>
      </c>
    </row>
    <row r="110">
      <c r="A110" s="2">
        <f>IFERROR(__xludf.DUMMYFUNCTION("""COMPUTED_VALUE"""),42894.66666666667)</f>
        <v>42894.66667</v>
      </c>
      <c r="B110" s="1">
        <f>IFERROR(__xludf.DUMMYFUNCTION("""COMPUTED_VALUE"""),147.79)</f>
        <v>147.79</v>
      </c>
    </row>
    <row r="111">
      <c r="A111" s="2">
        <f>IFERROR(__xludf.DUMMYFUNCTION("""COMPUTED_VALUE"""),42895.66666666667)</f>
        <v>42895.66667</v>
      </c>
      <c r="B111" s="1">
        <f>IFERROR(__xludf.DUMMYFUNCTION("""COMPUTED_VALUE"""),143.69)</f>
        <v>143.69</v>
      </c>
    </row>
    <row r="112">
      <c r="A112" s="2">
        <f>IFERROR(__xludf.DUMMYFUNCTION("""COMPUTED_VALUE"""),42898.66666666667)</f>
        <v>42898.66667</v>
      </c>
      <c r="B112" s="1">
        <f>IFERROR(__xludf.DUMMYFUNCTION("""COMPUTED_VALUE"""),142.6)</f>
        <v>142.6</v>
      </c>
    </row>
    <row r="113">
      <c r="A113" s="2">
        <f>IFERROR(__xludf.DUMMYFUNCTION("""COMPUTED_VALUE"""),42899.66666666667)</f>
        <v>42899.66667</v>
      </c>
      <c r="B113" s="1">
        <f>IFERROR(__xludf.DUMMYFUNCTION("""COMPUTED_VALUE"""),143.84)</f>
        <v>143.84</v>
      </c>
    </row>
    <row r="114">
      <c r="A114" s="2">
        <f>IFERROR(__xludf.DUMMYFUNCTION("""COMPUTED_VALUE"""),42900.66666666667)</f>
        <v>42900.66667</v>
      </c>
      <c r="B114" s="1">
        <f>IFERROR(__xludf.DUMMYFUNCTION("""COMPUTED_VALUE"""),143.01)</f>
        <v>143.01</v>
      </c>
    </row>
    <row r="115">
      <c r="A115" s="2">
        <f>IFERROR(__xludf.DUMMYFUNCTION("""COMPUTED_VALUE"""),42901.66666666667)</f>
        <v>42901.66667</v>
      </c>
      <c r="B115" s="1">
        <f>IFERROR(__xludf.DUMMYFUNCTION("""COMPUTED_VALUE"""),142.34)</f>
        <v>142.34</v>
      </c>
    </row>
    <row r="116">
      <c r="A116" s="2">
        <f>IFERROR(__xludf.DUMMYFUNCTION("""COMPUTED_VALUE"""),42902.66666666667)</f>
        <v>42902.66667</v>
      </c>
      <c r="B116" s="1">
        <f>IFERROR(__xludf.DUMMYFUNCTION("""COMPUTED_VALUE"""),142.11)</f>
        <v>142.11</v>
      </c>
    </row>
    <row r="117">
      <c r="A117" s="2">
        <f>IFERROR(__xludf.DUMMYFUNCTION("""COMPUTED_VALUE"""),42905.66666666667)</f>
        <v>42905.66667</v>
      </c>
      <c r="B117" s="1">
        <f>IFERROR(__xludf.DUMMYFUNCTION("""COMPUTED_VALUE"""),144.4)</f>
        <v>144.4</v>
      </c>
    </row>
    <row r="118">
      <c r="A118" s="2">
        <f>IFERROR(__xludf.DUMMYFUNCTION("""COMPUTED_VALUE"""),42906.66666666667)</f>
        <v>42906.66667</v>
      </c>
      <c r="B118" s="1">
        <f>IFERROR(__xludf.DUMMYFUNCTION("""COMPUTED_VALUE"""),143.2)</f>
        <v>143.2</v>
      </c>
    </row>
    <row r="119">
      <c r="A119" s="2">
        <f>IFERROR(__xludf.DUMMYFUNCTION("""COMPUTED_VALUE"""),42907.66666666667)</f>
        <v>42907.66667</v>
      </c>
      <c r="B119" s="1">
        <f>IFERROR(__xludf.DUMMYFUNCTION("""COMPUTED_VALUE"""),144.17)</f>
        <v>144.17</v>
      </c>
    </row>
    <row r="120">
      <c r="A120" s="2">
        <f>IFERROR(__xludf.DUMMYFUNCTION("""COMPUTED_VALUE"""),42908.66666666667)</f>
        <v>42908.66667</v>
      </c>
      <c r="B120" s="1">
        <f>IFERROR(__xludf.DUMMYFUNCTION("""COMPUTED_VALUE"""),144.39)</f>
        <v>144.39</v>
      </c>
    </row>
    <row r="121">
      <c r="A121" s="2">
        <f>IFERROR(__xludf.DUMMYFUNCTION("""COMPUTED_VALUE"""),42909.66666666667)</f>
        <v>42909.66667</v>
      </c>
      <c r="B121" s="1">
        <f>IFERROR(__xludf.DUMMYFUNCTION("""COMPUTED_VALUE"""),145.34)</f>
        <v>145.34</v>
      </c>
    </row>
    <row r="122">
      <c r="A122" s="2">
        <f>IFERROR(__xludf.DUMMYFUNCTION("""COMPUTED_VALUE"""),42912.66666666667)</f>
        <v>42912.66667</v>
      </c>
      <c r="B122" s="1">
        <f>IFERROR(__xludf.DUMMYFUNCTION("""COMPUTED_VALUE"""),144.56)</f>
        <v>144.56</v>
      </c>
    </row>
    <row r="123">
      <c r="A123" s="2">
        <f>IFERROR(__xludf.DUMMYFUNCTION("""COMPUTED_VALUE"""),42913.66666666667)</f>
        <v>42913.66667</v>
      </c>
      <c r="B123" s="1">
        <f>IFERROR(__xludf.DUMMYFUNCTION("""COMPUTED_VALUE"""),142.13)</f>
        <v>142.13</v>
      </c>
    </row>
    <row r="124">
      <c r="A124" s="2">
        <f>IFERROR(__xludf.DUMMYFUNCTION("""COMPUTED_VALUE"""),42914.66666666667)</f>
        <v>42914.66667</v>
      </c>
      <c r="B124" s="1">
        <f>IFERROR(__xludf.DUMMYFUNCTION("""COMPUTED_VALUE"""),143.57)</f>
        <v>143.57</v>
      </c>
    </row>
    <row r="125">
      <c r="A125" s="2">
        <f>IFERROR(__xludf.DUMMYFUNCTION("""COMPUTED_VALUE"""),42915.66666666667)</f>
        <v>42915.66667</v>
      </c>
      <c r="B125" s="1">
        <f>IFERROR(__xludf.DUMMYFUNCTION("""COMPUTED_VALUE"""),141.03)</f>
        <v>141.03</v>
      </c>
    </row>
    <row r="126">
      <c r="A126" s="2">
        <f>IFERROR(__xludf.DUMMYFUNCTION("""COMPUTED_VALUE"""),42916.66666666667)</f>
        <v>42916.66667</v>
      </c>
      <c r="B126" s="1">
        <f>IFERROR(__xludf.DUMMYFUNCTION("""COMPUTED_VALUE"""),140.84)</f>
        <v>140.84</v>
      </c>
    </row>
    <row r="127">
      <c r="A127" s="2">
        <f>IFERROR(__xludf.DUMMYFUNCTION("""COMPUTED_VALUE"""),42919.66666666667)</f>
        <v>42919.66667</v>
      </c>
      <c r="B127" s="1">
        <f>IFERROR(__xludf.DUMMYFUNCTION("""COMPUTED_VALUE"""),139.7)</f>
        <v>139.7</v>
      </c>
    </row>
    <row r="128">
      <c r="A128" s="2">
        <f>IFERROR(__xludf.DUMMYFUNCTION("""COMPUTED_VALUE"""),42921.66666666667)</f>
        <v>42921.66667</v>
      </c>
      <c r="B128" s="1">
        <f>IFERROR(__xludf.DUMMYFUNCTION("""COMPUTED_VALUE"""),141.14)</f>
        <v>141.14</v>
      </c>
    </row>
    <row r="129">
      <c r="A129" s="2">
        <f>IFERROR(__xludf.DUMMYFUNCTION("""COMPUTED_VALUE"""),42922.66666666667)</f>
        <v>42922.66667</v>
      </c>
      <c r="B129" s="1">
        <f>IFERROR(__xludf.DUMMYFUNCTION("""COMPUTED_VALUE"""),139.87)</f>
        <v>139.87</v>
      </c>
    </row>
    <row r="130">
      <c r="A130" s="2">
        <f>IFERROR(__xludf.DUMMYFUNCTION("""COMPUTED_VALUE"""),42923.66666666667)</f>
        <v>42923.66667</v>
      </c>
      <c r="B130" s="1">
        <f>IFERROR(__xludf.DUMMYFUNCTION("""COMPUTED_VALUE"""),141.7)</f>
        <v>141.7</v>
      </c>
    </row>
    <row r="131">
      <c r="A131" s="2">
        <f>IFERROR(__xludf.DUMMYFUNCTION("""COMPUTED_VALUE"""),42926.66666666667)</f>
        <v>42926.66667</v>
      </c>
      <c r="B131" s="1">
        <f>IFERROR(__xludf.DUMMYFUNCTION("""COMPUTED_VALUE"""),142.73)</f>
        <v>142.73</v>
      </c>
    </row>
    <row r="132">
      <c r="A132" s="2">
        <f>IFERROR(__xludf.DUMMYFUNCTION("""COMPUTED_VALUE"""),42927.66666666667)</f>
        <v>42927.66667</v>
      </c>
      <c r="B132" s="1">
        <f>IFERROR(__xludf.DUMMYFUNCTION("""COMPUTED_VALUE"""),143.28)</f>
        <v>143.28</v>
      </c>
    </row>
    <row r="133">
      <c r="A133" s="2">
        <f>IFERROR(__xludf.DUMMYFUNCTION("""COMPUTED_VALUE"""),42928.66666666667)</f>
        <v>42928.66667</v>
      </c>
      <c r="B133" s="1">
        <f>IFERROR(__xludf.DUMMYFUNCTION("""COMPUTED_VALUE"""),145.24)</f>
        <v>145.24</v>
      </c>
    </row>
    <row r="134">
      <c r="A134" s="2">
        <f>IFERROR(__xludf.DUMMYFUNCTION("""COMPUTED_VALUE"""),42929.66666666667)</f>
        <v>42929.66667</v>
      </c>
      <c r="B134" s="1">
        <f>IFERROR(__xludf.DUMMYFUNCTION("""COMPUTED_VALUE"""),145.59)</f>
        <v>145.59</v>
      </c>
    </row>
    <row r="135">
      <c r="A135" s="2">
        <f>IFERROR(__xludf.DUMMYFUNCTION("""COMPUTED_VALUE"""),42930.66666666667)</f>
        <v>42930.66667</v>
      </c>
      <c r="B135" s="1">
        <f>IFERROR(__xludf.DUMMYFUNCTION("""COMPUTED_VALUE"""),146.78)</f>
        <v>146.78</v>
      </c>
    </row>
    <row r="136">
      <c r="A136" s="2">
        <f>IFERROR(__xludf.DUMMYFUNCTION("""COMPUTED_VALUE"""),42933.66666666667)</f>
        <v>42933.66667</v>
      </c>
      <c r="B136" s="1">
        <f>IFERROR(__xludf.DUMMYFUNCTION("""COMPUTED_VALUE"""),146.87)</f>
        <v>146.87</v>
      </c>
    </row>
    <row r="137">
      <c r="A137" s="2">
        <f>IFERROR(__xludf.DUMMYFUNCTION("""COMPUTED_VALUE"""),42934.66666666667)</f>
        <v>42934.66667</v>
      </c>
      <c r="B137" s="1">
        <f>IFERROR(__xludf.DUMMYFUNCTION("""COMPUTED_VALUE"""),147.57)</f>
        <v>147.57</v>
      </c>
    </row>
    <row r="138">
      <c r="A138" s="2">
        <f>IFERROR(__xludf.DUMMYFUNCTION("""COMPUTED_VALUE"""),42935.66666666667)</f>
        <v>42935.66667</v>
      </c>
      <c r="B138" s="1">
        <f>IFERROR(__xludf.DUMMYFUNCTION("""COMPUTED_VALUE"""),148.46)</f>
        <v>148.46</v>
      </c>
    </row>
    <row r="139">
      <c r="A139" s="2">
        <f>IFERROR(__xludf.DUMMYFUNCTION("""COMPUTED_VALUE"""),42936.66666666667)</f>
        <v>42936.66667</v>
      </c>
      <c r="B139" s="1">
        <f>IFERROR(__xludf.DUMMYFUNCTION("""COMPUTED_VALUE"""),148.6)</f>
        <v>148.6</v>
      </c>
    </row>
    <row r="140">
      <c r="A140" s="2">
        <f>IFERROR(__xludf.DUMMYFUNCTION("""COMPUTED_VALUE"""),42937.66666666667)</f>
        <v>42937.66667</v>
      </c>
      <c r="B140" s="1">
        <f>IFERROR(__xludf.DUMMYFUNCTION("""COMPUTED_VALUE"""),148.28)</f>
        <v>148.28</v>
      </c>
    </row>
    <row r="141">
      <c r="A141" s="2">
        <f>IFERROR(__xludf.DUMMYFUNCTION("""COMPUTED_VALUE"""),42940.66666666667)</f>
        <v>42940.66667</v>
      </c>
      <c r="B141" s="1">
        <f>IFERROR(__xludf.DUMMYFUNCTION("""COMPUTED_VALUE"""),148.87)</f>
        <v>148.87</v>
      </c>
    </row>
    <row r="142">
      <c r="A142" s="2">
        <f>IFERROR(__xludf.DUMMYFUNCTION("""COMPUTED_VALUE"""),42941.66666666667)</f>
        <v>42941.66667</v>
      </c>
      <c r="B142" s="1">
        <f>IFERROR(__xludf.DUMMYFUNCTION("""COMPUTED_VALUE"""),148.69)</f>
        <v>148.69</v>
      </c>
    </row>
    <row r="143">
      <c r="A143" s="2">
        <f>IFERROR(__xludf.DUMMYFUNCTION("""COMPUTED_VALUE"""),42942.66666666667)</f>
        <v>42942.66667</v>
      </c>
      <c r="B143" s="1">
        <f>IFERROR(__xludf.DUMMYFUNCTION("""COMPUTED_VALUE"""),148.96)</f>
        <v>148.96</v>
      </c>
    </row>
    <row r="144">
      <c r="A144" s="2">
        <f>IFERROR(__xludf.DUMMYFUNCTION("""COMPUTED_VALUE"""),42943.66666666667)</f>
        <v>42943.66667</v>
      </c>
      <c r="B144" s="1">
        <f>IFERROR(__xludf.DUMMYFUNCTION("""COMPUTED_VALUE"""),147.61)</f>
        <v>147.61</v>
      </c>
    </row>
    <row r="145">
      <c r="A145" s="2">
        <f>IFERROR(__xludf.DUMMYFUNCTION("""COMPUTED_VALUE"""),42944.66666666667)</f>
        <v>42944.66667</v>
      </c>
      <c r="B145" s="1">
        <f>IFERROR(__xludf.DUMMYFUNCTION("""COMPUTED_VALUE"""),147.4)</f>
        <v>147.4</v>
      </c>
    </row>
    <row r="146">
      <c r="A146" s="2">
        <f>IFERROR(__xludf.DUMMYFUNCTION("""COMPUTED_VALUE"""),42947.66666666667)</f>
        <v>42947.66667</v>
      </c>
      <c r="B146" s="1">
        <f>IFERROR(__xludf.DUMMYFUNCTION("""COMPUTED_VALUE"""),146.66)</f>
        <v>146.66</v>
      </c>
    </row>
    <row r="147">
      <c r="A147" s="2">
        <f>IFERROR(__xludf.DUMMYFUNCTION("""COMPUTED_VALUE"""),42948.66666666667)</f>
        <v>42948.66667</v>
      </c>
      <c r="B147" s="1">
        <f>IFERROR(__xludf.DUMMYFUNCTION("""COMPUTED_VALUE"""),147.44)</f>
        <v>147.44</v>
      </c>
    </row>
    <row r="148">
      <c r="A148" s="2">
        <f>IFERROR(__xludf.DUMMYFUNCTION("""COMPUTED_VALUE"""),42949.66666666667)</f>
        <v>42949.66667</v>
      </c>
      <c r="B148" s="1">
        <f>IFERROR(__xludf.DUMMYFUNCTION("""COMPUTED_VALUE"""),147.64)</f>
        <v>147.64</v>
      </c>
    </row>
    <row r="149">
      <c r="A149" s="2">
        <f>IFERROR(__xludf.DUMMYFUNCTION("""COMPUTED_VALUE"""),42950.66666666667)</f>
        <v>42950.66667</v>
      </c>
      <c r="B149" s="1">
        <f>IFERROR(__xludf.DUMMYFUNCTION("""COMPUTED_VALUE"""),147.23)</f>
        <v>147.23</v>
      </c>
    </row>
    <row r="150">
      <c r="A150" s="2">
        <f>IFERROR(__xludf.DUMMYFUNCTION("""COMPUTED_VALUE"""),42951.66666666667)</f>
        <v>42951.66667</v>
      </c>
      <c r="B150" s="1">
        <f>IFERROR(__xludf.DUMMYFUNCTION("""COMPUTED_VALUE"""),147.44)</f>
        <v>147.44</v>
      </c>
    </row>
    <row r="151">
      <c r="A151" s="2">
        <f>IFERROR(__xludf.DUMMYFUNCTION("""COMPUTED_VALUE"""),42954.66666666667)</f>
        <v>42954.66667</v>
      </c>
      <c r="B151" s="1">
        <f>IFERROR(__xludf.DUMMYFUNCTION("""COMPUTED_VALUE"""),148.34)</f>
        <v>148.34</v>
      </c>
    </row>
    <row r="152">
      <c r="A152" s="2">
        <f>IFERROR(__xludf.DUMMYFUNCTION("""COMPUTED_VALUE"""),42955.66666666667)</f>
        <v>42955.66667</v>
      </c>
      <c r="B152" s="1">
        <f>IFERROR(__xludf.DUMMYFUNCTION("""COMPUTED_VALUE"""),148.15)</f>
        <v>148.15</v>
      </c>
    </row>
    <row r="153">
      <c r="A153" s="2">
        <f>IFERROR(__xludf.DUMMYFUNCTION("""COMPUTED_VALUE"""),42956.66666666667)</f>
        <v>42956.66667</v>
      </c>
      <c r="B153" s="1">
        <f>IFERROR(__xludf.DUMMYFUNCTION("""COMPUTED_VALUE"""),148.01)</f>
        <v>148.01</v>
      </c>
    </row>
    <row r="154">
      <c r="A154" s="2">
        <f>IFERROR(__xludf.DUMMYFUNCTION("""COMPUTED_VALUE"""),42957.66666666667)</f>
        <v>42957.66667</v>
      </c>
      <c r="B154" s="1">
        <f>IFERROR(__xludf.DUMMYFUNCTION("""COMPUTED_VALUE"""),144.86)</f>
        <v>144.86</v>
      </c>
    </row>
    <row r="155">
      <c r="A155" s="2">
        <f>IFERROR(__xludf.DUMMYFUNCTION("""COMPUTED_VALUE"""),42958.66666666667)</f>
        <v>42958.66667</v>
      </c>
      <c r="B155" s="1">
        <f>IFERROR(__xludf.DUMMYFUNCTION("""COMPUTED_VALUE"""),146.0)</f>
        <v>146</v>
      </c>
    </row>
    <row r="156">
      <c r="A156" s="2">
        <f>IFERROR(__xludf.DUMMYFUNCTION("""COMPUTED_VALUE"""),42961.66666666667)</f>
        <v>42961.66667</v>
      </c>
      <c r="B156" s="1">
        <f>IFERROR(__xludf.DUMMYFUNCTION("""COMPUTED_VALUE"""),148.36)</f>
        <v>148.36</v>
      </c>
    </row>
    <row r="157">
      <c r="A157" s="2">
        <f>IFERROR(__xludf.DUMMYFUNCTION("""COMPUTED_VALUE"""),42962.66666666667)</f>
        <v>42962.66667</v>
      </c>
      <c r="B157" s="1">
        <f>IFERROR(__xludf.DUMMYFUNCTION("""COMPUTED_VALUE"""),148.65)</f>
        <v>148.65</v>
      </c>
    </row>
    <row r="158">
      <c r="A158" s="2">
        <f>IFERROR(__xludf.DUMMYFUNCTION("""COMPUTED_VALUE"""),42963.66666666667)</f>
        <v>42963.66667</v>
      </c>
      <c r="B158" s="1">
        <f>IFERROR(__xludf.DUMMYFUNCTION("""COMPUTED_VALUE"""),149.16)</f>
        <v>149.16</v>
      </c>
    </row>
    <row r="159">
      <c r="A159" s="2">
        <f>IFERROR(__xludf.DUMMYFUNCTION("""COMPUTED_VALUE"""),42964.66666666667)</f>
        <v>42964.66667</v>
      </c>
      <c r="B159" s="1">
        <f>IFERROR(__xludf.DUMMYFUNCTION("""COMPUTED_VALUE"""),146.2)</f>
        <v>146.2</v>
      </c>
    </row>
    <row r="160">
      <c r="A160" s="2">
        <f>IFERROR(__xludf.DUMMYFUNCTION("""COMPUTED_VALUE"""),42965.66666666667)</f>
        <v>42965.66667</v>
      </c>
      <c r="B160" s="1">
        <f>IFERROR(__xludf.DUMMYFUNCTION("""COMPUTED_VALUE"""),146.16)</f>
        <v>146.16</v>
      </c>
    </row>
    <row r="161">
      <c r="A161" s="2">
        <f>IFERROR(__xludf.DUMMYFUNCTION("""COMPUTED_VALUE"""),42968.66666666667)</f>
        <v>42968.66667</v>
      </c>
      <c r="B161" s="1">
        <f>IFERROR(__xludf.DUMMYFUNCTION("""COMPUTED_VALUE"""),145.99)</f>
        <v>145.99</v>
      </c>
    </row>
    <row r="162">
      <c r="A162" s="2">
        <f>IFERROR(__xludf.DUMMYFUNCTION("""COMPUTED_VALUE"""),42969.66666666667)</f>
        <v>42969.66667</v>
      </c>
      <c r="B162" s="1">
        <f>IFERROR(__xludf.DUMMYFUNCTION("""COMPUTED_VALUE"""),148.14)</f>
        <v>148.14</v>
      </c>
    </row>
    <row r="163">
      <c r="A163" s="2">
        <f>IFERROR(__xludf.DUMMYFUNCTION("""COMPUTED_VALUE"""),42970.66666666667)</f>
        <v>42970.66667</v>
      </c>
      <c r="B163" s="1">
        <f>IFERROR(__xludf.DUMMYFUNCTION("""COMPUTED_VALUE"""),147.87)</f>
        <v>147.87</v>
      </c>
    </row>
    <row r="164">
      <c r="A164" s="2">
        <f>IFERROR(__xludf.DUMMYFUNCTION("""COMPUTED_VALUE"""),42971.66666666667)</f>
        <v>42971.66667</v>
      </c>
      <c r="B164" s="1">
        <f>IFERROR(__xludf.DUMMYFUNCTION("""COMPUTED_VALUE"""),147.85)</f>
        <v>147.85</v>
      </c>
    </row>
    <row r="165">
      <c r="A165" s="2">
        <f>IFERROR(__xludf.DUMMYFUNCTION("""COMPUTED_VALUE"""),42972.66666666667)</f>
        <v>42972.66667</v>
      </c>
      <c r="B165" s="1">
        <f>IFERROR(__xludf.DUMMYFUNCTION("""COMPUTED_VALUE"""),147.75)</f>
        <v>147.75</v>
      </c>
    </row>
    <row r="166">
      <c r="A166" s="2">
        <f>IFERROR(__xludf.DUMMYFUNCTION("""COMPUTED_VALUE"""),42975.66666666667)</f>
        <v>42975.66667</v>
      </c>
      <c r="B166" s="1">
        <f>IFERROR(__xludf.DUMMYFUNCTION("""COMPUTED_VALUE"""),148.13)</f>
        <v>148.13</v>
      </c>
    </row>
    <row r="167">
      <c r="A167" s="2">
        <f>IFERROR(__xludf.DUMMYFUNCTION("""COMPUTED_VALUE"""),42976.66666666667)</f>
        <v>42976.66667</v>
      </c>
      <c r="B167" s="1">
        <f>IFERROR(__xludf.DUMMYFUNCTION("""COMPUTED_VALUE"""),148.73)</f>
        <v>148.73</v>
      </c>
    </row>
    <row r="168">
      <c r="A168" s="2">
        <f>IFERROR(__xludf.DUMMYFUNCTION("""COMPUTED_VALUE"""),42977.66666666667)</f>
        <v>42977.66667</v>
      </c>
      <c r="B168" s="1">
        <f>IFERROR(__xludf.DUMMYFUNCTION("""COMPUTED_VALUE"""),150.11)</f>
        <v>150.11</v>
      </c>
    </row>
    <row r="169">
      <c r="A169" s="2">
        <f>IFERROR(__xludf.DUMMYFUNCTION("""COMPUTED_VALUE"""),42978.66666666667)</f>
        <v>42978.66667</v>
      </c>
      <c r="B169" s="1">
        <f>IFERROR(__xludf.DUMMYFUNCTION("""COMPUTED_VALUE"""),151.22)</f>
        <v>151.22</v>
      </c>
    </row>
    <row r="170">
      <c r="A170" s="2">
        <f>IFERROR(__xludf.DUMMYFUNCTION("""COMPUTED_VALUE"""),42979.66666666667)</f>
        <v>42979.66667</v>
      </c>
      <c r="B170" s="1">
        <f>IFERROR(__xludf.DUMMYFUNCTION("""COMPUTED_VALUE"""),151.11)</f>
        <v>151.11</v>
      </c>
    </row>
    <row r="171">
      <c r="A171" s="2">
        <f>IFERROR(__xludf.DUMMYFUNCTION("""COMPUTED_VALUE"""),42983.66666666667)</f>
        <v>42983.66667</v>
      </c>
      <c r="B171" s="1">
        <f>IFERROR(__xludf.DUMMYFUNCTION("""COMPUTED_VALUE"""),149.83)</f>
        <v>149.83</v>
      </c>
    </row>
    <row r="172">
      <c r="A172" s="2">
        <f>IFERROR(__xludf.DUMMYFUNCTION("""COMPUTED_VALUE"""),42984.66666666667)</f>
        <v>42984.66667</v>
      </c>
      <c r="B172" s="1">
        <f>IFERROR(__xludf.DUMMYFUNCTION("""COMPUTED_VALUE"""),150.06)</f>
        <v>150.06</v>
      </c>
    </row>
    <row r="173">
      <c r="A173" s="2">
        <f>IFERROR(__xludf.DUMMYFUNCTION("""COMPUTED_VALUE"""),42985.66666666667)</f>
        <v>42985.66667</v>
      </c>
      <c r="B173" s="1">
        <f>IFERROR(__xludf.DUMMYFUNCTION("""COMPUTED_VALUE"""),150.76)</f>
        <v>150.76</v>
      </c>
    </row>
    <row r="174">
      <c r="A174" s="2">
        <f>IFERROR(__xludf.DUMMYFUNCTION("""COMPUTED_VALUE"""),42986.66666666667)</f>
        <v>42986.66667</v>
      </c>
      <c r="B174" s="1">
        <f>IFERROR(__xludf.DUMMYFUNCTION("""COMPUTED_VALUE"""),149.56)</f>
        <v>149.56</v>
      </c>
    </row>
    <row r="175">
      <c r="A175" s="2">
        <f>IFERROR(__xludf.DUMMYFUNCTION("""COMPUTED_VALUE"""),42989.66666666667)</f>
        <v>42989.66667</v>
      </c>
      <c r="B175" s="1">
        <f>IFERROR(__xludf.DUMMYFUNCTION("""COMPUTED_VALUE"""),151.8)</f>
        <v>151.8</v>
      </c>
    </row>
    <row r="176">
      <c r="A176" s="2">
        <f>IFERROR(__xludf.DUMMYFUNCTION("""COMPUTED_VALUE"""),42990.66666666667)</f>
        <v>42990.66667</v>
      </c>
      <c r="B176" s="1">
        <f>IFERROR(__xludf.DUMMYFUNCTION("""COMPUTED_VALUE"""),152.07)</f>
        <v>152.07</v>
      </c>
    </row>
    <row r="177">
      <c r="A177" s="2">
        <f>IFERROR(__xludf.DUMMYFUNCTION("""COMPUTED_VALUE"""),42991.66666666667)</f>
        <v>42991.66667</v>
      </c>
      <c r="B177" s="1">
        <f>IFERROR(__xludf.DUMMYFUNCTION("""COMPUTED_VALUE"""),151.79)</f>
        <v>151.79</v>
      </c>
    </row>
    <row r="178">
      <c r="A178" s="2">
        <f>IFERROR(__xludf.DUMMYFUNCTION("""COMPUTED_VALUE"""),42992.66666666667)</f>
        <v>42992.66667</v>
      </c>
      <c r="B178" s="1">
        <f>IFERROR(__xludf.DUMMYFUNCTION("""COMPUTED_VALUE"""),151.38)</f>
        <v>151.38</v>
      </c>
    </row>
    <row r="179">
      <c r="A179" s="2">
        <f>IFERROR(__xludf.DUMMYFUNCTION("""COMPUTED_VALUE"""),42993.66666666667)</f>
        <v>42993.66667</v>
      </c>
      <c r="B179" s="1">
        <f>IFERROR(__xludf.DUMMYFUNCTION("""COMPUTED_VALUE"""),151.81)</f>
        <v>151.81</v>
      </c>
    </row>
    <row r="180">
      <c r="A180" s="2">
        <f>IFERROR(__xludf.DUMMYFUNCTION("""COMPUTED_VALUE"""),42996.66666666667)</f>
        <v>42996.66667</v>
      </c>
      <c r="B180" s="1">
        <f>IFERROR(__xludf.DUMMYFUNCTION("""COMPUTED_VALUE"""),151.97)</f>
        <v>151.97</v>
      </c>
    </row>
    <row r="181">
      <c r="A181" s="2">
        <f>IFERROR(__xludf.DUMMYFUNCTION("""COMPUTED_VALUE"""),42997.66666666667)</f>
        <v>42997.66667</v>
      </c>
      <c r="B181" s="1">
        <f>IFERROR(__xludf.DUMMYFUNCTION("""COMPUTED_VALUE"""),152.49)</f>
        <v>152.49</v>
      </c>
    </row>
    <row r="182">
      <c r="A182" s="2">
        <f>IFERROR(__xludf.DUMMYFUNCTION("""COMPUTED_VALUE"""),42998.66666666667)</f>
        <v>42998.66667</v>
      </c>
      <c r="B182" s="1">
        <f>IFERROR(__xludf.DUMMYFUNCTION("""COMPUTED_VALUE"""),151.73)</f>
        <v>151.73</v>
      </c>
    </row>
    <row r="183">
      <c r="A183" s="2">
        <f>IFERROR(__xludf.DUMMYFUNCTION("""COMPUTED_VALUE"""),42999.66666666667)</f>
        <v>42999.66667</v>
      </c>
      <c r="B183" s="1">
        <f>IFERROR(__xludf.DUMMYFUNCTION("""COMPUTED_VALUE"""),150.88)</f>
        <v>150.88</v>
      </c>
    </row>
    <row r="184">
      <c r="A184" s="2">
        <f>IFERROR(__xludf.DUMMYFUNCTION("""COMPUTED_VALUE"""),43000.66666666667)</f>
        <v>43000.66667</v>
      </c>
      <c r="B184" s="1">
        <f>IFERROR(__xludf.DUMMYFUNCTION("""COMPUTED_VALUE"""),151.0)</f>
        <v>151</v>
      </c>
    </row>
    <row r="185">
      <c r="A185" s="2">
        <f>IFERROR(__xludf.DUMMYFUNCTION("""COMPUTED_VALUE"""),43003.66666666667)</f>
        <v>43003.66667</v>
      </c>
      <c r="B185" s="1">
        <f>IFERROR(__xludf.DUMMYFUNCTION("""COMPUTED_VALUE"""),148.94)</f>
        <v>148.94</v>
      </c>
    </row>
    <row r="186">
      <c r="A186" s="2">
        <f>IFERROR(__xludf.DUMMYFUNCTION("""COMPUTED_VALUE"""),43004.66666666667)</f>
        <v>43004.66667</v>
      </c>
      <c r="B186" s="1">
        <f>IFERROR(__xludf.DUMMYFUNCTION("""COMPUTED_VALUE"""),149.43)</f>
        <v>149.43</v>
      </c>
    </row>
    <row r="187">
      <c r="A187" s="2">
        <f>IFERROR(__xludf.DUMMYFUNCTION("""COMPUTED_VALUE"""),43005.66666666667)</f>
        <v>43005.66667</v>
      </c>
      <c r="B187" s="1">
        <f>IFERROR(__xludf.DUMMYFUNCTION("""COMPUTED_VALUE"""),150.82)</f>
        <v>150.82</v>
      </c>
    </row>
    <row r="188">
      <c r="A188" s="2">
        <f>IFERROR(__xludf.DUMMYFUNCTION("""COMPUTED_VALUE"""),43006.66666666667)</f>
        <v>43006.66667</v>
      </c>
      <c r="B188" s="1">
        <f>IFERROR(__xludf.DUMMYFUNCTION("""COMPUTED_VALUE"""),151.04)</f>
        <v>151.04</v>
      </c>
    </row>
    <row r="189">
      <c r="A189" s="2">
        <f>IFERROR(__xludf.DUMMYFUNCTION("""COMPUTED_VALUE"""),43007.66666666667)</f>
        <v>43007.66667</v>
      </c>
      <c r="B189" s="1">
        <f>IFERROR(__xludf.DUMMYFUNCTION("""COMPUTED_VALUE"""),151.99)</f>
        <v>151.99</v>
      </c>
    </row>
    <row r="190">
      <c r="A190" s="2">
        <f>IFERROR(__xludf.DUMMYFUNCTION("""COMPUTED_VALUE"""),43010.66666666667)</f>
        <v>43010.66667</v>
      </c>
      <c r="B190" s="1">
        <f>IFERROR(__xludf.DUMMYFUNCTION("""COMPUTED_VALUE"""),152.42)</f>
        <v>152.42</v>
      </c>
    </row>
    <row r="191">
      <c r="A191" s="2">
        <f>IFERROR(__xludf.DUMMYFUNCTION("""COMPUTED_VALUE"""),43011.66666666667)</f>
        <v>43011.66667</v>
      </c>
      <c r="B191" s="1">
        <f>IFERROR(__xludf.DUMMYFUNCTION("""COMPUTED_VALUE"""),152.81)</f>
        <v>152.81</v>
      </c>
    </row>
    <row r="192">
      <c r="A192" s="2">
        <f>IFERROR(__xludf.DUMMYFUNCTION("""COMPUTED_VALUE"""),43012.66666666667)</f>
        <v>43012.66667</v>
      </c>
      <c r="B192" s="1">
        <f>IFERROR(__xludf.DUMMYFUNCTION("""COMPUTED_VALUE"""),152.72)</f>
        <v>152.72</v>
      </c>
    </row>
    <row r="193">
      <c r="A193" s="2">
        <f>IFERROR(__xludf.DUMMYFUNCTION("""COMPUTED_VALUE"""),43013.66666666667)</f>
        <v>43013.66667</v>
      </c>
      <c r="B193" s="1">
        <f>IFERROR(__xludf.DUMMYFUNCTION("""COMPUTED_VALUE"""),154.16)</f>
        <v>154.16</v>
      </c>
    </row>
    <row r="194">
      <c r="A194" s="2">
        <f>IFERROR(__xludf.DUMMYFUNCTION("""COMPUTED_VALUE"""),43014.66666666667)</f>
        <v>43014.66667</v>
      </c>
      <c r="B194" s="1">
        <f>IFERROR(__xludf.DUMMYFUNCTION("""COMPUTED_VALUE"""),154.63)</f>
        <v>154.63</v>
      </c>
    </row>
    <row r="195">
      <c r="A195" s="2">
        <f>IFERROR(__xludf.DUMMYFUNCTION("""COMPUTED_VALUE"""),43017.66666666667)</f>
        <v>43017.66667</v>
      </c>
      <c r="B195" s="1">
        <f>IFERROR(__xludf.DUMMYFUNCTION("""COMPUTED_VALUE"""),154.97)</f>
        <v>154.97</v>
      </c>
    </row>
    <row r="196">
      <c r="A196" s="2">
        <f>IFERROR(__xludf.DUMMYFUNCTION("""COMPUTED_VALUE"""),43018.66666666667)</f>
        <v>43018.66667</v>
      </c>
      <c r="B196" s="1">
        <f>IFERROR(__xludf.DUMMYFUNCTION("""COMPUTED_VALUE"""),155.07)</f>
        <v>155.07</v>
      </c>
    </row>
    <row r="197">
      <c r="A197" s="2">
        <f>IFERROR(__xludf.DUMMYFUNCTION("""COMPUTED_VALUE"""),43019.66666666667)</f>
        <v>43019.66667</v>
      </c>
      <c r="B197" s="1">
        <f>IFERROR(__xludf.DUMMYFUNCTION("""COMPUTED_VALUE"""),155.7)</f>
        <v>155.7</v>
      </c>
    </row>
    <row r="198">
      <c r="A198" s="2">
        <f>IFERROR(__xludf.DUMMYFUNCTION("""COMPUTED_VALUE"""),43020.66666666667)</f>
        <v>43020.66667</v>
      </c>
      <c r="B198" s="1">
        <f>IFERROR(__xludf.DUMMYFUNCTION("""COMPUTED_VALUE"""),155.82)</f>
        <v>155.82</v>
      </c>
    </row>
    <row r="199">
      <c r="A199" s="2">
        <f>IFERROR(__xludf.DUMMYFUNCTION("""COMPUTED_VALUE"""),43021.66666666667)</f>
        <v>43021.66667</v>
      </c>
      <c r="B199" s="1">
        <f>IFERROR(__xludf.DUMMYFUNCTION("""COMPUTED_VALUE"""),156.53)</f>
        <v>156.53</v>
      </c>
    </row>
    <row r="200">
      <c r="A200" s="2">
        <f>IFERROR(__xludf.DUMMYFUNCTION("""COMPUTED_VALUE"""),43024.66666666667)</f>
        <v>43024.66667</v>
      </c>
      <c r="B200" s="1">
        <f>IFERROR(__xludf.DUMMYFUNCTION("""COMPUTED_VALUE"""),156.95)</f>
        <v>156.95</v>
      </c>
    </row>
    <row r="201">
      <c r="A201" s="2">
        <f>IFERROR(__xludf.DUMMYFUNCTION("""COMPUTED_VALUE"""),43025.66666666667)</f>
        <v>43025.66667</v>
      </c>
      <c r="B201" s="1">
        <f>IFERROR(__xludf.DUMMYFUNCTION("""COMPUTED_VALUE"""),156.87)</f>
        <v>156.87</v>
      </c>
    </row>
    <row r="202">
      <c r="A202" s="2">
        <f>IFERROR(__xludf.DUMMYFUNCTION("""COMPUTED_VALUE"""),43026.66666666667)</f>
        <v>43026.66667</v>
      </c>
      <c r="B202" s="1">
        <f>IFERROR(__xludf.DUMMYFUNCTION("""COMPUTED_VALUE"""),157.41)</f>
        <v>157.41</v>
      </c>
    </row>
    <row r="203">
      <c r="A203" s="2">
        <f>IFERROR(__xludf.DUMMYFUNCTION("""COMPUTED_VALUE"""),43027.66666666667)</f>
        <v>43027.66667</v>
      </c>
      <c r="B203" s="1">
        <f>IFERROR(__xludf.DUMMYFUNCTION("""COMPUTED_VALUE"""),156.89)</f>
        <v>156.89</v>
      </c>
    </row>
    <row r="204">
      <c r="A204" s="2">
        <f>IFERROR(__xludf.DUMMYFUNCTION("""COMPUTED_VALUE"""),43028.66666666667)</f>
        <v>43028.66667</v>
      </c>
      <c r="B204" s="1">
        <f>IFERROR(__xludf.DUMMYFUNCTION("""COMPUTED_VALUE"""),157.94)</f>
        <v>157.94</v>
      </c>
    </row>
    <row r="205">
      <c r="A205" s="2">
        <f>IFERROR(__xludf.DUMMYFUNCTION("""COMPUTED_VALUE"""),43031.66666666667)</f>
        <v>43031.66667</v>
      </c>
      <c r="B205" s="1">
        <f>IFERROR(__xludf.DUMMYFUNCTION("""COMPUTED_VALUE"""),157.37)</f>
        <v>157.37</v>
      </c>
    </row>
    <row r="206">
      <c r="A206" s="2">
        <f>IFERROR(__xludf.DUMMYFUNCTION("""COMPUTED_VALUE"""),43032.66666666667)</f>
        <v>43032.66667</v>
      </c>
      <c r="B206" s="1">
        <f>IFERROR(__xludf.DUMMYFUNCTION("""COMPUTED_VALUE"""),157.88)</f>
        <v>157.88</v>
      </c>
    </row>
    <row r="207">
      <c r="A207" s="2">
        <f>IFERROR(__xludf.DUMMYFUNCTION("""COMPUTED_VALUE"""),43033.66666666667)</f>
        <v>43033.66667</v>
      </c>
      <c r="B207" s="1">
        <f>IFERROR(__xludf.DUMMYFUNCTION("""COMPUTED_VALUE"""),157.3)</f>
        <v>157.3</v>
      </c>
    </row>
    <row r="208">
      <c r="A208" s="2">
        <f>IFERROR(__xludf.DUMMYFUNCTION("""COMPUTED_VALUE"""),43034.66666666667)</f>
        <v>43034.66667</v>
      </c>
      <c r="B208" s="1">
        <f>IFERROR(__xludf.DUMMYFUNCTION("""COMPUTED_VALUE"""),157.96)</f>
        <v>157.96</v>
      </c>
    </row>
    <row r="209">
      <c r="A209" s="2">
        <f>IFERROR(__xludf.DUMMYFUNCTION("""COMPUTED_VALUE"""),43035.66666666667)</f>
        <v>43035.66667</v>
      </c>
      <c r="B209" s="1">
        <f>IFERROR(__xludf.DUMMYFUNCTION("""COMPUTED_VALUE"""),161.99)</f>
        <v>161.99</v>
      </c>
    </row>
    <row r="210">
      <c r="A210" s="2">
        <f>IFERROR(__xludf.DUMMYFUNCTION("""COMPUTED_VALUE"""),43038.66666666667)</f>
        <v>43038.66667</v>
      </c>
      <c r="B210" s="1">
        <f>IFERROR(__xludf.DUMMYFUNCTION("""COMPUTED_VALUE"""),162.52)</f>
        <v>162.52</v>
      </c>
    </row>
    <row r="211">
      <c r="A211" s="2">
        <f>IFERROR(__xludf.DUMMYFUNCTION("""COMPUTED_VALUE"""),43039.66666666667)</f>
        <v>43039.66667</v>
      </c>
      <c r="B211" s="1">
        <f>IFERROR(__xludf.DUMMYFUNCTION("""COMPUTED_VALUE"""),163.23)</f>
        <v>163.23</v>
      </c>
    </row>
    <row r="212">
      <c r="A212" s="2">
        <f>IFERROR(__xludf.DUMMYFUNCTION("""COMPUTED_VALUE"""),43040.66666666667)</f>
        <v>43040.66667</v>
      </c>
      <c r="B212" s="1">
        <f>IFERROR(__xludf.DUMMYFUNCTION("""COMPUTED_VALUE"""),163.17)</f>
        <v>163.17</v>
      </c>
    </row>
    <row r="213">
      <c r="A213" s="2">
        <f>IFERROR(__xludf.DUMMYFUNCTION("""COMPUTED_VALUE"""),43041.66666666667)</f>
        <v>43041.66667</v>
      </c>
      <c r="B213" s="1">
        <f>IFERROR(__xludf.DUMMYFUNCTION("""COMPUTED_VALUE"""),163.29)</f>
        <v>163.29</v>
      </c>
    </row>
    <row r="214">
      <c r="A214" s="2">
        <f>IFERROR(__xludf.DUMMYFUNCTION("""COMPUTED_VALUE"""),43042.66666666667)</f>
        <v>43042.66667</v>
      </c>
      <c r="B214" s="1">
        <f>IFERROR(__xludf.DUMMYFUNCTION("""COMPUTED_VALUE"""),164.59)</f>
        <v>164.59</v>
      </c>
    </row>
    <row r="215">
      <c r="A215" s="2">
        <f>IFERROR(__xludf.DUMMYFUNCTION("""COMPUTED_VALUE"""),43045.66666666667)</f>
        <v>43045.66667</v>
      </c>
      <c r="B215" s="1">
        <f>IFERROR(__xludf.DUMMYFUNCTION("""COMPUTED_VALUE"""),165.33)</f>
        <v>165.33</v>
      </c>
    </row>
    <row r="216">
      <c r="A216" s="2">
        <f>IFERROR(__xludf.DUMMYFUNCTION("""COMPUTED_VALUE"""),43046.66666666667)</f>
        <v>43046.66667</v>
      </c>
      <c r="B216" s="1">
        <f>IFERROR(__xludf.DUMMYFUNCTION("""COMPUTED_VALUE"""),165.26)</f>
        <v>165.26</v>
      </c>
    </row>
    <row r="217">
      <c r="A217" s="2">
        <f>IFERROR(__xludf.DUMMYFUNCTION("""COMPUTED_VALUE"""),43047.66666666667)</f>
        <v>43047.66667</v>
      </c>
      <c r="B217" s="1">
        <f>IFERROR(__xludf.DUMMYFUNCTION("""COMPUTED_VALUE"""),166.22)</f>
        <v>166.22</v>
      </c>
    </row>
    <row r="218">
      <c r="A218" s="2">
        <f>IFERROR(__xludf.DUMMYFUNCTION("""COMPUTED_VALUE"""),43048.66666666667)</f>
        <v>43048.66667</v>
      </c>
      <c r="B218" s="1">
        <f>IFERROR(__xludf.DUMMYFUNCTION("""COMPUTED_VALUE"""),164.74)</f>
        <v>164.74</v>
      </c>
    </row>
    <row r="219">
      <c r="A219" s="2">
        <f>IFERROR(__xludf.DUMMYFUNCTION("""COMPUTED_VALUE"""),43049.66666666667)</f>
        <v>43049.66667</v>
      </c>
      <c r="B219" s="1">
        <f>IFERROR(__xludf.DUMMYFUNCTION("""COMPUTED_VALUE"""),164.8)</f>
        <v>164.8</v>
      </c>
    </row>
    <row r="220">
      <c r="A220" s="2">
        <f>IFERROR(__xludf.DUMMYFUNCTION("""COMPUTED_VALUE"""),43052.66666666667)</f>
        <v>43052.66667</v>
      </c>
      <c r="B220" s="1">
        <f>IFERROR(__xludf.DUMMYFUNCTION("""COMPUTED_VALUE"""),164.77)</f>
        <v>164.77</v>
      </c>
    </row>
    <row r="221">
      <c r="A221" s="2">
        <f>IFERROR(__xludf.DUMMYFUNCTION("""COMPUTED_VALUE"""),43053.66666666667)</f>
        <v>43053.66667</v>
      </c>
      <c r="B221" s="1">
        <f>IFERROR(__xludf.DUMMYFUNCTION("""COMPUTED_VALUE"""),164.48)</f>
        <v>164.48</v>
      </c>
    </row>
    <row r="222">
      <c r="A222" s="2">
        <f>IFERROR(__xludf.DUMMYFUNCTION("""COMPUTED_VALUE"""),43054.66666666667)</f>
        <v>43054.66667</v>
      </c>
      <c r="B222" s="1">
        <f>IFERROR(__xludf.DUMMYFUNCTION("""COMPUTED_VALUE"""),163.23)</f>
        <v>163.23</v>
      </c>
    </row>
    <row r="223">
      <c r="A223" s="2">
        <f>IFERROR(__xludf.DUMMYFUNCTION("""COMPUTED_VALUE"""),43055.66666666667)</f>
        <v>43055.66667</v>
      </c>
      <c r="B223" s="1">
        <f>IFERROR(__xludf.DUMMYFUNCTION("""COMPUTED_VALUE"""),165.48)</f>
        <v>165.48</v>
      </c>
    </row>
    <row r="224">
      <c r="A224" s="2">
        <f>IFERROR(__xludf.DUMMYFUNCTION("""COMPUTED_VALUE"""),43056.66666666667)</f>
        <v>43056.66667</v>
      </c>
      <c r="B224" s="1">
        <f>IFERROR(__xludf.DUMMYFUNCTION("""COMPUTED_VALUE"""),164.64)</f>
        <v>164.64</v>
      </c>
    </row>
    <row r="225">
      <c r="A225" s="2">
        <f>IFERROR(__xludf.DUMMYFUNCTION("""COMPUTED_VALUE"""),43059.66666666667)</f>
        <v>43059.66667</v>
      </c>
      <c r="B225" s="1">
        <f>IFERROR(__xludf.DUMMYFUNCTION("""COMPUTED_VALUE"""),165.22)</f>
        <v>165.22</v>
      </c>
    </row>
    <row r="226">
      <c r="A226" s="2">
        <f>IFERROR(__xludf.DUMMYFUNCTION("""COMPUTED_VALUE"""),43060.66666666667)</f>
        <v>43060.66667</v>
      </c>
      <c r="B226" s="1">
        <f>IFERROR(__xludf.DUMMYFUNCTION("""COMPUTED_VALUE"""),167.25)</f>
        <v>167.25</v>
      </c>
    </row>
    <row r="227">
      <c r="A227" s="2">
        <f>IFERROR(__xludf.DUMMYFUNCTION("""COMPUTED_VALUE"""),43061.66666666667)</f>
        <v>43061.66667</v>
      </c>
      <c r="B227" s="1">
        <f>IFERROR(__xludf.DUMMYFUNCTION("""COMPUTED_VALUE"""),166.81)</f>
        <v>166.81</v>
      </c>
    </row>
    <row r="228">
      <c r="A228" s="2">
        <f>IFERROR(__xludf.DUMMYFUNCTION("""COMPUTED_VALUE"""),43063.66666666667)</f>
        <v>43063.66667</v>
      </c>
      <c r="B228" s="1">
        <f>IFERROR(__xludf.DUMMYFUNCTION("""COMPUTED_VALUE"""),167.77)</f>
        <v>167.77</v>
      </c>
    </row>
    <row r="229">
      <c r="A229" s="2">
        <f>IFERROR(__xludf.DUMMYFUNCTION("""COMPUTED_VALUE"""),43066.66666666667)</f>
        <v>43066.66667</v>
      </c>
      <c r="B229" s="1">
        <f>IFERROR(__xludf.DUMMYFUNCTION("""COMPUTED_VALUE"""),167.59)</f>
        <v>167.59</v>
      </c>
    </row>
    <row r="230">
      <c r="A230" s="2">
        <f>IFERROR(__xludf.DUMMYFUNCTION("""COMPUTED_VALUE"""),43067.66666666667)</f>
        <v>43067.66667</v>
      </c>
      <c r="B230" s="1">
        <f>IFERROR(__xludf.DUMMYFUNCTION("""COMPUTED_VALUE"""),168.01)</f>
        <v>168.01</v>
      </c>
    </row>
    <row r="231">
      <c r="A231" s="2">
        <f>IFERROR(__xludf.DUMMYFUNCTION("""COMPUTED_VALUE"""),43068.66666666667)</f>
        <v>43068.66667</v>
      </c>
      <c r="B231" s="1">
        <f>IFERROR(__xludf.DUMMYFUNCTION("""COMPUTED_VALUE"""),163.65)</f>
        <v>163.65</v>
      </c>
    </row>
    <row r="232">
      <c r="A232" s="2">
        <f>IFERROR(__xludf.DUMMYFUNCTION("""COMPUTED_VALUE"""),43069.66666666667)</f>
        <v>43069.66667</v>
      </c>
      <c r="B232" s="1">
        <f>IFERROR(__xludf.DUMMYFUNCTION("""COMPUTED_VALUE"""),165.01)</f>
        <v>165.01</v>
      </c>
    </row>
    <row r="233">
      <c r="A233" s="2">
        <f>IFERROR(__xludf.DUMMYFUNCTION("""COMPUTED_VALUE"""),43070.66666666667)</f>
        <v>43070.66667</v>
      </c>
      <c r="B233" s="1">
        <f>IFERROR(__xludf.DUMMYFUNCTION("""COMPUTED_VALUE"""),164.1)</f>
        <v>164.1</v>
      </c>
    </row>
    <row r="234">
      <c r="A234" s="2">
        <f>IFERROR(__xludf.DUMMYFUNCTION("""COMPUTED_VALUE"""),43073.66666666667)</f>
        <v>43073.66667</v>
      </c>
      <c r="B234" s="1">
        <f>IFERROR(__xludf.DUMMYFUNCTION("""COMPUTED_VALUE"""),160.91)</f>
        <v>160.91</v>
      </c>
    </row>
    <row r="235">
      <c r="A235" s="2">
        <f>IFERROR(__xludf.DUMMYFUNCTION("""COMPUTED_VALUE"""),43074.66666666667)</f>
        <v>43074.66667</v>
      </c>
      <c r="B235" s="1">
        <f>IFERROR(__xludf.DUMMYFUNCTION("""COMPUTED_VALUE"""),161.28)</f>
        <v>161.28</v>
      </c>
    </row>
    <row r="236">
      <c r="A236" s="2">
        <f>IFERROR(__xludf.DUMMYFUNCTION("""COMPUTED_VALUE"""),43075.66666666667)</f>
        <v>43075.66667</v>
      </c>
      <c r="B236" s="1">
        <f>IFERROR(__xludf.DUMMYFUNCTION("""COMPUTED_VALUE"""),162.31)</f>
        <v>162.31</v>
      </c>
    </row>
    <row r="237">
      <c r="A237" s="2">
        <f>IFERROR(__xludf.DUMMYFUNCTION("""COMPUTED_VALUE"""),43076.66666666667)</f>
        <v>43076.66667</v>
      </c>
      <c r="B237" s="1">
        <f>IFERROR(__xludf.DUMMYFUNCTION("""COMPUTED_VALUE"""),163.48)</f>
        <v>163.48</v>
      </c>
    </row>
    <row r="238">
      <c r="A238" s="2">
        <f>IFERROR(__xludf.DUMMYFUNCTION("""COMPUTED_VALUE"""),43077.66666666667)</f>
        <v>43077.66667</v>
      </c>
      <c r="B238" s="1">
        <f>IFERROR(__xludf.DUMMYFUNCTION("""COMPUTED_VALUE"""),164.1)</f>
        <v>164.1</v>
      </c>
    </row>
    <row r="239">
      <c r="A239" s="2">
        <f>IFERROR(__xludf.DUMMYFUNCTION("""COMPUTED_VALUE"""),43080.66666666667)</f>
        <v>43080.66667</v>
      </c>
      <c r="B239" s="1">
        <f>IFERROR(__xludf.DUMMYFUNCTION("""COMPUTED_VALUE"""),165.41)</f>
        <v>165.41</v>
      </c>
    </row>
    <row r="240">
      <c r="A240" s="2">
        <f>IFERROR(__xludf.DUMMYFUNCTION("""COMPUTED_VALUE"""),43081.66666666667)</f>
        <v>43081.66667</v>
      </c>
      <c r="B240" s="1">
        <f>IFERROR(__xludf.DUMMYFUNCTION("""COMPUTED_VALUE"""),164.99)</f>
        <v>164.99</v>
      </c>
    </row>
    <row r="241">
      <c r="A241" s="2">
        <f>IFERROR(__xludf.DUMMYFUNCTION("""COMPUTED_VALUE"""),43082.66666666667)</f>
        <v>43082.66667</v>
      </c>
      <c r="B241" s="1">
        <f>IFERROR(__xludf.DUMMYFUNCTION("""COMPUTED_VALUE"""),165.16)</f>
        <v>165.16</v>
      </c>
    </row>
    <row r="242">
      <c r="A242" s="2">
        <f>IFERROR(__xludf.DUMMYFUNCTION("""COMPUTED_VALUE"""),43083.66666666667)</f>
        <v>43083.66667</v>
      </c>
      <c r="B242" s="1">
        <f>IFERROR(__xludf.DUMMYFUNCTION("""COMPUTED_VALUE"""),164.57)</f>
        <v>164.57</v>
      </c>
    </row>
    <row r="243">
      <c r="A243" s="2">
        <f>IFERROR(__xludf.DUMMYFUNCTION("""COMPUTED_VALUE"""),43084.66666666667)</f>
        <v>43084.66667</v>
      </c>
      <c r="B243" s="1">
        <f>IFERROR(__xludf.DUMMYFUNCTION("""COMPUTED_VALUE"""),166.46)</f>
        <v>166.46</v>
      </c>
    </row>
    <row r="244">
      <c r="A244" s="2">
        <f>IFERROR(__xludf.DUMMYFUNCTION("""COMPUTED_VALUE"""),43087.66666666667)</f>
        <v>43087.66667</v>
      </c>
      <c r="B244" s="1">
        <f>IFERROR(__xludf.DUMMYFUNCTION("""COMPUTED_VALUE"""),168.03)</f>
        <v>168.03</v>
      </c>
    </row>
    <row r="245">
      <c r="A245" s="2">
        <f>IFERROR(__xludf.DUMMYFUNCTION("""COMPUTED_VALUE"""),43088.66666666667)</f>
        <v>43088.66667</v>
      </c>
      <c r="B245" s="1">
        <f>IFERROR(__xludf.DUMMYFUNCTION("""COMPUTED_VALUE"""),167.14)</f>
        <v>167.14</v>
      </c>
    </row>
    <row r="246">
      <c r="A246" s="2">
        <f>IFERROR(__xludf.DUMMYFUNCTION("""COMPUTED_VALUE"""),43089.66666666667)</f>
        <v>43089.66667</v>
      </c>
      <c r="B246" s="1">
        <f>IFERROR(__xludf.DUMMYFUNCTION("""COMPUTED_VALUE"""),166.96)</f>
        <v>166.96</v>
      </c>
    </row>
    <row r="247">
      <c r="A247" s="2">
        <f>IFERROR(__xludf.DUMMYFUNCTION("""COMPUTED_VALUE"""),43090.66666666667)</f>
        <v>43090.66667</v>
      </c>
      <c r="B247" s="1">
        <f>IFERROR(__xludf.DUMMYFUNCTION("""COMPUTED_VALUE"""),166.54)</f>
        <v>166.54</v>
      </c>
    </row>
    <row r="248">
      <c r="A248" s="2">
        <f>IFERROR(__xludf.DUMMYFUNCTION("""COMPUTED_VALUE"""),43091.66666666667)</f>
        <v>43091.66667</v>
      </c>
      <c r="B248" s="1">
        <f>IFERROR(__xludf.DUMMYFUNCTION("""COMPUTED_VALUE"""),166.34)</f>
        <v>166.34</v>
      </c>
    </row>
    <row r="249">
      <c r="A249" s="2">
        <f>IFERROR(__xludf.DUMMYFUNCTION("""COMPUTED_VALUE"""),43095.66666666667)</f>
        <v>43095.66667</v>
      </c>
      <c r="B249" s="1">
        <f>IFERROR(__xludf.DUMMYFUNCTION("""COMPUTED_VALUE"""),165.18)</f>
        <v>165.18</v>
      </c>
    </row>
    <row r="250">
      <c r="A250" s="2">
        <f>IFERROR(__xludf.DUMMYFUNCTION("""COMPUTED_VALUE"""),43096.66666666667)</f>
        <v>43096.66667</v>
      </c>
      <c r="B250" s="1">
        <f>IFERROR(__xludf.DUMMYFUNCTION("""COMPUTED_VALUE"""),165.44)</f>
        <v>165.44</v>
      </c>
    </row>
    <row r="251">
      <c r="A251" s="2">
        <f>IFERROR(__xludf.DUMMYFUNCTION("""COMPUTED_VALUE"""),43097.66666666667)</f>
        <v>43097.66667</v>
      </c>
      <c r="B251" s="1">
        <f>IFERROR(__xludf.DUMMYFUNCTION("""COMPUTED_VALUE"""),165.59)</f>
        <v>165.59</v>
      </c>
    </row>
    <row r="252">
      <c r="A252" s="2">
        <f>IFERROR(__xludf.DUMMYFUNCTION("""COMPUTED_VALUE"""),43098.66666666667)</f>
        <v>43098.66667</v>
      </c>
      <c r="B252" s="1">
        <f>IFERROR(__xludf.DUMMYFUNCTION("""COMPUTED_VALUE"""),164.73)</f>
        <v>164.73</v>
      </c>
    </row>
    <row r="253">
      <c r="A253" s="2">
        <f>IFERROR(__xludf.DUMMYFUNCTION("""COMPUTED_VALUE"""),43102.66666666667)</f>
        <v>43102.66667</v>
      </c>
      <c r="B253" s="1">
        <f>IFERROR(__xludf.DUMMYFUNCTION("""COMPUTED_VALUE"""),166.98)</f>
        <v>166.98</v>
      </c>
    </row>
    <row r="254">
      <c r="A254" s="2">
        <f>IFERROR(__xludf.DUMMYFUNCTION("""COMPUTED_VALUE"""),43103.66666666667)</f>
        <v>43103.66667</v>
      </c>
      <c r="B254" s="1">
        <f>IFERROR(__xludf.DUMMYFUNCTION("""COMPUTED_VALUE"""),168.72)</f>
        <v>168.72</v>
      </c>
    </row>
    <row r="255">
      <c r="A255" s="2">
        <f>IFERROR(__xludf.DUMMYFUNCTION("""COMPUTED_VALUE"""),43104.66666666667)</f>
        <v>43104.66667</v>
      </c>
      <c r="B255" s="1">
        <f>IFERROR(__xludf.DUMMYFUNCTION("""COMPUTED_VALUE"""),169.69)</f>
        <v>169.69</v>
      </c>
    </row>
    <row r="256">
      <c r="A256" s="2">
        <f>IFERROR(__xludf.DUMMYFUNCTION("""COMPUTED_VALUE"""),43105.66666666667)</f>
        <v>43105.66667</v>
      </c>
      <c r="B256" s="1">
        <f>IFERROR(__xludf.DUMMYFUNCTION("""COMPUTED_VALUE"""),171.5)</f>
        <v>171.5</v>
      </c>
    </row>
    <row r="257">
      <c r="A257" s="2">
        <f>IFERROR(__xludf.DUMMYFUNCTION("""COMPUTED_VALUE"""),43108.66666666667)</f>
        <v>43108.66667</v>
      </c>
      <c r="B257" s="1">
        <f>IFERROR(__xludf.DUMMYFUNCTION("""COMPUTED_VALUE"""),172.32)</f>
        <v>172.32</v>
      </c>
    </row>
    <row r="258">
      <c r="A258" s="2">
        <f>IFERROR(__xludf.DUMMYFUNCTION("""COMPUTED_VALUE"""),43109.66666666667)</f>
        <v>43109.66667</v>
      </c>
      <c r="B258" s="1">
        <f>IFERROR(__xludf.DUMMYFUNCTION("""COMPUTED_VALUE"""),171.88)</f>
        <v>171.88</v>
      </c>
    </row>
    <row r="259">
      <c r="A259" s="2">
        <f>IFERROR(__xludf.DUMMYFUNCTION("""COMPUTED_VALUE"""),43110.66666666667)</f>
        <v>43110.66667</v>
      </c>
      <c r="B259" s="1">
        <f>IFERROR(__xludf.DUMMYFUNCTION("""COMPUTED_VALUE"""),171.32)</f>
        <v>171.32</v>
      </c>
    </row>
    <row r="260">
      <c r="A260" s="2">
        <f>IFERROR(__xludf.DUMMYFUNCTION("""COMPUTED_VALUE"""),43111.66666666667)</f>
        <v>43111.66667</v>
      </c>
      <c r="B260" s="1">
        <f>IFERROR(__xludf.DUMMYFUNCTION("""COMPUTED_VALUE"""),172.44)</f>
        <v>172.44</v>
      </c>
    </row>
    <row r="261">
      <c r="A261" s="2">
        <f>IFERROR(__xludf.DUMMYFUNCTION("""COMPUTED_VALUE"""),43112.66666666667)</f>
        <v>43112.66667</v>
      </c>
      <c r="B261" s="1">
        <f>IFERROR(__xludf.DUMMYFUNCTION("""COMPUTED_VALUE"""),173.43)</f>
        <v>173.43</v>
      </c>
    </row>
    <row r="262">
      <c r="A262" s="2">
        <f>IFERROR(__xludf.DUMMYFUNCTION("""COMPUTED_VALUE"""),43116.66666666667)</f>
        <v>43116.66667</v>
      </c>
      <c r="B262" s="1">
        <f>IFERROR(__xludf.DUMMYFUNCTION("""COMPUTED_VALUE"""),172.65)</f>
        <v>172.65</v>
      </c>
    </row>
    <row r="263">
      <c r="A263" s="2">
        <f>IFERROR(__xludf.DUMMYFUNCTION("""COMPUTED_VALUE"""),43117.66666666667)</f>
        <v>43117.66667</v>
      </c>
      <c r="B263" s="1">
        <f>IFERROR(__xludf.DUMMYFUNCTION("""COMPUTED_VALUE"""),175.29)</f>
        <v>175.29</v>
      </c>
    </row>
    <row r="264">
      <c r="A264" s="2">
        <f>IFERROR(__xludf.DUMMYFUNCTION("""COMPUTED_VALUE"""),43118.66666666667)</f>
        <v>43118.66667</v>
      </c>
      <c r="B264" s="1">
        <f>IFERROR(__xludf.DUMMYFUNCTION("""COMPUTED_VALUE"""),175.64)</f>
        <v>175.64</v>
      </c>
    </row>
    <row r="265">
      <c r="A265" s="2">
        <f>IFERROR(__xludf.DUMMYFUNCTION("""COMPUTED_VALUE"""),43119.66666666667)</f>
        <v>43119.66667</v>
      </c>
      <c r="B265" s="1">
        <f>IFERROR(__xludf.DUMMYFUNCTION("""COMPUTED_VALUE"""),176.01)</f>
        <v>176.01</v>
      </c>
    </row>
    <row r="266">
      <c r="A266" s="2">
        <f>IFERROR(__xludf.DUMMYFUNCTION("""COMPUTED_VALUE"""),43122.66666666667)</f>
        <v>43122.66667</v>
      </c>
      <c r="B266" s="1">
        <f>IFERROR(__xludf.DUMMYFUNCTION("""COMPUTED_VALUE"""),177.37)</f>
        <v>177.37</v>
      </c>
    </row>
    <row r="267">
      <c r="A267" s="2">
        <f>IFERROR(__xludf.DUMMYFUNCTION("""COMPUTED_VALUE"""),43123.66666666667)</f>
        <v>43123.66667</v>
      </c>
      <c r="B267" s="1">
        <f>IFERROR(__xludf.DUMMYFUNCTION("""COMPUTED_VALUE"""),178.45)</f>
        <v>178.45</v>
      </c>
    </row>
    <row r="268">
      <c r="A268" s="2">
        <f>IFERROR(__xludf.DUMMYFUNCTION("""COMPUTED_VALUE"""),43124.66666666667)</f>
        <v>43124.66667</v>
      </c>
      <c r="B268" s="1">
        <f>IFERROR(__xludf.DUMMYFUNCTION("""COMPUTED_VALUE"""),176.86)</f>
        <v>176.86</v>
      </c>
    </row>
    <row r="269">
      <c r="A269" s="2">
        <f>IFERROR(__xludf.DUMMYFUNCTION("""COMPUTED_VALUE"""),43125.66666666667)</f>
        <v>43125.66667</v>
      </c>
      <c r="B269" s="1">
        <f>IFERROR(__xludf.DUMMYFUNCTION("""COMPUTED_VALUE"""),176.4)</f>
        <v>176.4</v>
      </c>
    </row>
    <row r="270">
      <c r="A270" s="2">
        <f>IFERROR(__xludf.DUMMYFUNCTION("""COMPUTED_VALUE"""),43126.66666666667)</f>
        <v>43126.66667</v>
      </c>
      <c r="B270" s="1">
        <f>IFERROR(__xludf.DUMMYFUNCTION("""COMPUTED_VALUE"""),179.19)</f>
        <v>179.19</v>
      </c>
    </row>
    <row r="271">
      <c r="A271" s="2">
        <f>IFERROR(__xludf.DUMMYFUNCTION("""COMPUTED_VALUE"""),43129.66666666667)</f>
        <v>43129.66667</v>
      </c>
      <c r="B271" s="1">
        <f>IFERROR(__xludf.DUMMYFUNCTION("""COMPUTED_VALUE"""),177.71)</f>
        <v>177.71</v>
      </c>
    </row>
    <row r="272">
      <c r="A272" s="2">
        <f>IFERROR(__xludf.DUMMYFUNCTION("""COMPUTED_VALUE"""),43130.66666666667)</f>
        <v>43130.66667</v>
      </c>
      <c r="B272" s="1">
        <f>IFERROR(__xludf.DUMMYFUNCTION("""COMPUTED_VALUE"""),175.93)</f>
        <v>175.93</v>
      </c>
    </row>
    <row r="273">
      <c r="A273" s="2">
        <f>IFERROR(__xludf.DUMMYFUNCTION("""COMPUTED_VALUE"""),43131.66666666667)</f>
        <v>43131.66667</v>
      </c>
      <c r="B273" s="1">
        <f>IFERROR(__xludf.DUMMYFUNCTION("""COMPUTED_VALUE"""),177.17)</f>
        <v>177.17</v>
      </c>
    </row>
    <row r="274">
      <c r="A274" s="2">
        <f>IFERROR(__xludf.DUMMYFUNCTION("""COMPUTED_VALUE"""),43132.66666666667)</f>
        <v>43132.66667</v>
      </c>
      <c r="B274" s="1">
        <f>IFERROR(__xludf.DUMMYFUNCTION("""COMPUTED_VALUE"""),177.04)</f>
        <v>177.04</v>
      </c>
    </row>
    <row r="275">
      <c r="A275" s="2">
        <f>IFERROR(__xludf.DUMMYFUNCTION("""COMPUTED_VALUE"""),43133.66666666667)</f>
        <v>43133.66667</v>
      </c>
      <c r="B275" s="1">
        <f>IFERROR(__xludf.DUMMYFUNCTION("""COMPUTED_VALUE"""),172.06)</f>
        <v>172.06</v>
      </c>
    </row>
    <row r="276">
      <c r="A276" s="2">
        <f>IFERROR(__xludf.DUMMYFUNCTION("""COMPUTED_VALUE"""),43136.66666666667)</f>
        <v>43136.66667</v>
      </c>
      <c r="B276" s="1">
        <f>IFERROR(__xludf.DUMMYFUNCTION("""COMPUTED_VALUE"""),165.33)</f>
        <v>165.33</v>
      </c>
    </row>
    <row r="277">
      <c r="A277" s="2">
        <f>IFERROR(__xludf.DUMMYFUNCTION("""COMPUTED_VALUE"""),43137.66666666667)</f>
        <v>43137.66667</v>
      </c>
      <c r="B277" s="1">
        <f>IFERROR(__xludf.DUMMYFUNCTION("""COMPUTED_VALUE"""),169.51)</f>
        <v>169.51</v>
      </c>
    </row>
    <row r="278">
      <c r="A278" s="2">
        <f>IFERROR(__xludf.DUMMYFUNCTION("""COMPUTED_VALUE"""),43138.66666666667)</f>
        <v>43138.66667</v>
      </c>
      <c r="B278" s="1">
        <f>IFERROR(__xludf.DUMMYFUNCTION("""COMPUTED_VALUE"""),167.61)</f>
        <v>167.61</v>
      </c>
    </row>
    <row r="279">
      <c r="A279" s="2">
        <f>IFERROR(__xludf.DUMMYFUNCTION("""COMPUTED_VALUE"""),43139.66666666667)</f>
        <v>43139.66667</v>
      </c>
      <c r="B279" s="1">
        <f>IFERROR(__xludf.DUMMYFUNCTION("""COMPUTED_VALUE"""),160.71)</f>
        <v>160.71</v>
      </c>
    </row>
    <row r="280">
      <c r="A280" s="2">
        <f>IFERROR(__xludf.DUMMYFUNCTION("""COMPUTED_VALUE"""),43140.66666666667)</f>
        <v>43140.66667</v>
      </c>
      <c r="B280" s="1">
        <f>IFERROR(__xludf.DUMMYFUNCTION("""COMPUTED_VALUE"""),164.59)</f>
        <v>164.59</v>
      </c>
    </row>
    <row r="281">
      <c r="A281" s="2">
        <f>IFERROR(__xludf.DUMMYFUNCTION("""COMPUTED_VALUE"""),43143.66666666667)</f>
        <v>43143.66667</v>
      </c>
      <c r="B281" s="1">
        <f>IFERROR(__xludf.DUMMYFUNCTION("""COMPUTED_VALUE"""),167.53)</f>
        <v>167.53</v>
      </c>
    </row>
    <row r="282">
      <c r="A282" s="2">
        <f>IFERROR(__xludf.DUMMYFUNCTION("""COMPUTED_VALUE"""),43144.66666666667)</f>
        <v>43144.66667</v>
      </c>
      <c r="B282" s="1">
        <f>IFERROR(__xludf.DUMMYFUNCTION("""COMPUTED_VALUE"""),168.05)</f>
        <v>168.05</v>
      </c>
    </row>
    <row r="283">
      <c r="A283" s="2">
        <f>IFERROR(__xludf.DUMMYFUNCTION("""COMPUTED_VALUE"""),43145.66666666667)</f>
        <v>43145.66667</v>
      </c>
      <c r="B283" s="1">
        <f>IFERROR(__xludf.DUMMYFUNCTION("""COMPUTED_VALUE"""),171.48)</f>
        <v>171.48</v>
      </c>
    </row>
    <row r="284">
      <c r="A284" s="2">
        <f>IFERROR(__xludf.DUMMYFUNCTION("""COMPUTED_VALUE"""),43146.66666666667)</f>
        <v>43146.66667</v>
      </c>
      <c r="B284" s="1">
        <f>IFERROR(__xludf.DUMMYFUNCTION("""COMPUTED_VALUE"""),174.79)</f>
        <v>174.79</v>
      </c>
    </row>
    <row r="285">
      <c r="A285" s="2">
        <f>IFERROR(__xludf.DUMMYFUNCTION("""COMPUTED_VALUE"""),43147.66666666667)</f>
        <v>43147.66667</v>
      </c>
      <c r="B285" s="1">
        <f>IFERROR(__xludf.DUMMYFUNCTION("""COMPUTED_VALUE"""),174.35)</f>
        <v>174.35</v>
      </c>
    </row>
    <row r="286">
      <c r="A286" s="2">
        <f>IFERROR(__xludf.DUMMYFUNCTION("""COMPUTED_VALUE"""),43151.66666666667)</f>
        <v>43151.66667</v>
      </c>
      <c r="B286" s="1">
        <f>IFERROR(__xludf.DUMMYFUNCTION("""COMPUTED_VALUE"""),174.78)</f>
        <v>174.78</v>
      </c>
    </row>
    <row r="287">
      <c r="A287" s="2">
        <f>IFERROR(__xludf.DUMMYFUNCTION("""COMPUTED_VALUE"""),43152.66666666667)</f>
        <v>43152.66667</v>
      </c>
      <c r="B287" s="1">
        <f>IFERROR(__xludf.DUMMYFUNCTION("""COMPUTED_VALUE"""),173.91)</f>
        <v>173.91</v>
      </c>
    </row>
    <row r="288">
      <c r="A288" s="2">
        <f>IFERROR(__xludf.DUMMYFUNCTION("""COMPUTED_VALUE"""),43153.66666666667)</f>
        <v>43153.66667</v>
      </c>
      <c r="B288" s="1">
        <f>IFERROR(__xludf.DUMMYFUNCTION("""COMPUTED_VALUE"""),173.97)</f>
        <v>173.97</v>
      </c>
    </row>
    <row r="289">
      <c r="A289" s="2">
        <f>IFERROR(__xludf.DUMMYFUNCTION("""COMPUTED_VALUE"""),43154.66666666667)</f>
        <v>43154.66667</v>
      </c>
      <c r="B289" s="1">
        <f>IFERROR(__xludf.DUMMYFUNCTION("""COMPUTED_VALUE"""),177.51)</f>
        <v>177.51</v>
      </c>
    </row>
    <row r="290">
      <c r="A290" s="2">
        <f>IFERROR(__xludf.DUMMYFUNCTION("""COMPUTED_VALUE"""),43157.66666666667)</f>
        <v>43157.66667</v>
      </c>
      <c r="B290" s="1">
        <f>IFERROR(__xludf.DUMMYFUNCTION("""COMPUTED_VALUE"""),180.16)</f>
        <v>180.16</v>
      </c>
    </row>
    <row r="291">
      <c r="A291" s="2">
        <f>IFERROR(__xludf.DUMMYFUNCTION("""COMPUTED_VALUE"""),43158.66666666667)</f>
        <v>43158.66667</v>
      </c>
      <c r="B291" s="1">
        <f>IFERROR(__xludf.DUMMYFUNCTION("""COMPUTED_VALUE"""),178.51)</f>
        <v>178.51</v>
      </c>
    </row>
    <row r="292">
      <c r="A292" s="2">
        <f>IFERROR(__xludf.DUMMYFUNCTION("""COMPUTED_VALUE"""),43159.66666666667)</f>
        <v>43159.66667</v>
      </c>
      <c r="B292" s="1">
        <f>IFERROR(__xludf.DUMMYFUNCTION("""COMPUTED_VALUE"""),177.34)</f>
        <v>177.34</v>
      </c>
    </row>
    <row r="293">
      <c r="A293" s="2">
        <f>IFERROR(__xludf.DUMMYFUNCTION("""COMPUTED_VALUE"""),43160.66666666667)</f>
        <v>43160.66667</v>
      </c>
      <c r="B293" s="1">
        <f>IFERROR(__xludf.DUMMYFUNCTION("""COMPUTED_VALUE"""),174.55)</f>
        <v>174.55</v>
      </c>
    </row>
    <row r="294">
      <c r="A294" s="2">
        <f>IFERROR(__xludf.DUMMYFUNCTION("""COMPUTED_VALUE"""),43161.66666666667)</f>
        <v>43161.66667</v>
      </c>
      <c r="B294" s="1">
        <f>IFERROR(__xludf.DUMMYFUNCTION("""COMPUTED_VALUE"""),176.5)</f>
        <v>176.5</v>
      </c>
    </row>
    <row r="295">
      <c r="A295" s="2">
        <f>IFERROR(__xludf.DUMMYFUNCTION("""COMPUTED_VALUE"""),43164.66666666667)</f>
        <v>43164.66667</v>
      </c>
      <c r="B295" s="1">
        <f>IFERROR(__xludf.DUMMYFUNCTION("""COMPUTED_VALUE"""),178.31)</f>
        <v>178.31</v>
      </c>
    </row>
    <row r="296">
      <c r="A296" s="2">
        <f>IFERROR(__xludf.DUMMYFUNCTION("""COMPUTED_VALUE"""),43165.66666666667)</f>
        <v>43165.66667</v>
      </c>
      <c r="B296" s="1">
        <f>IFERROR(__xludf.DUMMYFUNCTION("""COMPUTED_VALUE"""),178.91)</f>
        <v>178.91</v>
      </c>
    </row>
    <row r="297">
      <c r="A297" s="2">
        <f>IFERROR(__xludf.DUMMYFUNCTION("""COMPUTED_VALUE"""),43166.66666666667)</f>
        <v>43166.66667</v>
      </c>
      <c r="B297" s="1">
        <f>IFERROR(__xludf.DUMMYFUNCTION("""COMPUTED_VALUE"""),180.04)</f>
        <v>180.04</v>
      </c>
    </row>
    <row r="298">
      <c r="A298" s="2">
        <f>IFERROR(__xludf.DUMMYFUNCTION("""COMPUTED_VALUE"""),43167.66666666667)</f>
        <v>43167.66667</v>
      </c>
      <c r="B298" s="1">
        <f>IFERROR(__xludf.DUMMYFUNCTION("""COMPUTED_VALUE"""),180.74)</f>
        <v>180.74</v>
      </c>
    </row>
    <row r="299">
      <c r="A299" s="2">
        <f>IFERROR(__xludf.DUMMYFUNCTION("""COMPUTED_VALUE"""),43168.66666666667)</f>
        <v>43168.66667</v>
      </c>
      <c r="B299" s="1">
        <f>IFERROR(__xludf.DUMMYFUNCTION("""COMPUTED_VALUE"""),184.31)</f>
        <v>184.31</v>
      </c>
    </row>
    <row r="300">
      <c r="A300" s="2">
        <f>IFERROR(__xludf.DUMMYFUNCTION("""COMPUTED_VALUE"""),43171.66666666667)</f>
        <v>43171.66667</v>
      </c>
      <c r="B300" s="1">
        <f>IFERROR(__xludf.DUMMYFUNCTION("""COMPUTED_VALUE"""),184.96)</f>
        <v>184.96</v>
      </c>
    </row>
    <row r="301">
      <c r="A301" s="2">
        <f>IFERROR(__xludf.DUMMYFUNCTION("""COMPUTED_VALUE"""),43172.66666666667)</f>
        <v>43172.66667</v>
      </c>
      <c r="B301" s="1">
        <f>IFERROR(__xludf.DUMMYFUNCTION("""COMPUTED_VALUE"""),182.72)</f>
        <v>182.72</v>
      </c>
    </row>
    <row r="302">
      <c r="A302" s="2">
        <f>IFERROR(__xludf.DUMMYFUNCTION("""COMPUTED_VALUE"""),43173.66666666667)</f>
        <v>43173.66667</v>
      </c>
      <c r="B302" s="1">
        <f>IFERROR(__xludf.DUMMYFUNCTION("""COMPUTED_VALUE"""),182.76)</f>
        <v>182.76</v>
      </c>
    </row>
    <row r="303">
      <c r="A303" s="2">
        <f>IFERROR(__xludf.DUMMYFUNCTION("""COMPUTED_VALUE"""),43174.66666666667)</f>
        <v>43174.66667</v>
      </c>
      <c r="B303" s="1">
        <f>IFERROR(__xludf.DUMMYFUNCTION("""COMPUTED_VALUE"""),182.8)</f>
        <v>182.8</v>
      </c>
    </row>
    <row r="304">
      <c r="A304" s="2">
        <f>IFERROR(__xludf.DUMMYFUNCTION("""COMPUTED_VALUE"""),43175.66666666667)</f>
        <v>43175.66667</v>
      </c>
      <c r="B304" s="1">
        <f>IFERROR(__xludf.DUMMYFUNCTION("""COMPUTED_VALUE"""),182.21)</f>
        <v>182.21</v>
      </c>
    </row>
    <row r="305">
      <c r="A305" s="2">
        <f>IFERROR(__xludf.DUMMYFUNCTION("""COMPUTED_VALUE"""),43178.66666666667)</f>
        <v>43178.66667</v>
      </c>
      <c r="B305" s="1">
        <f>IFERROR(__xludf.DUMMYFUNCTION("""COMPUTED_VALUE"""),178.63)</f>
        <v>178.63</v>
      </c>
    </row>
    <row r="306">
      <c r="A306" s="2">
        <f>IFERROR(__xludf.DUMMYFUNCTION("""COMPUTED_VALUE"""),43179.66666666667)</f>
        <v>43179.66667</v>
      </c>
      <c r="B306" s="1">
        <f>IFERROR(__xludf.DUMMYFUNCTION("""COMPUTED_VALUE"""),178.81)</f>
        <v>178.81</v>
      </c>
    </row>
    <row r="307">
      <c r="A307" s="2">
        <f>IFERROR(__xludf.DUMMYFUNCTION("""COMPUTED_VALUE"""),43180.66666666667)</f>
        <v>43180.66667</v>
      </c>
      <c r="B307" s="1">
        <f>IFERROR(__xludf.DUMMYFUNCTION("""COMPUTED_VALUE"""),178.03)</f>
        <v>178.03</v>
      </c>
    </row>
    <row r="308">
      <c r="A308" s="2">
        <f>IFERROR(__xludf.DUMMYFUNCTION("""COMPUTED_VALUE"""),43181.66666666667)</f>
        <v>43181.66667</v>
      </c>
      <c r="B308" s="1">
        <f>IFERROR(__xludf.DUMMYFUNCTION("""COMPUTED_VALUE"""),173.25)</f>
        <v>173.25</v>
      </c>
    </row>
    <row r="309">
      <c r="A309" s="2">
        <f>IFERROR(__xludf.DUMMYFUNCTION("""COMPUTED_VALUE"""),43182.66666666667)</f>
        <v>43182.66667</v>
      </c>
      <c r="B309" s="1">
        <f>IFERROR(__xludf.DUMMYFUNCTION("""COMPUTED_VALUE"""),168.63)</f>
        <v>168.63</v>
      </c>
    </row>
    <row r="310">
      <c r="A310" s="2">
        <f>IFERROR(__xludf.DUMMYFUNCTION("""COMPUTED_VALUE"""),43185.66666666667)</f>
        <v>43185.66667</v>
      </c>
      <c r="B310" s="1">
        <f>IFERROR(__xludf.DUMMYFUNCTION("""COMPUTED_VALUE"""),175.03)</f>
        <v>175.03</v>
      </c>
    </row>
    <row r="311">
      <c r="A311" s="2">
        <f>IFERROR(__xludf.DUMMYFUNCTION("""COMPUTED_VALUE"""),43186.66666666667)</f>
        <v>43186.66667</v>
      </c>
      <c r="B311" s="1">
        <f>IFERROR(__xludf.DUMMYFUNCTION("""COMPUTED_VALUE"""),169.09)</f>
        <v>169.09</v>
      </c>
    </row>
    <row r="312">
      <c r="A312" s="2">
        <f>IFERROR(__xludf.DUMMYFUNCTION("""COMPUTED_VALUE"""),43187.66666666667)</f>
        <v>43187.66667</v>
      </c>
      <c r="B312" s="1">
        <f>IFERROR(__xludf.DUMMYFUNCTION("""COMPUTED_VALUE"""),167.42)</f>
        <v>167.42</v>
      </c>
    </row>
    <row r="313">
      <c r="A313" s="2">
        <f>IFERROR(__xludf.DUMMYFUNCTION("""COMPUTED_VALUE"""),43188.66666666667)</f>
        <v>43188.66667</v>
      </c>
      <c r="B313" s="1">
        <f>IFERROR(__xludf.DUMMYFUNCTION("""COMPUTED_VALUE"""),171.0)</f>
        <v>171</v>
      </c>
    </row>
    <row r="314">
      <c r="A314" s="2">
        <f>IFERROR(__xludf.DUMMYFUNCTION("""COMPUTED_VALUE"""),43192.66666666667)</f>
        <v>43192.66667</v>
      </c>
      <c r="B314" s="1">
        <f>IFERROR(__xludf.DUMMYFUNCTION("""COMPUTED_VALUE"""),166.88)</f>
        <v>166.88</v>
      </c>
    </row>
    <row r="315">
      <c r="A315" s="2">
        <f>IFERROR(__xludf.DUMMYFUNCTION("""COMPUTED_VALUE"""),43193.66666666667)</f>
        <v>43193.66667</v>
      </c>
      <c r="B315" s="1">
        <f>IFERROR(__xludf.DUMMYFUNCTION("""COMPUTED_VALUE"""),168.39)</f>
        <v>168.39</v>
      </c>
    </row>
    <row r="316">
      <c r="A316" s="2">
        <f>IFERROR(__xludf.DUMMYFUNCTION("""COMPUTED_VALUE"""),43194.66666666667)</f>
        <v>43194.66667</v>
      </c>
      <c r="B316" s="1">
        <f>IFERROR(__xludf.DUMMYFUNCTION("""COMPUTED_VALUE"""),170.62)</f>
        <v>170.62</v>
      </c>
    </row>
    <row r="317">
      <c r="A317" s="2">
        <f>IFERROR(__xludf.DUMMYFUNCTION("""COMPUTED_VALUE"""),43195.66666666667)</f>
        <v>43195.66667</v>
      </c>
      <c r="B317" s="1">
        <f>IFERROR(__xludf.DUMMYFUNCTION("""COMPUTED_VALUE"""),171.34)</f>
        <v>171.34</v>
      </c>
    </row>
    <row r="318">
      <c r="A318" s="2">
        <f>IFERROR(__xludf.DUMMYFUNCTION("""COMPUTED_VALUE"""),43196.66666666667)</f>
        <v>43196.66667</v>
      </c>
      <c r="B318" s="1">
        <f>IFERROR(__xludf.DUMMYFUNCTION("""COMPUTED_VALUE"""),167.2)</f>
        <v>167.2</v>
      </c>
    </row>
    <row r="319">
      <c r="A319" s="2">
        <f>IFERROR(__xludf.DUMMYFUNCTION("""COMPUTED_VALUE"""),43199.66666666667)</f>
        <v>43199.66667</v>
      </c>
      <c r="B319" s="1">
        <f>IFERROR(__xludf.DUMMYFUNCTION("""COMPUTED_VALUE"""),168.34)</f>
        <v>168.34</v>
      </c>
    </row>
    <row r="320">
      <c r="A320" s="2">
        <f>IFERROR(__xludf.DUMMYFUNCTION("""COMPUTED_VALUE"""),43200.66666666667)</f>
        <v>43200.66667</v>
      </c>
      <c r="B320" s="1">
        <f>IFERROR(__xludf.DUMMYFUNCTION("""COMPUTED_VALUE"""),172.48)</f>
        <v>172.48</v>
      </c>
    </row>
    <row r="321">
      <c r="A321" s="2">
        <f>IFERROR(__xludf.DUMMYFUNCTION("""COMPUTED_VALUE"""),43201.66666666667)</f>
        <v>43201.66667</v>
      </c>
      <c r="B321" s="1">
        <f>IFERROR(__xludf.DUMMYFUNCTION("""COMPUTED_VALUE"""),171.77)</f>
        <v>171.77</v>
      </c>
    </row>
    <row r="322">
      <c r="A322" s="2">
        <f>IFERROR(__xludf.DUMMYFUNCTION("""COMPUTED_VALUE"""),43202.66666666667)</f>
        <v>43202.66667</v>
      </c>
      <c r="B322" s="1">
        <f>IFERROR(__xludf.DUMMYFUNCTION("""COMPUTED_VALUE"""),173.91)</f>
        <v>173.91</v>
      </c>
    </row>
    <row r="323">
      <c r="A323" s="2">
        <f>IFERROR(__xludf.DUMMYFUNCTION("""COMPUTED_VALUE"""),43203.66666666667)</f>
        <v>43203.66667</v>
      </c>
      <c r="B323" s="1">
        <f>IFERROR(__xludf.DUMMYFUNCTION("""COMPUTED_VALUE"""),173.22)</f>
        <v>173.22</v>
      </c>
    </row>
    <row r="324">
      <c r="A324" s="2">
        <f>IFERROR(__xludf.DUMMYFUNCTION("""COMPUTED_VALUE"""),43206.66666666667)</f>
        <v>43206.66667</v>
      </c>
      <c r="B324" s="1">
        <f>IFERROR(__xludf.DUMMYFUNCTION("""COMPUTED_VALUE"""),174.42)</f>
        <v>174.42</v>
      </c>
    </row>
    <row r="325">
      <c r="A325" s="2">
        <f>IFERROR(__xludf.DUMMYFUNCTION("""COMPUTED_VALUE"""),43207.66666666667)</f>
        <v>43207.66667</v>
      </c>
      <c r="B325" s="1">
        <f>IFERROR(__xludf.DUMMYFUNCTION("""COMPUTED_VALUE"""),178.04)</f>
        <v>178.04</v>
      </c>
    </row>
    <row r="326">
      <c r="A326" s="2">
        <f>IFERROR(__xludf.DUMMYFUNCTION("""COMPUTED_VALUE"""),43208.66666666667)</f>
        <v>43208.66667</v>
      </c>
      <c r="B326" s="1">
        <f>IFERROR(__xludf.DUMMYFUNCTION("""COMPUTED_VALUE"""),177.74)</f>
        <v>177.74</v>
      </c>
    </row>
    <row r="327">
      <c r="A327" s="2">
        <f>IFERROR(__xludf.DUMMYFUNCTION("""COMPUTED_VALUE"""),43209.66666666667)</f>
        <v>43209.66667</v>
      </c>
      <c r="B327" s="1">
        <f>IFERROR(__xludf.DUMMYFUNCTION("""COMPUTED_VALUE"""),175.65)</f>
        <v>175.65</v>
      </c>
    </row>
    <row r="328">
      <c r="A328" s="2">
        <f>IFERROR(__xludf.DUMMYFUNCTION("""COMPUTED_VALUE"""),43210.66666666667)</f>
        <v>43210.66667</v>
      </c>
      <c r="B328" s="1">
        <f>IFERROR(__xludf.DUMMYFUNCTION("""COMPUTED_VALUE"""),173.19)</f>
        <v>173.19</v>
      </c>
    </row>
    <row r="329">
      <c r="A329" s="2">
        <f>IFERROR(__xludf.DUMMYFUNCTION("""COMPUTED_VALUE"""),43213.66666666667)</f>
        <v>43213.66667</v>
      </c>
      <c r="B329" s="1">
        <f>IFERROR(__xludf.DUMMYFUNCTION("""COMPUTED_VALUE"""),172.47)</f>
        <v>172.47</v>
      </c>
    </row>
    <row r="330">
      <c r="A330" s="2">
        <f>IFERROR(__xludf.DUMMYFUNCTION("""COMPUTED_VALUE"""),43214.66666666667)</f>
        <v>43214.66667</v>
      </c>
      <c r="B330" s="1">
        <f>IFERROR(__xludf.DUMMYFUNCTION("""COMPUTED_VALUE"""),169.21)</f>
        <v>169.21</v>
      </c>
    </row>
    <row r="331">
      <c r="A331" s="2">
        <f>IFERROR(__xludf.DUMMYFUNCTION("""COMPUTED_VALUE"""),43215.66666666667)</f>
        <v>43215.66667</v>
      </c>
      <c r="B331" s="1">
        <f>IFERROR(__xludf.DUMMYFUNCTION("""COMPUTED_VALUE"""),168.94)</f>
        <v>168.94</v>
      </c>
    </row>
    <row r="332">
      <c r="A332" s="2">
        <f>IFERROR(__xludf.DUMMYFUNCTION("""COMPUTED_VALUE"""),43216.66666666667)</f>
        <v>43216.66667</v>
      </c>
      <c r="B332" s="1">
        <f>IFERROR(__xludf.DUMMYFUNCTION("""COMPUTED_VALUE"""),172.37)</f>
        <v>172.37</v>
      </c>
    </row>
    <row r="333">
      <c r="A333" s="2">
        <f>IFERROR(__xludf.DUMMYFUNCTION("""COMPUTED_VALUE"""),43217.66666666667)</f>
        <v>43217.66667</v>
      </c>
      <c r="B333" s="1">
        <f>IFERROR(__xludf.DUMMYFUNCTION("""COMPUTED_VALUE"""),171.64)</f>
        <v>171.64</v>
      </c>
    </row>
    <row r="334">
      <c r="A334" s="2">
        <f>IFERROR(__xludf.DUMMYFUNCTION("""COMPUTED_VALUE"""),43220.66666666667)</f>
        <v>43220.66667</v>
      </c>
      <c r="B334" s="1">
        <f>IFERROR(__xludf.DUMMYFUNCTION("""COMPUTED_VALUE"""),170.96)</f>
        <v>170.96</v>
      </c>
    </row>
    <row r="335">
      <c r="A335" s="2">
        <f>IFERROR(__xludf.DUMMYFUNCTION("""COMPUTED_VALUE"""),43221.66666666667)</f>
        <v>43221.66667</v>
      </c>
      <c r="B335" s="1">
        <f>IFERROR(__xludf.DUMMYFUNCTION("""COMPUTED_VALUE"""),173.02)</f>
        <v>173.02</v>
      </c>
    </row>
    <row r="336">
      <c r="A336" s="2">
        <f>IFERROR(__xludf.DUMMYFUNCTION("""COMPUTED_VALUE"""),43222.66666666667)</f>
        <v>43222.66667</v>
      </c>
      <c r="B336" s="1">
        <f>IFERROR(__xludf.DUMMYFUNCTION("""COMPUTED_VALUE"""),173.07)</f>
        <v>173.07</v>
      </c>
    </row>
    <row r="337">
      <c r="A337" s="2">
        <f>IFERROR(__xludf.DUMMYFUNCTION("""COMPUTED_VALUE"""),43223.66666666667)</f>
        <v>43223.66667</v>
      </c>
      <c r="B337" s="1">
        <f>IFERROR(__xludf.DUMMYFUNCTION("""COMPUTED_VALUE"""),173.61)</f>
        <v>173.61</v>
      </c>
    </row>
    <row r="338">
      <c r="A338" s="2">
        <f>IFERROR(__xludf.DUMMYFUNCTION("""COMPUTED_VALUE"""),43224.66666666667)</f>
        <v>43224.66667</v>
      </c>
      <c r="B338" s="1">
        <f>IFERROR(__xludf.DUMMYFUNCTION("""COMPUTED_VALUE"""),176.88)</f>
        <v>176.88</v>
      </c>
    </row>
    <row r="339">
      <c r="A339" s="2">
        <f>IFERROR(__xludf.DUMMYFUNCTION("""COMPUTED_VALUE"""),43227.66666666667)</f>
        <v>43227.66667</v>
      </c>
      <c r="B339" s="1">
        <f>IFERROR(__xludf.DUMMYFUNCTION("""COMPUTED_VALUE"""),178.41)</f>
        <v>178.41</v>
      </c>
    </row>
    <row r="340">
      <c r="A340" s="2">
        <f>IFERROR(__xludf.DUMMYFUNCTION("""COMPUTED_VALUE"""),43228.66666666667)</f>
        <v>43228.66667</v>
      </c>
      <c r="B340" s="1">
        <f>IFERROR(__xludf.DUMMYFUNCTION("""COMPUTED_VALUE"""),179.09)</f>
        <v>179.09</v>
      </c>
    </row>
    <row r="341">
      <c r="A341" s="2">
        <f>IFERROR(__xludf.DUMMYFUNCTION("""COMPUTED_VALUE"""),43229.66666666667)</f>
        <v>43229.66667</v>
      </c>
      <c r="B341" s="1">
        <f>IFERROR(__xludf.DUMMYFUNCTION("""COMPUTED_VALUE"""),181.44)</f>
        <v>181.44</v>
      </c>
    </row>
    <row r="342">
      <c r="A342" s="2">
        <f>IFERROR(__xludf.DUMMYFUNCTION("""COMPUTED_VALUE"""),43230.66666666667)</f>
        <v>43230.66667</v>
      </c>
      <c r="B342" s="1">
        <f>IFERROR(__xludf.DUMMYFUNCTION("""COMPUTED_VALUE"""),183.6)</f>
        <v>183.6</v>
      </c>
    </row>
    <row r="343">
      <c r="A343" s="2">
        <f>IFERROR(__xludf.DUMMYFUNCTION("""COMPUTED_VALUE"""),43231.66666666667)</f>
        <v>43231.66667</v>
      </c>
      <c r="B343" s="1">
        <f>IFERROR(__xludf.DUMMYFUNCTION("""COMPUTED_VALUE"""),183.07)</f>
        <v>183.07</v>
      </c>
    </row>
    <row r="344">
      <c r="A344" s="2">
        <f>IFERROR(__xludf.DUMMYFUNCTION("""COMPUTED_VALUE"""),43234.66666666667)</f>
        <v>43234.66667</v>
      </c>
      <c r="B344" s="1">
        <f>IFERROR(__xludf.DUMMYFUNCTION("""COMPUTED_VALUE"""),182.84)</f>
        <v>182.84</v>
      </c>
    </row>
    <row r="345">
      <c r="A345" s="2">
        <f>IFERROR(__xludf.DUMMYFUNCTION("""COMPUTED_VALUE"""),43235.66666666667)</f>
        <v>43235.66667</v>
      </c>
      <c r="B345" s="1">
        <f>IFERROR(__xludf.DUMMYFUNCTION("""COMPUTED_VALUE"""),181.25)</f>
        <v>181.25</v>
      </c>
    </row>
    <row r="346">
      <c r="A346" s="2">
        <f>IFERROR(__xludf.DUMMYFUNCTION("""COMPUTED_VALUE"""),43236.66666666667)</f>
        <v>43236.66667</v>
      </c>
      <c r="B346" s="1">
        <f>IFERROR(__xludf.DUMMYFUNCTION("""COMPUTED_VALUE"""),182.2)</f>
        <v>182.2</v>
      </c>
    </row>
    <row r="347">
      <c r="A347" s="2">
        <f>IFERROR(__xludf.DUMMYFUNCTION("""COMPUTED_VALUE"""),43237.66666666667)</f>
        <v>43237.66667</v>
      </c>
      <c r="B347" s="1">
        <f>IFERROR(__xludf.DUMMYFUNCTION("""COMPUTED_VALUE"""),181.3)</f>
        <v>181.3</v>
      </c>
    </row>
    <row r="348">
      <c r="A348" s="2">
        <f>IFERROR(__xludf.DUMMYFUNCTION("""COMPUTED_VALUE"""),43238.66666666667)</f>
        <v>43238.66667</v>
      </c>
      <c r="B348" s="1">
        <f>IFERROR(__xludf.DUMMYFUNCTION("""COMPUTED_VALUE"""),180.6)</f>
        <v>180.6</v>
      </c>
    </row>
    <row r="349">
      <c r="A349" s="2">
        <f>IFERROR(__xludf.DUMMYFUNCTION("""COMPUTED_VALUE"""),43241.66666666667)</f>
        <v>43241.66667</v>
      </c>
      <c r="B349" s="1">
        <f>IFERROR(__xludf.DUMMYFUNCTION("""COMPUTED_VALUE"""),182.01)</f>
        <v>182.01</v>
      </c>
    </row>
    <row r="350">
      <c r="A350" s="2">
        <f>IFERROR(__xludf.DUMMYFUNCTION("""COMPUTED_VALUE"""),43242.66666666667)</f>
        <v>43242.66667</v>
      </c>
      <c r="B350" s="1">
        <f>IFERROR(__xludf.DUMMYFUNCTION("""COMPUTED_VALUE"""),181.58)</f>
        <v>181.58</v>
      </c>
    </row>
    <row r="351">
      <c r="A351" s="2">
        <f>IFERROR(__xludf.DUMMYFUNCTION("""COMPUTED_VALUE"""),43243.66666666667)</f>
        <v>43243.66667</v>
      </c>
      <c r="B351" s="1">
        <f>IFERROR(__xludf.DUMMYFUNCTION("""COMPUTED_VALUE"""),182.98)</f>
        <v>182.98</v>
      </c>
    </row>
    <row r="352">
      <c r="A352" s="2">
        <f>IFERROR(__xludf.DUMMYFUNCTION("""COMPUTED_VALUE"""),43244.66666666667)</f>
        <v>43244.66667</v>
      </c>
      <c r="B352" s="1">
        <f>IFERROR(__xludf.DUMMYFUNCTION("""COMPUTED_VALUE"""),182.85)</f>
        <v>182.85</v>
      </c>
    </row>
    <row r="353">
      <c r="A353" s="2">
        <f>IFERROR(__xludf.DUMMYFUNCTION("""COMPUTED_VALUE"""),43245.66666666667)</f>
        <v>43245.66667</v>
      </c>
      <c r="B353" s="1">
        <f>IFERROR(__xludf.DUMMYFUNCTION("""COMPUTED_VALUE"""),182.89)</f>
        <v>182.89</v>
      </c>
    </row>
    <row r="354">
      <c r="A354" s="2">
        <f>IFERROR(__xludf.DUMMYFUNCTION("""COMPUTED_VALUE"""),43249.66666666667)</f>
        <v>43249.66667</v>
      </c>
      <c r="B354" s="1">
        <f>IFERROR(__xludf.DUMMYFUNCTION("""COMPUTED_VALUE"""),181.86)</f>
        <v>181.86</v>
      </c>
    </row>
    <row r="355">
      <c r="A355" s="2">
        <f>IFERROR(__xludf.DUMMYFUNCTION("""COMPUTED_VALUE"""),43250.66666666667)</f>
        <v>43250.66667</v>
      </c>
      <c r="B355" s="1">
        <f>IFERROR(__xludf.DUMMYFUNCTION("""COMPUTED_VALUE"""),183.2)</f>
        <v>183.2</v>
      </c>
    </row>
    <row r="356">
      <c r="A356" s="2">
        <f>IFERROR(__xludf.DUMMYFUNCTION("""COMPUTED_VALUE"""),43251.66666666667)</f>
        <v>43251.66667</v>
      </c>
      <c r="B356" s="1">
        <f>IFERROR(__xludf.DUMMYFUNCTION("""COMPUTED_VALUE"""),183.01)</f>
        <v>183.01</v>
      </c>
    </row>
    <row r="357">
      <c r="A357" s="2">
        <f>IFERROR(__xludf.DUMMYFUNCTION("""COMPUTED_VALUE"""),43252.66666666667)</f>
        <v>43252.66667</v>
      </c>
      <c r="B357" s="1">
        <f>IFERROR(__xludf.DUMMYFUNCTION("""COMPUTED_VALUE"""),186.32)</f>
        <v>186.32</v>
      </c>
    </row>
    <row r="358">
      <c r="A358" s="2">
        <f>IFERROR(__xludf.DUMMYFUNCTION("""COMPUTED_VALUE"""),43255.66666666667)</f>
        <v>43255.66667</v>
      </c>
      <c r="B358" s="1">
        <f>IFERROR(__xludf.DUMMYFUNCTION("""COMPUTED_VALUE"""),187.88)</f>
        <v>187.88</v>
      </c>
    </row>
    <row r="359">
      <c r="A359" s="2">
        <f>IFERROR(__xludf.DUMMYFUNCTION("""COMPUTED_VALUE"""),43256.66666666667)</f>
        <v>43256.66667</v>
      </c>
      <c r="B359" s="1">
        <f>IFERROR(__xludf.DUMMYFUNCTION("""COMPUTED_VALUE"""),188.91)</f>
        <v>188.91</v>
      </c>
    </row>
    <row r="360">
      <c r="A360" s="2">
        <f>IFERROR(__xludf.DUMMYFUNCTION("""COMPUTED_VALUE"""),43257.66666666667)</f>
        <v>43257.66667</v>
      </c>
      <c r="B360" s="1">
        <f>IFERROR(__xludf.DUMMYFUNCTION("""COMPUTED_VALUE"""),190.0)</f>
        <v>190</v>
      </c>
    </row>
    <row r="361">
      <c r="A361" s="2">
        <f>IFERROR(__xludf.DUMMYFUNCTION("""COMPUTED_VALUE"""),43258.66666666667)</f>
        <v>43258.66667</v>
      </c>
      <c r="B361" s="1">
        <f>IFERROR(__xludf.DUMMYFUNCTION("""COMPUTED_VALUE"""),187.85)</f>
        <v>187.85</v>
      </c>
    </row>
    <row r="362">
      <c r="A362" s="2">
        <f>IFERROR(__xludf.DUMMYFUNCTION("""COMPUTED_VALUE"""),43259.66666666667)</f>
        <v>43259.66667</v>
      </c>
      <c r="B362" s="1">
        <f>IFERROR(__xludf.DUMMYFUNCTION("""COMPUTED_VALUE"""),187.88)</f>
        <v>187.88</v>
      </c>
    </row>
    <row r="363">
      <c r="A363" s="2">
        <f>IFERROR(__xludf.DUMMYFUNCTION("""COMPUTED_VALUE"""),43262.66666666667)</f>
        <v>43262.66667</v>
      </c>
      <c r="B363" s="1">
        <f>IFERROR(__xludf.DUMMYFUNCTION("""COMPUTED_VALUE"""),187.86)</f>
        <v>187.86</v>
      </c>
    </row>
    <row r="364">
      <c r="A364" s="2">
        <f>IFERROR(__xludf.DUMMYFUNCTION("""COMPUTED_VALUE"""),43263.66666666667)</f>
        <v>43263.66667</v>
      </c>
      <c r="B364" s="1">
        <f>IFERROR(__xludf.DUMMYFUNCTION("""COMPUTED_VALUE"""),189.12)</f>
        <v>189.12</v>
      </c>
    </row>
    <row r="365">
      <c r="A365" s="2">
        <f>IFERROR(__xludf.DUMMYFUNCTION("""COMPUTED_VALUE"""),43264.66666666667)</f>
        <v>43264.66667</v>
      </c>
      <c r="B365" s="1">
        <f>IFERROR(__xludf.DUMMYFUNCTION("""COMPUTED_VALUE"""),188.75)</f>
        <v>188.75</v>
      </c>
    </row>
    <row r="366">
      <c r="A366" s="2">
        <f>IFERROR(__xludf.DUMMYFUNCTION("""COMPUTED_VALUE"""),43265.66666666667)</f>
        <v>43265.66667</v>
      </c>
      <c r="B366" s="1">
        <f>IFERROR(__xludf.DUMMYFUNCTION("""COMPUTED_VALUE"""),189.76)</f>
        <v>189.76</v>
      </c>
    </row>
    <row r="367">
      <c r="A367" s="2">
        <f>IFERROR(__xludf.DUMMYFUNCTION("""COMPUTED_VALUE"""),43266.66666666667)</f>
        <v>43266.66667</v>
      </c>
      <c r="B367" s="1">
        <f>IFERROR(__xludf.DUMMYFUNCTION("""COMPUTED_VALUE"""),189.04)</f>
        <v>189.04</v>
      </c>
    </row>
    <row r="368">
      <c r="A368" s="2">
        <f>IFERROR(__xludf.DUMMYFUNCTION("""COMPUTED_VALUE"""),43269.66666666667)</f>
        <v>43269.66667</v>
      </c>
      <c r="B368" s="1">
        <f>IFERROR(__xludf.DUMMYFUNCTION("""COMPUTED_VALUE"""),189.32)</f>
        <v>189.32</v>
      </c>
    </row>
    <row r="369">
      <c r="A369" s="2">
        <f>IFERROR(__xludf.DUMMYFUNCTION("""COMPUTED_VALUE"""),43270.66666666667)</f>
        <v>43270.66667</v>
      </c>
      <c r="B369" s="1">
        <f>IFERROR(__xludf.DUMMYFUNCTION("""COMPUTED_VALUE"""),188.01)</f>
        <v>188.01</v>
      </c>
    </row>
    <row r="370">
      <c r="A370" s="2">
        <f>IFERROR(__xludf.DUMMYFUNCTION("""COMPUTED_VALUE"""),43271.66666666667)</f>
        <v>43271.66667</v>
      </c>
      <c r="B370" s="1">
        <f>IFERROR(__xludf.DUMMYFUNCTION("""COMPUTED_VALUE"""),188.53)</f>
        <v>188.53</v>
      </c>
    </row>
    <row r="371">
      <c r="A371" s="2">
        <f>IFERROR(__xludf.DUMMYFUNCTION("""COMPUTED_VALUE"""),43272.66666666667)</f>
        <v>43272.66667</v>
      </c>
      <c r="B371" s="1">
        <f>IFERROR(__xludf.DUMMYFUNCTION("""COMPUTED_VALUE"""),186.86)</f>
        <v>186.86</v>
      </c>
    </row>
    <row r="372">
      <c r="A372" s="2">
        <f>IFERROR(__xludf.DUMMYFUNCTION("""COMPUTED_VALUE"""),43273.66666666667)</f>
        <v>43273.66667</v>
      </c>
      <c r="B372" s="1">
        <f>IFERROR(__xludf.DUMMYFUNCTION("""COMPUTED_VALUE"""),185.87)</f>
        <v>185.87</v>
      </c>
    </row>
    <row r="373">
      <c r="A373" s="2">
        <f>IFERROR(__xludf.DUMMYFUNCTION("""COMPUTED_VALUE"""),43276.66666666667)</f>
        <v>43276.66667</v>
      </c>
      <c r="B373" s="1">
        <f>IFERROR(__xludf.DUMMYFUNCTION("""COMPUTED_VALUE"""),181.57)</f>
        <v>181.57</v>
      </c>
    </row>
    <row r="374">
      <c r="A374" s="2">
        <f>IFERROR(__xludf.DUMMYFUNCTION("""COMPUTED_VALUE"""),43277.66666666667)</f>
        <v>43277.66667</v>
      </c>
      <c r="B374" s="1">
        <f>IFERROR(__xludf.DUMMYFUNCTION("""COMPUTED_VALUE"""),182.53)</f>
        <v>182.53</v>
      </c>
    </row>
    <row r="375">
      <c r="A375" s="2">
        <f>IFERROR(__xludf.DUMMYFUNCTION("""COMPUTED_VALUE"""),43278.66666666667)</f>
        <v>43278.66667</v>
      </c>
      <c r="B375" s="1">
        <f>IFERROR(__xludf.DUMMYFUNCTION("""COMPUTED_VALUE"""),179.73)</f>
        <v>179.73</v>
      </c>
    </row>
    <row r="376">
      <c r="A376" s="2">
        <f>IFERROR(__xludf.DUMMYFUNCTION("""COMPUTED_VALUE"""),43279.66666666667)</f>
        <v>43279.66667</v>
      </c>
      <c r="B376" s="1">
        <f>IFERROR(__xludf.DUMMYFUNCTION("""COMPUTED_VALUE"""),181.29)</f>
        <v>181.29</v>
      </c>
    </row>
    <row r="377">
      <c r="A377" s="2">
        <f>IFERROR(__xludf.DUMMYFUNCTION("""COMPUTED_VALUE"""),43280.66666666667)</f>
        <v>43280.66667</v>
      </c>
      <c r="B377" s="1">
        <f>IFERROR(__xludf.DUMMYFUNCTION("""COMPUTED_VALUE"""),181.4)</f>
        <v>181.4</v>
      </c>
    </row>
    <row r="378">
      <c r="A378" s="2">
        <f>IFERROR(__xludf.DUMMYFUNCTION("""COMPUTED_VALUE"""),43283.66666666667)</f>
        <v>43283.66667</v>
      </c>
      <c r="B378" s="1">
        <f>IFERROR(__xludf.DUMMYFUNCTION("""COMPUTED_VALUE"""),183.3)</f>
        <v>183.3</v>
      </c>
    </row>
    <row r="379">
      <c r="A379" s="2">
        <f>IFERROR(__xludf.DUMMYFUNCTION("""COMPUTED_VALUE"""),43284.54166666667)</f>
        <v>43284.54167</v>
      </c>
      <c r="B379" s="1">
        <f>IFERROR(__xludf.DUMMYFUNCTION("""COMPUTED_VALUE"""),181.26)</f>
        <v>181.26</v>
      </c>
    </row>
    <row r="380">
      <c r="A380" s="2">
        <f>IFERROR(__xludf.DUMMYFUNCTION("""COMPUTED_VALUE"""),43286.66666666667)</f>
        <v>43286.66667</v>
      </c>
      <c r="B380" s="1">
        <f>IFERROR(__xludf.DUMMYFUNCTION("""COMPUTED_VALUE"""),183.64)</f>
        <v>183.64</v>
      </c>
    </row>
    <row r="381">
      <c r="A381" s="2">
        <f>IFERROR(__xludf.DUMMYFUNCTION("""COMPUTED_VALUE"""),43287.66666666667)</f>
        <v>43287.66667</v>
      </c>
      <c r="B381" s="1">
        <f>IFERROR(__xludf.DUMMYFUNCTION("""COMPUTED_VALUE"""),185.83)</f>
        <v>185.83</v>
      </c>
    </row>
    <row r="382">
      <c r="A382" s="2">
        <f>IFERROR(__xludf.DUMMYFUNCTION("""COMPUTED_VALUE"""),43290.66666666667)</f>
        <v>43290.66667</v>
      </c>
      <c r="B382" s="1">
        <f>IFERROR(__xludf.DUMMYFUNCTION("""COMPUTED_VALUE"""),187.44)</f>
        <v>187.44</v>
      </c>
    </row>
    <row r="383">
      <c r="A383" s="2">
        <f>IFERROR(__xludf.DUMMYFUNCTION("""COMPUTED_VALUE"""),43291.66666666667)</f>
        <v>43291.66667</v>
      </c>
      <c r="B383" s="1">
        <f>IFERROR(__xludf.DUMMYFUNCTION("""COMPUTED_VALUE"""),187.82)</f>
        <v>187.82</v>
      </c>
    </row>
    <row r="384">
      <c r="A384" s="2">
        <f>IFERROR(__xludf.DUMMYFUNCTION("""COMPUTED_VALUE"""),43292.66666666667)</f>
        <v>43292.66667</v>
      </c>
      <c r="B384" s="1">
        <f>IFERROR(__xludf.DUMMYFUNCTION("""COMPUTED_VALUE"""),186.83)</f>
        <v>186.83</v>
      </c>
    </row>
    <row r="385">
      <c r="A385" s="2">
        <f>IFERROR(__xludf.DUMMYFUNCTION("""COMPUTED_VALUE"""),43293.66666666667)</f>
        <v>43293.66667</v>
      </c>
      <c r="B385" s="1">
        <f>IFERROR(__xludf.DUMMYFUNCTION("""COMPUTED_VALUE"""),190.0)</f>
        <v>190</v>
      </c>
    </row>
    <row r="386">
      <c r="A386" s="2">
        <f>IFERROR(__xludf.DUMMYFUNCTION("""COMPUTED_VALUE"""),43294.66666666667)</f>
        <v>43294.66667</v>
      </c>
      <c r="B386" s="1">
        <f>IFERROR(__xludf.DUMMYFUNCTION("""COMPUTED_VALUE"""),189.76)</f>
        <v>189.76</v>
      </c>
    </row>
    <row r="387">
      <c r="A387" s="2">
        <f>IFERROR(__xludf.DUMMYFUNCTION("""COMPUTED_VALUE"""),43297.66666666667)</f>
        <v>43297.66667</v>
      </c>
      <c r="B387" s="1">
        <f>IFERROR(__xludf.DUMMYFUNCTION("""COMPUTED_VALUE"""),189.1)</f>
        <v>189.1</v>
      </c>
    </row>
    <row r="388">
      <c r="A388" s="2">
        <f>IFERROR(__xludf.DUMMYFUNCTION("""COMPUTED_VALUE"""),43298.66666666667)</f>
        <v>43298.66667</v>
      </c>
      <c r="B388" s="1">
        <f>IFERROR(__xludf.DUMMYFUNCTION("""COMPUTED_VALUE"""),190.64)</f>
        <v>190.64</v>
      </c>
    </row>
    <row r="389">
      <c r="A389" s="2">
        <f>IFERROR(__xludf.DUMMYFUNCTION("""COMPUTED_VALUE"""),43299.66666666667)</f>
        <v>43299.66667</v>
      </c>
      <c r="B389" s="1">
        <f>IFERROR(__xludf.DUMMYFUNCTION("""COMPUTED_VALUE"""),190.53)</f>
        <v>190.53</v>
      </c>
    </row>
    <row r="390">
      <c r="A390" s="2">
        <f>IFERROR(__xludf.DUMMYFUNCTION("""COMPUTED_VALUE"""),43300.66666666667)</f>
        <v>43300.66667</v>
      </c>
      <c r="B390" s="1">
        <f>IFERROR(__xludf.DUMMYFUNCTION("""COMPUTED_VALUE"""),190.33)</f>
        <v>190.33</v>
      </c>
    </row>
    <row r="391">
      <c r="A391" s="2">
        <f>IFERROR(__xludf.DUMMYFUNCTION("""COMPUTED_VALUE"""),43301.66666666667)</f>
        <v>43301.66667</v>
      </c>
      <c r="B391" s="1">
        <f>IFERROR(__xludf.DUMMYFUNCTION("""COMPUTED_VALUE"""),190.2)</f>
        <v>190.2</v>
      </c>
    </row>
    <row r="392">
      <c r="A392" s="2">
        <f>IFERROR(__xludf.DUMMYFUNCTION("""COMPUTED_VALUE"""),43304.66666666667)</f>
        <v>43304.66667</v>
      </c>
      <c r="B392" s="1">
        <f>IFERROR(__xludf.DUMMYFUNCTION("""COMPUTED_VALUE"""),190.95)</f>
        <v>190.95</v>
      </c>
    </row>
    <row r="393">
      <c r="A393" s="2">
        <f>IFERROR(__xludf.DUMMYFUNCTION("""COMPUTED_VALUE"""),43305.66666666667)</f>
        <v>43305.66667</v>
      </c>
      <c r="B393" s="1">
        <f>IFERROR(__xludf.DUMMYFUNCTION("""COMPUTED_VALUE"""),190.66)</f>
        <v>190.66</v>
      </c>
    </row>
    <row r="394">
      <c r="A394" s="2">
        <f>IFERROR(__xludf.DUMMYFUNCTION("""COMPUTED_VALUE"""),43306.66666666667)</f>
        <v>43306.66667</v>
      </c>
      <c r="B394" s="1">
        <f>IFERROR(__xludf.DUMMYFUNCTION("""COMPUTED_VALUE"""),193.41)</f>
        <v>193.41</v>
      </c>
    </row>
    <row r="395">
      <c r="A395" s="2">
        <f>IFERROR(__xludf.DUMMYFUNCTION("""COMPUTED_VALUE"""),43307.66666666667)</f>
        <v>43307.66667</v>
      </c>
      <c r="B395" s="1">
        <f>IFERROR(__xludf.DUMMYFUNCTION("""COMPUTED_VALUE"""),192.74)</f>
        <v>192.74</v>
      </c>
    </row>
    <row r="396">
      <c r="A396" s="2">
        <f>IFERROR(__xludf.DUMMYFUNCTION("""COMPUTED_VALUE"""),43308.66666666667)</f>
        <v>43308.66667</v>
      </c>
      <c r="B396" s="1">
        <f>IFERROR(__xludf.DUMMYFUNCTION("""COMPUTED_VALUE"""),188.99)</f>
        <v>188.99</v>
      </c>
    </row>
    <row r="397">
      <c r="A397" s="2">
        <f>IFERROR(__xludf.DUMMYFUNCTION("""COMPUTED_VALUE"""),43311.66666666667)</f>
        <v>43311.66667</v>
      </c>
      <c r="B397" s="1">
        <f>IFERROR(__xludf.DUMMYFUNCTION("""COMPUTED_VALUE"""),185.6)</f>
        <v>185.6</v>
      </c>
    </row>
    <row r="398">
      <c r="A398" s="2">
        <f>IFERROR(__xludf.DUMMYFUNCTION("""COMPUTED_VALUE"""),43312.66666666667)</f>
        <v>43312.66667</v>
      </c>
      <c r="B398" s="1">
        <f>IFERROR(__xludf.DUMMYFUNCTION("""COMPUTED_VALUE"""),186.16)</f>
        <v>186.16</v>
      </c>
    </row>
    <row r="399">
      <c r="A399" s="2">
        <f>IFERROR(__xludf.DUMMYFUNCTION("""COMPUTED_VALUE"""),43313.66666666667)</f>
        <v>43313.66667</v>
      </c>
      <c r="B399" s="1">
        <f>IFERROR(__xludf.DUMMYFUNCTION("""COMPUTED_VALUE"""),188.3)</f>
        <v>188.3</v>
      </c>
    </row>
    <row r="400">
      <c r="A400" s="2">
        <f>IFERROR(__xludf.DUMMYFUNCTION("""COMPUTED_VALUE"""),43314.66666666667)</f>
        <v>43314.66667</v>
      </c>
      <c r="B400" s="1">
        <f>IFERROR(__xludf.DUMMYFUNCTION("""COMPUTED_VALUE"""),191.02)</f>
        <v>191.02</v>
      </c>
    </row>
    <row r="401">
      <c r="A401" s="2">
        <f>IFERROR(__xludf.DUMMYFUNCTION("""COMPUTED_VALUE"""),43315.66666666667)</f>
        <v>43315.66667</v>
      </c>
      <c r="B401" s="1">
        <f>IFERROR(__xludf.DUMMYFUNCTION("""COMPUTED_VALUE"""),191.51)</f>
        <v>191.51</v>
      </c>
    </row>
    <row r="402">
      <c r="A402" s="2">
        <f>IFERROR(__xludf.DUMMYFUNCTION("""COMPUTED_VALUE"""),43318.66666666667)</f>
        <v>43318.66667</v>
      </c>
      <c r="B402" s="1">
        <f>IFERROR(__xludf.DUMMYFUNCTION("""COMPUTED_VALUE"""),192.64)</f>
        <v>192.64</v>
      </c>
    </row>
    <row r="403">
      <c r="A403" s="2">
        <f>IFERROR(__xludf.DUMMYFUNCTION("""COMPUTED_VALUE"""),43319.66666666667)</f>
        <v>43319.66667</v>
      </c>
      <c r="B403" s="1">
        <f>IFERROR(__xludf.DUMMYFUNCTION("""COMPUTED_VALUE"""),193.41)</f>
        <v>193.41</v>
      </c>
    </row>
    <row r="404">
      <c r="A404" s="2">
        <f>IFERROR(__xludf.DUMMYFUNCTION("""COMPUTED_VALUE"""),43320.66666666667)</f>
        <v>43320.66667</v>
      </c>
      <c r="B404" s="1">
        <f>IFERROR(__xludf.DUMMYFUNCTION("""COMPUTED_VALUE"""),193.78)</f>
        <v>193.78</v>
      </c>
    </row>
    <row r="405">
      <c r="A405" s="2">
        <f>IFERROR(__xludf.DUMMYFUNCTION("""COMPUTED_VALUE"""),43321.66666666667)</f>
        <v>43321.66667</v>
      </c>
      <c r="B405" s="1">
        <f>IFERROR(__xludf.DUMMYFUNCTION("""COMPUTED_VALUE"""),193.96)</f>
        <v>193.96</v>
      </c>
    </row>
    <row r="406">
      <c r="A406" s="2">
        <f>IFERROR(__xludf.DUMMYFUNCTION("""COMPUTED_VALUE"""),43322.66666666667)</f>
        <v>43322.66667</v>
      </c>
      <c r="B406" s="1">
        <f>IFERROR(__xludf.DUMMYFUNCTION("""COMPUTED_VALUE"""),192.69)</f>
        <v>192.69</v>
      </c>
    </row>
    <row r="407">
      <c r="A407" s="2">
        <f>IFERROR(__xludf.DUMMYFUNCTION("""COMPUTED_VALUE"""),43325.66666666667)</f>
        <v>43325.66667</v>
      </c>
      <c r="B407" s="1">
        <f>IFERROR(__xludf.DUMMYFUNCTION("""COMPUTED_VALUE"""),192.33)</f>
        <v>192.33</v>
      </c>
    </row>
    <row r="408">
      <c r="A408" s="2">
        <f>IFERROR(__xludf.DUMMYFUNCTION("""COMPUTED_VALUE"""),43326.66666666667)</f>
        <v>43326.66667</v>
      </c>
      <c r="B408" s="1">
        <f>IFERROR(__xludf.DUMMYFUNCTION("""COMPUTED_VALUE"""),193.59)</f>
        <v>193.59</v>
      </c>
    </row>
    <row r="409">
      <c r="A409" s="2">
        <f>IFERROR(__xludf.DUMMYFUNCTION("""COMPUTED_VALUE"""),43327.66666666667)</f>
        <v>43327.66667</v>
      </c>
      <c r="B409" s="1">
        <f>IFERROR(__xludf.DUMMYFUNCTION("""COMPUTED_VALUE"""),191.88)</f>
        <v>191.88</v>
      </c>
    </row>
    <row r="410">
      <c r="A410" s="2">
        <f>IFERROR(__xludf.DUMMYFUNCTION("""COMPUTED_VALUE"""),43328.66666666667)</f>
        <v>43328.66667</v>
      </c>
      <c r="B410" s="1">
        <f>IFERROR(__xludf.DUMMYFUNCTION("""COMPUTED_VALUE"""),193.06)</f>
        <v>193.06</v>
      </c>
    </row>
    <row r="411">
      <c r="A411" s="2">
        <f>IFERROR(__xludf.DUMMYFUNCTION("""COMPUTED_VALUE"""),43329.66666666667)</f>
        <v>43329.66667</v>
      </c>
      <c r="B411" s="1">
        <f>IFERROR(__xludf.DUMMYFUNCTION("""COMPUTED_VALUE"""),193.74)</f>
        <v>193.74</v>
      </c>
    </row>
    <row r="412">
      <c r="A412" s="2">
        <f>IFERROR(__xludf.DUMMYFUNCTION("""COMPUTED_VALUE"""),43332.66666666667)</f>
        <v>43332.66667</v>
      </c>
      <c r="B412" s="1">
        <f>IFERROR(__xludf.DUMMYFUNCTION("""COMPUTED_VALUE"""),193.56)</f>
        <v>193.56</v>
      </c>
    </row>
    <row r="413">
      <c r="A413" s="2">
        <f>IFERROR(__xludf.DUMMYFUNCTION("""COMPUTED_VALUE"""),43333.66666666667)</f>
        <v>43333.66667</v>
      </c>
      <c r="B413" s="1">
        <f>IFERROR(__xludf.DUMMYFUNCTION("""COMPUTED_VALUE"""),193.98)</f>
        <v>193.98</v>
      </c>
    </row>
    <row r="414">
      <c r="A414" s="2">
        <f>IFERROR(__xludf.DUMMYFUNCTION("""COMPUTED_VALUE"""),43334.66666666667)</f>
        <v>43334.66667</v>
      </c>
      <c r="B414" s="1">
        <f>IFERROR(__xludf.DUMMYFUNCTION("""COMPUTED_VALUE"""),194.97)</f>
        <v>194.97</v>
      </c>
    </row>
    <row r="415">
      <c r="A415" s="2">
        <f>IFERROR(__xludf.DUMMYFUNCTION("""COMPUTED_VALUE"""),43335.66666666667)</f>
        <v>43335.66667</v>
      </c>
      <c r="B415" s="1">
        <f>IFERROR(__xludf.DUMMYFUNCTION("""COMPUTED_VALUE"""),195.59)</f>
        <v>195.59</v>
      </c>
    </row>
    <row r="416">
      <c r="A416" s="2">
        <f>IFERROR(__xludf.DUMMYFUNCTION("""COMPUTED_VALUE"""),43336.66666666667)</f>
        <v>43336.66667</v>
      </c>
      <c r="B416" s="1">
        <f>IFERROR(__xludf.DUMMYFUNCTION("""COMPUTED_VALUE"""),197.83)</f>
        <v>197.83</v>
      </c>
    </row>
    <row r="417">
      <c r="A417" s="2">
        <f>IFERROR(__xludf.DUMMYFUNCTION("""COMPUTED_VALUE"""),43339.66666666667)</f>
        <v>43339.66667</v>
      </c>
      <c r="B417" s="1">
        <f>IFERROR(__xludf.DUMMYFUNCTION("""COMPUTED_VALUE"""),199.35)</f>
        <v>199.35</v>
      </c>
    </row>
    <row r="418">
      <c r="A418" s="2">
        <f>IFERROR(__xludf.DUMMYFUNCTION("""COMPUTED_VALUE"""),43340.66666666667)</f>
        <v>43340.66667</v>
      </c>
      <c r="B418" s="1">
        <f>IFERROR(__xludf.DUMMYFUNCTION("""COMPUTED_VALUE"""),200.3)</f>
        <v>200.3</v>
      </c>
    </row>
    <row r="419">
      <c r="A419" s="2">
        <f>IFERROR(__xludf.DUMMYFUNCTION("""COMPUTED_VALUE"""),43341.66666666667)</f>
        <v>43341.66667</v>
      </c>
      <c r="B419" s="1">
        <f>IFERROR(__xludf.DUMMYFUNCTION("""COMPUTED_VALUE"""),202.22)</f>
        <v>202.22</v>
      </c>
    </row>
    <row r="420">
      <c r="A420" s="2">
        <f>IFERROR(__xludf.DUMMYFUNCTION("""COMPUTED_VALUE"""),43342.66666666667)</f>
        <v>43342.66667</v>
      </c>
      <c r="B420" s="1">
        <f>IFERROR(__xludf.DUMMYFUNCTION("""COMPUTED_VALUE"""),201.73)</f>
        <v>201.73</v>
      </c>
    </row>
    <row r="421">
      <c r="A421" s="2">
        <f>IFERROR(__xludf.DUMMYFUNCTION("""COMPUTED_VALUE"""),43343.66666666667)</f>
        <v>43343.66667</v>
      </c>
      <c r="B421" s="1">
        <f>IFERROR(__xludf.DUMMYFUNCTION("""COMPUTED_VALUE"""),202.8)</f>
        <v>202.8</v>
      </c>
    </row>
    <row r="422">
      <c r="A422" s="2">
        <f>IFERROR(__xludf.DUMMYFUNCTION("""COMPUTED_VALUE"""),43347.66666666667)</f>
        <v>43347.66667</v>
      </c>
      <c r="B422" s="1">
        <f>IFERROR(__xludf.DUMMYFUNCTION("""COMPUTED_VALUE"""),203.09)</f>
        <v>203.09</v>
      </c>
    </row>
    <row r="423">
      <c r="A423" s="2">
        <f>IFERROR(__xludf.DUMMYFUNCTION("""COMPUTED_VALUE"""),43348.66666666667)</f>
        <v>43348.66667</v>
      </c>
      <c r="B423" s="1">
        <f>IFERROR(__xludf.DUMMYFUNCTION("""COMPUTED_VALUE"""),199.93)</f>
        <v>199.93</v>
      </c>
    </row>
    <row r="424">
      <c r="A424" s="2">
        <f>IFERROR(__xludf.DUMMYFUNCTION("""COMPUTED_VALUE"""),43349.66666666667)</f>
        <v>43349.66667</v>
      </c>
      <c r="B424" s="1">
        <f>IFERROR(__xludf.DUMMYFUNCTION("""COMPUTED_VALUE"""),198.86)</f>
        <v>198.86</v>
      </c>
    </row>
    <row r="425">
      <c r="A425" s="2">
        <f>IFERROR(__xludf.DUMMYFUNCTION("""COMPUTED_VALUE"""),43350.66666666667)</f>
        <v>43350.66667</v>
      </c>
      <c r="B425" s="1">
        <f>IFERROR(__xludf.DUMMYFUNCTION("""COMPUTED_VALUE"""),198.25)</f>
        <v>198.25</v>
      </c>
    </row>
    <row r="426">
      <c r="A426" s="2">
        <f>IFERROR(__xludf.DUMMYFUNCTION("""COMPUTED_VALUE"""),43353.66666666667)</f>
        <v>43353.66667</v>
      </c>
      <c r="B426" s="1">
        <f>IFERROR(__xludf.DUMMYFUNCTION("""COMPUTED_VALUE"""),198.98)</f>
        <v>198.98</v>
      </c>
    </row>
    <row r="427">
      <c r="A427" s="2">
        <f>IFERROR(__xludf.DUMMYFUNCTION("""COMPUTED_VALUE"""),43354.66666666667)</f>
        <v>43354.66667</v>
      </c>
      <c r="B427" s="1">
        <f>IFERROR(__xludf.DUMMYFUNCTION("""COMPUTED_VALUE"""),200.24)</f>
        <v>200.24</v>
      </c>
    </row>
    <row r="428">
      <c r="A428" s="2">
        <f>IFERROR(__xludf.DUMMYFUNCTION("""COMPUTED_VALUE"""),43355.66666666667)</f>
        <v>43355.66667</v>
      </c>
      <c r="B428" s="1">
        <f>IFERROR(__xludf.DUMMYFUNCTION("""COMPUTED_VALUE"""),199.85)</f>
        <v>199.85</v>
      </c>
    </row>
    <row r="429">
      <c r="A429" s="2">
        <f>IFERROR(__xludf.DUMMYFUNCTION("""COMPUTED_VALUE"""),43356.66666666667)</f>
        <v>43356.66667</v>
      </c>
      <c r="B429" s="1">
        <f>IFERROR(__xludf.DUMMYFUNCTION("""COMPUTED_VALUE"""),202.16)</f>
        <v>202.16</v>
      </c>
    </row>
    <row r="430">
      <c r="A430" s="2">
        <f>IFERROR(__xludf.DUMMYFUNCTION("""COMPUTED_VALUE"""),43357.66666666667)</f>
        <v>43357.66667</v>
      </c>
      <c r="B430" s="1">
        <f>IFERROR(__xludf.DUMMYFUNCTION("""COMPUTED_VALUE"""),202.35)</f>
        <v>202.35</v>
      </c>
    </row>
    <row r="431">
      <c r="A431" s="2">
        <f>IFERROR(__xludf.DUMMYFUNCTION("""COMPUTED_VALUE"""),43360.66666666667)</f>
        <v>43360.66667</v>
      </c>
      <c r="B431" s="1">
        <f>IFERROR(__xludf.DUMMYFUNCTION("""COMPUTED_VALUE"""),199.29)</f>
        <v>199.29</v>
      </c>
    </row>
    <row r="432">
      <c r="A432" s="2">
        <f>IFERROR(__xludf.DUMMYFUNCTION("""COMPUTED_VALUE"""),43361.66666666667)</f>
        <v>43361.66667</v>
      </c>
      <c r="B432" s="1">
        <f>IFERROR(__xludf.DUMMYFUNCTION("""COMPUTED_VALUE"""),200.6)</f>
        <v>200.6</v>
      </c>
    </row>
    <row r="433">
      <c r="A433" s="2">
        <f>IFERROR(__xludf.DUMMYFUNCTION("""COMPUTED_VALUE"""),43362.66666666667)</f>
        <v>43362.66667</v>
      </c>
      <c r="B433" s="1">
        <f>IFERROR(__xludf.DUMMYFUNCTION("""COMPUTED_VALUE"""),199.61)</f>
        <v>199.61</v>
      </c>
    </row>
    <row r="434">
      <c r="A434" s="2">
        <f>IFERROR(__xludf.DUMMYFUNCTION("""COMPUTED_VALUE"""),43363.66666666667)</f>
        <v>43363.66667</v>
      </c>
      <c r="B434" s="1">
        <f>IFERROR(__xludf.DUMMYFUNCTION("""COMPUTED_VALUE"""),201.77)</f>
        <v>201.77</v>
      </c>
    </row>
    <row r="435">
      <c r="A435" s="2">
        <f>IFERROR(__xludf.DUMMYFUNCTION("""COMPUTED_VALUE"""),43364.66666666667)</f>
        <v>43364.66667</v>
      </c>
      <c r="B435" s="1">
        <f>IFERROR(__xludf.DUMMYFUNCTION("""COMPUTED_VALUE"""),201.45)</f>
        <v>201.45</v>
      </c>
    </row>
    <row r="436">
      <c r="A436" s="2">
        <f>IFERROR(__xludf.DUMMYFUNCTION("""COMPUTED_VALUE"""),43367.66666666667)</f>
        <v>43367.66667</v>
      </c>
      <c r="B436" s="1">
        <f>IFERROR(__xludf.DUMMYFUNCTION("""COMPUTED_VALUE"""),201.54)</f>
        <v>201.54</v>
      </c>
    </row>
    <row r="437">
      <c r="A437" s="2">
        <f>IFERROR(__xludf.DUMMYFUNCTION("""COMPUTED_VALUE"""),43368.66666666667)</f>
        <v>43368.66667</v>
      </c>
      <c r="B437" s="1">
        <f>IFERROR(__xludf.DUMMYFUNCTION("""COMPUTED_VALUE"""),201.61)</f>
        <v>201.61</v>
      </c>
    </row>
    <row r="438">
      <c r="A438" s="2">
        <f>IFERROR(__xludf.DUMMYFUNCTION("""COMPUTED_VALUE"""),43369.66666666667)</f>
        <v>43369.66667</v>
      </c>
      <c r="B438" s="1">
        <f>IFERROR(__xludf.DUMMYFUNCTION("""COMPUTED_VALUE"""),200.66)</f>
        <v>200.66</v>
      </c>
    </row>
    <row r="439">
      <c r="A439" s="2">
        <f>IFERROR(__xludf.DUMMYFUNCTION("""COMPUTED_VALUE"""),43370.66666666667)</f>
        <v>43370.66667</v>
      </c>
      <c r="B439" s="1">
        <f>IFERROR(__xludf.DUMMYFUNCTION("""COMPUTED_VALUE"""),201.66)</f>
        <v>201.66</v>
      </c>
    </row>
    <row r="440">
      <c r="A440" s="2">
        <f>IFERROR(__xludf.DUMMYFUNCTION("""COMPUTED_VALUE"""),43371.66666666667)</f>
        <v>43371.66667</v>
      </c>
      <c r="B440" s="1">
        <f>IFERROR(__xludf.DUMMYFUNCTION("""COMPUTED_VALUE"""),202.56)</f>
        <v>202.56</v>
      </c>
    </row>
    <row r="441">
      <c r="A441" s="2">
        <f>IFERROR(__xludf.DUMMYFUNCTION("""COMPUTED_VALUE"""),43374.66666666667)</f>
        <v>43374.66667</v>
      </c>
      <c r="B441" s="1">
        <f>IFERROR(__xludf.DUMMYFUNCTION("""COMPUTED_VALUE"""),202.93)</f>
        <v>202.93</v>
      </c>
    </row>
    <row r="442">
      <c r="A442" s="2">
        <f>IFERROR(__xludf.DUMMYFUNCTION("""COMPUTED_VALUE"""),43375.66666666667)</f>
        <v>43375.66667</v>
      </c>
      <c r="B442" s="1">
        <f>IFERROR(__xludf.DUMMYFUNCTION("""COMPUTED_VALUE"""),202.67)</f>
        <v>202.67</v>
      </c>
    </row>
    <row r="443">
      <c r="A443" s="2">
        <f>IFERROR(__xludf.DUMMYFUNCTION("""COMPUTED_VALUE"""),43376.66666666667)</f>
        <v>43376.66667</v>
      </c>
      <c r="B443" s="1">
        <f>IFERROR(__xludf.DUMMYFUNCTION("""COMPUTED_VALUE"""),203.56)</f>
        <v>203.56</v>
      </c>
    </row>
    <row r="444">
      <c r="A444" s="2">
        <f>IFERROR(__xludf.DUMMYFUNCTION("""COMPUTED_VALUE"""),43377.66666666667)</f>
        <v>43377.66667</v>
      </c>
      <c r="B444" s="1">
        <f>IFERROR(__xludf.DUMMYFUNCTION("""COMPUTED_VALUE"""),199.98)</f>
        <v>199.98</v>
      </c>
    </row>
    <row r="445">
      <c r="A445" s="2">
        <f>IFERROR(__xludf.DUMMYFUNCTION("""COMPUTED_VALUE"""),43378.66666666667)</f>
        <v>43378.66667</v>
      </c>
      <c r="B445" s="1">
        <f>IFERROR(__xludf.DUMMYFUNCTION("""COMPUTED_VALUE"""),197.35)</f>
        <v>197.35</v>
      </c>
    </row>
    <row r="446">
      <c r="A446" s="2">
        <f>IFERROR(__xludf.DUMMYFUNCTION("""COMPUTED_VALUE"""),43381.66666666667)</f>
        <v>43381.66667</v>
      </c>
      <c r="B446" s="1">
        <f>IFERROR(__xludf.DUMMYFUNCTION("""COMPUTED_VALUE"""),194.76)</f>
        <v>194.76</v>
      </c>
    </row>
    <row r="447">
      <c r="A447" s="2">
        <f>IFERROR(__xludf.DUMMYFUNCTION("""COMPUTED_VALUE"""),43382.66666666667)</f>
        <v>43382.66667</v>
      </c>
      <c r="B447" s="1">
        <f>IFERROR(__xludf.DUMMYFUNCTION("""COMPUTED_VALUE"""),195.27)</f>
        <v>195.27</v>
      </c>
    </row>
    <row r="448">
      <c r="A448" s="2">
        <f>IFERROR(__xludf.DUMMYFUNCTION("""COMPUTED_VALUE"""),43383.66666666667)</f>
        <v>43383.66667</v>
      </c>
      <c r="B448" s="1">
        <f>IFERROR(__xludf.DUMMYFUNCTION("""COMPUTED_VALUE"""),186.2)</f>
        <v>186.2</v>
      </c>
    </row>
    <row r="449">
      <c r="A449" s="2">
        <f>IFERROR(__xludf.DUMMYFUNCTION("""COMPUTED_VALUE"""),43384.66666666667)</f>
        <v>43384.66667</v>
      </c>
      <c r="B449" s="1">
        <f>IFERROR(__xludf.DUMMYFUNCTION("""COMPUTED_VALUE"""),183.6)</f>
        <v>183.6</v>
      </c>
    </row>
    <row r="450">
      <c r="A450" s="2">
        <f>IFERROR(__xludf.DUMMYFUNCTION("""COMPUTED_VALUE"""),43385.66666666667)</f>
        <v>43385.66667</v>
      </c>
      <c r="B450" s="1">
        <f>IFERROR(__xludf.DUMMYFUNCTION("""COMPUTED_VALUE"""),189.26)</f>
        <v>189.26</v>
      </c>
    </row>
    <row r="451">
      <c r="A451" s="2">
        <f>IFERROR(__xludf.DUMMYFUNCTION("""COMPUTED_VALUE"""),43388.66666666667)</f>
        <v>43388.66667</v>
      </c>
      <c r="B451" s="1">
        <f>IFERROR(__xludf.DUMMYFUNCTION("""COMPUTED_VALUE"""),186.55)</f>
        <v>186.55</v>
      </c>
    </row>
    <row r="452">
      <c r="A452" s="2">
        <f>IFERROR(__xludf.DUMMYFUNCTION("""COMPUTED_VALUE"""),43389.66666666667)</f>
        <v>43389.66667</v>
      </c>
      <c r="B452" s="1">
        <f>IFERROR(__xludf.DUMMYFUNCTION("""COMPUTED_VALUE"""),192.35)</f>
        <v>192.35</v>
      </c>
    </row>
    <row r="453">
      <c r="A453" s="2">
        <f>IFERROR(__xludf.DUMMYFUNCTION("""COMPUTED_VALUE"""),43390.66666666667)</f>
        <v>43390.66667</v>
      </c>
      <c r="B453" s="1">
        <f>IFERROR(__xludf.DUMMYFUNCTION("""COMPUTED_VALUE"""),191.67)</f>
        <v>191.67</v>
      </c>
    </row>
    <row r="454">
      <c r="A454" s="2">
        <f>IFERROR(__xludf.DUMMYFUNCTION("""COMPUTED_VALUE"""),43391.66666666667)</f>
        <v>43391.66667</v>
      </c>
      <c r="B454" s="1">
        <f>IFERROR(__xludf.DUMMYFUNCTION("""COMPUTED_VALUE"""),187.8)</f>
        <v>187.8</v>
      </c>
    </row>
    <row r="455">
      <c r="A455" s="2">
        <f>IFERROR(__xludf.DUMMYFUNCTION("""COMPUTED_VALUE"""),43392.66666666667)</f>
        <v>43392.66667</v>
      </c>
      <c r="B455" s="1">
        <f>IFERROR(__xludf.DUMMYFUNCTION("""COMPUTED_VALUE"""),187.26)</f>
        <v>187.26</v>
      </c>
    </row>
    <row r="456">
      <c r="A456" s="2">
        <f>IFERROR(__xludf.DUMMYFUNCTION("""COMPUTED_VALUE"""),43395.66666666667)</f>
        <v>43395.66667</v>
      </c>
      <c r="B456" s="1">
        <f>IFERROR(__xludf.DUMMYFUNCTION("""COMPUTED_VALUE"""),188.78)</f>
        <v>188.78</v>
      </c>
    </row>
    <row r="457">
      <c r="A457" s="2">
        <f>IFERROR(__xludf.DUMMYFUNCTION("""COMPUTED_VALUE"""),43396.66666666667)</f>
        <v>43396.66667</v>
      </c>
      <c r="B457" s="1">
        <f>IFERROR(__xludf.DUMMYFUNCTION("""COMPUTED_VALUE"""),188.07)</f>
        <v>188.07</v>
      </c>
    </row>
    <row r="458">
      <c r="A458" s="2">
        <f>IFERROR(__xludf.DUMMYFUNCTION("""COMPUTED_VALUE"""),43397.66666666667)</f>
        <v>43397.66667</v>
      </c>
      <c r="B458" s="1">
        <f>IFERROR(__xludf.DUMMYFUNCTION("""COMPUTED_VALUE"""),179.63)</f>
        <v>179.63</v>
      </c>
    </row>
    <row r="459">
      <c r="A459" s="2">
        <f>IFERROR(__xludf.DUMMYFUNCTION("""COMPUTED_VALUE"""),43398.66666666667)</f>
        <v>43398.66667</v>
      </c>
      <c r="B459" s="1">
        <f>IFERROR(__xludf.DUMMYFUNCTION("""COMPUTED_VALUE"""),185.4)</f>
        <v>185.4</v>
      </c>
    </row>
    <row r="460">
      <c r="A460" s="2">
        <f>IFERROR(__xludf.DUMMYFUNCTION("""COMPUTED_VALUE"""),43399.66666666667)</f>
        <v>43399.66667</v>
      </c>
      <c r="B460" s="1">
        <f>IFERROR(__xludf.DUMMYFUNCTION("""COMPUTED_VALUE"""),181.68)</f>
        <v>181.68</v>
      </c>
    </row>
    <row r="461">
      <c r="A461" s="2">
        <f>IFERROR(__xludf.DUMMYFUNCTION("""COMPUTED_VALUE"""),43402.66666666667)</f>
        <v>43402.66667</v>
      </c>
      <c r="B461" s="1">
        <f>IFERROR(__xludf.DUMMYFUNCTION("""COMPUTED_VALUE"""),178.68)</f>
        <v>178.68</v>
      </c>
    </row>
    <row r="462">
      <c r="A462" s="2">
        <f>IFERROR(__xludf.DUMMYFUNCTION("""COMPUTED_VALUE"""),43403.66666666667)</f>
        <v>43403.66667</v>
      </c>
      <c r="B462" s="1">
        <f>IFERROR(__xludf.DUMMYFUNCTION("""COMPUTED_VALUE"""),180.97)</f>
        <v>180.97</v>
      </c>
    </row>
    <row r="463">
      <c r="A463" s="2">
        <f>IFERROR(__xludf.DUMMYFUNCTION("""COMPUTED_VALUE"""),43404.66666666667)</f>
        <v>43404.66667</v>
      </c>
      <c r="B463" s="1">
        <f>IFERROR(__xludf.DUMMYFUNCTION("""COMPUTED_VALUE"""),185.39)</f>
        <v>185.39</v>
      </c>
    </row>
    <row r="464">
      <c r="A464" s="2">
        <f>IFERROR(__xludf.DUMMYFUNCTION("""COMPUTED_VALUE"""),43405.66666666667)</f>
        <v>43405.66667</v>
      </c>
      <c r="B464" s="1">
        <f>IFERROR(__xludf.DUMMYFUNCTION("""COMPUTED_VALUE"""),187.93)</f>
        <v>187.93</v>
      </c>
    </row>
    <row r="465">
      <c r="A465" s="2">
        <f>IFERROR(__xludf.DUMMYFUNCTION("""COMPUTED_VALUE"""),43406.66666666667)</f>
        <v>43406.66667</v>
      </c>
      <c r="B465" s="1">
        <f>IFERROR(__xludf.DUMMYFUNCTION("""COMPUTED_VALUE"""),184.51)</f>
        <v>184.51</v>
      </c>
    </row>
    <row r="466">
      <c r="A466" s="2">
        <f>IFERROR(__xludf.DUMMYFUNCTION("""COMPUTED_VALUE"""),43409.66666666667)</f>
        <v>43409.66667</v>
      </c>
      <c r="B466" s="1">
        <f>IFERROR(__xludf.DUMMYFUNCTION("""COMPUTED_VALUE"""),184.07)</f>
        <v>184.07</v>
      </c>
    </row>
    <row r="467">
      <c r="A467" s="2">
        <f>IFERROR(__xludf.DUMMYFUNCTION("""COMPUTED_VALUE"""),43410.66666666667)</f>
        <v>43410.66667</v>
      </c>
      <c r="B467" s="1">
        <f>IFERROR(__xludf.DUMMYFUNCTION("""COMPUTED_VALUE"""),185.19)</f>
        <v>185.19</v>
      </c>
    </row>
    <row r="468">
      <c r="A468" s="2">
        <f>IFERROR(__xludf.DUMMYFUNCTION("""COMPUTED_VALUE"""),43411.66666666667)</f>
        <v>43411.66667</v>
      </c>
      <c r="B468" s="1">
        <f>IFERROR(__xludf.DUMMYFUNCTION("""COMPUTED_VALUE"""),190.5)</f>
        <v>190.5</v>
      </c>
    </row>
    <row r="469">
      <c r="A469" s="2">
        <f>IFERROR(__xludf.DUMMYFUNCTION("""COMPUTED_VALUE"""),43412.66666666667)</f>
        <v>43412.66667</v>
      </c>
      <c r="B469" s="1">
        <f>IFERROR(__xludf.DUMMYFUNCTION("""COMPUTED_VALUE"""),190.15)</f>
        <v>190.15</v>
      </c>
    </row>
    <row r="470">
      <c r="A470" s="2">
        <f>IFERROR(__xludf.DUMMYFUNCTION("""COMPUTED_VALUE"""),43413.66666666667)</f>
        <v>43413.66667</v>
      </c>
      <c r="B470" s="1">
        <f>IFERROR(__xludf.DUMMYFUNCTION("""COMPUTED_VALUE"""),186.87)</f>
        <v>186.87</v>
      </c>
    </row>
    <row r="471">
      <c r="A471" s="2">
        <f>IFERROR(__xludf.DUMMYFUNCTION("""COMPUTED_VALUE"""),43416.66666666667)</f>
        <v>43416.66667</v>
      </c>
      <c r="B471" s="1">
        <f>IFERROR(__xludf.DUMMYFUNCTION("""COMPUTED_VALUE"""),180.44)</f>
        <v>180.44</v>
      </c>
    </row>
    <row r="472">
      <c r="A472" s="2">
        <f>IFERROR(__xludf.DUMMYFUNCTION("""COMPUTED_VALUE"""),43417.66666666667)</f>
        <v>43417.66667</v>
      </c>
      <c r="B472" s="1">
        <f>IFERROR(__xludf.DUMMYFUNCTION("""COMPUTED_VALUE"""),180.52)</f>
        <v>180.52</v>
      </c>
    </row>
    <row r="473">
      <c r="A473" s="2">
        <f>IFERROR(__xludf.DUMMYFUNCTION("""COMPUTED_VALUE"""),43418.66666666667)</f>
        <v>43418.66667</v>
      </c>
      <c r="B473" s="1">
        <f>IFERROR(__xludf.DUMMYFUNCTION("""COMPUTED_VALUE"""),178.56)</f>
        <v>178.56</v>
      </c>
    </row>
    <row r="474">
      <c r="A474" s="2">
        <f>IFERROR(__xludf.DUMMYFUNCTION("""COMPUTED_VALUE"""),43419.66666666667)</f>
        <v>43419.66667</v>
      </c>
      <c r="B474" s="1">
        <f>IFERROR(__xludf.DUMMYFUNCTION("""COMPUTED_VALUE"""),183.03)</f>
        <v>183.03</v>
      </c>
    </row>
    <row r="475">
      <c r="A475" s="2">
        <f>IFERROR(__xludf.DUMMYFUNCTION("""COMPUTED_VALUE"""),43420.66666666667)</f>
        <v>43420.66667</v>
      </c>
      <c r="B475" s="1">
        <f>IFERROR(__xludf.DUMMYFUNCTION("""COMPUTED_VALUE"""),182.77)</f>
        <v>182.77</v>
      </c>
    </row>
    <row r="476">
      <c r="A476" s="2">
        <f>IFERROR(__xludf.DUMMYFUNCTION("""COMPUTED_VALUE"""),43423.66666666667)</f>
        <v>43423.66667</v>
      </c>
      <c r="B476" s="1">
        <f>IFERROR(__xludf.DUMMYFUNCTION("""COMPUTED_VALUE"""),175.57)</f>
        <v>175.57</v>
      </c>
    </row>
    <row r="477">
      <c r="A477" s="2">
        <f>IFERROR(__xludf.DUMMYFUNCTION("""COMPUTED_VALUE"""),43424.66666666667)</f>
        <v>43424.66667</v>
      </c>
      <c r="B477" s="1">
        <f>IFERROR(__xludf.DUMMYFUNCTION("""COMPUTED_VALUE"""),172.0)</f>
        <v>172</v>
      </c>
    </row>
    <row r="478">
      <c r="A478" s="2">
        <f>IFERROR(__xludf.DUMMYFUNCTION("""COMPUTED_VALUE"""),43425.66666666667)</f>
        <v>43425.66667</v>
      </c>
      <c r="B478" s="1">
        <f>IFERROR(__xludf.DUMMYFUNCTION("""COMPUTED_VALUE"""),173.45)</f>
        <v>173.45</v>
      </c>
    </row>
    <row r="479">
      <c r="A479" s="2">
        <f>IFERROR(__xludf.DUMMYFUNCTION("""COMPUTED_VALUE"""),43427.54166666667)</f>
        <v>43427.54167</v>
      </c>
      <c r="B479" s="1">
        <f>IFERROR(__xludf.DUMMYFUNCTION("""COMPUTED_VALUE"""),172.29)</f>
        <v>172.29</v>
      </c>
    </row>
    <row r="480">
      <c r="A480" s="2">
        <f>IFERROR(__xludf.DUMMYFUNCTION("""COMPUTED_VALUE"""),43430.66666666667)</f>
        <v>43430.66667</v>
      </c>
      <c r="B480" s="1">
        <f>IFERROR(__xludf.DUMMYFUNCTION("""COMPUTED_VALUE"""),176.03)</f>
        <v>176.03</v>
      </c>
    </row>
    <row r="481">
      <c r="A481" s="2">
        <f>IFERROR(__xludf.DUMMYFUNCTION("""COMPUTED_VALUE"""),43431.66666666667)</f>
        <v>43431.66667</v>
      </c>
      <c r="B481" s="1">
        <f>IFERROR(__xludf.DUMMYFUNCTION("""COMPUTED_VALUE"""),176.17)</f>
        <v>176.17</v>
      </c>
    </row>
    <row r="482">
      <c r="A482" s="2">
        <f>IFERROR(__xludf.DUMMYFUNCTION("""COMPUTED_VALUE"""),43432.66666666667)</f>
        <v>43432.66667</v>
      </c>
      <c r="B482" s="1">
        <f>IFERROR(__xludf.DUMMYFUNCTION("""COMPUTED_VALUE"""),182.32)</f>
        <v>182.32</v>
      </c>
    </row>
    <row r="483">
      <c r="A483" s="2">
        <f>IFERROR(__xludf.DUMMYFUNCTION("""COMPUTED_VALUE"""),43433.66666666667)</f>
        <v>43433.66667</v>
      </c>
      <c r="B483" s="1">
        <f>IFERROR(__xludf.DUMMYFUNCTION("""COMPUTED_VALUE"""),180.88)</f>
        <v>180.88</v>
      </c>
    </row>
    <row r="484">
      <c r="A484" s="2">
        <f>IFERROR(__xludf.DUMMYFUNCTION("""COMPUTED_VALUE"""),43434.66666666667)</f>
        <v>43434.66667</v>
      </c>
      <c r="B484" s="1">
        <f>IFERROR(__xludf.DUMMYFUNCTION("""COMPUTED_VALUE"""),182.67)</f>
        <v>182.67</v>
      </c>
    </row>
    <row r="485">
      <c r="A485" s="2">
        <f>IFERROR(__xludf.DUMMYFUNCTION("""COMPUTED_VALUE"""),43437.66666666667)</f>
        <v>43437.66667</v>
      </c>
      <c r="B485" s="1">
        <f>IFERROR(__xludf.DUMMYFUNCTION("""COMPUTED_VALUE"""),186.52)</f>
        <v>186.52</v>
      </c>
    </row>
    <row r="486">
      <c r="A486" s="2">
        <f>IFERROR(__xludf.DUMMYFUNCTION("""COMPUTED_VALUE"""),43438.66666666667)</f>
        <v>43438.66667</v>
      </c>
      <c r="B486" s="1">
        <f>IFERROR(__xludf.DUMMYFUNCTION("""COMPUTED_VALUE"""),179.35)</f>
        <v>179.35</v>
      </c>
    </row>
    <row r="487">
      <c r="A487" s="2">
        <f>IFERROR(__xludf.DUMMYFUNCTION("""COMPUTED_VALUE"""),43440.66666666667)</f>
        <v>43440.66667</v>
      </c>
      <c r="B487" s="1">
        <f>IFERROR(__xludf.DUMMYFUNCTION("""COMPUTED_VALUE"""),179.89)</f>
        <v>179.89</v>
      </c>
    </row>
    <row r="488">
      <c r="A488" s="2">
        <f>IFERROR(__xludf.DUMMYFUNCTION("""COMPUTED_VALUE"""),43441.66666666667)</f>
        <v>43441.66667</v>
      </c>
      <c r="B488" s="1">
        <f>IFERROR(__xludf.DUMMYFUNCTION("""COMPUTED_VALUE"""),173.67)</f>
        <v>173.67</v>
      </c>
    </row>
    <row r="489">
      <c r="A489" s="2">
        <f>IFERROR(__xludf.DUMMYFUNCTION("""COMPUTED_VALUE"""),43444.66666666667)</f>
        <v>43444.66667</v>
      </c>
      <c r="B489" s="1">
        <f>IFERROR(__xludf.DUMMYFUNCTION("""COMPUTED_VALUE"""),175.97)</f>
        <v>175.97</v>
      </c>
    </row>
    <row r="490">
      <c r="A490" s="2">
        <f>IFERROR(__xludf.DUMMYFUNCTION("""COMPUTED_VALUE"""),43445.66666666667)</f>
        <v>43445.66667</v>
      </c>
      <c r="B490" s="1">
        <f>IFERROR(__xludf.DUMMYFUNCTION("""COMPUTED_VALUE"""),176.05)</f>
        <v>176.05</v>
      </c>
    </row>
    <row r="491">
      <c r="A491" s="2">
        <f>IFERROR(__xludf.DUMMYFUNCTION("""COMPUTED_VALUE"""),43446.66666666667)</f>
        <v>43446.66667</v>
      </c>
      <c r="B491" s="1">
        <f>IFERROR(__xludf.DUMMYFUNCTION("""COMPUTED_VALUE"""),177.63)</f>
        <v>177.63</v>
      </c>
    </row>
    <row r="492">
      <c r="A492" s="2">
        <f>IFERROR(__xludf.DUMMYFUNCTION("""COMPUTED_VALUE"""),43447.66666666667)</f>
        <v>43447.66667</v>
      </c>
      <c r="B492" s="1">
        <f>IFERROR(__xludf.DUMMYFUNCTION("""COMPUTED_VALUE"""),177.0)</f>
        <v>177</v>
      </c>
    </row>
    <row r="493">
      <c r="A493" s="2">
        <f>IFERROR(__xludf.DUMMYFUNCTION("""COMPUTED_VALUE"""),43448.66666666667)</f>
        <v>43448.66667</v>
      </c>
      <c r="B493" s="1">
        <f>IFERROR(__xludf.DUMMYFUNCTION("""COMPUTED_VALUE"""),172.87)</f>
        <v>172.87</v>
      </c>
    </row>
    <row r="494">
      <c r="A494" s="2">
        <f>IFERROR(__xludf.DUMMYFUNCTION("""COMPUTED_VALUE"""),43451.66666666667)</f>
        <v>43451.66667</v>
      </c>
      <c r="B494" s="1">
        <f>IFERROR(__xludf.DUMMYFUNCTION("""COMPUTED_VALUE"""),168.87)</f>
        <v>168.87</v>
      </c>
    </row>
    <row r="495">
      <c r="A495" s="2">
        <f>IFERROR(__xludf.DUMMYFUNCTION("""COMPUTED_VALUE"""),43452.66666666667)</f>
        <v>43452.66667</v>
      </c>
      <c r="B495" s="1">
        <f>IFERROR(__xludf.DUMMYFUNCTION("""COMPUTED_VALUE"""),170.28)</f>
        <v>170.28</v>
      </c>
    </row>
    <row r="496">
      <c r="A496" s="2">
        <f>IFERROR(__xludf.DUMMYFUNCTION("""COMPUTED_VALUE"""),43453.66666666667)</f>
        <v>43453.66667</v>
      </c>
      <c r="B496" s="1">
        <f>IFERROR(__xludf.DUMMYFUNCTION("""COMPUTED_VALUE"""),166.82)</f>
        <v>166.82</v>
      </c>
    </row>
    <row r="497">
      <c r="A497" s="2">
        <f>IFERROR(__xludf.DUMMYFUNCTION("""COMPUTED_VALUE"""),43454.66666666667)</f>
        <v>43454.66667</v>
      </c>
      <c r="B497" s="1">
        <f>IFERROR(__xludf.DUMMYFUNCTION("""COMPUTED_VALUE"""),163.97)</f>
        <v>163.97</v>
      </c>
    </row>
    <row r="498">
      <c r="A498" s="2">
        <f>IFERROR(__xludf.DUMMYFUNCTION("""COMPUTED_VALUE"""),43455.66666666667)</f>
        <v>43455.66667</v>
      </c>
      <c r="B498" s="1">
        <f>IFERROR(__xludf.DUMMYFUNCTION("""COMPUTED_VALUE"""),158.9)</f>
        <v>158.9</v>
      </c>
    </row>
    <row r="499">
      <c r="A499" s="2">
        <f>IFERROR(__xludf.DUMMYFUNCTION("""COMPUTED_VALUE"""),43458.54166666667)</f>
        <v>43458.54167</v>
      </c>
      <c r="B499" s="1">
        <f>IFERROR(__xludf.DUMMYFUNCTION("""COMPUTED_VALUE"""),154.81)</f>
        <v>154.81</v>
      </c>
    </row>
    <row r="500">
      <c r="A500" s="2">
        <f>IFERROR(__xludf.DUMMYFUNCTION("""COMPUTED_VALUE"""),43460.66666666667)</f>
        <v>43460.66667</v>
      </c>
      <c r="B500" s="1">
        <f>IFERROR(__xludf.DUMMYFUNCTION("""COMPUTED_VALUE"""),164.16)</f>
        <v>164.16</v>
      </c>
    </row>
    <row r="501">
      <c r="A501" s="2">
        <f>IFERROR(__xludf.DUMMYFUNCTION("""COMPUTED_VALUE"""),43461.66666666667)</f>
        <v>43461.66667</v>
      </c>
      <c r="B501" s="1">
        <f>IFERROR(__xludf.DUMMYFUNCTION("""COMPUTED_VALUE"""),165.51)</f>
        <v>165.51</v>
      </c>
    </row>
    <row r="502">
      <c r="A502" s="2">
        <f>IFERROR(__xludf.DUMMYFUNCTION("""COMPUTED_VALUE"""),43462.66666666667)</f>
        <v>43462.66667</v>
      </c>
      <c r="B502" s="1">
        <f>IFERROR(__xludf.DUMMYFUNCTION("""COMPUTED_VALUE"""),165.17)</f>
        <v>165.17</v>
      </c>
    </row>
    <row r="503">
      <c r="A503" s="2">
        <f>IFERROR(__xludf.DUMMYFUNCTION("""COMPUTED_VALUE"""),43465.66666666667)</f>
        <v>43465.66667</v>
      </c>
      <c r="B503" s="1">
        <f>IFERROR(__xludf.DUMMYFUNCTION("""COMPUTED_VALUE"""),166.83)</f>
        <v>166.83</v>
      </c>
    </row>
    <row r="504">
      <c r="A504" s="2">
        <f>IFERROR(__xludf.DUMMYFUNCTION("""COMPUTED_VALUE"""),43467.66666666667)</f>
        <v>43467.66667</v>
      </c>
      <c r="B504" s="1">
        <f>IFERROR(__xludf.DUMMYFUNCTION("""COMPUTED_VALUE"""),166.93)</f>
        <v>166.93</v>
      </c>
    </row>
    <row r="505">
      <c r="A505" s="2">
        <f>IFERROR(__xludf.DUMMYFUNCTION("""COMPUTED_VALUE"""),43468.66666666667)</f>
        <v>43468.66667</v>
      </c>
      <c r="B505" s="1">
        <f>IFERROR(__xludf.DUMMYFUNCTION("""COMPUTED_VALUE"""),158.68)</f>
        <v>158.68</v>
      </c>
    </row>
    <row r="506">
      <c r="A506" s="2">
        <f>IFERROR(__xludf.DUMMYFUNCTION("""COMPUTED_VALUE"""),43469.66666666667)</f>
        <v>43469.66667</v>
      </c>
      <c r="B506" s="1">
        <f>IFERROR(__xludf.DUMMYFUNCTION("""COMPUTED_VALUE"""),165.58)</f>
        <v>165.58</v>
      </c>
    </row>
    <row r="507">
      <c r="A507" s="2">
        <f>IFERROR(__xludf.DUMMYFUNCTION("""COMPUTED_VALUE"""),43472.66666666667)</f>
        <v>43472.66667</v>
      </c>
      <c r="B507" s="1">
        <f>IFERROR(__xludf.DUMMYFUNCTION("""COMPUTED_VALUE"""),167.43)</f>
        <v>167.43</v>
      </c>
    </row>
    <row r="508">
      <c r="A508" s="2">
        <f>IFERROR(__xludf.DUMMYFUNCTION("""COMPUTED_VALUE"""),43473.66666666667)</f>
        <v>43473.66667</v>
      </c>
      <c r="B508" s="1">
        <f>IFERROR(__xludf.DUMMYFUNCTION("""COMPUTED_VALUE"""),169.04)</f>
        <v>169.04</v>
      </c>
    </row>
    <row r="509">
      <c r="A509" s="2">
        <f>IFERROR(__xludf.DUMMYFUNCTION("""COMPUTED_VALUE"""),43474.66666666667)</f>
        <v>43474.66667</v>
      </c>
      <c r="B509" s="1">
        <f>IFERROR(__xludf.DUMMYFUNCTION("""COMPUTED_VALUE"""),171.15)</f>
        <v>171.15</v>
      </c>
    </row>
    <row r="510">
      <c r="A510" s="2">
        <f>IFERROR(__xludf.DUMMYFUNCTION("""COMPUTED_VALUE"""),43475.66666666667)</f>
        <v>43475.66667</v>
      </c>
      <c r="B510" s="1">
        <f>IFERROR(__xludf.DUMMYFUNCTION("""COMPUTED_VALUE"""),171.95)</f>
        <v>171.95</v>
      </c>
    </row>
    <row r="511">
      <c r="A511" s="2">
        <f>IFERROR(__xludf.DUMMYFUNCTION("""COMPUTED_VALUE"""),43476.66666666667)</f>
        <v>43476.66667</v>
      </c>
      <c r="B511" s="1">
        <f>IFERROR(__xludf.DUMMYFUNCTION("""COMPUTED_VALUE"""),171.85)</f>
        <v>171.85</v>
      </c>
    </row>
    <row r="512">
      <c r="A512" s="2">
        <f>IFERROR(__xludf.DUMMYFUNCTION("""COMPUTED_VALUE"""),43479.66666666667)</f>
        <v>43479.66667</v>
      </c>
      <c r="B512" s="1">
        <f>IFERROR(__xludf.DUMMYFUNCTION("""COMPUTED_VALUE"""),170.15)</f>
        <v>170.15</v>
      </c>
    </row>
    <row r="513">
      <c r="A513" s="2">
        <f>IFERROR(__xludf.DUMMYFUNCTION("""COMPUTED_VALUE"""),43480.66666666667)</f>
        <v>43480.66667</v>
      </c>
      <c r="B513" s="1">
        <f>IFERROR(__xludf.DUMMYFUNCTION("""COMPUTED_VALUE"""),172.66)</f>
        <v>172.66</v>
      </c>
    </row>
    <row r="514">
      <c r="A514" s="2">
        <f>IFERROR(__xludf.DUMMYFUNCTION("""COMPUTED_VALUE"""),43481.66666666667)</f>
        <v>43481.66667</v>
      </c>
      <c r="B514" s="1">
        <f>IFERROR(__xludf.DUMMYFUNCTION("""COMPUTED_VALUE"""),172.84)</f>
        <v>172.84</v>
      </c>
    </row>
    <row r="515">
      <c r="A515" s="2">
        <f>IFERROR(__xludf.DUMMYFUNCTION("""COMPUTED_VALUE"""),43482.66666666667)</f>
        <v>43482.66667</v>
      </c>
      <c r="B515" s="1">
        <f>IFERROR(__xludf.DUMMYFUNCTION("""COMPUTED_VALUE"""),174.16)</f>
        <v>174.16</v>
      </c>
    </row>
    <row r="516">
      <c r="A516" s="2">
        <f>IFERROR(__xludf.DUMMYFUNCTION("""COMPUTED_VALUE"""),43483.66666666667)</f>
        <v>43483.66667</v>
      </c>
      <c r="B516" s="1">
        <f>IFERROR(__xludf.DUMMYFUNCTION("""COMPUTED_VALUE"""),176.75)</f>
        <v>176.75</v>
      </c>
    </row>
    <row r="517">
      <c r="A517" s="2">
        <f>IFERROR(__xludf.DUMMYFUNCTION("""COMPUTED_VALUE"""),43487.66666666667)</f>
        <v>43487.66667</v>
      </c>
      <c r="B517" s="1">
        <f>IFERROR(__xludf.DUMMYFUNCTION("""COMPUTED_VALUE"""),173.84)</f>
        <v>173.84</v>
      </c>
    </row>
    <row r="518">
      <c r="A518" s="2">
        <f>IFERROR(__xludf.DUMMYFUNCTION("""COMPUTED_VALUE"""),43488.66666666667)</f>
        <v>43488.66667</v>
      </c>
      <c r="B518" s="1">
        <f>IFERROR(__xludf.DUMMYFUNCTION("""COMPUTED_VALUE"""),174.25)</f>
        <v>174.25</v>
      </c>
    </row>
    <row r="519">
      <c r="A519" s="2">
        <f>IFERROR(__xludf.DUMMYFUNCTION("""COMPUTED_VALUE"""),43489.66666666667)</f>
        <v>43489.66667</v>
      </c>
      <c r="B519" s="1">
        <f>IFERROR(__xludf.DUMMYFUNCTION("""COMPUTED_VALUE"""),176.04)</f>
        <v>176.04</v>
      </c>
    </row>
    <row r="520">
      <c r="A520" s="2">
        <f>IFERROR(__xludf.DUMMYFUNCTION("""COMPUTED_VALUE"""),43490.66666666667)</f>
        <v>43490.66667</v>
      </c>
      <c r="B520" s="1">
        <f>IFERROR(__xludf.DUMMYFUNCTION("""COMPUTED_VALUE"""),178.77)</f>
        <v>178.77</v>
      </c>
    </row>
    <row r="521">
      <c r="A521" s="2">
        <f>IFERROR(__xludf.DUMMYFUNCTION("""COMPUTED_VALUE"""),43493.66666666667)</f>
        <v>43493.66667</v>
      </c>
      <c r="B521" s="1">
        <f>IFERROR(__xludf.DUMMYFUNCTION("""COMPUTED_VALUE"""),176.54)</f>
        <v>176.54</v>
      </c>
    </row>
    <row r="522">
      <c r="A522" s="2">
        <f>IFERROR(__xludf.DUMMYFUNCTION("""COMPUTED_VALUE"""),43494.66666666667)</f>
        <v>43494.66667</v>
      </c>
      <c r="B522" s="1">
        <f>IFERROR(__xludf.DUMMYFUNCTION("""COMPUTED_VALUE"""),174.77)</f>
        <v>174.77</v>
      </c>
    </row>
    <row r="523">
      <c r="A523" s="2">
        <f>IFERROR(__xludf.DUMMYFUNCTION("""COMPUTED_VALUE"""),43495.66666666667)</f>
        <v>43495.66667</v>
      </c>
      <c r="B523" s="1">
        <f>IFERROR(__xludf.DUMMYFUNCTION("""COMPUTED_VALUE"""),179.79)</f>
        <v>179.79</v>
      </c>
    </row>
    <row r="524">
      <c r="A524" s="2">
        <f>IFERROR(__xludf.DUMMYFUNCTION("""COMPUTED_VALUE"""),43496.66666666667)</f>
        <v>43496.66667</v>
      </c>
      <c r="B524" s="1">
        <f>IFERROR(__xludf.DUMMYFUNCTION("""COMPUTED_VALUE"""),180.16)</f>
        <v>180.16</v>
      </c>
    </row>
    <row r="525">
      <c r="A525" s="2">
        <f>IFERROR(__xludf.DUMMYFUNCTION("""COMPUTED_VALUE"""),43497.66666666667)</f>
        <v>43497.66667</v>
      </c>
      <c r="B525" s="1">
        <f>IFERROR(__xludf.DUMMYFUNCTION("""COMPUTED_VALUE"""),181.38)</f>
        <v>181.38</v>
      </c>
    </row>
    <row r="526">
      <c r="A526" s="2">
        <f>IFERROR(__xludf.DUMMYFUNCTION("""COMPUTED_VALUE"""),43500.66666666667)</f>
        <v>43500.66667</v>
      </c>
      <c r="B526" s="1">
        <f>IFERROR(__xludf.DUMMYFUNCTION("""COMPUTED_VALUE"""),184.23)</f>
        <v>184.23</v>
      </c>
    </row>
    <row r="527">
      <c r="A527" s="2">
        <f>IFERROR(__xludf.DUMMYFUNCTION("""COMPUTED_VALUE"""),43501.66666666667)</f>
        <v>43501.66667</v>
      </c>
      <c r="B527" s="1">
        <f>IFERROR(__xludf.DUMMYFUNCTION("""COMPUTED_VALUE"""),185.75)</f>
        <v>185.75</v>
      </c>
    </row>
    <row r="528">
      <c r="A528" s="2">
        <f>IFERROR(__xludf.DUMMYFUNCTION("""COMPUTED_VALUE"""),43502.66666666667)</f>
        <v>43502.66667</v>
      </c>
      <c r="B528" s="1">
        <f>IFERROR(__xludf.DUMMYFUNCTION("""COMPUTED_VALUE"""),186.4)</f>
        <v>186.4</v>
      </c>
    </row>
    <row r="529">
      <c r="A529" s="2">
        <f>IFERROR(__xludf.DUMMYFUNCTION("""COMPUTED_VALUE"""),43503.66666666667)</f>
        <v>43503.66667</v>
      </c>
      <c r="B529" s="1">
        <f>IFERROR(__xludf.DUMMYFUNCTION("""COMPUTED_VALUE"""),183.88)</f>
        <v>183.88</v>
      </c>
    </row>
    <row r="530">
      <c r="A530" s="2">
        <f>IFERROR(__xludf.DUMMYFUNCTION("""COMPUTED_VALUE"""),43504.66666666667)</f>
        <v>43504.66667</v>
      </c>
      <c r="B530" s="1">
        <f>IFERROR(__xludf.DUMMYFUNCTION("""COMPUTED_VALUE"""),185.07)</f>
        <v>185.07</v>
      </c>
    </row>
    <row r="531">
      <c r="A531" s="2">
        <f>IFERROR(__xludf.DUMMYFUNCTION("""COMPUTED_VALUE"""),43507.66666666667)</f>
        <v>43507.66667</v>
      </c>
      <c r="B531" s="1">
        <f>IFERROR(__xludf.DUMMYFUNCTION("""COMPUTED_VALUE"""),185.17)</f>
        <v>185.17</v>
      </c>
    </row>
    <row r="532">
      <c r="A532" s="2">
        <f>IFERROR(__xludf.DUMMYFUNCTION("""COMPUTED_VALUE"""),43508.66666666667)</f>
        <v>43508.66667</v>
      </c>
      <c r="B532" s="1">
        <f>IFERROR(__xludf.DUMMYFUNCTION("""COMPUTED_VALUE"""),187.68)</f>
        <v>187.68</v>
      </c>
    </row>
    <row r="533">
      <c r="A533" s="2">
        <f>IFERROR(__xludf.DUMMYFUNCTION("""COMPUTED_VALUE"""),43509.66666666667)</f>
        <v>43509.66667</v>
      </c>
      <c r="B533" s="1">
        <f>IFERROR(__xludf.DUMMYFUNCTION("""COMPUTED_VALUE"""),187.97)</f>
        <v>187.97</v>
      </c>
    </row>
    <row r="534">
      <c r="A534" s="2">
        <f>IFERROR(__xludf.DUMMYFUNCTION("""COMPUTED_VALUE"""),43510.66666666667)</f>
        <v>43510.66667</v>
      </c>
      <c r="B534" s="1">
        <f>IFERROR(__xludf.DUMMYFUNCTION("""COMPUTED_VALUE"""),188.41)</f>
        <v>188.41</v>
      </c>
    </row>
    <row r="535">
      <c r="A535" s="2">
        <f>IFERROR(__xludf.DUMMYFUNCTION("""COMPUTED_VALUE"""),43511.66666666667)</f>
        <v>43511.66667</v>
      </c>
      <c r="B535" s="1">
        <f>IFERROR(__xludf.DUMMYFUNCTION("""COMPUTED_VALUE"""),189.85)</f>
        <v>189.85</v>
      </c>
    </row>
    <row r="536">
      <c r="A536" s="2">
        <f>IFERROR(__xludf.DUMMYFUNCTION("""COMPUTED_VALUE"""),43515.66666666667)</f>
        <v>43515.66667</v>
      </c>
      <c r="B536" s="1">
        <f>IFERROR(__xludf.DUMMYFUNCTION("""COMPUTED_VALUE"""),190.0)</f>
        <v>190</v>
      </c>
    </row>
    <row r="537">
      <c r="A537" s="2">
        <f>IFERROR(__xludf.DUMMYFUNCTION("""COMPUTED_VALUE"""),43516.66666666667)</f>
        <v>43516.66667</v>
      </c>
      <c r="B537" s="1">
        <f>IFERROR(__xludf.DUMMYFUNCTION("""COMPUTED_VALUE"""),190.27)</f>
        <v>190.27</v>
      </c>
    </row>
    <row r="538">
      <c r="A538" s="2">
        <f>IFERROR(__xludf.DUMMYFUNCTION("""COMPUTED_VALUE"""),43517.66666666667)</f>
        <v>43517.66667</v>
      </c>
      <c r="B538" s="1">
        <f>IFERROR(__xludf.DUMMYFUNCTION("""COMPUTED_VALUE"""),190.23)</f>
        <v>190.23</v>
      </c>
    </row>
    <row r="539">
      <c r="A539" s="2">
        <f>IFERROR(__xludf.DUMMYFUNCTION("""COMPUTED_VALUE"""),43518.66666666667)</f>
        <v>43518.66667</v>
      </c>
      <c r="B539" s="1">
        <f>IFERROR(__xludf.DUMMYFUNCTION("""COMPUTED_VALUE"""),192.77)</f>
        <v>192.77</v>
      </c>
    </row>
    <row r="540">
      <c r="A540" s="2">
        <f>IFERROR(__xludf.DUMMYFUNCTION("""COMPUTED_VALUE"""),43521.66666666667)</f>
        <v>43521.66667</v>
      </c>
      <c r="B540" s="1">
        <f>IFERROR(__xludf.DUMMYFUNCTION("""COMPUTED_VALUE"""),193.67)</f>
        <v>193.67</v>
      </c>
    </row>
    <row r="541">
      <c r="A541" s="2">
        <f>IFERROR(__xludf.DUMMYFUNCTION("""COMPUTED_VALUE"""),43522.66666666667)</f>
        <v>43522.66667</v>
      </c>
      <c r="B541" s="1">
        <f>IFERROR(__xludf.DUMMYFUNCTION("""COMPUTED_VALUE"""),193.98)</f>
        <v>193.98</v>
      </c>
    </row>
    <row r="542">
      <c r="A542" s="2">
        <f>IFERROR(__xludf.DUMMYFUNCTION("""COMPUTED_VALUE"""),43523.66666666667)</f>
        <v>43523.66667</v>
      </c>
      <c r="B542" s="1">
        <f>IFERROR(__xludf.DUMMYFUNCTION("""COMPUTED_VALUE"""),193.98)</f>
        <v>193.98</v>
      </c>
    </row>
    <row r="543">
      <c r="A543" s="2">
        <f>IFERROR(__xludf.DUMMYFUNCTION("""COMPUTED_VALUE"""),43524.66666666667)</f>
        <v>43524.66667</v>
      </c>
      <c r="B543" s="1">
        <f>IFERROR(__xludf.DUMMYFUNCTION("""COMPUTED_VALUE"""),193.36)</f>
        <v>193.36</v>
      </c>
    </row>
    <row r="544">
      <c r="A544" s="2">
        <f>IFERROR(__xludf.DUMMYFUNCTION("""COMPUTED_VALUE"""),43525.66666666667)</f>
        <v>43525.66667</v>
      </c>
      <c r="B544" s="1">
        <f>IFERROR(__xludf.DUMMYFUNCTION("""COMPUTED_VALUE"""),194.6)</f>
        <v>194.6</v>
      </c>
    </row>
    <row r="545">
      <c r="A545" s="2">
        <f>IFERROR(__xludf.DUMMYFUNCTION("""COMPUTED_VALUE"""),43528.66666666667)</f>
        <v>43528.66667</v>
      </c>
      <c r="B545" s="1">
        <f>IFERROR(__xludf.DUMMYFUNCTION("""COMPUTED_VALUE"""),193.48)</f>
        <v>193.48</v>
      </c>
    </row>
    <row r="546">
      <c r="A546" s="2">
        <f>IFERROR(__xludf.DUMMYFUNCTION("""COMPUTED_VALUE"""),43529.66666666667)</f>
        <v>43529.66667</v>
      </c>
      <c r="B546" s="1">
        <f>IFERROR(__xludf.DUMMYFUNCTION("""COMPUTED_VALUE"""),192.83)</f>
        <v>192.83</v>
      </c>
    </row>
    <row r="547">
      <c r="A547" s="2">
        <f>IFERROR(__xludf.DUMMYFUNCTION("""COMPUTED_VALUE"""),43530.66666666667)</f>
        <v>43530.66667</v>
      </c>
      <c r="B547" s="1">
        <f>IFERROR(__xludf.DUMMYFUNCTION("""COMPUTED_VALUE"""),191.58)</f>
        <v>191.58</v>
      </c>
    </row>
    <row r="548">
      <c r="A548" s="2">
        <f>IFERROR(__xludf.DUMMYFUNCTION("""COMPUTED_VALUE"""),43531.66666666667)</f>
        <v>43531.66667</v>
      </c>
      <c r="B548" s="1">
        <f>IFERROR(__xludf.DUMMYFUNCTION("""COMPUTED_VALUE"""),189.92)</f>
        <v>189.92</v>
      </c>
    </row>
    <row r="549">
      <c r="A549" s="2">
        <f>IFERROR(__xludf.DUMMYFUNCTION("""COMPUTED_VALUE"""),43532.66666666667)</f>
        <v>43532.66667</v>
      </c>
      <c r="B549" s="1">
        <f>IFERROR(__xludf.DUMMYFUNCTION("""COMPUTED_VALUE"""),189.94)</f>
        <v>189.94</v>
      </c>
    </row>
    <row r="550">
      <c r="A550" s="2">
        <f>IFERROR(__xludf.DUMMYFUNCTION("""COMPUTED_VALUE"""),43535.66666666667)</f>
        <v>43535.66667</v>
      </c>
      <c r="B550" s="1">
        <f>IFERROR(__xludf.DUMMYFUNCTION("""COMPUTED_VALUE"""),194.11)</f>
        <v>194.11</v>
      </c>
    </row>
    <row r="551">
      <c r="A551" s="2">
        <f>IFERROR(__xludf.DUMMYFUNCTION("""COMPUTED_VALUE"""),43536.66666666667)</f>
        <v>43536.66667</v>
      </c>
      <c r="B551" s="1">
        <f>IFERROR(__xludf.DUMMYFUNCTION("""COMPUTED_VALUE"""),195.07)</f>
        <v>195.07</v>
      </c>
    </row>
    <row r="552">
      <c r="A552" s="2">
        <f>IFERROR(__xludf.DUMMYFUNCTION("""COMPUTED_VALUE"""),43537.66666666667)</f>
        <v>43537.66667</v>
      </c>
      <c r="B552" s="1">
        <f>IFERROR(__xludf.DUMMYFUNCTION("""COMPUTED_VALUE"""),196.29)</f>
        <v>196.29</v>
      </c>
    </row>
    <row r="553">
      <c r="A553" s="2">
        <f>IFERROR(__xludf.DUMMYFUNCTION("""COMPUTED_VALUE"""),43538.66666666667)</f>
        <v>43538.66667</v>
      </c>
      <c r="B553" s="1">
        <f>IFERROR(__xludf.DUMMYFUNCTION("""COMPUTED_VALUE"""),196.68)</f>
        <v>196.68</v>
      </c>
    </row>
    <row r="554">
      <c r="A554" s="2">
        <f>IFERROR(__xludf.DUMMYFUNCTION("""COMPUTED_VALUE"""),43539.66666666667)</f>
        <v>43539.66667</v>
      </c>
      <c r="B554" s="1">
        <f>IFERROR(__xludf.DUMMYFUNCTION("""COMPUTED_VALUE"""),198.89)</f>
        <v>198.89</v>
      </c>
    </row>
    <row r="555">
      <c r="A555" s="2">
        <f>IFERROR(__xludf.DUMMYFUNCTION("""COMPUTED_VALUE"""),43542.66666666667)</f>
        <v>43542.66667</v>
      </c>
      <c r="B555" s="1">
        <f>IFERROR(__xludf.DUMMYFUNCTION("""COMPUTED_VALUE"""),199.65)</f>
        <v>199.65</v>
      </c>
    </row>
    <row r="556">
      <c r="A556" s="2">
        <f>IFERROR(__xludf.DUMMYFUNCTION("""COMPUTED_VALUE"""),43543.66666666667)</f>
        <v>43543.66667</v>
      </c>
      <c r="B556" s="1">
        <f>IFERROR(__xludf.DUMMYFUNCTION("""COMPUTED_VALUE"""),200.13)</f>
        <v>200.13</v>
      </c>
    </row>
    <row r="557">
      <c r="A557" s="2">
        <f>IFERROR(__xludf.DUMMYFUNCTION("""COMPUTED_VALUE"""),43544.66666666667)</f>
        <v>43544.66667</v>
      </c>
      <c r="B557" s="1">
        <f>IFERROR(__xludf.DUMMYFUNCTION("""COMPUTED_VALUE"""),199.52)</f>
        <v>199.52</v>
      </c>
    </row>
    <row r="558">
      <c r="A558" s="2">
        <f>IFERROR(__xludf.DUMMYFUNCTION("""COMPUTED_VALUE"""),43545.66666666667)</f>
        <v>43545.66667</v>
      </c>
      <c r="B558" s="1">
        <f>IFERROR(__xludf.DUMMYFUNCTION("""COMPUTED_VALUE"""),203.88)</f>
        <v>203.88</v>
      </c>
    </row>
    <row r="559">
      <c r="A559" s="2">
        <f>IFERROR(__xludf.DUMMYFUNCTION("""COMPUTED_VALUE"""),43546.66666666667)</f>
        <v>43546.66667</v>
      </c>
      <c r="B559" s="1">
        <f>IFERROR(__xludf.DUMMYFUNCTION("""COMPUTED_VALUE"""),198.7)</f>
        <v>198.7</v>
      </c>
    </row>
    <row r="560">
      <c r="A560" s="2">
        <f>IFERROR(__xludf.DUMMYFUNCTION("""COMPUTED_VALUE"""),43549.66666666667)</f>
        <v>43549.66667</v>
      </c>
      <c r="B560" s="1">
        <f>IFERROR(__xludf.DUMMYFUNCTION("""COMPUTED_VALUE"""),197.89)</f>
        <v>197.89</v>
      </c>
    </row>
    <row r="561">
      <c r="A561" s="2">
        <f>IFERROR(__xludf.DUMMYFUNCTION("""COMPUTED_VALUE"""),43550.66666666667)</f>
        <v>43550.66667</v>
      </c>
      <c r="B561" s="1">
        <f>IFERROR(__xludf.DUMMYFUNCTION("""COMPUTED_VALUE"""),199.04)</f>
        <v>199.04</v>
      </c>
    </row>
    <row r="562">
      <c r="A562" s="2">
        <f>IFERROR(__xludf.DUMMYFUNCTION("""COMPUTED_VALUE"""),43551.66666666667)</f>
        <v>43551.66667</v>
      </c>
      <c r="B562" s="1">
        <f>IFERROR(__xludf.DUMMYFUNCTION("""COMPUTED_VALUE"""),197.79)</f>
        <v>197.79</v>
      </c>
    </row>
    <row r="563">
      <c r="A563" s="2">
        <f>IFERROR(__xludf.DUMMYFUNCTION("""COMPUTED_VALUE"""),43552.66666666667)</f>
        <v>43552.66667</v>
      </c>
      <c r="B563" s="1">
        <f>IFERROR(__xludf.DUMMYFUNCTION("""COMPUTED_VALUE"""),198.62)</f>
        <v>198.62</v>
      </c>
    </row>
    <row r="564">
      <c r="A564" s="2">
        <f>IFERROR(__xludf.DUMMYFUNCTION("""COMPUTED_VALUE"""),43553.66666666667)</f>
        <v>43553.66667</v>
      </c>
      <c r="B564" s="1">
        <f>IFERROR(__xludf.DUMMYFUNCTION("""COMPUTED_VALUE"""),200.63)</f>
        <v>200.63</v>
      </c>
    </row>
    <row r="565">
      <c r="A565" s="2">
        <f>IFERROR(__xludf.DUMMYFUNCTION("""COMPUTED_VALUE"""),43556.66666666667)</f>
        <v>43556.66667</v>
      </c>
      <c r="B565" s="1">
        <f>IFERROR(__xludf.DUMMYFUNCTION("""COMPUTED_VALUE"""),203.44)</f>
        <v>203.44</v>
      </c>
    </row>
    <row r="566">
      <c r="A566" s="2">
        <f>IFERROR(__xludf.DUMMYFUNCTION("""COMPUTED_VALUE"""),43557.66666666667)</f>
        <v>43557.66667</v>
      </c>
      <c r="B566" s="1">
        <f>IFERROR(__xludf.DUMMYFUNCTION("""COMPUTED_VALUE"""),204.02)</f>
        <v>204.02</v>
      </c>
    </row>
    <row r="567">
      <c r="A567" s="2">
        <f>IFERROR(__xludf.DUMMYFUNCTION("""COMPUTED_VALUE"""),43558.66666666667)</f>
        <v>43558.66667</v>
      </c>
      <c r="B567" s="1">
        <f>IFERROR(__xludf.DUMMYFUNCTION("""COMPUTED_VALUE"""),205.74)</f>
        <v>205.74</v>
      </c>
    </row>
    <row r="568">
      <c r="A568" s="2">
        <f>IFERROR(__xludf.DUMMYFUNCTION("""COMPUTED_VALUE"""),43559.66666666667)</f>
        <v>43559.66667</v>
      </c>
      <c r="B568" s="1">
        <f>IFERROR(__xludf.DUMMYFUNCTION("""COMPUTED_VALUE"""),204.64)</f>
        <v>204.64</v>
      </c>
    </row>
    <row r="569">
      <c r="A569" s="2">
        <f>IFERROR(__xludf.DUMMYFUNCTION("""COMPUTED_VALUE"""),43560.66666666667)</f>
        <v>43560.66667</v>
      </c>
      <c r="B569" s="1">
        <f>IFERROR(__xludf.DUMMYFUNCTION("""COMPUTED_VALUE"""),205.61)</f>
        <v>205.61</v>
      </c>
    </row>
    <row r="570">
      <c r="A570" s="2">
        <f>IFERROR(__xludf.DUMMYFUNCTION("""COMPUTED_VALUE"""),43563.66666666667)</f>
        <v>43563.66667</v>
      </c>
      <c r="B570" s="1">
        <f>IFERROR(__xludf.DUMMYFUNCTION("""COMPUTED_VALUE"""),206.43)</f>
        <v>206.43</v>
      </c>
    </row>
    <row r="571">
      <c r="A571" s="2">
        <f>IFERROR(__xludf.DUMMYFUNCTION("""COMPUTED_VALUE"""),43564.66666666667)</f>
        <v>43564.66667</v>
      </c>
      <c r="B571" s="1">
        <f>IFERROR(__xludf.DUMMYFUNCTION("""COMPUTED_VALUE"""),205.48)</f>
        <v>205.48</v>
      </c>
    </row>
    <row r="572">
      <c r="A572" s="2">
        <f>IFERROR(__xludf.DUMMYFUNCTION("""COMPUTED_VALUE"""),43565.66666666667)</f>
        <v>43565.66667</v>
      </c>
      <c r="B572" s="1">
        <f>IFERROR(__xludf.DUMMYFUNCTION("""COMPUTED_VALUE"""),207.12)</f>
        <v>207.12</v>
      </c>
    </row>
    <row r="573">
      <c r="A573" s="2">
        <f>IFERROR(__xludf.DUMMYFUNCTION("""COMPUTED_VALUE"""),43566.66666666667)</f>
        <v>43566.66667</v>
      </c>
      <c r="B573" s="1">
        <f>IFERROR(__xludf.DUMMYFUNCTION("""COMPUTED_VALUE"""),207.02)</f>
        <v>207.02</v>
      </c>
    </row>
    <row r="574">
      <c r="A574" s="2">
        <f>IFERROR(__xludf.DUMMYFUNCTION("""COMPUTED_VALUE"""),43567.66666666667)</f>
        <v>43567.66667</v>
      </c>
      <c r="B574" s="1">
        <f>IFERROR(__xludf.DUMMYFUNCTION("""COMPUTED_VALUE"""),208.36)</f>
        <v>208.36</v>
      </c>
    </row>
    <row r="575">
      <c r="A575" s="2">
        <f>IFERROR(__xludf.DUMMYFUNCTION("""COMPUTED_VALUE"""),43570.66666666667)</f>
        <v>43570.66667</v>
      </c>
      <c r="B575" s="1">
        <f>IFERROR(__xludf.DUMMYFUNCTION("""COMPUTED_VALUE"""),208.36)</f>
        <v>208.36</v>
      </c>
    </row>
    <row r="576">
      <c r="A576" s="2">
        <f>IFERROR(__xludf.DUMMYFUNCTION("""COMPUTED_VALUE"""),43571.66666666667)</f>
        <v>43571.66667</v>
      </c>
      <c r="B576" s="1">
        <f>IFERROR(__xludf.DUMMYFUNCTION("""COMPUTED_VALUE"""),209.26)</f>
        <v>209.26</v>
      </c>
    </row>
    <row r="577">
      <c r="A577" s="2">
        <f>IFERROR(__xludf.DUMMYFUNCTION("""COMPUTED_VALUE"""),43572.66666666667)</f>
        <v>43572.66667</v>
      </c>
      <c r="B577" s="1">
        <f>IFERROR(__xludf.DUMMYFUNCTION("""COMPUTED_VALUE"""),210.01)</f>
        <v>210.01</v>
      </c>
    </row>
    <row r="578">
      <c r="A578" s="2">
        <f>IFERROR(__xludf.DUMMYFUNCTION("""COMPUTED_VALUE"""),43573.66666666667)</f>
        <v>43573.66667</v>
      </c>
      <c r="B578" s="1">
        <f>IFERROR(__xludf.DUMMYFUNCTION("""COMPUTED_VALUE"""),210.39)</f>
        <v>210.39</v>
      </c>
    </row>
    <row r="579">
      <c r="A579" s="2">
        <f>IFERROR(__xludf.DUMMYFUNCTION("""COMPUTED_VALUE"""),43577.66666666667)</f>
        <v>43577.66667</v>
      </c>
      <c r="B579" s="1">
        <f>IFERROR(__xludf.DUMMYFUNCTION("""COMPUTED_VALUE"""),211.04)</f>
        <v>211.04</v>
      </c>
    </row>
    <row r="580">
      <c r="A580" s="2">
        <f>IFERROR(__xludf.DUMMYFUNCTION("""COMPUTED_VALUE"""),43578.66666666667)</f>
        <v>43578.66667</v>
      </c>
      <c r="B580" s="1">
        <f>IFERROR(__xludf.DUMMYFUNCTION("""COMPUTED_VALUE"""),213.47)</f>
        <v>213.47</v>
      </c>
    </row>
    <row r="581">
      <c r="A581" s="2">
        <f>IFERROR(__xludf.DUMMYFUNCTION("""COMPUTED_VALUE"""),43579.66666666667)</f>
        <v>43579.66667</v>
      </c>
      <c r="B581" s="1">
        <f>IFERROR(__xludf.DUMMYFUNCTION("""COMPUTED_VALUE"""),213.61)</f>
        <v>213.61</v>
      </c>
    </row>
    <row r="582">
      <c r="A582" s="2">
        <f>IFERROR(__xludf.DUMMYFUNCTION("""COMPUTED_VALUE"""),43580.66666666667)</f>
        <v>43580.66667</v>
      </c>
      <c r="B582" s="1">
        <f>IFERROR(__xludf.DUMMYFUNCTION("""COMPUTED_VALUE"""),213.34)</f>
        <v>213.34</v>
      </c>
    </row>
    <row r="583">
      <c r="A583" s="2">
        <f>IFERROR(__xludf.DUMMYFUNCTION("""COMPUTED_VALUE"""),43581.66666666667)</f>
        <v>43581.66667</v>
      </c>
      <c r="B583" s="1">
        <f>IFERROR(__xludf.DUMMYFUNCTION("""COMPUTED_VALUE"""),212.89)</f>
        <v>212.89</v>
      </c>
    </row>
    <row r="584">
      <c r="A584" s="2">
        <f>IFERROR(__xludf.DUMMYFUNCTION("""COMPUTED_VALUE"""),43584.66666666667)</f>
        <v>43584.66667</v>
      </c>
      <c r="B584" s="1">
        <f>IFERROR(__xludf.DUMMYFUNCTION("""COMPUTED_VALUE"""),213.03)</f>
        <v>213.03</v>
      </c>
    </row>
    <row r="585">
      <c r="A585" s="2">
        <f>IFERROR(__xludf.DUMMYFUNCTION("""COMPUTED_VALUE"""),43585.66666666667)</f>
        <v>43585.66667</v>
      </c>
      <c r="B585" s="1">
        <f>IFERROR(__xludf.DUMMYFUNCTION("""COMPUTED_VALUE"""),213.41)</f>
        <v>213.41</v>
      </c>
    </row>
    <row r="586">
      <c r="A586" s="2">
        <f>IFERROR(__xludf.DUMMYFUNCTION("""COMPUTED_VALUE"""),43586.66666666667)</f>
        <v>43586.66667</v>
      </c>
      <c r="B586" s="1">
        <f>IFERROR(__xludf.DUMMYFUNCTION("""COMPUTED_VALUE"""),212.59)</f>
        <v>212.59</v>
      </c>
    </row>
    <row r="587">
      <c r="A587" s="2">
        <f>IFERROR(__xludf.DUMMYFUNCTION("""COMPUTED_VALUE"""),43587.66666666667)</f>
        <v>43587.66667</v>
      </c>
      <c r="B587" s="1">
        <f>IFERROR(__xludf.DUMMYFUNCTION("""COMPUTED_VALUE"""),211.61)</f>
        <v>211.61</v>
      </c>
    </row>
    <row r="588">
      <c r="A588" s="2">
        <f>IFERROR(__xludf.DUMMYFUNCTION("""COMPUTED_VALUE"""),43588.66666666667)</f>
        <v>43588.66667</v>
      </c>
      <c r="B588" s="1">
        <f>IFERROR(__xludf.DUMMYFUNCTION("""COMPUTED_VALUE"""),213.69)</f>
        <v>213.69</v>
      </c>
    </row>
    <row r="589">
      <c r="A589" s="2">
        <f>IFERROR(__xludf.DUMMYFUNCTION("""COMPUTED_VALUE"""),43591.66666666667)</f>
        <v>43591.66667</v>
      </c>
      <c r="B589" s="1">
        <f>IFERROR(__xludf.DUMMYFUNCTION("""COMPUTED_VALUE"""),212.25)</f>
        <v>212.25</v>
      </c>
    </row>
    <row r="590">
      <c r="A590" s="2">
        <f>IFERROR(__xludf.DUMMYFUNCTION("""COMPUTED_VALUE"""),43592.66666666667)</f>
        <v>43592.66667</v>
      </c>
      <c r="B590" s="1">
        <f>IFERROR(__xludf.DUMMYFUNCTION("""COMPUTED_VALUE"""),207.74)</f>
        <v>207.74</v>
      </c>
    </row>
    <row r="591">
      <c r="A591" s="2">
        <f>IFERROR(__xludf.DUMMYFUNCTION("""COMPUTED_VALUE"""),43593.66666666667)</f>
        <v>43593.66667</v>
      </c>
      <c r="B591" s="1">
        <f>IFERROR(__xludf.DUMMYFUNCTION("""COMPUTED_VALUE"""),207.36)</f>
        <v>207.36</v>
      </c>
    </row>
    <row r="592">
      <c r="A592" s="2">
        <f>IFERROR(__xludf.DUMMYFUNCTION("""COMPUTED_VALUE"""),43594.66666666667)</f>
        <v>43594.66667</v>
      </c>
      <c r="B592" s="1">
        <f>IFERROR(__xludf.DUMMYFUNCTION("""COMPUTED_VALUE"""),205.97)</f>
        <v>205.97</v>
      </c>
    </row>
    <row r="593">
      <c r="A593" s="2">
        <f>IFERROR(__xludf.DUMMYFUNCTION("""COMPUTED_VALUE"""),43595.66666666667)</f>
        <v>43595.66667</v>
      </c>
      <c r="B593" s="1">
        <f>IFERROR(__xludf.DUMMYFUNCTION("""COMPUTED_VALUE"""),206.55)</f>
        <v>206.55</v>
      </c>
    </row>
    <row r="594">
      <c r="A594" s="2">
        <f>IFERROR(__xludf.DUMMYFUNCTION("""COMPUTED_VALUE"""),43598.66666666667)</f>
        <v>43598.66667</v>
      </c>
      <c r="B594" s="1">
        <f>IFERROR(__xludf.DUMMYFUNCTION("""COMPUTED_VALUE"""),198.54)</f>
        <v>198.54</v>
      </c>
    </row>
    <row r="595">
      <c r="A595" s="2">
        <f>IFERROR(__xludf.DUMMYFUNCTION("""COMPUTED_VALUE"""),43599.66666666667)</f>
        <v>43599.66667</v>
      </c>
      <c r="B595" s="1">
        <f>IFERROR(__xludf.DUMMYFUNCTION("""COMPUTED_VALUE"""),201.87)</f>
        <v>201.87</v>
      </c>
    </row>
    <row r="596">
      <c r="A596" s="2">
        <f>IFERROR(__xludf.DUMMYFUNCTION("""COMPUTED_VALUE"""),43600.66666666667)</f>
        <v>43600.66667</v>
      </c>
      <c r="B596" s="1">
        <f>IFERROR(__xludf.DUMMYFUNCTION("""COMPUTED_VALUE"""),203.94)</f>
        <v>203.94</v>
      </c>
    </row>
    <row r="597">
      <c r="A597" s="2">
        <f>IFERROR(__xludf.DUMMYFUNCTION("""COMPUTED_VALUE"""),43601.66666666667)</f>
        <v>43601.66667</v>
      </c>
      <c r="B597" s="1">
        <f>IFERROR(__xludf.DUMMYFUNCTION("""COMPUTED_VALUE"""),206.05)</f>
        <v>206.05</v>
      </c>
    </row>
    <row r="598">
      <c r="A598" s="2">
        <f>IFERROR(__xludf.DUMMYFUNCTION("""COMPUTED_VALUE"""),43602.66666666667)</f>
        <v>43602.66667</v>
      </c>
      <c r="B598" s="1">
        <f>IFERROR(__xludf.DUMMYFUNCTION("""COMPUTED_VALUE"""),204.0)</f>
        <v>204</v>
      </c>
    </row>
    <row r="599">
      <c r="A599" s="2">
        <f>IFERROR(__xludf.DUMMYFUNCTION("""COMPUTED_VALUE"""),43605.66666666667)</f>
        <v>43605.66667</v>
      </c>
      <c r="B599" s="1">
        <f>IFERROR(__xludf.DUMMYFUNCTION("""COMPUTED_VALUE"""),200.43)</f>
        <v>200.43</v>
      </c>
    </row>
    <row r="600">
      <c r="A600" s="2">
        <f>IFERROR(__xludf.DUMMYFUNCTION("""COMPUTED_VALUE"""),43606.66666666667)</f>
        <v>43606.66667</v>
      </c>
      <c r="B600" s="1">
        <f>IFERROR(__xludf.DUMMYFUNCTION("""COMPUTED_VALUE"""),203.17)</f>
        <v>203.17</v>
      </c>
    </row>
    <row r="601">
      <c r="A601" s="2">
        <f>IFERROR(__xludf.DUMMYFUNCTION("""COMPUTED_VALUE"""),43607.66666666667)</f>
        <v>43607.66667</v>
      </c>
      <c r="B601" s="1">
        <f>IFERROR(__xludf.DUMMYFUNCTION("""COMPUTED_VALUE"""),201.94)</f>
        <v>201.94</v>
      </c>
    </row>
    <row r="602">
      <c r="A602" s="2">
        <f>IFERROR(__xludf.DUMMYFUNCTION("""COMPUTED_VALUE"""),43608.66666666667)</f>
        <v>43608.66667</v>
      </c>
      <c r="B602" s="1">
        <f>IFERROR(__xludf.DUMMYFUNCTION("""COMPUTED_VALUE"""),198.27)</f>
        <v>198.27</v>
      </c>
    </row>
    <row r="603">
      <c r="A603" s="2">
        <f>IFERROR(__xludf.DUMMYFUNCTION("""COMPUTED_VALUE"""),43609.66666666667)</f>
        <v>43609.66667</v>
      </c>
      <c r="B603" s="1">
        <f>IFERROR(__xludf.DUMMYFUNCTION("""COMPUTED_VALUE"""),198.43)</f>
        <v>198.43</v>
      </c>
    </row>
    <row r="604">
      <c r="A604" s="2">
        <f>IFERROR(__xludf.DUMMYFUNCTION("""COMPUTED_VALUE"""),43613.66666666667)</f>
        <v>43613.66667</v>
      </c>
      <c r="B604" s="1">
        <f>IFERROR(__xludf.DUMMYFUNCTION("""COMPUTED_VALUE"""),197.81)</f>
        <v>197.81</v>
      </c>
    </row>
    <row r="605">
      <c r="A605" s="2">
        <f>IFERROR(__xludf.DUMMYFUNCTION("""COMPUTED_VALUE"""),43614.66666666667)</f>
        <v>43614.66667</v>
      </c>
      <c r="B605" s="1">
        <f>IFERROR(__xludf.DUMMYFUNCTION("""COMPUTED_VALUE"""),196.48)</f>
        <v>196.48</v>
      </c>
    </row>
    <row r="606">
      <c r="A606" s="2">
        <f>IFERROR(__xludf.DUMMYFUNCTION("""COMPUTED_VALUE"""),43615.66666666667)</f>
        <v>43615.66667</v>
      </c>
      <c r="B606" s="1">
        <f>IFERROR(__xludf.DUMMYFUNCTION("""COMPUTED_VALUE"""),197.64)</f>
        <v>197.64</v>
      </c>
    </row>
    <row r="607">
      <c r="A607" s="2">
        <f>IFERROR(__xludf.DUMMYFUNCTION("""COMPUTED_VALUE"""),43616.66666666667)</f>
        <v>43616.66667</v>
      </c>
      <c r="B607" s="1">
        <f>IFERROR(__xludf.DUMMYFUNCTION("""COMPUTED_VALUE"""),194.46)</f>
        <v>194.46</v>
      </c>
    </row>
    <row r="608">
      <c r="A608" s="2">
        <f>IFERROR(__xludf.DUMMYFUNCTION("""COMPUTED_VALUE"""),43619.66666666667)</f>
        <v>43619.66667</v>
      </c>
      <c r="B608" s="1">
        <f>IFERROR(__xludf.DUMMYFUNCTION("""COMPUTED_VALUE"""),190.92)</f>
        <v>190.92</v>
      </c>
    </row>
    <row r="609">
      <c r="A609" s="2">
        <f>IFERROR(__xludf.DUMMYFUNCTION("""COMPUTED_VALUE"""),43620.66666666667)</f>
        <v>43620.66667</v>
      </c>
      <c r="B609" s="1">
        <f>IFERROR(__xludf.DUMMYFUNCTION("""COMPUTED_VALUE"""),197.26)</f>
        <v>197.26</v>
      </c>
    </row>
    <row r="610">
      <c r="A610" s="2">
        <f>IFERROR(__xludf.DUMMYFUNCTION("""COMPUTED_VALUE"""),43621.66666666667)</f>
        <v>43621.66667</v>
      </c>
      <c r="B610" s="1">
        <f>IFERROR(__xludf.DUMMYFUNCTION("""COMPUTED_VALUE"""),199.81)</f>
        <v>199.81</v>
      </c>
    </row>
    <row r="611">
      <c r="A611" s="2">
        <f>IFERROR(__xludf.DUMMYFUNCTION("""COMPUTED_VALUE"""),43622.66666666667)</f>
        <v>43622.66667</v>
      </c>
      <c r="B611" s="1">
        <f>IFERROR(__xludf.DUMMYFUNCTION("""COMPUTED_VALUE"""),202.02)</f>
        <v>202.02</v>
      </c>
    </row>
    <row r="612">
      <c r="A612" s="2">
        <f>IFERROR(__xludf.DUMMYFUNCTION("""COMPUTED_VALUE"""),43623.66666666667)</f>
        <v>43623.66667</v>
      </c>
      <c r="B612" s="1">
        <f>IFERROR(__xludf.DUMMYFUNCTION("""COMPUTED_VALUE"""),205.55)</f>
        <v>205.55</v>
      </c>
    </row>
    <row r="613">
      <c r="A613" s="2">
        <f>IFERROR(__xludf.DUMMYFUNCTION("""COMPUTED_VALUE"""),43626.66666666667)</f>
        <v>43626.66667</v>
      </c>
      <c r="B613" s="1">
        <f>IFERROR(__xludf.DUMMYFUNCTION("""COMPUTED_VALUE"""),207.8)</f>
        <v>207.8</v>
      </c>
    </row>
    <row r="614">
      <c r="A614" s="2">
        <f>IFERROR(__xludf.DUMMYFUNCTION("""COMPUTED_VALUE"""),43627.66666666667)</f>
        <v>43627.66667</v>
      </c>
      <c r="B614" s="1">
        <f>IFERROR(__xludf.DUMMYFUNCTION("""COMPUTED_VALUE"""),207.55)</f>
        <v>207.55</v>
      </c>
    </row>
    <row r="615">
      <c r="A615" s="2">
        <f>IFERROR(__xludf.DUMMYFUNCTION("""COMPUTED_VALUE"""),43628.66666666667)</f>
        <v>43628.66667</v>
      </c>
      <c r="B615" s="1">
        <f>IFERROR(__xludf.DUMMYFUNCTION("""COMPUTED_VALUE"""),206.65)</f>
        <v>206.65</v>
      </c>
    </row>
    <row r="616">
      <c r="A616" s="2">
        <f>IFERROR(__xludf.DUMMYFUNCTION("""COMPUTED_VALUE"""),43629.66666666667)</f>
        <v>43629.66667</v>
      </c>
      <c r="B616" s="1">
        <f>IFERROR(__xludf.DUMMYFUNCTION("""COMPUTED_VALUE"""),207.25)</f>
        <v>207.25</v>
      </c>
    </row>
    <row r="617">
      <c r="A617" s="2">
        <f>IFERROR(__xludf.DUMMYFUNCTION("""COMPUTED_VALUE"""),43630.66666666667)</f>
        <v>43630.66667</v>
      </c>
      <c r="B617" s="1">
        <f>IFERROR(__xludf.DUMMYFUNCTION("""COMPUTED_VALUE"""),205.39)</f>
        <v>205.39</v>
      </c>
    </row>
    <row r="618">
      <c r="A618" s="2">
        <f>IFERROR(__xludf.DUMMYFUNCTION("""COMPUTED_VALUE"""),43633.66666666667)</f>
        <v>43633.66667</v>
      </c>
      <c r="B618" s="1">
        <f>IFERROR(__xludf.DUMMYFUNCTION("""COMPUTED_VALUE"""),205.8)</f>
        <v>205.8</v>
      </c>
    </row>
    <row r="619">
      <c r="A619" s="2">
        <f>IFERROR(__xludf.DUMMYFUNCTION("""COMPUTED_VALUE"""),43634.66666666667)</f>
        <v>43634.66667</v>
      </c>
      <c r="B619" s="1">
        <f>IFERROR(__xludf.DUMMYFUNCTION("""COMPUTED_VALUE"""),209.25)</f>
        <v>209.25</v>
      </c>
    </row>
    <row r="620">
      <c r="A620" s="2">
        <f>IFERROR(__xludf.DUMMYFUNCTION("""COMPUTED_VALUE"""),43635.66666666667)</f>
        <v>43635.66667</v>
      </c>
      <c r="B620" s="1">
        <f>IFERROR(__xludf.DUMMYFUNCTION("""COMPUTED_VALUE"""),210.26)</f>
        <v>210.26</v>
      </c>
    </row>
    <row r="621">
      <c r="A621" s="2">
        <f>IFERROR(__xludf.DUMMYFUNCTION("""COMPUTED_VALUE"""),43636.66666666667)</f>
        <v>43636.66667</v>
      </c>
      <c r="B621" s="1">
        <f>IFERROR(__xludf.DUMMYFUNCTION("""COMPUTED_VALUE"""),213.16)</f>
        <v>213.16</v>
      </c>
    </row>
    <row r="622">
      <c r="A622" s="2">
        <f>IFERROR(__xludf.DUMMYFUNCTION("""COMPUTED_VALUE"""),43637.66666666667)</f>
        <v>43637.66667</v>
      </c>
      <c r="B622" s="1">
        <f>IFERROR(__xludf.DUMMYFUNCTION("""COMPUTED_VALUE"""),211.4)</f>
        <v>211.4</v>
      </c>
    </row>
    <row r="623">
      <c r="A623" s="2">
        <f>IFERROR(__xludf.DUMMYFUNCTION("""COMPUTED_VALUE"""),43640.66666666667)</f>
        <v>43640.66667</v>
      </c>
      <c r="B623" s="1">
        <f>IFERROR(__xludf.DUMMYFUNCTION("""COMPUTED_VALUE"""),211.22)</f>
        <v>211.22</v>
      </c>
    </row>
    <row r="624">
      <c r="A624" s="2">
        <f>IFERROR(__xludf.DUMMYFUNCTION("""COMPUTED_VALUE"""),43641.66666666667)</f>
        <v>43641.66667</v>
      </c>
      <c r="B624" s="1">
        <f>IFERROR(__xludf.DUMMYFUNCTION("""COMPUTED_VALUE"""),207.52)</f>
        <v>207.52</v>
      </c>
    </row>
    <row r="625">
      <c r="A625" s="2">
        <f>IFERROR(__xludf.DUMMYFUNCTION("""COMPUTED_VALUE"""),43642.66666666667)</f>
        <v>43642.66667</v>
      </c>
      <c r="B625" s="1">
        <f>IFERROR(__xludf.DUMMYFUNCTION("""COMPUTED_VALUE"""),209.51)</f>
        <v>209.51</v>
      </c>
    </row>
    <row r="626">
      <c r="A626" s="2">
        <f>IFERROR(__xludf.DUMMYFUNCTION("""COMPUTED_VALUE"""),43643.66666666667)</f>
        <v>43643.66667</v>
      </c>
      <c r="B626" s="1">
        <f>IFERROR(__xludf.DUMMYFUNCTION("""COMPUTED_VALUE"""),210.48)</f>
        <v>210.48</v>
      </c>
    </row>
    <row r="627">
      <c r="A627" s="2">
        <f>IFERROR(__xludf.DUMMYFUNCTION("""COMPUTED_VALUE"""),43644.66666666667)</f>
        <v>43644.66667</v>
      </c>
      <c r="B627" s="1">
        <f>IFERROR(__xludf.DUMMYFUNCTION("""COMPUTED_VALUE"""),210.89)</f>
        <v>210.89</v>
      </c>
    </row>
    <row r="628">
      <c r="A628" s="2">
        <f>IFERROR(__xludf.DUMMYFUNCTION("""COMPUTED_VALUE"""),43647.66666666667)</f>
        <v>43647.66667</v>
      </c>
      <c r="B628" s="1">
        <f>IFERROR(__xludf.DUMMYFUNCTION("""COMPUTED_VALUE"""),213.98)</f>
        <v>213.98</v>
      </c>
    </row>
    <row r="629">
      <c r="A629" s="2">
        <f>IFERROR(__xludf.DUMMYFUNCTION("""COMPUTED_VALUE"""),43648.66666666667)</f>
        <v>43648.66667</v>
      </c>
      <c r="B629" s="1">
        <f>IFERROR(__xludf.DUMMYFUNCTION("""COMPUTED_VALUE"""),214.61)</f>
        <v>214.61</v>
      </c>
    </row>
    <row r="630">
      <c r="A630" s="2">
        <f>IFERROR(__xludf.DUMMYFUNCTION("""COMPUTED_VALUE"""),43649.54166666667)</f>
        <v>43649.54167</v>
      </c>
      <c r="B630" s="1">
        <f>IFERROR(__xludf.DUMMYFUNCTION("""COMPUTED_VALUE"""),216.15)</f>
        <v>216.15</v>
      </c>
    </row>
    <row r="631">
      <c r="A631" s="2">
        <f>IFERROR(__xludf.DUMMYFUNCTION("""COMPUTED_VALUE"""),43651.66666666667)</f>
        <v>43651.66667</v>
      </c>
      <c r="B631" s="1">
        <f>IFERROR(__xludf.DUMMYFUNCTION("""COMPUTED_VALUE"""),215.82)</f>
        <v>215.82</v>
      </c>
    </row>
    <row r="632">
      <c r="A632" s="2">
        <f>IFERROR(__xludf.DUMMYFUNCTION("""COMPUTED_VALUE"""),43654.66666666667)</f>
        <v>43654.66667</v>
      </c>
      <c r="B632" s="1">
        <f>IFERROR(__xludf.DUMMYFUNCTION("""COMPUTED_VALUE"""),214.22)</f>
        <v>214.22</v>
      </c>
    </row>
    <row r="633">
      <c r="A633" s="2">
        <f>IFERROR(__xludf.DUMMYFUNCTION("""COMPUTED_VALUE"""),43655.66666666667)</f>
        <v>43655.66667</v>
      </c>
      <c r="B633" s="1">
        <f>IFERROR(__xludf.DUMMYFUNCTION("""COMPUTED_VALUE"""),215.03)</f>
        <v>215.03</v>
      </c>
    </row>
    <row r="634">
      <c r="A634" s="2">
        <f>IFERROR(__xludf.DUMMYFUNCTION("""COMPUTED_VALUE"""),43656.66666666667)</f>
        <v>43656.66667</v>
      </c>
      <c r="B634" s="1">
        <f>IFERROR(__xludf.DUMMYFUNCTION("""COMPUTED_VALUE"""),216.68)</f>
        <v>216.68</v>
      </c>
    </row>
    <row r="635">
      <c r="A635" s="2">
        <f>IFERROR(__xludf.DUMMYFUNCTION("""COMPUTED_VALUE"""),43657.66666666667)</f>
        <v>43657.66667</v>
      </c>
      <c r="B635" s="1">
        <f>IFERROR(__xludf.DUMMYFUNCTION("""COMPUTED_VALUE"""),217.4)</f>
        <v>217.4</v>
      </c>
    </row>
    <row r="636">
      <c r="A636" s="2">
        <f>IFERROR(__xludf.DUMMYFUNCTION("""COMPUTED_VALUE"""),43658.66666666667)</f>
        <v>43658.66667</v>
      </c>
      <c r="B636" s="1">
        <f>IFERROR(__xludf.DUMMYFUNCTION("""COMPUTED_VALUE"""),219.14)</f>
        <v>219.14</v>
      </c>
    </row>
    <row r="637">
      <c r="A637" s="2">
        <f>IFERROR(__xludf.DUMMYFUNCTION("""COMPUTED_VALUE"""),43661.66666666667)</f>
        <v>43661.66667</v>
      </c>
      <c r="B637" s="1">
        <f>IFERROR(__xludf.DUMMYFUNCTION("""COMPUTED_VALUE"""),219.68)</f>
        <v>219.68</v>
      </c>
    </row>
    <row r="638">
      <c r="A638" s="2">
        <f>IFERROR(__xludf.DUMMYFUNCTION("""COMPUTED_VALUE"""),43662.66666666667)</f>
        <v>43662.66667</v>
      </c>
      <c r="B638" s="1">
        <f>IFERROR(__xludf.DUMMYFUNCTION("""COMPUTED_VALUE"""),217.82)</f>
        <v>217.82</v>
      </c>
    </row>
    <row r="639">
      <c r="A639" s="2">
        <f>IFERROR(__xludf.DUMMYFUNCTION("""COMPUTED_VALUE"""),43663.66666666667)</f>
        <v>43663.66667</v>
      </c>
      <c r="B639" s="1">
        <f>IFERROR(__xludf.DUMMYFUNCTION("""COMPUTED_VALUE"""),217.29)</f>
        <v>217.29</v>
      </c>
    </row>
    <row r="640">
      <c r="A640" s="2">
        <f>IFERROR(__xludf.DUMMYFUNCTION("""COMPUTED_VALUE"""),43664.66666666667)</f>
        <v>43664.66667</v>
      </c>
      <c r="B640" s="1">
        <f>IFERROR(__xludf.DUMMYFUNCTION("""COMPUTED_VALUE"""),218.83)</f>
        <v>218.83</v>
      </c>
    </row>
    <row r="641">
      <c r="A641" s="2">
        <f>IFERROR(__xludf.DUMMYFUNCTION("""COMPUTED_VALUE"""),43665.66666666667)</f>
        <v>43665.66667</v>
      </c>
      <c r="B641" s="1">
        <f>IFERROR(__xludf.DUMMYFUNCTION("""COMPUTED_VALUE"""),217.64)</f>
        <v>217.64</v>
      </c>
    </row>
    <row r="642">
      <c r="A642" s="2">
        <f>IFERROR(__xludf.DUMMYFUNCTION("""COMPUTED_VALUE"""),43668.66666666667)</f>
        <v>43668.66667</v>
      </c>
      <c r="B642" s="1">
        <f>IFERROR(__xludf.DUMMYFUNCTION("""COMPUTED_VALUE"""),220.0)</f>
        <v>220</v>
      </c>
    </row>
    <row r="643">
      <c r="A643" s="2">
        <f>IFERROR(__xludf.DUMMYFUNCTION("""COMPUTED_VALUE"""),43669.66666666667)</f>
        <v>43669.66667</v>
      </c>
      <c r="B643" s="1">
        <f>IFERROR(__xludf.DUMMYFUNCTION("""COMPUTED_VALUE"""),221.25)</f>
        <v>221.25</v>
      </c>
    </row>
    <row r="644">
      <c r="A644" s="2">
        <f>IFERROR(__xludf.DUMMYFUNCTION("""COMPUTED_VALUE"""),43670.66666666667)</f>
        <v>43670.66667</v>
      </c>
      <c r="B644" s="1">
        <f>IFERROR(__xludf.DUMMYFUNCTION("""COMPUTED_VALUE"""),223.32)</f>
        <v>223.32</v>
      </c>
    </row>
    <row r="645">
      <c r="A645" s="2">
        <f>IFERROR(__xludf.DUMMYFUNCTION("""COMPUTED_VALUE"""),43671.66666666667)</f>
        <v>43671.66667</v>
      </c>
      <c r="B645" s="1">
        <f>IFERROR(__xludf.DUMMYFUNCTION("""COMPUTED_VALUE"""),221.74)</f>
        <v>221.74</v>
      </c>
    </row>
    <row r="646">
      <c r="A646" s="2">
        <f>IFERROR(__xludf.DUMMYFUNCTION("""COMPUTED_VALUE"""),43672.66666666667)</f>
        <v>43672.66667</v>
      </c>
      <c r="B646" s="1">
        <f>IFERROR(__xludf.DUMMYFUNCTION("""COMPUTED_VALUE"""),223.28)</f>
        <v>223.28</v>
      </c>
    </row>
    <row r="647">
      <c r="A647" s="2">
        <f>IFERROR(__xludf.DUMMYFUNCTION("""COMPUTED_VALUE"""),43675.66666666667)</f>
        <v>43675.66667</v>
      </c>
      <c r="B647" s="1">
        <f>IFERROR(__xludf.DUMMYFUNCTION("""COMPUTED_VALUE"""),222.93)</f>
        <v>222.93</v>
      </c>
    </row>
    <row r="648">
      <c r="A648" s="2">
        <f>IFERROR(__xludf.DUMMYFUNCTION("""COMPUTED_VALUE"""),43676.66666666667)</f>
        <v>43676.66667</v>
      </c>
      <c r="B648" s="1">
        <f>IFERROR(__xludf.DUMMYFUNCTION("""COMPUTED_VALUE"""),221.58)</f>
        <v>221.58</v>
      </c>
    </row>
    <row r="649">
      <c r="A649" s="2">
        <f>IFERROR(__xludf.DUMMYFUNCTION("""COMPUTED_VALUE"""),43677.66666666667)</f>
        <v>43677.66667</v>
      </c>
      <c r="B649" s="1">
        <f>IFERROR(__xludf.DUMMYFUNCTION("""COMPUTED_VALUE"""),218.35)</f>
        <v>218.35</v>
      </c>
    </row>
    <row r="650">
      <c r="A650" s="2">
        <f>IFERROR(__xludf.DUMMYFUNCTION("""COMPUTED_VALUE"""),43678.66666666667)</f>
        <v>43678.66667</v>
      </c>
      <c r="B650" s="1">
        <f>IFERROR(__xludf.DUMMYFUNCTION("""COMPUTED_VALUE"""),217.25)</f>
        <v>217.25</v>
      </c>
    </row>
    <row r="651">
      <c r="A651" s="2">
        <f>IFERROR(__xludf.DUMMYFUNCTION("""COMPUTED_VALUE"""),43679.66666666667)</f>
        <v>43679.66667</v>
      </c>
      <c r="B651" s="1">
        <f>IFERROR(__xludf.DUMMYFUNCTION("""COMPUTED_VALUE"""),213.2)</f>
        <v>213.2</v>
      </c>
    </row>
    <row r="652">
      <c r="A652" s="2">
        <f>IFERROR(__xludf.DUMMYFUNCTION("""COMPUTED_VALUE"""),43682.66666666667)</f>
        <v>43682.66667</v>
      </c>
      <c r="B652" s="1">
        <f>IFERROR(__xludf.DUMMYFUNCTION("""COMPUTED_VALUE"""),204.44)</f>
        <v>204.44</v>
      </c>
    </row>
    <row r="653">
      <c r="A653" s="2">
        <f>IFERROR(__xludf.DUMMYFUNCTION("""COMPUTED_VALUE"""),43683.66666666667)</f>
        <v>43683.66667</v>
      </c>
      <c r="B653" s="1">
        <f>IFERROR(__xludf.DUMMYFUNCTION("""COMPUTED_VALUE"""),207.43)</f>
        <v>207.43</v>
      </c>
    </row>
    <row r="654">
      <c r="A654" s="2">
        <f>IFERROR(__xludf.DUMMYFUNCTION("""COMPUTED_VALUE"""),43684.66666666667)</f>
        <v>43684.66667</v>
      </c>
      <c r="B654" s="1">
        <f>IFERROR(__xludf.DUMMYFUNCTION("""COMPUTED_VALUE"""),208.85)</f>
        <v>208.85</v>
      </c>
    </row>
    <row r="655">
      <c r="A655" s="2">
        <f>IFERROR(__xludf.DUMMYFUNCTION("""COMPUTED_VALUE"""),43685.66666666667)</f>
        <v>43685.66667</v>
      </c>
      <c r="B655" s="1">
        <f>IFERROR(__xludf.DUMMYFUNCTION("""COMPUTED_VALUE"""),214.02)</f>
        <v>214.02</v>
      </c>
    </row>
    <row r="656">
      <c r="A656" s="2">
        <f>IFERROR(__xludf.DUMMYFUNCTION("""COMPUTED_VALUE"""),43686.66666666667)</f>
        <v>43686.66667</v>
      </c>
      <c r="B656" s="1">
        <f>IFERROR(__xludf.DUMMYFUNCTION("""COMPUTED_VALUE"""),211.58)</f>
        <v>211.58</v>
      </c>
    </row>
    <row r="657">
      <c r="A657" s="2">
        <f>IFERROR(__xludf.DUMMYFUNCTION("""COMPUTED_VALUE"""),43689.66666666667)</f>
        <v>43689.66667</v>
      </c>
      <c r="B657" s="1">
        <f>IFERROR(__xludf.DUMMYFUNCTION("""COMPUTED_VALUE"""),208.77)</f>
        <v>208.77</v>
      </c>
    </row>
    <row r="658">
      <c r="A658" s="2">
        <f>IFERROR(__xludf.DUMMYFUNCTION("""COMPUTED_VALUE"""),43690.66666666667)</f>
        <v>43690.66667</v>
      </c>
      <c r="B658" s="1">
        <f>IFERROR(__xludf.DUMMYFUNCTION("""COMPUTED_VALUE"""),213.79)</f>
        <v>213.79</v>
      </c>
    </row>
    <row r="659">
      <c r="A659" s="2">
        <f>IFERROR(__xludf.DUMMYFUNCTION("""COMPUTED_VALUE"""),43691.66666666667)</f>
        <v>43691.66667</v>
      </c>
      <c r="B659" s="1">
        <f>IFERROR(__xludf.DUMMYFUNCTION("""COMPUTED_VALUE"""),207.22)</f>
        <v>207.22</v>
      </c>
    </row>
    <row r="660">
      <c r="A660" s="2">
        <f>IFERROR(__xludf.DUMMYFUNCTION("""COMPUTED_VALUE"""),43692.66666666667)</f>
        <v>43692.66667</v>
      </c>
      <c r="B660" s="1">
        <f>IFERROR(__xludf.DUMMYFUNCTION("""COMPUTED_VALUE"""),206.81)</f>
        <v>206.81</v>
      </c>
    </row>
    <row r="661">
      <c r="A661" s="2">
        <f>IFERROR(__xludf.DUMMYFUNCTION("""COMPUTED_VALUE"""),43693.66666666667)</f>
        <v>43693.66667</v>
      </c>
      <c r="B661" s="1">
        <f>IFERROR(__xludf.DUMMYFUNCTION("""COMPUTED_VALUE"""),210.53)</f>
        <v>210.53</v>
      </c>
    </row>
    <row r="662">
      <c r="A662" s="2">
        <f>IFERROR(__xludf.DUMMYFUNCTION("""COMPUTED_VALUE"""),43696.66666666667)</f>
        <v>43696.66667</v>
      </c>
      <c r="B662" s="1">
        <f>IFERROR(__xludf.DUMMYFUNCTION("""COMPUTED_VALUE"""),213.64)</f>
        <v>213.64</v>
      </c>
    </row>
    <row r="663">
      <c r="A663" s="2">
        <f>IFERROR(__xludf.DUMMYFUNCTION("""COMPUTED_VALUE"""),43697.66666666667)</f>
        <v>43697.66667</v>
      </c>
      <c r="B663" s="1">
        <f>IFERROR(__xludf.DUMMYFUNCTION("""COMPUTED_VALUE"""),212.69)</f>
        <v>212.69</v>
      </c>
    </row>
    <row r="664">
      <c r="A664" s="2">
        <f>IFERROR(__xludf.DUMMYFUNCTION("""COMPUTED_VALUE"""),43698.66666666667)</f>
        <v>43698.66667</v>
      </c>
      <c r="B664" s="1">
        <f>IFERROR(__xludf.DUMMYFUNCTION("""COMPUTED_VALUE"""),215.15)</f>
        <v>215.15</v>
      </c>
    </row>
    <row r="665">
      <c r="A665" s="2">
        <f>IFERROR(__xludf.DUMMYFUNCTION("""COMPUTED_VALUE"""),43699.66666666667)</f>
        <v>43699.66667</v>
      </c>
      <c r="B665" s="1">
        <f>IFERROR(__xludf.DUMMYFUNCTION("""COMPUTED_VALUE"""),214.64)</f>
        <v>214.64</v>
      </c>
    </row>
    <row r="666">
      <c r="A666" s="2">
        <f>IFERROR(__xludf.DUMMYFUNCTION("""COMPUTED_VALUE"""),43700.66666666667)</f>
        <v>43700.66667</v>
      </c>
      <c r="B666" s="1">
        <f>IFERROR(__xludf.DUMMYFUNCTION("""COMPUTED_VALUE"""),207.79)</f>
        <v>207.79</v>
      </c>
    </row>
    <row r="667">
      <c r="A667" s="2">
        <f>IFERROR(__xludf.DUMMYFUNCTION("""COMPUTED_VALUE"""),43703.66666666667)</f>
        <v>43703.66667</v>
      </c>
      <c r="B667" s="1">
        <f>IFERROR(__xludf.DUMMYFUNCTION("""COMPUTED_VALUE"""),210.42)</f>
        <v>210.42</v>
      </c>
    </row>
    <row r="668">
      <c r="A668" s="2">
        <f>IFERROR(__xludf.DUMMYFUNCTION("""COMPUTED_VALUE"""),43704.66666666667)</f>
        <v>43704.66667</v>
      </c>
      <c r="B668" s="1">
        <f>IFERROR(__xludf.DUMMYFUNCTION("""COMPUTED_VALUE"""),209.9)</f>
        <v>209.9</v>
      </c>
    </row>
    <row r="669">
      <c r="A669" s="2">
        <f>IFERROR(__xludf.DUMMYFUNCTION("""COMPUTED_VALUE"""),43705.66666666667)</f>
        <v>43705.66667</v>
      </c>
      <c r="B669" s="1">
        <f>IFERROR(__xludf.DUMMYFUNCTION("""COMPUTED_VALUE"""),210.0)</f>
        <v>210</v>
      </c>
    </row>
    <row r="670">
      <c r="A670" s="2">
        <f>IFERROR(__xludf.DUMMYFUNCTION("""COMPUTED_VALUE"""),43706.66666666667)</f>
        <v>43706.66667</v>
      </c>
      <c r="B670" s="1">
        <f>IFERROR(__xludf.DUMMYFUNCTION("""COMPUTED_VALUE"""),213.7)</f>
        <v>213.7</v>
      </c>
    </row>
    <row r="671">
      <c r="A671" s="2">
        <f>IFERROR(__xludf.DUMMYFUNCTION("""COMPUTED_VALUE"""),43707.66666666667)</f>
        <v>43707.66667</v>
      </c>
      <c r="B671" s="1">
        <f>IFERROR(__xludf.DUMMYFUNCTION("""COMPUTED_VALUE"""),213.56)</f>
        <v>213.56</v>
      </c>
    </row>
    <row r="672">
      <c r="A672" s="2">
        <f>IFERROR(__xludf.DUMMYFUNCTION("""COMPUTED_VALUE"""),43711.66666666667)</f>
        <v>43711.66667</v>
      </c>
      <c r="B672" s="1">
        <f>IFERROR(__xludf.DUMMYFUNCTION("""COMPUTED_VALUE"""),210.93)</f>
        <v>210.93</v>
      </c>
    </row>
    <row r="673">
      <c r="A673" s="2">
        <f>IFERROR(__xludf.DUMMYFUNCTION("""COMPUTED_VALUE"""),43712.66666666667)</f>
        <v>43712.66667</v>
      </c>
      <c r="B673" s="1">
        <f>IFERROR(__xludf.DUMMYFUNCTION("""COMPUTED_VALUE"""),214.58)</f>
        <v>214.58</v>
      </c>
    </row>
    <row r="674">
      <c r="A674" s="2">
        <f>IFERROR(__xludf.DUMMYFUNCTION("""COMPUTED_VALUE"""),43713.66666666667)</f>
        <v>43713.66667</v>
      </c>
      <c r="B674" s="1">
        <f>IFERROR(__xludf.DUMMYFUNCTION("""COMPUTED_VALUE"""),218.92)</f>
        <v>218.92</v>
      </c>
    </row>
    <row r="675">
      <c r="A675" s="2">
        <f>IFERROR(__xludf.DUMMYFUNCTION("""COMPUTED_VALUE"""),43714.66666666667)</f>
        <v>43714.66667</v>
      </c>
      <c r="B675" s="1">
        <f>IFERROR(__xludf.DUMMYFUNCTION("""COMPUTED_VALUE"""),218.61)</f>
        <v>218.61</v>
      </c>
    </row>
    <row r="676">
      <c r="A676" s="2">
        <f>IFERROR(__xludf.DUMMYFUNCTION("""COMPUTED_VALUE"""),43717.66666666667)</f>
        <v>43717.66667</v>
      </c>
      <c r="B676" s="1">
        <f>IFERROR(__xludf.DUMMYFUNCTION("""COMPUTED_VALUE"""),216.93)</f>
        <v>216.93</v>
      </c>
    </row>
    <row r="677">
      <c r="A677" s="2">
        <f>IFERROR(__xludf.DUMMYFUNCTION("""COMPUTED_VALUE"""),43718.66666666667)</f>
        <v>43718.66667</v>
      </c>
      <c r="B677" s="1">
        <f>IFERROR(__xludf.DUMMYFUNCTION("""COMPUTED_VALUE"""),215.85)</f>
        <v>215.85</v>
      </c>
    </row>
    <row r="678">
      <c r="A678" s="2">
        <f>IFERROR(__xludf.DUMMYFUNCTION("""COMPUTED_VALUE"""),43719.66666666667)</f>
        <v>43719.66667</v>
      </c>
      <c r="B678" s="1">
        <f>IFERROR(__xludf.DUMMYFUNCTION("""COMPUTED_VALUE"""),218.07)</f>
        <v>218.07</v>
      </c>
    </row>
    <row r="679">
      <c r="A679" s="2">
        <f>IFERROR(__xludf.DUMMYFUNCTION("""COMPUTED_VALUE"""),43720.66666666667)</f>
        <v>43720.66667</v>
      </c>
      <c r="B679" s="1">
        <f>IFERROR(__xludf.DUMMYFUNCTION("""COMPUTED_VALUE"""),219.09)</f>
        <v>219.09</v>
      </c>
    </row>
    <row r="680">
      <c r="A680" s="2">
        <f>IFERROR(__xludf.DUMMYFUNCTION("""COMPUTED_VALUE"""),43721.66666666667)</f>
        <v>43721.66667</v>
      </c>
      <c r="B680" s="1">
        <f>IFERROR(__xludf.DUMMYFUNCTION("""COMPUTED_VALUE"""),217.54)</f>
        <v>217.54</v>
      </c>
    </row>
    <row r="681">
      <c r="A681" s="2">
        <f>IFERROR(__xludf.DUMMYFUNCTION("""COMPUTED_VALUE"""),43724.66666666667)</f>
        <v>43724.66667</v>
      </c>
      <c r="B681" s="1">
        <f>IFERROR(__xludf.DUMMYFUNCTION("""COMPUTED_VALUE"""),217.33)</f>
        <v>217.33</v>
      </c>
    </row>
    <row r="682">
      <c r="A682" s="2">
        <f>IFERROR(__xludf.DUMMYFUNCTION("""COMPUTED_VALUE"""),43725.66666666667)</f>
        <v>43725.66667</v>
      </c>
      <c r="B682" s="1">
        <f>IFERROR(__xludf.DUMMYFUNCTION("""COMPUTED_VALUE"""),218.11)</f>
        <v>218.11</v>
      </c>
    </row>
    <row r="683">
      <c r="A683" s="2">
        <f>IFERROR(__xludf.DUMMYFUNCTION("""COMPUTED_VALUE"""),43726.66666666667)</f>
        <v>43726.66667</v>
      </c>
      <c r="B683" s="1">
        <f>IFERROR(__xludf.DUMMYFUNCTION("""COMPUTED_VALUE"""),218.23)</f>
        <v>218.23</v>
      </c>
    </row>
    <row r="684">
      <c r="A684" s="2">
        <f>IFERROR(__xludf.DUMMYFUNCTION("""COMPUTED_VALUE"""),43727.66666666667)</f>
        <v>43727.66667</v>
      </c>
      <c r="B684" s="1">
        <f>IFERROR(__xludf.DUMMYFUNCTION("""COMPUTED_VALUE"""),218.72)</f>
        <v>218.72</v>
      </c>
    </row>
    <row r="685">
      <c r="A685" s="2">
        <f>IFERROR(__xludf.DUMMYFUNCTION("""COMPUTED_VALUE"""),43728.66666666667)</f>
        <v>43728.66667</v>
      </c>
      <c r="B685" s="1">
        <f>IFERROR(__xludf.DUMMYFUNCTION("""COMPUTED_VALUE"""),216.4)</f>
        <v>216.4</v>
      </c>
    </row>
    <row r="686">
      <c r="A686" s="2">
        <f>IFERROR(__xludf.DUMMYFUNCTION("""COMPUTED_VALUE"""),43731.66666666667)</f>
        <v>43731.66667</v>
      </c>
      <c r="B686" s="1">
        <f>IFERROR(__xludf.DUMMYFUNCTION("""COMPUTED_VALUE"""),216.88)</f>
        <v>216.88</v>
      </c>
    </row>
    <row r="687">
      <c r="A687" s="2">
        <f>IFERROR(__xludf.DUMMYFUNCTION("""COMPUTED_VALUE"""),43732.66666666667)</f>
        <v>43732.66667</v>
      </c>
      <c r="B687" s="1">
        <f>IFERROR(__xludf.DUMMYFUNCTION("""COMPUTED_VALUE"""),214.43)</f>
        <v>214.43</v>
      </c>
    </row>
    <row r="688">
      <c r="A688" s="2">
        <f>IFERROR(__xludf.DUMMYFUNCTION("""COMPUTED_VALUE"""),43733.66666666667)</f>
        <v>43733.66667</v>
      </c>
      <c r="B688" s="1">
        <f>IFERROR(__xludf.DUMMYFUNCTION("""COMPUTED_VALUE"""),216.99)</f>
        <v>216.99</v>
      </c>
    </row>
    <row r="689">
      <c r="A689" s="2">
        <f>IFERROR(__xludf.DUMMYFUNCTION("""COMPUTED_VALUE"""),43734.66666666667)</f>
        <v>43734.66667</v>
      </c>
      <c r="B689" s="1">
        <f>IFERROR(__xludf.DUMMYFUNCTION("""COMPUTED_VALUE"""),216.36)</f>
        <v>216.36</v>
      </c>
    </row>
    <row r="690">
      <c r="A690" s="2">
        <f>IFERROR(__xludf.DUMMYFUNCTION("""COMPUTED_VALUE"""),43735.66666666667)</f>
        <v>43735.66667</v>
      </c>
      <c r="B690" s="1">
        <f>IFERROR(__xludf.DUMMYFUNCTION("""COMPUTED_VALUE"""),213.22)</f>
        <v>213.22</v>
      </c>
    </row>
    <row r="691">
      <c r="A691" s="2">
        <f>IFERROR(__xludf.DUMMYFUNCTION("""COMPUTED_VALUE"""),43738.66666666667)</f>
        <v>43738.66667</v>
      </c>
      <c r="B691" s="1">
        <f>IFERROR(__xludf.DUMMYFUNCTION("""COMPUTED_VALUE"""),215.55)</f>
        <v>215.55</v>
      </c>
    </row>
    <row r="692">
      <c r="A692" s="2">
        <f>IFERROR(__xludf.DUMMYFUNCTION("""COMPUTED_VALUE"""),43739.66666666667)</f>
        <v>43739.66667</v>
      </c>
      <c r="B692" s="1">
        <f>IFERROR(__xludf.DUMMYFUNCTION("""COMPUTED_VALUE"""),213.61)</f>
        <v>213.61</v>
      </c>
    </row>
    <row r="693">
      <c r="A693" s="2">
        <f>IFERROR(__xludf.DUMMYFUNCTION("""COMPUTED_VALUE"""),43740.66666666667)</f>
        <v>43740.66667</v>
      </c>
      <c r="B693" s="1">
        <f>IFERROR(__xludf.DUMMYFUNCTION("""COMPUTED_VALUE"""),209.61)</f>
        <v>209.61</v>
      </c>
    </row>
    <row r="694">
      <c r="A694" s="2">
        <f>IFERROR(__xludf.DUMMYFUNCTION("""COMPUTED_VALUE"""),43741.66666666667)</f>
        <v>43741.66667</v>
      </c>
      <c r="B694" s="1">
        <f>IFERROR(__xludf.DUMMYFUNCTION("""COMPUTED_VALUE"""),212.32)</f>
        <v>212.32</v>
      </c>
    </row>
    <row r="695">
      <c r="A695" s="2">
        <f>IFERROR(__xludf.DUMMYFUNCTION("""COMPUTED_VALUE"""),43742.66666666667)</f>
        <v>43742.66667</v>
      </c>
      <c r="B695" s="1">
        <f>IFERROR(__xludf.DUMMYFUNCTION("""COMPUTED_VALUE"""),215.91)</f>
        <v>215.91</v>
      </c>
    </row>
    <row r="696">
      <c r="A696" s="2">
        <f>IFERROR(__xludf.DUMMYFUNCTION("""COMPUTED_VALUE"""),43745.66666666667)</f>
        <v>43745.66667</v>
      </c>
      <c r="B696" s="1">
        <f>IFERROR(__xludf.DUMMYFUNCTION("""COMPUTED_VALUE"""),215.23)</f>
        <v>215.23</v>
      </c>
    </row>
    <row r="697">
      <c r="A697" s="2">
        <f>IFERROR(__xludf.DUMMYFUNCTION("""COMPUTED_VALUE"""),43746.66666666667)</f>
        <v>43746.66667</v>
      </c>
      <c r="B697" s="1">
        <f>IFERROR(__xludf.DUMMYFUNCTION("""COMPUTED_VALUE"""),211.05)</f>
        <v>211.05</v>
      </c>
    </row>
    <row r="698">
      <c r="A698" s="2">
        <f>IFERROR(__xludf.DUMMYFUNCTION("""COMPUTED_VALUE"""),43747.66666666667)</f>
        <v>43747.66667</v>
      </c>
      <c r="B698" s="1">
        <f>IFERROR(__xludf.DUMMYFUNCTION("""COMPUTED_VALUE"""),214.06)</f>
        <v>214.06</v>
      </c>
    </row>
    <row r="699">
      <c r="A699" s="2">
        <f>IFERROR(__xludf.DUMMYFUNCTION("""COMPUTED_VALUE"""),43748.66666666667)</f>
        <v>43748.66667</v>
      </c>
      <c r="B699" s="1">
        <f>IFERROR(__xludf.DUMMYFUNCTION("""COMPUTED_VALUE"""),215.35)</f>
        <v>215.35</v>
      </c>
    </row>
    <row r="700">
      <c r="A700" s="2">
        <f>IFERROR(__xludf.DUMMYFUNCTION("""COMPUTED_VALUE"""),43749.66666666667)</f>
        <v>43749.66667</v>
      </c>
      <c r="B700" s="1">
        <f>IFERROR(__xludf.DUMMYFUNCTION("""COMPUTED_VALUE"""),218.5)</f>
        <v>218.5</v>
      </c>
    </row>
    <row r="701">
      <c r="A701" s="2">
        <f>IFERROR(__xludf.DUMMYFUNCTION("""COMPUTED_VALUE"""),43752.66666666667)</f>
        <v>43752.66667</v>
      </c>
      <c r="B701" s="1">
        <f>IFERROR(__xludf.DUMMYFUNCTION("""COMPUTED_VALUE"""),218.49)</f>
        <v>218.49</v>
      </c>
    </row>
    <row r="702">
      <c r="A702" s="2">
        <f>IFERROR(__xludf.DUMMYFUNCTION("""COMPUTED_VALUE"""),43753.66666666667)</f>
        <v>43753.66667</v>
      </c>
      <c r="B702" s="1">
        <f>IFERROR(__xludf.DUMMYFUNCTION("""COMPUTED_VALUE"""),220.76)</f>
        <v>220.76</v>
      </c>
    </row>
    <row r="703">
      <c r="A703" s="2">
        <f>IFERROR(__xludf.DUMMYFUNCTION("""COMPUTED_VALUE"""),43754.66666666667)</f>
        <v>43754.66667</v>
      </c>
      <c r="B703" s="1">
        <f>IFERROR(__xludf.DUMMYFUNCTION("""COMPUTED_VALUE"""),218.83)</f>
        <v>218.83</v>
      </c>
    </row>
    <row r="704">
      <c r="A704" s="2">
        <f>IFERROR(__xludf.DUMMYFUNCTION("""COMPUTED_VALUE"""),43755.66666666667)</f>
        <v>43755.66667</v>
      </c>
      <c r="B704" s="1">
        <f>IFERROR(__xludf.DUMMYFUNCTION("""COMPUTED_VALUE"""),218.62)</f>
        <v>218.62</v>
      </c>
    </row>
    <row r="705">
      <c r="A705" s="2">
        <f>IFERROR(__xludf.DUMMYFUNCTION("""COMPUTED_VALUE"""),43756.66666666667)</f>
        <v>43756.66667</v>
      </c>
      <c r="B705" s="1">
        <f>IFERROR(__xludf.DUMMYFUNCTION("""COMPUTED_VALUE"""),216.31)</f>
        <v>216.31</v>
      </c>
    </row>
    <row r="706">
      <c r="A706" s="2">
        <f>IFERROR(__xludf.DUMMYFUNCTION("""COMPUTED_VALUE"""),43759.66666666667)</f>
        <v>43759.66667</v>
      </c>
      <c r="B706" s="1">
        <f>IFERROR(__xludf.DUMMYFUNCTION("""COMPUTED_VALUE"""),218.48)</f>
        <v>218.48</v>
      </c>
    </row>
    <row r="707">
      <c r="A707" s="2">
        <f>IFERROR(__xludf.DUMMYFUNCTION("""COMPUTED_VALUE"""),43760.66666666667)</f>
        <v>43760.66667</v>
      </c>
      <c r="B707" s="1">
        <f>IFERROR(__xludf.DUMMYFUNCTION("""COMPUTED_VALUE"""),215.52)</f>
        <v>215.52</v>
      </c>
    </row>
    <row r="708">
      <c r="A708" s="2">
        <f>IFERROR(__xludf.DUMMYFUNCTION("""COMPUTED_VALUE"""),43761.66666666667)</f>
        <v>43761.66667</v>
      </c>
      <c r="B708" s="1">
        <f>IFERROR(__xludf.DUMMYFUNCTION("""COMPUTED_VALUE"""),215.74)</f>
        <v>215.74</v>
      </c>
    </row>
    <row r="709">
      <c r="A709" s="2">
        <f>IFERROR(__xludf.DUMMYFUNCTION("""COMPUTED_VALUE"""),43762.66666666667)</f>
        <v>43762.66667</v>
      </c>
      <c r="B709" s="1">
        <f>IFERROR(__xludf.DUMMYFUNCTION("""COMPUTED_VALUE"""),219.04)</f>
        <v>219.04</v>
      </c>
    </row>
    <row r="710">
      <c r="A710" s="2">
        <f>IFERROR(__xludf.DUMMYFUNCTION("""COMPUTED_VALUE"""),43763.66666666667)</f>
        <v>43763.66667</v>
      </c>
      <c r="B710" s="1">
        <f>IFERROR(__xludf.DUMMYFUNCTION("""COMPUTED_VALUE"""),221.68)</f>
        <v>221.68</v>
      </c>
    </row>
    <row r="711">
      <c r="A711" s="2">
        <f>IFERROR(__xludf.DUMMYFUNCTION("""COMPUTED_VALUE"""),43766.66666666667)</f>
        <v>43766.66667</v>
      </c>
      <c r="B711" s="1">
        <f>IFERROR(__xludf.DUMMYFUNCTION("""COMPUTED_VALUE"""),224.22)</f>
        <v>224.22</v>
      </c>
    </row>
    <row r="712">
      <c r="A712" s="2">
        <f>IFERROR(__xludf.DUMMYFUNCTION("""COMPUTED_VALUE"""),43767.66666666667)</f>
        <v>43767.66667</v>
      </c>
      <c r="B712" s="1">
        <f>IFERROR(__xludf.DUMMYFUNCTION("""COMPUTED_VALUE"""),222.4)</f>
        <v>222.4</v>
      </c>
    </row>
    <row r="713">
      <c r="A713" s="2">
        <f>IFERROR(__xludf.DUMMYFUNCTION("""COMPUTED_VALUE"""),43768.66666666667)</f>
        <v>43768.66667</v>
      </c>
      <c r="B713" s="1">
        <f>IFERROR(__xludf.DUMMYFUNCTION("""COMPUTED_VALUE"""),223.9)</f>
        <v>223.9</v>
      </c>
    </row>
    <row r="714">
      <c r="A714" s="2">
        <f>IFERROR(__xludf.DUMMYFUNCTION("""COMPUTED_VALUE"""),43769.66666666667)</f>
        <v>43769.66667</v>
      </c>
      <c r="B714" s="1">
        <f>IFERROR(__xludf.DUMMYFUNCTION("""COMPUTED_VALUE"""),223.64)</f>
        <v>223.64</v>
      </c>
    </row>
    <row r="715">
      <c r="A715" s="2">
        <f>IFERROR(__xludf.DUMMYFUNCTION("""COMPUTED_VALUE"""),43770.66666666667)</f>
        <v>43770.66667</v>
      </c>
      <c r="B715" s="1">
        <f>IFERROR(__xludf.DUMMYFUNCTION("""COMPUTED_VALUE"""),226.55)</f>
        <v>226.55</v>
      </c>
    </row>
    <row r="716">
      <c r="A716" s="2">
        <f>IFERROR(__xludf.DUMMYFUNCTION("""COMPUTED_VALUE"""),43773.66666666667)</f>
        <v>43773.66667</v>
      </c>
      <c r="B716" s="1">
        <f>IFERROR(__xludf.DUMMYFUNCTION("""COMPUTED_VALUE"""),227.58)</f>
        <v>227.58</v>
      </c>
    </row>
    <row r="717">
      <c r="A717" s="2">
        <f>IFERROR(__xludf.DUMMYFUNCTION("""COMPUTED_VALUE"""),43774.66666666667)</f>
        <v>43774.66667</v>
      </c>
      <c r="B717" s="1">
        <f>IFERROR(__xludf.DUMMYFUNCTION("""COMPUTED_VALUE"""),227.36)</f>
        <v>227.36</v>
      </c>
    </row>
    <row r="718">
      <c r="A718" s="2">
        <f>IFERROR(__xludf.DUMMYFUNCTION("""COMPUTED_VALUE"""),43775.66666666667)</f>
        <v>43775.66667</v>
      </c>
      <c r="B718" s="1">
        <f>IFERROR(__xludf.DUMMYFUNCTION("""COMPUTED_VALUE"""),227.13)</f>
        <v>227.13</v>
      </c>
    </row>
    <row r="719">
      <c r="A719" s="2">
        <f>IFERROR(__xludf.DUMMYFUNCTION("""COMPUTED_VALUE"""),43776.66666666667)</f>
        <v>43776.66667</v>
      </c>
      <c r="B719" s="1">
        <f>IFERROR(__xludf.DUMMYFUNCTION("""COMPUTED_VALUE"""),228.97)</f>
        <v>228.97</v>
      </c>
    </row>
    <row r="720">
      <c r="A720" s="2">
        <f>IFERROR(__xludf.DUMMYFUNCTION("""COMPUTED_VALUE"""),43777.66666666667)</f>
        <v>43777.66667</v>
      </c>
      <c r="B720" s="1">
        <f>IFERROR(__xludf.DUMMYFUNCTION("""COMPUTED_VALUE"""),230.2)</f>
        <v>230.2</v>
      </c>
    </row>
    <row r="721">
      <c r="A721" s="2">
        <f>IFERROR(__xludf.DUMMYFUNCTION("""COMPUTED_VALUE"""),43780.66666666667)</f>
        <v>43780.66667</v>
      </c>
      <c r="B721" s="1">
        <f>IFERROR(__xludf.DUMMYFUNCTION("""COMPUTED_VALUE"""),230.49)</f>
        <v>230.49</v>
      </c>
    </row>
    <row r="722">
      <c r="A722" s="2">
        <f>IFERROR(__xludf.DUMMYFUNCTION("""COMPUTED_VALUE"""),43781.66666666667)</f>
        <v>43781.66667</v>
      </c>
      <c r="B722" s="1">
        <f>IFERROR(__xludf.DUMMYFUNCTION("""COMPUTED_VALUE"""),231.22)</f>
        <v>231.22</v>
      </c>
    </row>
    <row r="723">
      <c r="A723" s="2">
        <f>IFERROR(__xludf.DUMMYFUNCTION("""COMPUTED_VALUE"""),43782.66666666667)</f>
        <v>43782.66667</v>
      </c>
      <c r="B723" s="1">
        <f>IFERROR(__xludf.DUMMYFUNCTION("""COMPUTED_VALUE"""),231.74)</f>
        <v>231.74</v>
      </c>
    </row>
    <row r="724">
      <c r="A724" s="2">
        <f>IFERROR(__xludf.DUMMYFUNCTION("""COMPUTED_VALUE"""),43783.66666666667)</f>
        <v>43783.66667</v>
      </c>
      <c r="B724" s="1">
        <f>IFERROR(__xludf.DUMMYFUNCTION("""COMPUTED_VALUE"""),231.46)</f>
        <v>231.46</v>
      </c>
    </row>
    <row r="725">
      <c r="A725" s="2">
        <f>IFERROR(__xludf.DUMMYFUNCTION("""COMPUTED_VALUE"""),43784.66666666667)</f>
        <v>43784.66667</v>
      </c>
      <c r="B725" s="1">
        <f>IFERROR(__xludf.DUMMYFUNCTION("""COMPUTED_VALUE"""),233.39)</f>
        <v>233.39</v>
      </c>
    </row>
    <row r="726">
      <c r="A726" s="2">
        <f>IFERROR(__xludf.DUMMYFUNCTION("""COMPUTED_VALUE"""),43787.66666666667)</f>
        <v>43787.66667</v>
      </c>
      <c r="B726" s="1">
        <f>IFERROR(__xludf.DUMMYFUNCTION("""COMPUTED_VALUE"""),233.94)</f>
        <v>233.94</v>
      </c>
    </row>
    <row r="727">
      <c r="A727" s="2">
        <f>IFERROR(__xludf.DUMMYFUNCTION("""COMPUTED_VALUE"""),43788.66666666667)</f>
        <v>43788.66667</v>
      </c>
      <c r="B727" s="1">
        <f>IFERROR(__xludf.DUMMYFUNCTION("""COMPUTED_VALUE"""),234.71)</f>
        <v>234.71</v>
      </c>
    </row>
    <row r="728">
      <c r="A728" s="2">
        <f>IFERROR(__xludf.DUMMYFUNCTION("""COMPUTED_VALUE"""),43789.66666666667)</f>
        <v>43789.66667</v>
      </c>
      <c r="B728" s="1">
        <f>IFERROR(__xludf.DUMMYFUNCTION("""COMPUTED_VALUE"""),233.48)</f>
        <v>233.48</v>
      </c>
    </row>
    <row r="729">
      <c r="A729" s="2">
        <f>IFERROR(__xludf.DUMMYFUNCTION("""COMPUTED_VALUE"""),43790.66666666667)</f>
        <v>43790.66667</v>
      </c>
      <c r="B729" s="1">
        <f>IFERROR(__xludf.DUMMYFUNCTION("""COMPUTED_VALUE"""),232.21)</f>
        <v>232.21</v>
      </c>
    </row>
    <row r="730">
      <c r="A730" s="2">
        <f>IFERROR(__xludf.DUMMYFUNCTION("""COMPUTED_VALUE"""),43791.66666666667)</f>
        <v>43791.66667</v>
      </c>
      <c r="B730" s="1">
        <f>IFERROR(__xludf.DUMMYFUNCTION("""COMPUTED_VALUE"""),232.15)</f>
        <v>232.15</v>
      </c>
    </row>
    <row r="731">
      <c r="A731" s="2">
        <f>IFERROR(__xludf.DUMMYFUNCTION("""COMPUTED_VALUE"""),43794.66666666667)</f>
        <v>43794.66667</v>
      </c>
      <c r="B731" s="1">
        <f>IFERROR(__xludf.DUMMYFUNCTION("""COMPUTED_VALUE"""),235.56)</f>
        <v>235.56</v>
      </c>
    </row>
    <row r="732">
      <c r="A732" s="2">
        <f>IFERROR(__xludf.DUMMYFUNCTION("""COMPUTED_VALUE"""),43795.66666666667)</f>
        <v>43795.66667</v>
      </c>
      <c r="B732" s="1">
        <f>IFERROR(__xludf.DUMMYFUNCTION("""COMPUTED_VALUE"""),235.69)</f>
        <v>235.69</v>
      </c>
    </row>
    <row r="733">
      <c r="A733" s="2">
        <f>IFERROR(__xludf.DUMMYFUNCTION("""COMPUTED_VALUE"""),43796.66666666667)</f>
        <v>43796.66667</v>
      </c>
      <c r="B733" s="1">
        <f>IFERROR(__xludf.DUMMYFUNCTION("""COMPUTED_VALUE"""),237.15)</f>
        <v>237.15</v>
      </c>
    </row>
    <row r="734">
      <c r="A734" s="2">
        <f>IFERROR(__xludf.DUMMYFUNCTION("""COMPUTED_VALUE"""),43798.54166666667)</f>
        <v>43798.54167</v>
      </c>
      <c r="B734" s="1">
        <f>IFERROR(__xludf.DUMMYFUNCTION("""COMPUTED_VALUE"""),236.15)</f>
        <v>236.15</v>
      </c>
    </row>
    <row r="735">
      <c r="A735" s="2">
        <f>IFERROR(__xludf.DUMMYFUNCTION("""COMPUTED_VALUE"""),43801.66666666667)</f>
        <v>43801.66667</v>
      </c>
      <c r="B735" s="1">
        <f>IFERROR(__xludf.DUMMYFUNCTION("""COMPUTED_VALUE"""),232.79)</f>
        <v>232.79</v>
      </c>
    </row>
    <row r="736">
      <c r="A736" s="2">
        <f>IFERROR(__xludf.DUMMYFUNCTION("""COMPUTED_VALUE"""),43802.66666666667)</f>
        <v>43802.66667</v>
      </c>
      <c r="B736" s="1">
        <f>IFERROR(__xludf.DUMMYFUNCTION("""COMPUTED_VALUE"""),230.94)</f>
        <v>230.94</v>
      </c>
    </row>
    <row r="737">
      <c r="A737" s="2">
        <f>IFERROR(__xludf.DUMMYFUNCTION("""COMPUTED_VALUE"""),43803.66666666667)</f>
        <v>43803.66667</v>
      </c>
      <c r="B737" s="1">
        <f>IFERROR(__xludf.DUMMYFUNCTION("""COMPUTED_VALUE"""),231.72)</f>
        <v>231.72</v>
      </c>
    </row>
    <row r="738">
      <c r="A738" s="2">
        <f>IFERROR(__xludf.DUMMYFUNCTION("""COMPUTED_VALUE"""),43804.66666666667)</f>
        <v>43804.66667</v>
      </c>
      <c r="B738" s="1">
        <f>IFERROR(__xludf.DUMMYFUNCTION("""COMPUTED_VALUE"""),232.36)</f>
        <v>232.36</v>
      </c>
    </row>
    <row r="739">
      <c r="A739" s="2">
        <f>IFERROR(__xludf.DUMMYFUNCTION("""COMPUTED_VALUE"""),43805.66666666667)</f>
        <v>43805.66667</v>
      </c>
      <c r="B739" s="1">
        <f>IFERROR(__xludf.DUMMYFUNCTION("""COMPUTED_VALUE"""),234.91)</f>
        <v>234.91</v>
      </c>
    </row>
    <row r="740">
      <c r="A740" s="2">
        <f>IFERROR(__xludf.DUMMYFUNCTION("""COMPUTED_VALUE"""),43808.66666666667)</f>
        <v>43808.66667</v>
      </c>
      <c r="B740" s="1">
        <f>IFERROR(__xludf.DUMMYFUNCTION("""COMPUTED_VALUE"""),233.7)</f>
        <v>233.7</v>
      </c>
    </row>
    <row r="741">
      <c r="A741" s="2">
        <f>IFERROR(__xludf.DUMMYFUNCTION("""COMPUTED_VALUE"""),43809.66666666667)</f>
        <v>43809.66667</v>
      </c>
      <c r="B741" s="1">
        <f>IFERROR(__xludf.DUMMYFUNCTION("""COMPUTED_VALUE"""),233.6)</f>
        <v>233.6</v>
      </c>
    </row>
    <row r="742">
      <c r="A742" s="2">
        <f>IFERROR(__xludf.DUMMYFUNCTION("""COMPUTED_VALUE"""),43810.66666666667)</f>
        <v>43810.66667</v>
      </c>
      <c r="B742" s="1">
        <f>IFERROR(__xludf.DUMMYFUNCTION("""COMPUTED_VALUE"""),235.14)</f>
        <v>235.14</v>
      </c>
    </row>
    <row r="743">
      <c r="A743" s="2">
        <f>IFERROR(__xludf.DUMMYFUNCTION("""COMPUTED_VALUE"""),43811.66666666667)</f>
        <v>43811.66667</v>
      </c>
      <c r="B743" s="1">
        <f>IFERROR(__xludf.DUMMYFUNCTION("""COMPUTED_VALUE"""),237.43)</f>
        <v>237.43</v>
      </c>
    </row>
    <row r="744">
      <c r="A744" s="2">
        <f>IFERROR(__xludf.DUMMYFUNCTION("""COMPUTED_VALUE"""),43812.66666666667)</f>
        <v>43812.66667</v>
      </c>
      <c r="B744" s="1">
        <f>IFERROR(__xludf.DUMMYFUNCTION("""COMPUTED_VALUE"""),238.97)</f>
        <v>238.97</v>
      </c>
    </row>
    <row r="745">
      <c r="A745" s="2">
        <f>IFERROR(__xludf.DUMMYFUNCTION("""COMPUTED_VALUE"""),43815.66666666667)</f>
        <v>43815.66667</v>
      </c>
      <c r="B745" s="1">
        <f>IFERROR(__xludf.DUMMYFUNCTION("""COMPUTED_VALUE"""),240.46)</f>
        <v>240.46</v>
      </c>
    </row>
    <row r="746">
      <c r="A746" s="2">
        <f>IFERROR(__xludf.DUMMYFUNCTION("""COMPUTED_VALUE"""),43816.66666666667)</f>
        <v>43816.66667</v>
      </c>
      <c r="B746" s="1">
        <f>IFERROR(__xludf.DUMMYFUNCTION("""COMPUTED_VALUE"""),240.0)</f>
        <v>240</v>
      </c>
    </row>
    <row r="747">
      <c r="A747" s="2">
        <f>IFERROR(__xludf.DUMMYFUNCTION("""COMPUTED_VALUE"""),43817.66666666667)</f>
        <v>43817.66667</v>
      </c>
      <c r="B747" s="1">
        <f>IFERROR(__xludf.DUMMYFUNCTION("""COMPUTED_VALUE"""),240.08)</f>
        <v>240.08</v>
      </c>
    </row>
    <row r="748">
      <c r="A748" s="2">
        <f>IFERROR(__xludf.DUMMYFUNCTION("""COMPUTED_VALUE"""),43818.66666666667)</f>
        <v>43818.66667</v>
      </c>
      <c r="B748" s="1">
        <f>IFERROR(__xludf.DUMMYFUNCTION("""COMPUTED_VALUE"""),241.66)</f>
        <v>241.66</v>
      </c>
    </row>
    <row r="749">
      <c r="A749" s="2">
        <f>IFERROR(__xludf.DUMMYFUNCTION("""COMPUTED_VALUE"""),43819.66666666667)</f>
        <v>43819.66667</v>
      </c>
      <c r="B749" s="1">
        <f>IFERROR(__xludf.DUMMYFUNCTION("""COMPUTED_VALUE"""),243.01)</f>
        <v>243.01</v>
      </c>
    </row>
    <row r="750">
      <c r="A750" s="2">
        <f>IFERROR(__xludf.DUMMYFUNCTION("""COMPUTED_VALUE"""),43822.66666666667)</f>
        <v>43822.66667</v>
      </c>
      <c r="B750" s="1">
        <f>IFERROR(__xludf.DUMMYFUNCTION("""COMPUTED_VALUE"""),243.83)</f>
        <v>243.83</v>
      </c>
    </row>
    <row r="751">
      <c r="A751" s="2">
        <f>IFERROR(__xludf.DUMMYFUNCTION("""COMPUTED_VALUE"""),43823.54166666667)</f>
        <v>43823.54167</v>
      </c>
      <c r="B751" s="1">
        <f>IFERROR(__xludf.DUMMYFUNCTION("""COMPUTED_VALUE"""),243.85)</f>
        <v>243.85</v>
      </c>
    </row>
    <row r="752">
      <c r="A752" s="2">
        <f>IFERROR(__xludf.DUMMYFUNCTION("""COMPUTED_VALUE"""),43825.66666666667)</f>
        <v>43825.66667</v>
      </c>
      <c r="B752" s="1">
        <f>IFERROR(__xludf.DUMMYFUNCTION("""COMPUTED_VALUE"""),245.73)</f>
        <v>245.73</v>
      </c>
    </row>
    <row r="753">
      <c r="A753" s="2">
        <f>IFERROR(__xludf.DUMMYFUNCTION("""COMPUTED_VALUE"""),43826.66666666667)</f>
        <v>43826.66667</v>
      </c>
      <c r="B753" s="1">
        <f>IFERROR(__xludf.DUMMYFUNCTION("""COMPUTED_VALUE"""),245.64)</f>
        <v>245.64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IFERROR(__xludf.DUMMYFUNCTION("GOOGLEFINANCE(""VGT"",""price"",""1/4/2010"",""12/30/2020"",""DAILY"")"),"Date")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IFERROR(__xludf.DUMMYFUNCTION("""COMPUTED_VALUE"""),40182.666666666664)</f>
        <v>40182.66667</v>
      </c>
      <c r="B2" s="1">
        <f>IFERROR(__xludf.DUMMYFUNCTION("""COMPUTED_VALUE"""),55.8)</f>
        <v>55.8</v>
      </c>
    </row>
    <row r="3">
      <c r="A3" s="2">
        <f>IFERROR(__xludf.DUMMYFUNCTION("""COMPUTED_VALUE"""),40183.666666666664)</f>
        <v>40183.66667</v>
      </c>
      <c r="B3" s="1">
        <f>IFERROR(__xludf.DUMMYFUNCTION("""COMPUTED_VALUE"""),55.74)</f>
        <v>55.74</v>
      </c>
    </row>
    <row r="4">
      <c r="A4" s="2">
        <f>IFERROR(__xludf.DUMMYFUNCTION("""COMPUTED_VALUE"""),40184.666666666664)</f>
        <v>40184.66667</v>
      </c>
      <c r="B4" s="1">
        <f>IFERROR(__xludf.DUMMYFUNCTION("""COMPUTED_VALUE"""),55.35)</f>
        <v>55.35</v>
      </c>
    </row>
    <row r="5">
      <c r="A5" s="2">
        <f>IFERROR(__xludf.DUMMYFUNCTION("""COMPUTED_VALUE"""),40185.666666666664)</f>
        <v>40185.66667</v>
      </c>
      <c r="B5" s="1">
        <f>IFERROR(__xludf.DUMMYFUNCTION("""COMPUTED_VALUE"""),55.14)</f>
        <v>55.14</v>
      </c>
    </row>
    <row r="6">
      <c r="A6" s="2">
        <f>IFERROR(__xludf.DUMMYFUNCTION("""COMPUTED_VALUE"""),40186.666666666664)</f>
        <v>40186.66667</v>
      </c>
      <c r="B6" s="1">
        <f>IFERROR(__xludf.DUMMYFUNCTION("""COMPUTED_VALUE"""),55.57)</f>
        <v>55.57</v>
      </c>
    </row>
    <row r="7">
      <c r="A7" s="2">
        <f>IFERROR(__xludf.DUMMYFUNCTION("""COMPUTED_VALUE"""),40189.666666666664)</f>
        <v>40189.66667</v>
      </c>
      <c r="B7" s="1">
        <f>IFERROR(__xludf.DUMMYFUNCTION("""COMPUTED_VALUE"""),55.33)</f>
        <v>55.33</v>
      </c>
    </row>
    <row r="8">
      <c r="A8" s="2">
        <f>IFERROR(__xludf.DUMMYFUNCTION("""COMPUTED_VALUE"""),40190.666666666664)</f>
        <v>40190.66667</v>
      </c>
      <c r="B8" s="1">
        <f>IFERROR(__xludf.DUMMYFUNCTION("""COMPUTED_VALUE"""),54.6)</f>
        <v>54.6</v>
      </c>
    </row>
    <row r="9">
      <c r="A9" s="2">
        <f>IFERROR(__xludf.DUMMYFUNCTION("""COMPUTED_VALUE"""),40191.666666666664)</f>
        <v>40191.66667</v>
      </c>
      <c r="B9" s="1">
        <f>IFERROR(__xludf.DUMMYFUNCTION("""COMPUTED_VALUE"""),55.2)</f>
        <v>55.2</v>
      </c>
    </row>
    <row r="10">
      <c r="A10" s="2">
        <f>IFERROR(__xludf.DUMMYFUNCTION("""COMPUTED_VALUE"""),40192.666666666664)</f>
        <v>40192.66667</v>
      </c>
      <c r="B10" s="1">
        <f>IFERROR(__xludf.DUMMYFUNCTION("""COMPUTED_VALUE"""),55.55)</f>
        <v>55.55</v>
      </c>
    </row>
    <row r="11">
      <c r="A11" s="2">
        <f>IFERROR(__xludf.DUMMYFUNCTION("""COMPUTED_VALUE"""),40193.666666666664)</f>
        <v>40193.66667</v>
      </c>
      <c r="B11" s="1">
        <f>IFERROR(__xludf.DUMMYFUNCTION("""COMPUTED_VALUE"""),54.86)</f>
        <v>54.86</v>
      </c>
    </row>
    <row r="12">
      <c r="A12" s="2">
        <f>IFERROR(__xludf.DUMMYFUNCTION("""COMPUTED_VALUE"""),40197.666666666664)</f>
        <v>40197.66667</v>
      </c>
      <c r="B12" s="1">
        <f>IFERROR(__xludf.DUMMYFUNCTION("""COMPUTED_VALUE"""),55.62)</f>
        <v>55.62</v>
      </c>
    </row>
    <row r="13">
      <c r="A13" s="2">
        <f>IFERROR(__xludf.DUMMYFUNCTION("""COMPUTED_VALUE"""),40198.666666666664)</f>
        <v>40198.66667</v>
      </c>
      <c r="B13" s="1">
        <f>IFERROR(__xludf.DUMMYFUNCTION("""COMPUTED_VALUE"""),54.9)</f>
        <v>54.9</v>
      </c>
    </row>
    <row r="14">
      <c r="A14" s="2">
        <f>IFERROR(__xludf.DUMMYFUNCTION("""COMPUTED_VALUE"""),40199.666666666664)</f>
        <v>40199.66667</v>
      </c>
      <c r="B14" s="1">
        <f>IFERROR(__xludf.DUMMYFUNCTION("""COMPUTED_VALUE"""),54.36)</f>
        <v>54.36</v>
      </c>
    </row>
    <row r="15">
      <c r="A15" s="2">
        <f>IFERROR(__xludf.DUMMYFUNCTION("""COMPUTED_VALUE"""),40200.666666666664)</f>
        <v>40200.66667</v>
      </c>
      <c r="B15" s="1">
        <f>IFERROR(__xludf.DUMMYFUNCTION("""COMPUTED_VALUE"""),52.32)</f>
        <v>52.32</v>
      </c>
    </row>
    <row r="16">
      <c r="A16" s="2">
        <f>IFERROR(__xludf.DUMMYFUNCTION("""COMPUTED_VALUE"""),40203.666666666664)</f>
        <v>40203.66667</v>
      </c>
      <c r="B16" s="1">
        <f>IFERROR(__xludf.DUMMYFUNCTION("""COMPUTED_VALUE"""),52.65)</f>
        <v>52.65</v>
      </c>
    </row>
    <row r="17">
      <c r="A17" s="2">
        <f>IFERROR(__xludf.DUMMYFUNCTION("""COMPUTED_VALUE"""),40204.666666666664)</f>
        <v>40204.66667</v>
      </c>
      <c r="B17" s="1">
        <f>IFERROR(__xludf.DUMMYFUNCTION("""COMPUTED_VALUE"""),52.65)</f>
        <v>52.65</v>
      </c>
    </row>
    <row r="18">
      <c r="A18" s="2">
        <f>IFERROR(__xludf.DUMMYFUNCTION("""COMPUTED_VALUE"""),40205.666666666664)</f>
        <v>40205.66667</v>
      </c>
      <c r="B18" s="1">
        <f>IFERROR(__xludf.DUMMYFUNCTION("""COMPUTED_VALUE"""),52.96)</f>
        <v>52.96</v>
      </c>
    </row>
    <row r="19">
      <c r="A19" s="2">
        <f>IFERROR(__xludf.DUMMYFUNCTION("""COMPUTED_VALUE"""),40206.666666666664)</f>
        <v>40206.66667</v>
      </c>
      <c r="B19" s="1">
        <f>IFERROR(__xludf.DUMMYFUNCTION("""COMPUTED_VALUE"""),51.54)</f>
        <v>51.54</v>
      </c>
    </row>
    <row r="20">
      <c r="A20" s="2">
        <f>IFERROR(__xludf.DUMMYFUNCTION("""COMPUTED_VALUE"""),40207.666666666664)</f>
        <v>40207.66667</v>
      </c>
      <c r="B20" s="1">
        <f>IFERROR(__xludf.DUMMYFUNCTION("""COMPUTED_VALUE"""),50.38)</f>
        <v>50.38</v>
      </c>
    </row>
    <row r="21">
      <c r="A21" s="2">
        <f>IFERROR(__xludf.DUMMYFUNCTION("""COMPUTED_VALUE"""),40210.666666666664)</f>
        <v>40210.66667</v>
      </c>
      <c r="B21" s="1">
        <f>IFERROR(__xludf.DUMMYFUNCTION("""COMPUTED_VALUE"""),51.19)</f>
        <v>51.19</v>
      </c>
    </row>
    <row r="22">
      <c r="A22" s="2">
        <f>IFERROR(__xludf.DUMMYFUNCTION("""COMPUTED_VALUE"""),40211.666666666664)</f>
        <v>40211.66667</v>
      </c>
      <c r="B22" s="1">
        <f>IFERROR(__xludf.DUMMYFUNCTION("""COMPUTED_VALUE"""),51.63)</f>
        <v>51.63</v>
      </c>
    </row>
    <row r="23">
      <c r="A23" s="2">
        <f>IFERROR(__xludf.DUMMYFUNCTION("""COMPUTED_VALUE"""),40212.666666666664)</f>
        <v>40212.66667</v>
      </c>
      <c r="B23" s="1">
        <f>IFERROR(__xludf.DUMMYFUNCTION("""COMPUTED_VALUE"""),51.78)</f>
        <v>51.78</v>
      </c>
    </row>
    <row r="24">
      <c r="A24" s="2">
        <f>IFERROR(__xludf.DUMMYFUNCTION("""COMPUTED_VALUE"""),40213.666666666664)</f>
        <v>40213.66667</v>
      </c>
      <c r="B24" s="1">
        <f>IFERROR(__xludf.DUMMYFUNCTION("""COMPUTED_VALUE"""),50.26)</f>
        <v>50.26</v>
      </c>
    </row>
    <row r="25">
      <c r="A25" s="2">
        <f>IFERROR(__xludf.DUMMYFUNCTION("""COMPUTED_VALUE"""),40214.666666666664)</f>
        <v>40214.66667</v>
      </c>
      <c r="B25" s="1">
        <f>IFERROR(__xludf.DUMMYFUNCTION("""COMPUTED_VALUE"""),50.73)</f>
        <v>50.73</v>
      </c>
    </row>
    <row r="26">
      <c r="A26" s="2">
        <f>IFERROR(__xludf.DUMMYFUNCTION("""COMPUTED_VALUE"""),40217.666666666664)</f>
        <v>40217.66667</v>
      </c>
      <c r="B26" s="1">
        <f>IFERROR(__xludf.DUMMYFUNCTION("""COMPUTED_VALUE"""),50.48)</f>
        <v>50.48</v>
      </c>
    </row>
    <row r="27">
      <c r="A27" s="2">
        <f>IFERROR(__xludf.DUMMYFUNCTION("""COMPUTED_VALUE"""),40218.666666666664)</f>
        <v>40218.66667</v>
      </c>
      <c r="B27" s="1">
        <f>IFERROR(__xludf.DUMMYFUNCTION("""COMPUTED_VALUE"""),51.02)</f>
        <v>51.02</v>
      </c>
    </row>
    <row r="28">
      <c r="A28" s="2">
        <f>IFERROR(__xludf.DUMMYFUNCTION("""COMPUTED_VALUE"""),40219.666666666664)</f>
        <v>40219.66667</v>
      </c>
      <c r="B28" s="1">
        <f>IFERROR(__xludf.DUMMYFUNCTION("""COMPUTED_VALUE"""),50.91)</f>
        <v>50.91</v>
      </c>
    </row>
    <row r="29">
      <c r="A29" s="2">
        <f>IFERROR(__xludf.DUMMYFUNCTION("""COMPUTED_VALUE"""),40220.666666666664)</f>
        <v>40220.66667</v>
      </c>
      <c r="B29" s="1">
        <f>IFERROR(__xludf.DUMMYFUNCTION("""COMPUTED_VALUE"""),51.58)</f>
        <v>51.58</v>
      </c>
    </row>
    <row r="30">
      <c r="A30" s="2">
        <f>IFERROR(__xludf.DUMMYFUNCTION("""COMPUTED_VALUE"""),40221.666666666664)</f>
        <v>40221.66667</v>
      </c>
      <c r="B30" s="1">
        <f>IFERROR(__xludf.DUMMYFUNCTION("""COMPUTED_VALUE"""),51.7)</f>
        <v>51.7</v>
      </c>
    </row>
    <row r="31">
      <c r="A31" s="2">
        <f>IFERROR(__xludf.DUMMYFUNCTION("""COMPUTED_VALUE"""),40225.666666666664)</f>
        <v>40225.66667</v>
      </c>
      <c r="B31" s="1">
        <f>IFERROR(__xludf.DUMMYFUNCTION("""COMPUTED_VALUE"""),52.44)</f>
        <v>52.44</v>
      </c>
    </row>
    <row r="32">
      <c r="A32" s="2">
        <f>IFERROR(__xludf.DUMMYFUNCTION("""COMPUTED_VALUE"""),40226.666666666664)</f>
        <v>40226.66667</v>
      </c>
      <c r="B32" s="1">
        <f>IFERROR(__xludf.DUMMYFUNCTION("""COMPUTED_VALUE"""),52.68)</f>
        <v>52.68</v>
      </c>
    </row>
    <row r="33">
      <c r="A33" s="2">
        <f>IFERROR(__xludf.DUMMYFUNCTION("""COMPUTED_VALUE"""),40227.666666666664)</f>
        <v>40227.66667</v>
      </c>
      <c r="B33" s="1">
        <f>IFERROR(__xludf.DUMMYFUNCTION("""COMPUTED_VALUE"""),53.14)</f>
        <v>53.14</v>
      </c>
    </row>
    <row r="34">
      <c r="A34" s="2">
        <f>IFERROR(__xludf.DUMMYFUNCTION("""COMPUTED_VALUE"""),40228.666666666664)</f>
        <v>40228.66667</v>
      </c>
      <c r="B34" s="1">
        <f>IFERROR(__xludf.DUMMYFUNCTION("""COMPUTED_VALUE"""),53.08)</f>
        <v>53.08</v>
      </c>
    </row>
    <row r="35">
      <c r="A35" s="2">
        <f>IFERROR(__xludf.DUMMYFUNCTION("""COMPUTED_VALUE"""),40231.666666666664)</f>
        <v>40231.66667</v>
      </c>
      <c r="B35" s="1">
        <f>IFERROR(__xludf.DUMMYFUNCTION("""COMPUTED_VALUE"""),52.97)</f>
        <v>52.97</v>
      </c>
    </row>
    <row r="36">
      <c r="A36" s="2">
        <f>IFERROR(__xludf.DUMMYFUNCTION("""COMPUTED_VALUE"""),40232.666666666664)</f>
        <v>40232.66667</v>
      </c>
      <c r="B36" s="1">
        <f>IFERROR(__xludf.DUMMYFUNCTION("""COMPUTED_VALUE"""),52.26)</f>
        <v>52.26</v>
      </c>
    </row>
    <row r="37">
      <c r="A37" s="2">
        <f>IFERROR(__xludf.DUMMYFUNCTION("""COMPUTED_VALUE"""),40233.666666666664)</f>
        <v>40233.66667</v>
      </c>
      <c r="B37" s="1">
        <f>IFERROR(__xludf.DUMMYFUNCTION("""COMPUTED_VALUE"""),52.75)</f>
        <v>52.75</v>
      </c>
    </row>
    <row r="38">
      <c r="A38" s="2">
        <f>IFERROR(__xludf.DUMMYFUNCTION("""COMPUTED_VALUE"""),40234.666666666664)</f>
        <v>40234.66667</v>
      </c>
      <c r="B38" s="1">
        <f>IFERROR(__xludf.DUMMYFUNCTION("""COMPUTED_VALUE"""),52.59)</f>
        <v>52.59</v>
      </c>
    </row>
    <row r="39">
      <c r="A39" s="2">
        <f>IFERROR(__xludf.DUMMYFUNCTION("""COMPUTED_VALUE"""),40235.666666666664)</f>
        <v>40235.66667</v>
      </c>
      <c r="B39" s="1">
        <f>IFERROR(__xludf.DUMMYFUNCTION("""COMPUTED_VALUE"""),52.65)</f>
        <v>52.65</v>
      </c>
    </row>
    <row r="40">
      <c r="A40" s="2">
        <f>IFERROR(__xludf.DUMMYFUNCTION("""COMPUTED_VALUE"""),40238.666666666664)</f>
        <v>40238.66667</v>
      </c>
      <c r="B40" s="1">
        <f>IFERROR(__xludf.DUMMYFUNCTION("""COMPUTED_VALUE"""),53.5)</f>
        <v>53.5</v>
      </c>
    </row>
    <row r="41">
      <c r="A41" s="2">
        <f>IFERROR(__xludf.DUMMYFUNCTION("""COMPUTED_VALUE"""),40239.666666666664)</f>
        <v>40239.66667</v>
      </c>
      <c r="B41" s="1">
        <f>IFERROR(__xludf.DUMMYFUNCTION("""COMPUTED_VALUE"""),53.48)</f>
        <v>53.48</v>
      </c>
    </row>
    <row r="42">
      <c r="A42" s="2">
        <f>IFERROR(__xludf.DUMMYFUNCTION("""COMPUTED_VALUE"""),40240.666666666664)</f>
        <v>40240.66667</v>
      </c>
      <c r="B42" s="1">
        <f>IFERROR(__xludf.DUMMYFUNCTION("""COMPUTED_VALUE"""),53.51)</f>
        <v>53.51</v>
      </c>
    </row>
    <row r="43">
      <c r="A43" s="2">
        <f>IFERROR(__xludf.DUMMYFUNCTION("""COMPUTED_VALUE"""),40241.666666666664)</f>
        <v>40241.66667</v>
      </c>
      <c r="B43" s="1">
        <f>IFERROR(__xludf.DUMMYFUNCTION("""COMPUTED_VALUE"""),53.76)</f>
        <v>53.76</v>
      </c>
    </row>
    <row r="44">
      <c r="A44" s="2">
        <f>IFERROR(__xludf.DUMMYFUNCTION("""COMPUTED_VALUE"""),40242.666666666664)</f>
        <v>40242.66667</v>
      </c>
      <c r="B44" s="1">
        <f>IFERROR(__xludf.DUMMYFUNCTION("""COMPUTED_VALUE"""),54.44)</f>
        <v>54.44</v>
      </c>
    </row>
    <row r="45">
      <c r="A45" s="2">
        <f>IFERROR(__xludf.DUMMYFUNCTION("""COMPUTED_VALUE"""),40245.666666666664)</f>
        <v>40245.66667</v>
      </c>
      <c r="B45" s="1">
        <f>IFERROR(__xludf.DUMMYFUNCTION("""COMPUTED_VALUE"""),54.69)</f>
        <v>54.69</v>
      </c>
    </row>
    <row r="46">
      <c r="A46" s="2">
        <f>IFERROR(__xludf.DUMMYFUNCTION("""COMPUTED_VALUE"""),40246.666666666664)</f>
        <v>40246.66667</v>
      </c>
      <c r="B46" s="1">
        <f>IFERROR(__xludf.DUMMYFUNCTION("""COMPUTED_VALUE"""),54.9)</f>
        <v>54.9</v>
      </c>
    </row>
    <row r="47">
      <c r="A47" s="2">
        <f>IFERROR(__xludf.DUMMYFUNCTION("""COMPUTED_VALUE"""),40247.666666666664)</f>
        <v>40247.66667</v>
      </c>
      <c r="B47" s="1">
        <f>IFERROR(__xludf.DUMMYFUNCTION("""COMPUTED_VALUE"""),55.35)</f>
        <v>55.35</v>
      </c>
    </row>
    <row r="48">
      <c r="A48" s="2">
        <f>IFERROR(__xludf.DUMMYFUNCTION("""COMPUTED_VALUE"""),40248.666666666664)</f>
        <v>40248.66667</v>
      </c>
      <c r="B48" s="1">
        <f>IFERROR(__xludf.DUMMYFUNCTION("""COMPUTED_VALUE"""),55.51)</f>
        <v>55.51</v>
      </c>
    </row>
    <row r="49">
      <c r="A49" s="2">
        <f>IFERROR(__xludf.DUMMYFUNCTION("""COMPUTED_VALUE"""),40249.666666666664)</f>
        <v>40249.66667</v>
      </c>
      <c r="B49" s="1">
        <f>IFERROR(__xludf.DUMMYFUNCTION("""COMPUTED_VALUE"""),55.51)</f>
        <v>55.51</v>
      </c>
    </row>
    <row r="50">
      <c r="A50" s="2">
        <f>IFERROR(__xludf.DUMMYFUNCTION("""COMPUTED_VALUE"""),40252.666666666664)</f>
        <v>40252.66667</v>
      </c>
      <c r="B50" s="1">
        <f>IFERROR(__xludf.DUMMYFUNCTION("""COMPUTED_VALUE"""),55.33)</f>
        <v>55.33</v>
      </c>
    </row>
    <row r="51">
      <c r="A51" s="2">
        <f>IFERROR(__xludf.DUMMYFUNCTION("""COMPUTED_VALUE"""),40253.666666666664)</f>
        <v>40253.66667</v>
      </c>
      <c r="B51" s="1">
        <f>IFERROR(__xludf.DUMMYFUNCTION("""COMPUTED_VALUE"""),55.74)</f>
        <v>55.74</v>
      </c>
    </row>
    <row r="52">
      <c r="A52" s="2">
        <f>IFERROR(__xludf.DUMMYFUNCTION("""COMPUTED_VALUE"""),40254.666666666664)</f>
        <v>40254.66667</v>
      </c>
      <c r="B52" s="1">
        <f>IFERROR(__xludf.DUMMYFUNCTION("""COMPUTED_VALUE"""),56.06)</f>
        <v>56.06</v>
      </c>
    </row>
    <row r="53">
      <c r="A53" s="2">
        <f>IFERROR(__xludf.DUMMYFUNCTION("""COMPUTED_VALUE"""),40255.666666666664)</f>
        <v>40255.66667</v>
      </c>
      <c r="B53" s="1">
        <f>IFERROR(__xludf.DUMMYFUNCTION("""COMPUTED_VALUE"""),56.06)</f>
        <v>56.06</v>
      </c>
    </row>
    <row r="54">
      <c r="A54" s="2">
        <f>IFERROR(__xludf.DUMMYFUNCTION("""COMPUTED_VALUE"""),40256.666666666664)</f>
        <v>40256.66667</v>
      </c>
      <c r="B54" s="1">
        <f>IFERROR(__xludf.DUMMYFUNCTION("""COMPUTED_VALUE"""),55.56)</f>
        <v>55.56</v>
      </c>
    </row>
    <row r="55">
      <c r="A55" s="2">
        <f>IFERROR(__xludf.DUMMYFUNCTION("""COMPUTED_VALUE"""),40259.666666666664)</f>
        <v>40259.66667</v>
      </c>
      <c r="B55" s="1">
        <f>IFERROR(__xludf.DUMMYFUNCTION("""COMPUTED_VALUE"""),56.08)</f>
        <v>56.08</v>
      </c>
    </row>
    <row r="56">
      <c r="A56" s="2">
        <f>IFERROR(__xludf.DUMMYFUNCTION("""COMPUTED_VALUE"""),40260.666666666664)</f>
        <v>40260.66667</v>
      </c>
      <c r="B56" s="1">
        <f>IFERROR(__xludf.DUMMYFUNCTION("""COMPUTED_VALUE"""),56.65)</f>
        <v>56.65</v>
      </c>
    </row>
    <row r="57">
      <c r="A57" s="2">
        <f>IFERROR(__xludf.DUMMYFUNCTION("""COMPUTED_VALUE"""),40261.666666666664)</f>
        <v>40261.66667</v>
      </c>
      <c r="B57" s="1">
        <f>IFERROR(__xludf.DUMMYFUNCTION("""COMPUTED_VALUE"""),56.21)</f>
        <v>56.21</v>
      </c>
    </row>
    <row r="58">
      <c r="A58" s="2">
        <f>IFERROR(__xludf.DUMMYFUNCTION("""COMPUTED_VALUE"""),40262.666666666664)</f>
        <v>40262.66667</v>
      </c>
      <c r="B58" s="1">
        <f>IFERROR(__xludf.DUMMYFUNCTION("""COMPUTED_VALUE"""),56.3)</f>
        <v>56.3</v>
      </c>
    </row>
    <row r="59">
      <c r="A59" s="2">
        <f>IFERROR(__xludf.DUMMYFUNCTION("""COMPUTED_VALUE"""),40263.666666666664)</f>
        <v>40263.66667</v>
      </c>
      <c r="B59" s="1">
        <f>IFERROR(__xludf.DUMMYFUNCTION("""COMPUTED_VALUE"""),56.25)</f>
        <v>56.25</v>
      </c>
    </row>
    <row r="60">
      <c r="A60" s="2">
        <f>IFERROR(__xludf.DUMMYFUNCTION("""COMPUTED_VALUE"""),40266.666666666664)</f>
        <v>40266.66667</v>
      </c>
      <c r="B60" s="1">
        <f>IFERROR(__xludf.DUMMYFUNCTION("""COMPUTED_VALUE"""),56.22)</f>
        <v>56.22</v>
      </c>
    </row>
    <row r="61">
      <c r="A61" s="2">
        <f>IFERROR(__xludf.DUMMYFUNCTION("""COMPUTED_VALUE"""),40267.666666666664)</f>
        <v>40267.66667</v>
      </c>
      <c r="B61" s="1">
        <f>IFERROR(__xludf.DUMMYFUNCTION("""COMPUTED_VALUE"""),56.52)</f>
        <v>56.52</v>
      </c>
    </row>
    <row r="62">
      <c r="A62" s="2">
        <f>IFERROR(__xludf.DUMMYFUNCTION("""COMPUTED_VALUE"""),40268.666666666664)</f>
        <v>40268.66667</v>
      </c>
      <c r="B62" s="1">
        <f>IFERROR(__xludf.DUMMYFUNCTION("""COMPUTED_VALUE"""),56.18)</f>
        <v>56.18</v>
      </c>
    </row>
    <row r="63">
      <c r="A63" s="2">
        <f>IFERROR(__xludf.DUMMYFUNCTION("""COMPUTED_VALUE"""),40269.666666666664)</f>
        <v>40269.66667</v>
      </c>
      <c r="B63" s="1">
        <f>IFERROR(__xludf.DUMMYFUNCTION("""COMPUTED_VALUE"""),56.17)</f>
        <v>56.17</v>
      </c>
    </row>
    <row r="64">
      <c r="A64" s="2">
        <f>IFERROR(__xludf.DUMMYFUNCTION("""COMPUTED_VALUE"""),40273.666666666664)</f>
        <v>40273.66667</v>
      </c>
      <c r="B64" s="1">
        <f>IFERROR(__xludf.DUMMYFUNCTION("""COMPUTED_VALUE"""),56.94)</f>
        <v>56.94</v>
      </c>
    </row>
    <row r="65">
      <c r="A65" s="2">
        <f>IFERROR(__xludf.DUMMYFUNCTION("""COMPUTED_VALUE"""),40274.666666666664)</f>
        <v>40274.66667</v>
      </c>
      <c r="B65" s="1">
        <f>IFERROR(__xludf.DUMMYFUNCTION("""COMPUTED_VALUE"""),57.01)</f>
        <v>57.01</v>
      </c>
    </row>
    <row r="66">
      <c r="A66" s="2">
        <f>IFERROR(__xludf.DUMMYFUNCTION("""COMPUTED_VALUE"""),40275.666666666664)</f>
        <v>40275.66667</v>
      </c>
      <c r="B66" s="1">
        <f>IFERROR(__xludf.DUMMYFUNCTION("""COMPUTED_VALUE"""),56.87)</f>
        <v>56.87</v>
      </c>
    </row>
    <row r="67">
      <c r="A67" s="2">
        <f>IFERROR(__xludf.DUMMYFUNCTION("""COMPUTED_VALUE"""),40276.666666666664)</f>
        <v>40276.66667</v>
      </c>
      <c r="B67" s="1">
        <f>IFERROR(__xludf.DUMMYFUNCTION("""COMPUTED_VALUE"""),56.88)</f>
        <v>56.88</v>
      </c>
    </row>
    <row r="68">
      <c r="A68" s="2">
        <f>IFERROR(__xludf.DUMMYFUNCTION("""COMPUTED_VALUE"""),40277.666666666664)</f>
        <v>40277.66667</v>
      </c>
      <c r="B68" s="1">
        <f>IFERROR(__xludf.DUMMYFUNCTION("""COMPUTED_VALUE"""),57.32)</f>
        <v>57.32</v>
      </c>
    </row>
    <row r="69">
      <c r="A69" s="2">
        <f>IFERROR(__xludf.DUMMYFUNCTION("""COMPUTED_VALUE"""),40280.666666666664)</f>
        <v>40280.66667</v>
      </c>
      <c r="B69" s="1">
        <f>IFERROR(__xludf.DUMMYFUNCTION("""COMPUTED_VALUE"""),57.55)</f>
        <v>57.55</v>
      </c>
    </row>
    <row r="70">
      <c r="A70" s="2">
        <f>IFERROR(__xludf.DUMMYFUNCTION("""COMPUTED_VALUE"""),40281.666666666664)</f>
        <v>40281.66667</v>
      </c>
      <c r="B70" s="1">
        <f>IFERROR(__xludf.DUMMYFUNCTION("""COMPUTED_VALUE"""),57.73)</f>
        <v>57.73</v>
      </c>
    </row>
    <row r="71">
      <c r="A71" s="2">
        <f>IFERROR(__xludf.DUMMYFUNCTION("""COMPUTED_VALUE"""),40282.666666666664)</f>
        <v>40282.66667</v>
      </c>
      <c r="B71" s="1">
        <f>IFERROR(__xludf.DUMMYFUNCTION("""COMPUTED_VALUE"""),58.76)</f>
        <v>58.76</v>
      </c>
    </row>
    <row r="72">
      <c r="A72" s="2">
        <f>IFERROR(__xludf.DUMMYFUNCTION("""COMPUTED_VALUE"""),40283.666666666664)</f>
        <v>40283.66667</v>
      </c>
      <c r="B72" s="1">
        <f>IFERROR(__xludf.DUMMYFUNCTION("""COMPUTED_VALUE"""),59.05)</f>
        <v>59.05</v>
      </c>
    </row>
    <row r="73">
      <c r="A73" s="2">
        <f>IFERROR(__xludf.DUMMYFUNCTION("""COMPUTED_VALUE"""),40284.666666666664)</f>
        <v>40284.66667</v>
      </c>
      <c r="B73" s="1">
        <f>IFERROR(__xludf.DUMMYFUNCTION("""COMPUTED_VALUE"""),58.31)</f>
        <v>58.31</v>
      </c>
    </row>
    <row r="74">
      <c r="A74" s="2">
        <f>IFERROR(__xludf.DUMMYFUNCTION("""COMPUTED_VALUE"""),40287.666666666664)</f>
        <v>40287.66667</v>
      </c>
      <c r="B74" s="1">
        <f>IFERROR(__xludf.DUMMYFUNCTION("""COMPUTED_VALUE"""),58.26)</f>
        <v>58.26</v>
      </c>
    </row>
    <row r="75">
      <c r="A75" s="2">
        <f>IFERROR(__xludf.DUMMYFUNCTION("""COMPUTED_VALUE"""),40288.666666666664)</f>
        <v>40288.66667</v>
      </c>
      <c r="B75" s="1">
        <f>IFERROR(__xludf.DUMMYFUNCTION("""COMPUTED_VALUE"""),58.64)</f>
        <v>58.64</v>
      </c>
    </row>
    <row r="76">
      <c r="A76" s="2">
        <f>IFERROR(__xludf.DUMMYFUNCTION("""COMPUTED_VALUE"""),40289.666666666664)</f>
        <v>40289.66667</v>
      </c>
      <c r="B76" s="1">
        <f>IFERROR(__xludf.DUMMYFUNCTION("""COMPUTED_VALUE"""),58.87)</f>
        <v>58.87</v>
      </c>
    </row>
    <row r="77">
      <c r="A77" s="2">
        <f>IFERROR(__xludf.DUMMYFUNCTION("""COMPUTED_VALUE"""),40290.666666666664)</f>
        <v>40290.66667</v>
      </c>
      <c r="B77" s="1">
        <f>IFERROR(__xludf.DUMMYFUNCTION("""COMPUTED_VALUE"""),59.09)</f>
        <v>59.09</v>
      </c>
    </row>
    <row r="78">
      <c r="A78" s="2">
        <f>IFERROR(__xludf.DUMMYFUNCTION("""COMPUTED_VALUE"""),40291.666666666664)</f>
        <v>40291.66667</v>
      </c>
      <c r="B78" s="1">
        <f>IFERROR(__xludf.DUMMYFUNCTION("""COMPUTED_VALUE"""),59.33)</f>
        <v>59.33</v>
      </c>
    </row>
    <row r="79">
      <c r="A79" s="2">
        <f>IFERROR(__xludf.DUMMYFUNCTION("""COMPUTED_VALUE"""),40294.666666666664)</f>
        <v>40294.66667</v>
      </c>
      <c r="B79" s="1">
        <f>IFERROR(__xludf.DUMMYFUNCTION("""COMPUTED_VALUE"""),59.25)</f>
        <v>59.25</v>
      </c>
    </row>
    <row r="80">
      <c r="A80" s="2">
        <f>IFERROR(__xludf.DUMMYFUNCTION("""COMPUTED_VALUE"""),40295.666666666664)</f>
        <v>40295.66667</v>
      </c>
      <c r="B80" s="1">
        <f>IFERROR(__xludf.DUMMYFUNCTION("""COMPUTED_VALUE"""),58.02)</f>
        <v>58.02</v>
      </c>
    </row>
    <row r="81">
      <c r="A81" s="2">
        <f>IFERROR(__xludf.DUMMYFUNCTION("""COMPUTED_VALUE"""),40296.666666666664)</f>
        <v>40296.66667</v>
      </c>
      <c r="B81" s="1">
        <f>IFERROR(__xludf.DUMMYFUNCTION("""COMPUTED_VALUE"""),58.17)</f>
        <v>58.17</v>
      </c>
    </row>
    <row r="82">
      <c r="A82" s="2">
        <f>IFERROR(__xludf.DUMMYFUNCTION("""COMPUTED_VALUE"""),40297.666666666664)</f>
        <v>40297.66667</v>
      </c>
      <c r="B82" s="1">
        <f>IFERROR(__xludf.DUMMYFUNCTION("""COMPUTED_VALUE"""),58.72)</f>
        <v>58.72</v>
      </c>
    </row>
    <row r="83">
      <c r="A83" s="2">
        <f>IFERROR(__xludf.DUMMYFUNCTION("""COMPUTED_VALUE"""),40298.666666666664)</f>
        <v>40298.66667</v>
      </c>
      <c r="B83" s="1">
        <f>IFERROR(__xludf.DUMMYFUNCTION("""COMPUTED_VALUE"""),57.42)</f>
        <v>57.42</v>
      </c>
    </row>
    <row r="84">
      <c r="A84" s="2">
        <f>IFERROR(__xludf.DUMMYFUNCTION("""COMPUTED_VALUE"""),40301.666666666664)</f>
        <v>40301.66667</v>
      </c>
      <c r="B84" s="1">
        <f>IFERROR(__xludf.DUMMYFUNCTION("""COMPUTED_VALUE"""),58.21)</f>
        <v>58.21</v>
      </c>
    </row>
    <row r="85">
      <c r="A85" s="2">
        <f>IFERROR(__xludf.DUMMYFUNCTION("""COMPUTED_VALUE"""),40302.666666666664)</f>
        <v>40302.66667</v>
      </c>
      <c r="B85" s="1">
        <f>IFERROR(__xludf.DUMMYFUNCTION("""COMPUTED_VALUE"""),56.46)</f>
        <v>56.46</v>
      </c>
    </row>
    <row r="86">
      <c r="A86" s="2">
        <f>IFERROR(__xludf.DUMMYFUNCTION("""COMPUTED_VALUE"""),40303.666666666664)</f>
        <v>40303.66667</v>
      </c>
      <c r="B86" s="1">
        <f>IFERROR(__xludf.DUMMYFUNCTION("""COMPUTED_VALUE"""),56.07)</f>
        <v>56.07</v>
      </c>
    </row>
    <row r="87">
      <c r="A87" s="2">
        <f>IFERROR(__xludf.DUMMYFUNCTION("""COMPUTED_VALUE"""),40304.666666666664)</f>
        <v>40304.66667</v>
      </c>
      <c r="B87" s="1">
        <f>IFERROR(__xludf.DUMMYFUNCTION("""COMPUTED_VALUE"""),54.07)</f>
        <v>54.07</v>
      </c>
    </row>
    <row r="88">
      <c r="A88" s="2">
        <f>IFERROR(__xludf.DUMMYFUNCTION("""COMPUTED_VALUE"""),40305.666666666664)</f>
        <v>40305.66667</v>
      </c>
      <c r="B88" s="1">
        <f>IFERROR(__xludf.DUMMYFUNCTION("""COMPUTED_VALUE"""),52.95)</f>
        <v>52.95</v>
      </c>
    </row>
    <row r="89">
      <c r="A89" s="2">
        <f>IFERROR(__xludf.DUMMYFUNCTION("""COMPUTED_VALUE"""),40308.666666666664)</f>
        <v>40308.66667</v>
      </c>
      <c r="B89" s="1">
        <f>IFERROR(__xludf.DUMMYFUNCTION("""COMPUTED_VALUE"""),55.52)</f>
        <v>55.52</v>
      </c>
    </row>
    <row r="90">
      <c r="A90" s="2">
        <f>IFERROR(__xludf.DUMMYFUNCTION("""COMPUTED_VALUE"""),40309.666666666664)</f>
        <v>40309.66667</v>
      </c>
      <c r="B90" s="1">
        <f>IFERROR(__xludf.DUMMYFUNCTION("""COMPUTED_VALUE"""),55.33)</f>
        <v>55.33</v>
      </c>
    </row>
    <row r="91">
      <c r="A91" s="2">
        <f>IFERROR(__xludf.DUMMYFUNCTION("""COMPUTED_VALUE"""),40310.666666666664)</f>
        <v>40310.66667</v>
      </c>
      <c r="B91" s="1">
        <f>IFERROR(__xludf.DUMMYFUNCTION("""COMPUTED_VALUE"""),56.69)</f>
        <v>56.69</v>
      </c>
    </row>
    <row r="92">
      <c r="A92" s="2">
        <f>IFERROR(__xludf.DUMMYFUNCTION("""COMPUTED_VALUE"""),40311.666666666664)</f>
        <v>40311.66667</v>
      </c>
      <c r="B92" s="1">
        <f>IFERROR(__xludf.DUMMYFUNCTION("""COMPUTED_VALUE"""),55.96)</f>
        <v>55.96</v>
      </c>
    </row>
    <row r="93">
      <c r="A93" s="2">
        <f>IFERROR(__xludf.DUMMYFUNCTION("""COMPUTED_VALUE"""),40312.666666666664)</f>
        <v>40312.66667</v>
      </c>
      <c r="B93" s="1">
        <f>IFERROR(__xludf.DUMMYFUNCTION("""COMPUTED_VALUE"""),54.72)</f>
        <v>54.72</v>
      </c>
    </row>
    <row r="94">
      <c r="A94" s="2">
        <f>IFERROR(__xludf.DUMMYFUNCTION("""COMPUTED_VALUE"""),40315.666666666664)</f>
        <v>40315.66667</v>
      </c>
      <c r="B94" s="1">
        <f>IFERROR(__xludf.DUMMYFUNCTION("""COMPUTED_VALUE"""),54.84)</f>
        <v>54.84</v>
      </c>
    </row>
    <row r="95">
      <c r="A95" s="2">
        <f>IFERROR(__xludf.DUMMYFUNCTION("""COMPUTED_VALUE"""),40316.666666666664)</f>
        <v>40316.66667</v>
      </c>
      <c r="B95" s="1">
        <f>IFERROR(__xludf.DUMMYFUNCTION("""COMPUTED_VALUE"""),53.99)</f>
        <v>53.99</v>
      </c>
    </row>
    <row r="96">
      <c r="A96" s="2">
        <f>IFERROR(__xludf.DUMMYFUNCTION("""COMPUTED_VALUE"""),40317.666666666664)</f>
        <v>40317.66667</v>
      </c>
      <c r="B96" s="1">
        <f>IFERROR(__xludf.DUMMYFUNCTION("""COMPUTED_VALUE"""),53.64)</f>
        <v>53.64</v>
      </c>
    </row>
    <row r="97">
      <c r="A97" s="2">
        <f>IFERROR(__xludf.DUMMYFUNCTION("""COMPUTED_VALUE"""),40318.666666666664)</f>
        <v>40318.66667</v>
      </c>
      <c r="B97" s="1">
        <f>IFERROR(__xludf.DUMMYFUNCTION("""COMPUTED_VALUE"""),51.69)</f>
        <v>51.69</v>
      </c>
    </row>
    <row r="98">
      <c r="A98" s="2">
        <f>IFERROR(__xludf.DUMMYFUNCTION("""COMPUTED_VALUE"""),40319.666666666664)</f>
        <v>40319.66667</v>
      </c>
      <c r="B98" s="1">
        <f>IFERROR(__xludf.DUMMYFUNCTION("""COMPUTED_VALUE"""),52.25)</f>
        <v>52.25</v>
      </c>
    </row>
    <row r="99">
      <c r="A99" s="2">
        <f>IFERROR(__xludf.DUMMYFUNCTION("""COMPUTED_VALUE"""),40322.666666666664)</f>
        <v>40322.66667</v>
      </c>
      <c r="B99" s="1">
        <f>IFERROR(__xludf.DUMMYFUNCTION("""COMPUTED_VALUE"""),51.9)</f>
        <v>51.9</v>
      </c>
    </row>
    <row r="100">
      <c r="A100" s="2">
        <f>IFERROR(__xludf.DUMMYFUNCTION("""COMPUTED_VALUE"""),40323.666666666664)</f>
        <v>40323.66667</v>
      </c>
      <c r="B100" s="1">
        <f>IFERROR(__xludf.DUMMYFUNCTION("""COMPUTED_VALUE"""),51.8)</f>
        <v>51.8</v>
      </c>
    </row>
    <row r="101">
      <c r="A101" s="2">
        <f>IFERROR(__xludf.DUMMYFUNCTION("""COMPUTED_VALUE"""),40324.666666666664)</f>
        <v>40324.66667</v>
      </c>
      <c r="B101" s="1">
        <f>IFERROR(__xludf.DUMMYFUNCTION("""COMPUTED_VALUE"""),51.43)</f>
        <v>51.43</v>
      </c>
    </row>
    <row r="102">
      <c r="A102" s="2">
        <f>IFERROR(__xludf.DUMMYFUNCTION("""COMPUTED_VALUE"""),40325.666666666664)</f>
        <v>40325.66667</v>
      </c>
      <c r="B102" s="1">
        <f>IFERROR(__xludf.DUMMYFUNCTION("""COMPUTED_VALUE"""),53.34)</f>
        <v>53.34</v>
      </c>
    </row>
    <row r="103">
      <c r="A103" s="2">
        <f>IFERROR(__xludf.DUMMYFUNCTION("""COMPUTED_VALUE"""),40326.666666666664)</f>
        <v>40326.66667</v>
      </c>
      <c r="B103" s="1">
        <f>IFERROR(__xludf.DUMMYFUNCTION("""COMPUTED_VALUE"""),52.83)</f>
        <v>52.83</v>
      </c>
    </row>
    <row r="104">
      <c r="A104" s="2">
        <f>IFERROR(__xludf.DUMMYFUNCTION("""COMPUTED_VALUE"""),40330.666666666664)</f>
        <v>40330.66667</v>
      </c>
      <c r="B104" s="1">
        <f>IFERROR(__xludf.DUMMYFUNCTION("""COMPUTED_VALUE"""),52.02)</f>
        <v>52.02</v>
      </c>
    </row>
    <row r="105">
      <c r="A105" s="2">
        <f>IFERROR(__xludf.DUMMYFUNCTION("""COMPUTED_VALUE"""),40331.666666666664)</f>
        <v>40331.66667</v>
      </c>
      <c r="B105" s="1">
        <f>IFERROR(__xludf.DUMMYFUNCTION("""COMPUTED_VALUE"""),53.32)</f>
        <v>53.32</v>
      </c>
    </row>
    <row r="106">
      <c r="A106" s="2">
        <f>IFERROR(__xludf.DUMMYFUNCTION("""COMPUTED_VALUE"""),40332.666666666664)</f>
        <v>40332.66667</v>
      </c>
      <c r="B106" s="1">
        <f>IFERROR(__xludf.DUMMYFUNCTION("""COMPUTED_VALUE"""),53.98)</f>
        <v>53.98</v>
      </c>
    </row>
    <row r="107">
      <c r="A107" s="2">
        <f>IFERROR(__xludf.DUMMYFUNCTION("""COMPUTED_VALUE"""),40333.666666666664)</f>
        <v>40333.66667</v>
      </c>
      <c r="B107" s="1">
        <f>IFERROR(__xludf.DUMMYFUNCTION("""COMPUTED_VALUE"""),52.1)</f>
        <v>52.1</v>
      </c>
    </row>
    <row r="108">
      <c r="A108" s="2">
        <f>IFERROR(__xludf.DUMMYFUNCTION("""COMPUTED_VALUE"""),40336.666666666664)</f>
        <v>40336.66667</v>
      </c>
      <c r="B108" s="1">
        <f>IFERROR(__xludf.DUMMYFUNCTION("""COMPUTED_VALUE"""),51.03)</f>
        <v>51.03</v>
      </c>
    </row>
    <row r="109">
      <c r="A109" s="2">
        <f>IFERROR(__xludf.DUMMYFUNCTION("""COMPUTED_VALUE"""),40337.666666666664)</f>
        <v>40337.66667</v>
      </c>
      <c r="B109" s="1">
        <f>IFERROR(__xludf.DUMMYFUNCTION("""COMPUTED_VALUE"""),51.06)</f>
        <v>51.06</v>
      </c>
    </row>
    <row r="110">
      <c r="A110" s="2">
        <f>IFERROR(__xludf.DUMMYFUNCTION("""COMPUTED_VALUE"""),40338.666666666664)</f>
        <v>40338.66667</v>
      </c>
      <c r="B110" s="1">
        <f>IFERROR(__xludf.DUMMYFUNCTION("""COMPUTED_VALUE"""),50.68)</f>
        <v>50.68</v>
      </c>
    </row>
    <row r="111">
      <c r="A111" s="2">
        <f>IFERROR(__xludf.DUMMYFUNCTION("""COMPUTED_VALUE"""),40339.666666666664)</f>
        <v>40339.66667</v>
      </c>
      <c r="B111" s="1">
        <f>IFERROR(__xludf.DUMMYFUNCTION("""COMPUTED_VALUE"""),52.02)</f>
        <v>52.02</v>
      </c>
    </row>
    <row r="112">
      <c r="A112" s="2">
        <f>IFERROR(__xludf.DUMMYFUNCTION("""COMPUTED_VALUE"""),40340.666666666664)</f>
        <v>40340.66667</v>
      </c>
      <c r="B112" s="1">
        <f>IFERROR(__xludf.DUMMYFUNCTION("""COMPUTED_VALUE"""),52.64)</f>
        <v>52.64</v>
      </c>
    </row>
    <row r="113">
      <c r="A113" s="2">
        <f>IFERROR(__xludf.DUMMYFUNCTION("""COMPUTED_VALUE"""),40343.666666666664)</f>
        <v>40343.66667</v>
      </c>
      <c r="B113" s="1">
        <f>IFERROR(__xludf.DUMMYFUNCTION("""COMPUTED_VALUE"""),52.51)</f>
        <v>52.51</v>
      </c>
    </row>
    <row r="114">
      <c r="A114" s="2">
        <f>IFERROR(__xludf.DUMMYFUNCTION("""COMPUTED_VALUE"""),40344.666666666664)</f>
        <v>40344.66667</v>
      </c>
      <c r="B114" s="1">
        <f>IFERROR(__xludf.DUMMYFUNCTION("""COMPUTED_VALUE"""),54.1)</f>
        <v>54.1</v>
      </c>
    </row>
    <row r="115">
      <c r="A115" s="2">
        <f>IFERROR(__xludf.DUMMYFUNCTION("""COMPUTED_VALUE"""),40345.666666666664)</f>
        <v>40345.66667</v>
      </c>
      <c r="B115" s="1">
        <f>IFERROR(__xludf.DUMMYFUNCTION("""COMPUTED_VALUE"""),54.2)</f>
        <v>54.2</v>
      </c>
    </row>
    <row r="116">
      <c r="A116" s="2">
        <f>IFERROR(__xludf.DUMMYFUNCTION("""COMPUTED_VALUE"""),40346.666666666664)</f>
        <v>40346.66667</v>
      </c>
      <c r="B116" s="1">
        <f>IFERROR(__xludf.DUMMYFUNCTION("""COMPUTED_VALUE"""),54.37)</f>
        <v>54.37</v>
      </c>
    </row>
    <row r="117">
      <c r="A117" s="2">
        <f>IFERROR(__xludf.DUMMYFUNCTION("""COMPUTED_VALUE"""),40347.666666666664)</f>
        <v>40347.66667</v>
      </c>
      <c r="B117" s="1">
        <f>IFERROR(__xludf.DUMMYFUNCTION("""COMPUTED_VALUE"""),54.44)</f>
        <v>54.44</v>
      </c>
    </row>
    <row r="118">
      <c r="A118" s="2">
        <f>IFERROR(__xludf.DUMMYFUNCTION("""COMPUTED_VALUE"""),40350.666666666664)</f>
        <v>40350.66667</v>
      </c>
      <c r="B118" s="1">
        <f>IFERROR(__xludf.DUMMYFUNCTION("""COMPUTED_VALUE"""),54.01)</f>
        <v>54.01</v>
      </c>
    </row>
    <row r="119">
      <c r="A119" s="2">
        <f>IFERROR(__xludf.DUMMYFUNCTION("""COMPUTED_VALUE"""),40351.666666666664)</f>
        <v>40351.66667</v>
      </c>
      <c r="B119" s="1">
        <f>IFERROR(__xludf.DUMMYFUNCTION("""COMPUTED_VALUE"""),53.42)</f>
        <v>53.42</v>
      </c>
    </row>
    <row r="120">
      <c r="A120" s="2">
        <f>IFERROR(__xludf.DUMMYFUNCTION("""COMPUTED_VALUE"""),40352.666666666664)</f>
        <v>40352.66667</v>
      </c>
      <c r="B120" s="1">
        <f>IFERROR(__xludf.DUMMYFUNCTION("""COMPUTED_VALUE"""),53.2)</f>
        <v>53.2</v>
      </c>
    </row>
    <row r="121">
      <c r="A121" s="2">
        <f>IFERROR(__xludf.DUMMYFUNCTION("""COMPUTED_VALUE"""),40353.666666666664)</f>
        <v>40353.66667</v>
      </c>
      <c r="B121" s="1">
        <f>IFERROR(__xludf.DUMMYFUNCTION("""COMPUTED_VALUE"""),52.21)</f>
        <v>52.21</v>
      </c>
    </row>
    <row r="122">
      <c r="A122" s="2">
        <f>IFERROR(__xludf.DUMMYFUNCTION("""COMPUTED_VALUE"""),40354.666666666664)</f>
        <v>40354.66667</v>
      </c>
      <c r="B122" s="1">
        <f>IFERROR(__xludf.DUMMYFUNCTION("""COMPUTED_VALUE"""),52.26)</f>
        <v>52.26</v>
      </c>
    </row>
    <row r="123">
      <c r="A123" s="2">
        <f>IFERROR(__xludf.DUMMYFUNCTION("""COMPUTED_VALUE"""),40357.666666666664)</f>
        <v>40357.66667</v>
      </c>
      <c r="B123" s="1">
        <f>IFERROR(__xludf.DUMMYFUNCTION("""COMPUTED_VALUE"""),52.28)</f>
        <v>52.28</v>
      </c>
    </row>
    <row r="124">
      <c r="A124" s="2">
        <f>IFERROR(__xludf.DUMMYFUNCTION("""COMPUTED_VALUE"""),40358.666666666664)</f>
        <v>40358.66667</v>
      </c>
      <c r="B124" s="1">
        <f>IFERROR(__xludf.DUMMYFUNCTION("""COMPUTED_VALUE"""),50.18)</f>
        <v>50.18</v>
      </c>
    </row>
    <row r="125">
      <c r="A125" s="2">
        <f>IFERROR(__xludf.DUMMYFUNCTION("""COMPUTED_VALUE"""),40359.666666666664)</f>
        <v>40359.66667</v>
      </c>
      <c r="B125" s="1">
        <f>IFERROR(__xludf.DUMMYFUNCTION("""COMPUTED_VALUE"""),49.46)</f>
        <v>49.46</v>
      </c>
    </row>
    <row r="126">
      <c r="A126" s="2">
        <f>IFERROR(__xludf.DUMMYFUNCTION("""COMPUTED_VALUE"""),40360.666666666664)</f>
        <v>40360.66667</v>
      </c>
      <c r="B126" s="1">
        <f>IFERROR(__xludf.DUMMYFUNCTION("""COMPUTED_VALUE"""),49.24)</f>
        <v>49.24</v>
      </c>
    </row>
    <row r="127">
      <c r="A127" s="2">
        <f>IFERROR(__xludf.DUMMYFUNCTION("""COMPUTED_VALUE"""),40361.666666666664)</f>
        <v>40361.66667</v>
      </c>
      <c r="B127" s="1">
        <f>IFERROR(__xludf.DUMMYFUNCTION("""COMPUTED_VALUE"""),49.13)</f>
        <v>49.13</v>
      </c>
    </row>
    <row r="128">
      <c r="A128" s="2">
        <f>IFERROR(__xludf.DUMMYFUNCTION("""COMPUTED_VALUE"""),40365.666666666664)</f>
        <v>40365.66667</v>
      </c>
      <c r="B128" s="1">
        <f>IFERROR(__xludf.DUMMYFUNCTION("""COMPUTED_VALUE"""),49.36)</f>
        <v>49.36</v>
      </c>
    </row>
    <row r="129">
      <c r="A129" s="2">
        <f>IFERROR(__xludf.DUMMYFUNCTION("""COMPUTED_VALUE"""),40366.666666666664)</f>
        <v>40366.66667</v>
      </c>
      <c r="B129" s="1">
        <f>IFERROR(__xludf.DUMMYFUNCTION("""COMPUTED_VALUE"""),51.22)</f>
        <v>51.22</v>
      </c>
    </row>
    <row r="130">
      <c r="A130" s="2">
        <f>IFERROR(__xludf.DUMMYFUNCTION("""COMPUTED_VALUE"""),40367.666666666664)</f>
        <v>40367.66667</v>
      </c>
      <c r="B130" s="1">
        <f>IFERROR(__xludf.DUMMYFUNCTION("""COMPUTED_VALUE"""),51.49)</f>
        <v>51.49</v>
      </c>
    </row>
    <row r="131">
      <c r="A131" s="2">
        <f>IFERROR(__xludf.DUMMYFUNCTION("""COMPUTED_VALUE"""),40368.666666666664)</f>
        <v>40368.66667</v>
      </c>
      <c r="B131" s="1">
        <f>IFERROR(__xludf.DUMMYFUNCTION("""COMPUTED_VALUE"""),51.84)</f>
        <v>51.84</v>
      </c>
    </row>
    <row r="132">
      <c r="A132" s="2">
        <f>IFERROR(__xludf.DUMMYFUNCTION("""COMPUTED_VALUE"""),40371.666666666664)</f>
        <v>40371.66667</v>
      </c>
      <c r="B132" s="1">
        <f>IFERROR(__xludf.DUMMYFUNCTION("""COMPUTED_VALUE"""),52.17)</f>
        <v>52.17</v>
      </c>
    </row>
    <row r="133">
      <c r="A133" s="2">
        <f>IFERROR(__xludf.DUMMYFUNCTION("""COMPUTED_VALUE"""),40372.666666666664)</f>
        <v>40372.66667</v>
      </c>
      <c r="B133" s="1">
        <f>IFERROR(__xludf.DUMMYFUNCTION("""COMPUTED_VALUE"""),53.05)</f>
        <v>53.05</v>
      </c>
    </row>
    <row r="134">
      <c r="A134" s="2">
        <f>IFERROR(__xludf.DUMMYFUNCTION("""COMPUTED_VALUE"""),40373.666666666664)</f>
        <v>40373.66667</v>
      </c>
      <c r="B134" s="1">
        <f>IFERROR(__xludf.DUMMYFUNCTION("""COMPUTED_VALUE"""),53.46)</f>
        <v>53.46</v>
      </c>
    </row>
    <row r="135">
      <c r="A135" s="2">
        <f>IFERROR(__xludf.DUMMYFUNCTION("""COMPUTED_VALUE"""),40374.666666666664)</f>
        <v>40374.66667</v>
      </c>
      <c r="B135" s="1">
        <f>IFERROR(__xludf.DUMMYFUNCTION("""COMPUTED_VALUE"""),53.42)</f>
        <v>53.42</v>
      </c>
    </row>
    <row r="136">
      <c r="A136" s="2">
        <f>IFERROR(__xludf.DUMMYFUNCTION("""COMPUTED_VALUE"""),40375.666666666664)</f>
        <v>40375.66667</v>
      </c>
      <c r="B136" s="1">
        <f>IFERROR(__xludf.DUMMYFUNCTION("""COMPUTED_VALUE"""),51.81)</f>
        <v>51.81</v>
      </c>
    </row>
    <row r="137">
      <c r="A137" s="2">
        <f>IFERROR(__xludf.DUMMYFUNCTION("""COMPUTED_VALUE"""),40378.666666666664)</f>
        <v>40378.66667</v>
      </c>
      <c r="B137" s="1">
        <f>IFERROR(__xludf.DUMMYFUNCTION("""COMPUTED_VALUE"""),52.39)</f>
        <v>52.39</v>
      </c>
    </row>
    <row r="138">
      <c r="A138" s="2">
        <f>IFERROR(__xludf.DUMMYFUNCTION("""COMPUTED_VALUE"""),40379.666666666664)</f>
        <v>40379.66667</v>
      </c>
      <c r="B138" s="1">
        <f>IFERROR(__xludf.DUMMYFUNCTION("""COMPUTED_VALUE"""),52.79)</f>
        <v>52.79</v>
      </c>
    </row>
    <row r="139">
      <c r="A139" s="2">
        <f>IFERROR(__xludf.DUMMYFUNCTION("""COMPUTED_VALUE"""),40380.666666666664)</f>
        <v>40380.66667</v>
      </c>
      <c r="B139" s="1">
        <f>IFERROR(__xludf.DUMMYFUNCTION("""COMPUTED_VALUE"""),51.98)</f>
        <v>51.98</v>
      </c>
    </row>
    <row r="140">
      <c r="A140" s="2">
        <f>IFERROR(__xludf.DUMMYFUNCTION("""COMPUTED_VALUE"""),40381.666666666664)</f>
        <v>40381.66667</v>
      </c>
      <c r="B140" s="1">
        <f>IFERROR(__xludf.DUMMYFUNCTION("""COMPUTED_VALUE"""),53.44)</f>
        <v>53.44</v>
      </c>
    </row>
    <row r="141">
      <c r="A141" s="2">
        <f>IFERROR(__xludf.DUMMYFUNCTION("""COMPUTED_VALUE"""),40382.666666666664)</f>
        <v>40382.66667</v>
      </c>
      <c r="B141" s="1">
        <f>IFERROR(__xludf.DUMMYFUNCTION("""COMPUTED_VALUE"""),53.93)</f>
        <v>53.93</v>
      </c>
    </row>
    <row r="142">
      <c r="A142" s="2">
        <f>IFERROR(__xludf.DUMMYFUNCTION("""COMPUTED_VALUE"""),40385.666666666664)</f>
        <v>40385.66667</v>
      </c>
      <c r="B142" s="1">
        <f>IFERROR(__xludf.DUMMYFUNCTION("""COMPUTED_VALUE"""),54.34)</f>
        <v>54.34</v>
      </c>
    </row>
    <row r="143">
      <c r="A143" s="2">
        <f>IFERROR(__xludf.DUMMYFUNCTION("""COMPUTED_VALUE"""),40386.666666666664)</f>
        <v>40386.66667</v>
      </c>
      <c r="B143" s="1">
        <f>IFERROR(__xludf.DUMMYFUNCTION("""COMPUTED_VALUE"""),54.38)</f>
        <v>54.38</v>
      </c>
    </row>
    <row r="144">
      <c r="A144" s="2">
        <f>IFERROR(__xludf.DUMMYFUNCTION("""COMPUTED_VALUE"""),40387.666666666664)</f>
        <v>40387.66667</v>
      </c>
      <c r="B144" s="1">
        <f>IFERROR(__xludf.DUMMYFUNCTION("""COMPUTED_VALUE"""),53.76)</f>
        <v>53.76</v>
      </c>
    </row>
    <row r="145">
      <c r="A145" s="2">
        <f>IFERROR(__xludf.DUMMYFUNCTION("""COMPUTED_VALUE"""),40388.666666666664)</f>
        <v>40388.66667</v>
      </c>
      <c r="B145" s="1">
        <f>IFERROR(__xludf.DUMMYFUNCTION("""COMPUTED_VALUE"""),53.22)</f>
        <v>53.22</v>
      </c>
    </row>
    <row r="146">
      <c r="A146" s="2">
        <f>IFERROR(__xludf.DUMMYFUNCTION("""COMPUTED_VALUE"""),40389.666666666664)</f>
        <v>40389.66667</v>
      </c>
      <c r="B146" s="1">
        <f>IFERROR(__xludf.DUMMYFUNCTION("""COMPUTED_VALUE"""),53.02)</f>
        <v>53.02</v>
      </c>
    </row>
    <row r="147">
      <c r="A147" s="2">
        <f>IFERROR(__xludf.DUMMYFUNCTION("""COMPUTED_VALUE"""),40392.666666666664)</f>
        <v>40392.66667</v>
      </c>
      <c r="B147" s="1">
        <f>IFERROR(__xludf.DUMMYFUNCTION("""COMPUTED_VALUE"""),54.05)</f>
        <v>54.05</v>
      </c>
    </row>
    <row r="148">
      <c r="A148" s="2">
        <f>IFERROR(__xludf.DUMMYFUNCTION("""COMPUTED_VALUE"""),40393.666666666664)</f>
        <v>40393.66667</v>
      </c>
      <c r="B148" s="1">
        <f>IFERROR(__xludf.DUMMYFUNCTION("""COMPUTED_VALUE"""),53.78)</f>
        <v>53.78</v>
      </c>
    </row>
    <row r="149">
      <c r="A149" s="2">
        <f>IFERROR(__xludf.DUMMYFUNCTION("""COMPUTED_VALUE"""),40394.666666666664)</f>
        <v>40394.66667</v>
      </c>
      <c r="B149" s="1">
        <f>IFERROR(__xludf.DUMMYFUNCTION("""COMPUTED_VALUE"""),54.24)</f>
        <v>54.24</v>
      </c>
    </row>
    <row r="150">
      <c r="A150" s="2">
        <f>IFERROR(__xludf.DUMMYFUNCTION("""COMPUTED_VALUE"""),40395.666666666664)</f>
        <v>40395.66667</v>
      </c>
      <c r="B150" s="1">
        <f>IFERROR(__xludf.DUMMYFUNCTION("""COMPUTED_VALUE"""),53.95)</f>
        <v>53.95</v>
      </c>
    </row>
    <row r="151">
      <c r="A151" s="2">
        <f>IFERROR(__xludf.DUMMYFUNCTION("""COMPUTED_VALUE"""),40396.666666666664)</f>
        <v>40396.66667</v>
      </c>
      <c r="B151" s="1">
        <f>IFERROR(__xludf.DUMMYFUNCTION("""COMPUTED_VALUE"""),53.81)</f>
        <v>53.81</v>
      </c>
    </row>
    <row r="152">
      <c r="A152" s="2">
        <f>IFERROR(__xludf.DUMMYFUNCTION("""COMPUTED_VALUE"""),40399.666666666664)</f>
        <v>40399.66667</v>
      </c>
      <c r="B152" s="1">
        <f>IFERROR(__xludf.DUMMYFUNCTION("""COMPUTED_VALUE"""),54.13)</f>
        <v>54.13</v>
      </c>
    </row>
    <row r="153">
      <c r="A153" s="2">
        <f>IFERROR(__xludf.DUMMYFUNCTION("""COMPUTED_VALUE"""),40400.666666666664)</f>
        <v>40400.66667</v>
      </c>
      <c r="B153" s="1">
        <f>IFERROR(__xludf.DUMMYFUNCTION("""COMPUTED_VALUE"""),53.38)</f>
        <v>53.38</v>
      </c>
    </row>
    <row r="154">
      <c r="A154" s="2">
        <f>IFERROR(__xludf.DUMMYFUNCTION("""COMPUTED_VALUE"""),40401.666666666664)</f>
        <v>40401.66667</v>
      </c>
      <c r="B154" s="1">
        <f>IFERROR(__xludf.DUMMYFUNCTION("""COMPUTED_VALUE"""),51.94)</f>
        <v>51.94</v>
      </c>
    </row>
    <row r="155">
      <c r="A155" s="2">
        <f>IFERROR(__xludf.DUMMYFUNCTION("""COMPUTED_VALUE"""),40402.666666666664)</f>
        <v>40402.66667</v>
      </c>
      <c r="B155" s="1">
        <f>IFERROR(__xludf.DUMMYFUNCTION("""COMPUTED_VALUE"""),51.07)</f>
        <v>51.07</v>
      </c>
    </row>
    <row r="156">
      <c r="A156" s="2">
        <f>IFERROR(__xludf.DUMMYFUNCTION("""COMPUTED_VALUE"""),40403.666666666664)</f>
        <v>40403.66667</v>
      </c>
      <c r="B156" s="1">
        <f>IFERROR(__xludf.DUMMYFUNCTION("""COMPUTED_VALUE"""),50.73)</f>
        <v>50.73</v>
      </c>
    </row>
    <row r="157">
      <c r="A157" s="2">
        <f>IFERROR(__xludf.DUMMYFUNCTION("""COMPUTED_VALUE"""),40406.666666666664)</f>
        <v>40406.66667</v>
      </c>
      <c r="B157" s="1">
        <f>IFERROR(__xludf.DUMMYFUNCTION("""COMPUTED_VALUE"""),50.94)</f>
        <v>50.94</v>
      </c>
    </row>
    <row r="158">
      <c r="A158" s="2">
        <f>IFERROR(__xludf.DUMMYFUNCTION("""COMPUTED_VALUE"""),40407.666666666664)</f>
        <v>40407.66667</v>
      </c>
      <c r="B158" s="1">
        <f>IFERROR(__xludf.DUMMYFUNCTION("""COMPUTED_VALUE"""),51.6)</f>
        <v>51.6</v>
      </c>
    </row>
    <row r="159">
      <c r="A159" s="2">
        <f>IFERROR(__xludf.DUMMYFUNCTION("""COMPUTED_VALUE"""),40408.666666666664)</f>
        <v>40408.66667</v>
      </c>
      <c r="B159" s="1">
        <f>IFERROR(__xludf.DUMMYFUNCTION("""COMPUTED_VALUE"""),51.82)</f>
        <v>51.82</v>
      </c>
    </row>
    <row r="160">
      <c r="A160" s="2">
        <f>IFERROR(__xludf.DUMMYFUNCTION("""COMPUTED_VALUE"""),40409.666666666664)</f>
        <v>40409.66667</v>
      </c>
      <c r="B160" s="1">
        <f>IFERROR(__xludf.DUMMYFUNCTION("""COMPUTED_VALUE"""),51.17)</f>
        <v>51.17</v>
      </c>
    </row>
    <row r="161">
      <c r="A161" s="2">
        <f>IFERROR(__xludf.DUMMYFUNCTION("""COMPUTED_VALUE"""),40410.666666666664)</f>
        <v>40410.66667</v>
      </c>
      <c r="B161" s="1">
        <f>IFERROR(__xludf.DUMMYFUNCTION("""COMPUTED_VALUE"""),51.13)</f>
        <v>51.13</v>
      </c>
    </row>
    <row r="162">
      <c r="A162" s="2">
        <f>IFERROR(__xludf.DUMMYFUNCTION("""COMPUTED_VALUE"""),40413.666666666664)</f>
        <v>40413.66667</v>
      </c>
      <c r="B162" s="1">
        <f>IFERROR(__xludf.DUMMYFUNCTION("""COMPUTED_VALUE"""),50.63)</f>
        <v>50.63</v>
      </c>
    </row>
    <row r="163">
      <c r="A163" s="2">
        <f>IFERROR(__xludf.DUMMYFUNCTION("""COMPUTED_VALUE"""),40414.666666666664)</f>
        <v>40414.66667</v>
      </c>
      <c r="B163" s="1">
        <f>IFERROR(__xludf.DUMMYFUNCTION("""COMPUTED_VALUE"""),49.82)</f>
        <v>49.82</v>
      </c>
    </row>
    <row r="164">
      <c r="A164" s="2">
        <f>IFERROR(__xludf.DUMMYFUNCTION("""COMPUTED_VALUE"""),40415.666666666664)</f>
        <v>40415.66667</v>
      </c>
      <c r="B164" s="1">
        <f>IFERROR(__xludf.DUMMYFUNCTION("""COMPUTED_VALUE"""),50.15)</f>
        <v>50.15</v>
      </c>
    </row>
    <row r="165">
      <c r="A165" s="2">
        <f>IFERROR(__xludf.DUMMYFUNCTION("""COMPUTED_VALUE"""),40416.666666666664)</f>
        <v>40416.66667</v>
      </c>
      <c r="B165" s="1">
        <f>IFERROR(__xludf.DUMMYFUNCTION("""COMPUTED_VALUE"""),49.66)</f>
        <v>49.66</v>
      </c>
    </row>
    <row r="166">
      <c r="A166" s="2">
        <f>IFERROR(__xludf.DUMMYFUNCTION("""COMPUTED_VALUE"""),40417.666666666664)</f>
        <v>40417.66667</v>
      </c>
      <c r="B166" s="1">
        <f>IFERROR(__xludf.DUMMYFUNCTION("""COMPUTED_VALUE"""),50.36)</f>
        <v>50.36</v>
      </c>
    </row>
    <row r="167">
      <c r="A167" s="2">
        <f>IFERROR(__xludf.DUMMYFUNCTION("""COMPUTED_VALUE"""),40420.666666666664)</f>
        <v>40420.66667</v>
      </c>
      <c r="B167" s="1">
        <f>IFERROR(__xludf.DUMMYFUNCTION("""COMPUTED_VALUE"""),49.7)</f>
        <v>49.7</v>
      </c>
    </row>
    <row r="168">
      <c r="A168" s="2">
        <f>IFERROR(__xludf.DUMMYFUNCTION("""COMPUTED_VALUE"""),40421.666666666664)</f>
        <v>40421.66667</v>
      </c>
      <c r="B168" s="1">
        <f>IFERROR(__xludf.DUMMYFUNCTION("""COMPUTED_VALUE"""),49.35)</f>
        <v>49.35</v>
      </c>
    </row>
    <row r="169">
      <c r="A169" s="2">
        <f>IFERROR(__xludf.DUMMYFUNCTION("""COMPUTED_VALUE"""),40422.666666666664)</f>
        <v>40422.66667</v>
      </c>
      <c r="B169" s="1">
        <f>IFERROR(__xludf.DUMMYFUNCTION("""COMPUTED_VALUE"""),50.76)</f>
        <v>50.76</v>
      </c>
    </row>
    <row r="170">
      <c r="A170" s="2">
        <f>IFERROR(__xludf.DUMMYFUNCTION("""COMPUTED_VALUE"""),40423.666666666664)</f>
        <v>40423.66667</v>
      </c>
      <c r="B170" s="1">
        <f>IFERROR(__xludf.DUMMYFUNCTION("""COMPUTED_VALUE"""),51.28)</f>
        <v>51.28</v>
      </c>
    </row>
    <row r="171">
      <c r="A171" s="2">
        <f>IFERROR(__xludf.DUMMYFUNCTION("""COMPUTED_VALUE"""),40424.666666666664)</f>
        <v>40424.66667</v>
      </c>
      <c r="B171" s="1">
        <f>IFERROR(__xludf.DUMMYFUNCTION("""COMPUTED_VALUE"""),52.13)</f>
        <v>52.13</v>
      </c>
    </row>
    <row r="172">
      <c r="A172" s="2">
        <f>IFERROR(__xludf.DUMMYFUNCTION("""COMPUTED_VALUE"""),40428.666666666664)</f>
        <v>40428.66667</v>
      </c>
      <c r="B172" s="1">
        <f>IFERROR(__xludf.DUMMYFUNCTION("""COMPUTED_VALUE"""),51.63)</f>
        <v>51.63</v>
      </c>
    </row>
    <row r="173">
      <c r="A173" s="2">
        <f>IFERROR(__xludf.DUMMYFUNCTION("""COMPUTED_VALUE"""),40429.666666666664)</f>
        <v>40429.66667</v>
      </c>
      <c r="B173" s="1">
        <f>IFERROR(__xludf.DUMMYFUNCTION("""COMPUTED_VALUE"""),51.84)</f>
        <v>51.84</v>
      </c>
    </row>
    <row r="174">
      <c r="A174" s="2">
        <f>IFERROR(__xludf.DUMMYFUNCTION("""COMPUTED_VALUE"""),40430.666666666664)</f>
        <v>40430.66667</v>
      </c>
      <c r="B174" s="1">
        <f>IFERROR(__xludf.DUMMYFUNCTION("""COMPUTED_VALUE"""),51.93)</f>
        <v>51.93</v>
      </c>
    </row>
    <row r="175">
      <c r="A175" s="2">
        <f>IFERROR(__xludf.DUMMYFUNCTION("""COMPUTED_VALUE"""),40431.666666666664)</f>
        <v>40431.66667</v>
      </c>
      <c r="B175" s="1">
        <f>IFERROR(__xludf.DUMMYFUNCTION("""COMPUTED_VALUE"""),51.91)</f>
        <v>51.91</v>
      </c>
    </row>
    <row r="176">
      <c r="A176" s="2">
        <f>IFERROR(__xludf.DUMMYFUNCTION("""COMPUTED_VALUE"""),40434.666666666664)</f>
        <v>40434.66667</v>
      </c>
      <c r="B176" s="1">
        <f>IFERROR(__xludf.DUMMYFUNCTION("""COMPUTED_VALUE"""),53.04)</f>
        <v>53.04</v>
      </c>
    </row>
    <row r="177">
      <c r="A177" s="2">
        <f>IFERROR(__xludf.DUMMYFUNCTION("""COMPUTED_VALUE"""),40435.666666666664)</f>
        <v>40435.66667</v>
      </c>
      <c r="B177" s="1">
        <f>IFERROR(__xludf.DUMMYFUNCTION("""COMPUTED_VALUE"""),53.3)</f>
        <v>53.3</v>
      </c>
    </row>
    <row r="178">
      <c r="A178" s="2">
        <f>IFERROR(__xludf.DUMMYFUNCTION("""COMPUTED_VALUE"""),40436.666666666664)</f>
        <v>40436.66667</v>
      </c>
      <c r="B178" s="1">
        <f>IFERROR(__xludf.DUMMYFUNCTION("""COMPUTED_VALUE"""),53.56)</f>
        <v>53.56</v>
      </c>
    </row>
    <row r="179">
      <c r="A179" s="2">
        <f>IFERROR(__xludf.DUMMYFUNCTION("""COMPUTED_VALUE"""),40437.666666666664)</f>
        <v>40437.66667</v>
      </c>
      <c r="B179" s="1">
        <f>IFERROR(__xludf.DUMMYFUNCTION("""COMPUTED_VALUE"""),53.91)</f>
        <v>53.91</v>
      </c>
    </row>
    <row r="180">
      <c r="A180" s="2">
        <f>IFERROR(__xludf.DUMMYFUNCTION("""COMPUTED_VALUE"""),40438.666666666664)</f>
        <v>40438.66667</v>
      </c>
      <c r="B180" s="1">
        <f>IFERROR(__xludf.DUMMYFUNCTION("""COMPUTED_VALUE"""),54.13)</f>
        <v>54.13</v>
      </c>
    </row>
    <row r="181">
      <c r="A181" s="2">
        <f>IFERROR(__xludf.DUMMYFUNCTION("""COMPUTED_VALUE"""),40441.666666666664)</f>
        <v>40441.66667</v>
      </c>
      <c r="B181" s="1">
        <f>IFERROR(__xludf.DUMMYFUNCTION("""COMPUTED_VALUE"""),54.99)</f>
        <v>54.99</v>
      </c>
    </row>
    <row r="182">
      <c r="A182" s="2">
        <f>IFERROR(__xludf.DUMMYFUNCTION("""COMPUTED_VALUE"""),40442.666666666664)</f>
        <v>40442.66667</v>
      </c>
      <c r="B182" s="1">
        <f>IFERROR(__xludf.DUMMYFUNCTION("""COMPUTED_VALUE"""),54.87)</f>
        <v>54.87</v>
      </c>
    </row>
    <row r="183">
      <c r="A183" s="2">
        <f>IFERROR(__xludf.DUMMYFUNCTION("""COMPUTED_VALUE"""),40443.666666666664)</f>
        <v>40443.66667</v>
      </c>
      <c r="B183" s="1">
        <f>IFERROR(__xludf.DUMMYFUNCTION("""COMPUTED_VALUE"""),54.6)</f>
        <v>54.6</v>
      </c>
    </row>
    <row r="184">
      <c r="A184" s="2">
        <f>IFERROR(__xludf.DUMMYFUNCTION("""COMPUTED_VALUE"""),40444.666666666664)</f>
        <v>40444.66667</v>
      </c>
      <c r="B184" s="1">
        <f>IFERROR(__xludf.DUMMYFUNCTION("""COMPUTED_VALUE"""),54.57)</f>
        <v>54.57</v>
      </c>
    </row>
    <row r="185">
      <c r="A185" s="2">
        <f>IFERROR(__xludf.DUMMYFUNCTION("""COMPUTED_VALUE"""),40445.666666666664)</f>
        <v>40445.66667</v>
      </c>
      <c r="B185" s="1">
        <f>IFERROR(__xludf.DUMMYFUNCTION("""COMPUTED_VALUE"""),55.76)</f>
        <v>55.76</v>
      </c>
    </row>
    <row r="186">
      <c r="A186" s="2">
        <f>IFERROR(__xludf.DUMMYFUNCTION("""COMPUTED_VALUE"""),40448.666666666664)</f>
        <v>40448.66667</v>
      </c>
      <c r="B186" s="1">
        <f>IFERROR(__xludf.DUMMYFUNCTION("""COMPUTED_VALUE"""),55.71)</f>
        <v>55.71</v>
      </c>
    </row>
    <row r="187">
      <c r="A187" s="2">
        <f>IFERROR(__xludf.DUMMYFUNCTION("""COMPUTED_VALUE"""),40449.666666666664)</f>
        <v>40449.66667</v>
      </c>
      <c r="B187" s="1">
        <f>IFERROR(__xludf.DUMMYFUNCTION("""COMPUTED_VALUE"""),55.82)</f>
        <v>55.82</v>
      </c>
    </row>
    <row r="188">
      <c r="A188" s="2">
        <f>IFERROR(__xludf.DUMMYFUNCTION("""COMPUTED_VALUE"""),40450.666666666664)</f>
        <v>40450.66667</v>
      </c>
      <c r="B188" s="1">
        <f>IFERROR(__xludf.DUMMYFUNCTION("""COMPUTED_VALUE"""),55.87)</f>
        <v>55.87</v>
      </c>
    </row>
    <row r="189">
      <c r="A189" s="2">
        <f>IFERROR(__xludf.DUMMYFUNCTION("""COMPUTED_VALUE"""),40451.666666666664)</f>
        <v>40451.66667</v>
      </c>
      <c r="B189" s="1">
        <f>IFERROR(__xludf.DUMMYFUNCTION("""COMPUTED_VALUE"""),55.6)</f>
        <v>55.6</v>
      </c>
    </row>
    <row r="190">
      <c r="A190" s="2">
        <f>IFERROR(__xludf.DUMMYFUNCTION("""COMPUTED_VALUE"""),40452.666666666664)</f>
        <v>40452.66667</v>
      </c>
      <c r="B190" s="1">
        <f>IFERROR(__xludf.DUMMYFUNCTION("""COMPUTED_VALUE"""),55.6)</f>
        <v>55.6</v>
      </c>
    </row>
    <row r="191">
      <c r="A191" s="2">
        <f>IFERROR(__xludf.DUMMYFUNCTION("""COMPUTED_VALUE"""),40455.666666666664)</f>
        <v>40455.66667</v>
      </c>
      <c r="B191" s="1">
        <f>IFERROR(__xludf.DUMMYFUNCTION("""COMPUTED_VALUE"""),54.96)</f>
        <v>54.96</v>
      </c>
    </row>
    <row r="192">
      <c r="A192" s="2">
        <f>IFERROR(__xludf.DUMMYFUNCTION("""COMPUTED_VALUE"""),40456.666666666664)</f>
        <v>40456.66667</v>
      </c>
      <c r="B192" s="1">
        <f>IFERROR(__xludf.DUMMYFUNCTION("""COMPUTED_VALUE"""),56.13)</f>
        <v>56.13</v>
      </c>
    </row>
    <row r="193">
      <c r="A193" s="2">
        <f>IFERROR(__xludf.DUMMYFUNCTION("""COMPUTED_VALUE"""),40457.666666666664)</f>
        <v>40457.66667</v>
      </c>
      <c r="B193" s="1">
        <f>IFERROR(__xludf.DUMMYFUNCTION("""COMPUTED_VALUE"""),55.5)</f>
        <v>55.5</v>
      </c>
    </row>
    <row r="194">
      <c r="A194" s="2">
        <f>IFERROR(__xludf.DUMMYFUNCTION("""COMPUTED_VALUE"""),40458.666666666664)</f>
        <v>40458.66667</v>
      </c>
      <c r="B194" s="1">
        <f>IFERROR(__xludf.DUMMYFUNCTION("""COMPUTED_VALUE"""),55.84)</f>
        <v>55.84</v>
      </c>
    </row>
    <row r="195">
      <c r="A195" s="2">
        <f>IFERROR(__xludf.DUMMYFUNCTION("""COMPUTED_VALUE"""),40459.666666666664)</f>
        <v>40459.66667</v>
      </c>
      <c r="B195" s="1">
        <f>IFERROR(__xludf.DUMMYFUNCTION("""COMPUTED_VALUE"""),56.21)</f>
        <v>56.21</v>
      </c>
    </row>
    <row r="196">
      <c r="A196" s="2">
        <f>IFERROR(__xludf.DUMMYFUNCTION("""COMPUTED_VALUE"""),40462.666666666664)</f>
        <v>40462.66667</v>
      </c>
      <c r="B196" s="1">
        <f>IFERROR(__xludf.DUMMYFUNCTION("""COMPUTED_VALUE"""),56.27)</f>
        <v>56.27</v>
      </c>
    </row>
    <row r="197">
      <c r="A197" s="2">
        <f>IFERROR(__xludf.DUMMYFUNCTION("""COMPUTED_VALUE"""),40463.666666666664)</f>
        <v>40463.66667</v>
      </c>
      <c r="B197" s="1">
        <f>IFERROR(__xludf.DUMMYFUNCTION("""COMPUTED_VALUE"""),56.68)</f>
        <v>56.68</v>
      </c>
    </row>
    <row r="198">
      <c r="A198" s="2">
        <f>IFERROR(__xludf.DUMMYFUNCTION("""COMPUTED_VALUE"""),40464.666666666664)</f>
        <v>40464.66667</v>
      </c>
      <c r="B198" s="1">
        <f>IFERROR(__xludf.DUMMYFUNCTION("""COMPUTED_VALUE"""),57.23)</f>
        <v>57.23</v>
      </c>
    </row>
    <row r="199">
      <c r="A199" s="2">
        <f>IFERROR(__xludf.DUMMYFUNCTION("""COMPUTED_VALUE"""),40465.666666666664)</f>
        <v>40465.66667</v>
      </c>
      <c r="B199" s="1">
        <f>IFERROR(__xludf.DUMMYFUNCTION("""COMPUTED_VALUE"""),57.24)</f>
        <v>57.24</v>
      </c>
    </row>
    <row r="200">
      <c r="A200" s="2">
        <f>IFERROR(__xludf.DUMMYFUNCTION("""COMPUTED_VALUE"""),40466.666666666664)</f>
        <v>40466.66667</v>
      </c>
      <c r="B200" s="1">
        <f>IFERROR(__xludf.DUMMYFUNCTION("""COMPUTED_VALUE"""),58.25)</f>
        <v>58.25</v>
      </c>
    </row>
    <row r="201">
      <c r="A201" s="2">
        <f>IFERROR(__xludf.DUMMYFUNCTION("""COMPUTED_VALUE"""),40469.666666666664)</f>
        <v>40469.66667</v>
      </c>
      <c r="B201" s="1">
        <f>IFERROR(__xludf.DUMMYFUNCTION("""COMPUTED_VALUE"""),58.42)</f>
        <v>58.42</v>
      </c>
    </row>
    <row r="202">
      <c r="A202" s="2">
        <f>IFERROR(__xludf.DUMMYFUNCTION("""COMPUTED_VALUE"""),40470.666666666664)</f>
        <v>40470.66667</v>
      </c>
      <c r="B202" s="1">
        <f>IFERROR(__xludf.DUMMYFUNCTION("""COMPUTED_VALUE"""),57.5)</f>
        <v>57.5</v>
      </c>
    </row>
    <row r="203">
      <c r="A203" s="2">
        <f>IFERROR(__xludf.DUMMYFUNCTION("""COMPUTED_VALUE"""),40471.666666666664)</f>
        <v>40471.66667</v>
      </c>
      <c r="B203" s="1">
        <f>IFERROR(__xludf.DUMMYFUNCTION("""COMPUTED_VALUE"""),57.91)</f>
        <v>57.91</v>
      </c>
    </row>
    <row r="204">
      <c r="A204" s="2">
        <f>IFERROR(__xludf.DUMMYFUNCTION("""COMPUTED_VALUE"""),40472.666666666664)</f>
        <v>40472.66667</v>
      </c>
      <c r="B204" s="1">
        <f>IFERROR(__xludf.DUMMYFUNCTION("""COMPUTED_VALUE"""),57.98)</f>
        <v>57.98</v>
      </c>
    </row>
    <row r="205">
      <c r="A205" s="2">
        <f>IFERROR(__xludf.DUMMYFUNCTION("""COMPUTED_VALUE"""),40473.666666666664)</f>
        <v>40473.66667</v>
      </c>
      <c r="B205" s="1">
        <f>IFERROR(__xludf.DUMMYFUNCTION("""COMPUTED_VALUE"""),58.41)</f>
        <v>58.41</v>
      </c>
    </row>
    <row r="206">
      <c r="A206" s="2">
        <f>IFERROR(__xludf.DUMMYFUNCTION("""COMPUTED_VALUE"""),40476.666666666664)</f>
        <v>40476.66667</v>
      </c>
      <c r="B206" s="1">
        <f>IFERROR(__xludf.DUMMYFUNCTION("""COMPUTED_VALUE"""),58.69)</f>
        <v>58.69</v>
      </c>
    </row>
    <row r="207">
      <c r="A207" s="2">
        <f>IFERROR(__xludf.DUMMYFUNCTION("""COMPUTED_VALUE"""),40477.666666666664)</f>
        <v>40477.66667</v>
      </c>
      <c r="B207" s="1">
        <f>IFERROR(__xludf.DUMMYFUNCTION("""COMPUTED_VALUE"""),58.74)</f>
        <v>58.74</v>
      </c>
    </row>
    <row r="208">
      <c r="A208" s="2">
        <f>IFERROR(__xludf.DUMMYFUNCTION("""COMPUTED_VALUE"""),40478.666666666664)</f>
        <v>40478.66667</v>
      </c>
      <c r="B208" s="1">
        <f>IFERROR(__xludf.DUMMYFUNCTION("""COMPUTED_VALUE"""),59.1)</f>
        <v>59.1</v>
      </c>
    </row>
    <row r="209">
      <c r="A209" s="2">
        <f>IFERROR(__xludf.DUMMYFUNCTION("""COMPUTED_VALUE"""),40479.666666666664)</f>
        <v>40479.66667</v>
      </c>
      <c r="B209" s="1">
        <f>IFERROR(__xludf.DUMMYFUNCTION("""COMPUTED_VALUE"""),59.07)</f>
        <v>59.07</v>
      </c>
    </row>
    <row r="210">
      <c r="A210" s="2">
        <f>IFERROR(__xludf.DUMMYFUNCTION("""COMPUTED_VALUE"""),40480.666666666664)</f>
        <v>40480.66667</v>
      </c>
      <c r="B210" s="1">
        <f>IFERROR(__xludf.DUMMYFUNCTION("""COMPUTED_VALUE"""),59.16)</f>
        <v>59.16</v>
      </c>
    </row>
    <row r="211">
      <c r="A211" s="2">
        <f>IFERROR(__xludf.DUMMYFUNCTION("""COMPUTED_VALUE"""),40483.666666666664)</f>
        <v>40483.66667</v>
      </c>
      <c r="B211" s="1">
        <f>IFERROR(__xludf.DUMMYFUNCTION("""COMPUTED_VALUE"""),59.23)</f>
        <v>59.23</v>
      </c>
    </row>
    <row r="212">
      <c r="A212" s="2">
        <f>IFERROR(__xludf.DUMMYFUNCTION("""COMPUTED_VALUE"""),40484.666666666664)</f>
        <v>40484.66667</v>
      </c>
      <c r="B212" s="1">
        <f>IFERROR(__xludf.DUMMYFUNCTION("""COMPUTED_VALUE"""),59.79)</f>
        <v>59.79</v>
      </c>
    </row>
    <row r="213">
      <c r="A213" s="2">
        <f>IFERROR(__xludf.DUMMYFUNCTION("""COMPUTED_VALUE"""),40485.666666666664)</f>
        <v>40485.66667</v>
      </c>
      <c r="B213" s="1">
        <f>IFERROR(__xludf.DUMMYFUNCTION("""COMPUTED_VALUE"""),60.14)</f>
        <v>60.14</v>
      </c>
    </row>
    <row r="214">
      <c r="A214" s="2">
        <f>IFERROR(__xludf.DUMMYFUNCTION("""COMPUTED_VALUE"""),40486.666666666664)</f>
        <v>40486.66667</v>
      </c>
      <c r="B214" s="1">
        <f>IFERROR(__xludf.DUMMYFUNCTION("""COMPUTED_VALUE"""),61.1)</f>
        <v>61.1</v>
      </c>
    </row>
    <row r="215">
      <c r="A215" s="2">
        <f>IFERROR(__xludf.DUMMYFUNCTION("""COMPUTED_VALUE"""),40487.666666666664)</f>
        <v>40487.66667</v>
      </c>
      <c r="B215" s="1">
        <f>IFERROR(__xludf.DUMMYFUNCTION("""COMPUTED_VALUE"""),61.16)</f>
        <v>61.16</v>
      </c>
    </row>
    <row r="216">
      <c r="A216" s="2">
        <f>IFERROR(__xludf.DUMMYFUNCTION("""COMPUTED_VALUE"""),40490.666666666664)</f>
        <v>40490.66667</v>
      </c>
      <c r="B216" s="1">
        <f>IFERROR(__xludf.DUMMYFUNCTION("""COMPUTED_VALUE"""),61.27)</f>
        <v>61.27</v>
      </c>
    </row>
    <row r="217">
      <c r="A217" s="2">
        <f>IFERROR(__xludf.DUMMYFUNCTION("""COMPUTED_VALUE"""),40491.666666666664)</f>
        <v>40491.66667</v>
      </c>
      <c r="B217" s="1">
        <f>IFERROR(__xludf.DUMMYFUNCTION("""COMPUTED_VALUE"""),60.95)</f>
        <v>60.95</v>
      </c>
    </row>
    <row r="218">
      <c r="A218" s="2">
        <f>IFERROR(__xludf.DUMMYFUNCTION("""COMPUTED_VALUE"""),40492.666666666664)</f>
        <v>40492.66667</v>
      </c>
      <c r="B218" s="1">
        <f>IFERROR(__xludf.DUMMYFUNCTION("""COMPUTED_VALUE"""),61.16)</f>
        <v>61.16</v>
      </c>
    </row>
    <row r="219">
      <c r="A219" s="2">
        <f>IFERROR(__xludf.DUMMYFUNCTION("""COMPUTED_VALUE"""),40493.666666666664)</f>
        <v>40493.66667</v>
      </c>
      <c r="B219" s="1">
        <f>IFERROR(__xludf.DUMMYFUNCTION("""COMPUTED_VALUE"""),60.19)</f>
        <v>60.19</v>
      </c>
    </row>
    <row r="220">
      <c r="A220" s="2">
        <f>IFERROR(__xludf.DUMMYFUNCTION("""COMPUTED_VALUE"""),40494.666666666664)</f>
        <v>40494.66667</v>
      </c>
      <c r="B220" s="1">
        <f>IFERROR(__xludf.DUMMYFUNCTION("""COMPUTED_VALUE"""),59.34)</f>
        <v>59.34</v>
      </c>
    </row>
    <row r="221">
      <c r="A221" s="2">
        <f>IFERROR(__xludf.DUMMYFUNCTION("""COMPUTED_VALUE"""),40497.666666666664)</f>
        <v>40497.66667</v>
      </c>
      <c r="B221" s="1">
        <f>IFERROR(__xludf.DUMMYFUNCTION("""COMPUTED_VALUE"""),59.1)</f>
        <v>59.1</v>
      </c>
    </row>
    <row r="222">
      <c r="A222" s="2">
        <f>IFERROR(__xludf.DUMMYFUNCTION("""COMPUTED_VALUE"""),40498.666666666664)</f>
        <v>40498.66667</v>
      </c>
      <c r="B222" s="1">
        <f>IFERROR(__xludf.DUMMYFUNCTION("""COMPUTED_VALUE"""),58.09)</f>
        <v>58.09</v>
      </c>
    </row>
    <row r="223">
      <c r="A223" s="2">
        <f>IFERROR(__xludf.DUMMYFUNCTION("""COMPUTED_VALUE"""),40499.666666666664)</f>
        <v>40499.66667</v>
      </c>
      <c r="B223" s="1">
        <f>IFERROR(__xludf.DUMMYFUNCTION("""COMPUTED_VALUE"""),58.1)</f>
        <v>58.1</v>
      </c>
    </row>
    <row r="224">
      <c r="A224" s="2">
        <f>IFERROR(__xludf.DUMMYFUNCTION("""COMPUTED_VALUE"""),40500.666666666664)</f>
        <v>40500.66667</v>
      </c>
      <c r="B224" s="1">
        <f>IFERROR(__xludf.DUMMYFUNCTION("""COMPUTED_VALUE"""),59.14)</f>
        <v>59.14</v>
      </c>
    </row>
    <row r="225">
      <c r="A225" s="2">
        <f>IFERROR(__xludf.DUMMYFUNCTION("""COMPUTED_VALUE"""),40501.666666666664)</f>
        <v>40501.66667</v>
      </c>
      <c r="B225" s="1">
        <f>IFERROR(__xludf.DUMMYFUNCTION("""COMPUTED_VALUE"""),59.34)</f>
        <v>59.34</v>
      </c>
    </row>
    <row r="226">
      <c r="A226" s="2">
        <f>IFERROR(__xludf.DUMMYFUNCTION("""COMPUTED_VALUE"""),40504.666666666664)</f>
        <v>40504.66667</v>
      </c>
      <c r="B226" s="1">
        <f>IFERROR(__xludf.DUMMYFUNCTION("""COMPUTED_VALUE"""),59.73)</f>
        <v>59.73</v>
      </c>
    </row>
    <row r="227">
      <c r="A227" s="2">
        <f>IFERROR(__xludf.DUMMYFUNCTION("""COMPUTED_VALUE"""),40505.666666666664)</f>
        <v>40505.66667</v>
      </c>
      <c r="B227" s="1">
        <f>IFERROR(__xludf.DUMMYFUNCTION("""COMPUTED_VALUE"""),58.91)</f>
        <v>58.91</v>
      </c>
    </row>
    <row r="228">
      <c r="A228" s="2">
        <f>IFERROR(__xludf.DUMMYFUNCTION("""COMPUTED_VALUE"""),40506.666666666664)</f>
        <v>40506.66667</v>
      </c>
      <c r="B228" s="1">
        <f>IFERROR(__xludf.DUMMYFUNCTION("""COMPUTED_VALUE"""),59.96)</f>
        <v>59.96</v>
      </c>
    </row>
    <row r="229">
      <c r="A229" s="2">
        <f>IFERROR(__xludf.DUMMYFUNCTION("""COMPUTED_VALUE"""),40508.666666666664)</f>
        <v>40508.66667</v>
      </c>
      <c r="B229" s="1">
        <f>IFERROR(__xludf.DUMMYFUNCTION("""COMPUTED_VALUE"""),59.75)</f>
        <v>59.75</v>
      </c>
    </row>
    <row r="230">
      <c r="A230" s="2">
        <f>IFERROR(__xludf.DUMMYFUNCTION("""COMPUTED_VALUE"""),40511.666666666664)</f>
        <v>40511.66667</v>
      </c>
      <c r="B230" s="1">
        <f>IFERROR(__xludf.DUMMYFUNCTION("""COMPUTED_VALUE"""),59.36)</f>
        <v>59.36</v>
      </c>
    </row>
    <row r="231">
      <c r="A231" s="2">
        <f>IFERROR(__xludf.DUMMYFUNCTION("""COMPUTED_VALUE"""),40512.666666666664)</f>
        <v>40512.66667</v>
      </c>
      <c r="B231" s="1">
        <f>IFERROR(__xludf.DUMMYFUNCTION("""COMPUTED_VALUE"""),58.6)</f>
        <v>58.6</v>
      </c>
    </row>
    <row r="232">
      <c r="A232" s="2">
        <f>IFERROR(__xludf.DUMMYFUNCTION("""COMPUTED_VALUE"""),40513.666666666664)</f>
        <v>40513.66667</v>
      </c>
      <c r="B232" s="1">
        <f>IFERROR(__xludf.DUMMYFUNCTION("""COMPUTED_VALUE"""),59.92)</f>
        <v>59.92</v>
      </c>
    </row>
    <row r="233">
      <c r="A233" s="2">
        <f>IFERROR(__xludf.DUMMYFUNCTION("""COMPUTED_VALUE"""),40514.666666666664)</f>
        <v>40514.66667</v>
      </c>
      <c r="B233" s="1">
        <f>IFERROR(__xludf.DUMMYFUNCTION("""COMPUTED_VALUE"""),60.7)</f>
        <v>60.7</v>
      </c>
    </row>
    <row r="234">
      <c r="A234" s="2">
        <f>IFERROR(__xludf.DUMMYFUNCTION("""COMPUTED_VALUE"""),40515.666666666664)</f>
        <v>40515.66667</v>
      </c>
      <c r="B234" s="1">
        <f>IFERROR(__xludf.DUMMYFUNCTION("""COMPUTED_VALUE"""),60.94)</f>
        <v>60.94</v>
      </c>
    </row>
    <row r="235">
      <c r="A235" s="2">
        <f>IFERROR(__xludf.DUMMYFUNCTION("""COMPUTED_VALUE"""),40518.666666666664)</f>
        <v>40518.66667</v>
      </c>
      <c r="B235" s="1">
        <f>IFERROR(__xludf.DUMMYFUNCTION("""COMPUTED_VALUE"""),61.03)</f>
        <v>61.03</v>
      </c>
    </row>
    <row r="236">
      <c r="A236" s="2">
        <f>IFERROR(__xludf.DUMMYFUNCTION("""COMPUTED_VALUE"""),40519.666666666664)</f>
        <v>40519.66667</v>
      </c>
      <c r="B236" s="1">
        <f>IFERROR(__xludf.DUMMYFUNCTION("""COMPUTED_VALUE"""),61.05)</f>
        <v>61.05</v>
      </c>
    </row>
    <row r="237">
      <c r="A237" s="2">
        <f>IFERROR(__xludf.DUMMYFUNCTION("""COMPUTED_VALUE"""),40520.666666666664)</f>
        <v>40520.66667</v>
      </c>
      <c r="B237" s="1">
        <f>IFERROR(__xludf.DUMMYFUNCTION("""COMPUTED_VALUE"""),61.54)</f>
        <v>61.54</v>
      </c>
    </row>
    <row r="238">
      <c r="A238" s="2">
        <f>IFERROR(__xludf.DUMMYFUNCTION("""COMPUTED_VALUE"""),40521.666666666664)</f>
        <v>40521.66667</v>
      </c>
      <c r="B238" s="1">
        <f>IFERROR(__xludf.DUMMYFUNCTION("""COMPUTED_VALUE"""),61.57)</f>
        <v>61.57</v>
      </c>
    </row>
    <row r="239">
      <c r="A239" s="2">
        <f>IFERROR(__xludf.DUMMYFUNCTION("""COMPUTED_VALUE"""),40522.666666666664)</f>
        <v>40522.66667</v>
      </c>
      <c r="B239" s="1">
        <f>IFERROR(__xludf.DUMMYFUNCTION("""COMPUTED_VALUE"""),61.96)</f>
        <v>61.96</v>
      </c>
    </row>
    <row r="240">
      <c r="A240" s="2">
        <f>IFERROR(__xludf.DUMMYFUNCTION("""COMPUTED_VALUE"""),40525.666666666664)</f>
        <v>40525.66667</v>
      </c>
      <c r="B240" s="1">
        <f>IFERROR(__xludf.DUMMYFUNCTION("""COMPUTED_VALUE"""),61.72)</f>
        <v>61.72</v>
      </c>
    </row>
    <row r="241">
      <c r="A241" s="2">
        <f>IFERROR(__xludf.DUMMYFUNCTION("""COMPUTED_VALUE"""),40526.666666666664)</f>
        <v>40526.66667</v>
      </c>
      <c r="B241" s="1">
        <f>IFERROR(__xludf.DUMMYFUNCTION("""COMPUTED_VALUE"""),61.65)</f>
        <v>61.65</v>
      </c>
    </row>
    <row r="242">
      <c r="A242" s="2">
        <f>IFERROR(__xludf.DUMMYFUNCTION("""COMPUTED_VALUE"""),40527.666666666664)</f>
        <v>40527.66667</v>
      </c>
      <c r="B242" s="1">
        <f>IFERROR(__xludf.DUMMYFUNCTION("""COMPUTED_VALUE"""),61.36)</f>
        <v>61.36</v>
      </c>
    </row>
    <row r="243">
      <c r="A243" s="2">
        <f>IFERROR(__xludf.DUMMYFUNCTION("""COMPUTED_VALUE"""),40528.666666666664)</f>
        <v>40528.66667</v>
      </c>
      <c r="B243" s="1">
        <f>IFERROR(__xludf.DUMMYFUNCTION("""COMPUTED_VALUE"""),61.56)</f>
        <v>61.56</v>
      </c>
    </row>
    <row r="244">
      <c r="A244" s="2">
        <f>IFERROR(__xludf.DUMMYFUNCTION("""COMPUTED_VALUE"""),40529.666666666664)</f>
        <v>40529.66667</v>
      </c>
      <c r="B244" s="1">
        <f>IFERROR(__xludf.DUMMYFUNCTION("""COMPUTED_VALUE"""),61.78)</f>
        <v>61.78</v>
      </c>
    </row>
    <row r="245">
      <c r="A245" s="2">
        <f>IFERROR(__xludf.DUMMYFUNCTION("""COMPUTED_VALUE"""),40532.666666666664)</f>
        <v>40532.66667</v>
      </c>
      <c r="B245" s="1">
        <f>IFERROR(__xludf.DUMMYFUNCTION("""COMPUTED_VALUE"""),61.71)</f>
        <v>61.71</v>
      </c>
    </row>
    <row r="246">
      <c r="A246" s="2">
        <f>IFERROR(__xludf.DUMMYFUNCTION("""COMPUTED_VALUE"""),40533.666666666664)</f>
        <v>40533.66667</v>
      </c>
      <c r="B246" s="1">
        <f>IFERROR(__xludf.DUMMYFUNCTION("""COMPUTED_VALUE"""),62.08)</f>
        <v>62.08</v>
      </c>
    </row>
    <row r="247">
      <c r="A247" s="2">
        <f>IFERROR(__xludf.DUMMYFUNCTION("""COMPUTED_VALUE"""),40534.666666666664)</f>
        <v>40534.66667</v>
      </c>
      <c r="B247" s="1">
        <f>IFERROR(__xludf.DUMMYFUNCTION("""COMPUTED_VALUE"""),61.72)</f>
        <v>61.72</v>
      </c>
    </row>
    <row r="248">
      <c r="A248" s="2">
        <f>IFERROR(__xludf.DUMMYFUNCTION("""COMPUTED_VALUE"""),40535.666666666664)</f>
        <v>40535.66667</v>
      </c>
      <c r="B248" s="1">
        <f>IFERROR(__xludf.DUMMYFUNCTION("""COMPUTED_VALUE"""),61.63)</f>
        <v>61.63</v>
      </c>
    </row>
    <row r="249">
      <c r="A249" s="2">
        <f>IFERROR(__xludf.DUMMYFUNCTION("""COMPUTED_VALUE"""),40539.666666666664)</f>
        <v>40539.66667</v>
      </c>
      <c r="B249" s="1">
        <f>IFERROR(__xludf.DUMMYFUNCTION("""COMPUTED_VALUE"""),61.78)</f>
        <v>61.78</v>
      </c>
    </row>
    <row r="250">
      <c r="A250" s="2">
        <f>IFERROR(__xludf.DUMMYFUNCTION("""COMPUTED_VALUE"""),40540.666666666664)</f>
        <v>40540.66667</v>
      </c>
      <c r="B250" s="1">
        <f>IFERROR(__xludf.DUMMYFUNCTION("""COMPUTED_VALUE"""),61.71)</f>
        <v>61.71</v>
      </c>
    </row>
    <row r="251">
      <c r="A251" s="2">
        <f>IFERROR(__xludf.DUMMYFUNCTION("""COMPUTED_VALUE"""),40541.666666666664)</f>
        <v>40541.66667</v>
      </c>
      <c r="B251" s="1">
        <f>IFERROR(__xludf.DUMMYFUNCTION("""COMPUTED_VALUE"""),61.79)</f>
        <v>61.79</v>
      </c>
    </row>
    <row r="252">
      <c r="A252" s="2">
        <f>IFERROR(__xludf.DUMMYFUNCTION("""COMPUTED_VALUE"""),40542.666666666664)</f>
        <v>40542.66667</v>
      </c>
      <c r="B252" s="1">
        <f>IFERROR(__xludf.DUMMYFUNCTION("""COMPUTED_VALUE"""),61.73)</f>
        <v>61.73</v>
      </c>
    </row>
    <row r="253">
      <c r="A253" s="2">
        <f>IFERROR(__xludf.DUMMYFUNCTION("""COMPUTED_VALUE"""),40543.666666666664)</f>
        <v>40543.66667</v>
      </c>
      <c r="B253" s="1">
        <f>IFERROR(__xludf.DUMMYFUNCTION("""COMPUTED_VALUE"""),61.52)</f>
        <v>61.52</v>
      </c>
    </row>
    <row r="254">
      <c r="A254" s="2">
        <f>IFERROR(__xludf.DUMMYFUNCTION("""COMPUTED_VALUE"""),40546.666666666664)</f>
        <v>40546.66667</v>
      </c>
      <c r="B254" s="1">
        <f>IFERROR(__xludf.DUMMYFUNCTION("""COMPUTED_VALUE"""),62.22)</f>
        <v>62.22</v>
      </c>
    </row>
    <row r="255">
      <c r="A255" s="2">
        <f>IFERROR(__xludf.DUMMYFUNCTION("""COMPUTED_VALUE"""),40547.666666666664)</f>
        <v>40547.66667</v>
      </c>
      <c r="B255" s="1">
        <f>IFERROR(__xludf.DUMMYFUNCTION("""COMPUTED_VALUE"""),62.3)</f>
        <v>62.3</v>
      </c>
    </row>
    <row r="256">
      <c r="A256" s="2">
        <f>IFERROR(__xludf.DUMMYFUNCTION("""COMPUTED_VALUE"""),40548.666666666664)</f>
        <v>40548.66667</v>
      </c>
      <c r="B256" s="1">
        <f>IFERROR(__xludf.DUMMYFUNCTION("""COMPUTED_VALUE"""),62.74)</f>
        <v>62.74</v>
      </c>
    </row>
    <row r="257">
      <c r="A257" s="2">
        <f>IFERROR(__xludf.DUMMYFUNCTION("""COMPUTED_VALUE"""),40549.666666666664)</f>
        <v>40549.66667</v>
      </c>
      <c r="B257" s="1">
        <f>IFERROR(__xludf.DUMMYFUNCTION("""COMPUTED_VALUE"""),63.28)</f>
        <v>63.28</v>
      </c>
    </row>
    <row r="258">
      <c r="A258" s="2">
        <f>IFERROR(__xludf.DUMMYFUNCTION("""COMPUTED_VALUE"""),40550.666666666664)</f>
        <v>40550.66667</v>
      </c>
      <c r="B258" s="1">
        <f>IFERROR(__xludf.DUMMYFUNCTION("""COMPUTED_VALUE"""),63.13)</f>
        <v>63.13</v>
      </c>
    </row>
    <row r="259">
      <c r="A259" s="2">
        <f>IFERROR(__xludf.DUMMYFUNCTION("""COMPUTED_VALUE"""),40553.666666666664)</f>
        <v>40553.66667</v>
      </c>
      <c r="B259" s="1">
        <f>IFERROR(__xludf.DUMMYFUNCTION("""COMPUTED_VALUE"""),63.33)</f>
        <v>63.33</v>
      </c>
    </row>
    <row r="260">
      <c r="A260" s="2">
        <f>IFERROR(__xludf.DUMMYFUNCTION("""COMPUTED_VALUE"""),40554.666666666664)</f>
        <v>40554.66667</v>
      </c>
      <c r="B260" s="1">
        <f>IFERROR(__xludf.DUMMYFUNCTION("""COMPUTED_VALUE"""),63.44)</f>
        <v>63.44</v>
      </c>
    </row>
    <row r="261">
      <c r="A261" s="2">
        <f>IFERROR(__xludf.DUMMYFUNCTION("""COMPUTED_VALUE"""),40555.666666666664)</f>
        <v>40555.66667</v>
      </c>
      <c r="B261" s="1">
        <f>IFERROR(__xludf.DUMMYFUNCTION("""COMPUTED_VALUE"""),64.02)</f>
        <v>64.02</v>
      </c>
    </row>
    <row r="262">
      <c r="A262" s="2">
        <f>IFERROR(__xludf.DUMMYFUNCTION("""COMPUTED_VALUE"""),40556.666666666664)</f>
        <v>40556.66667</v>
      </c>
      <c r="B262" s="1">
        <f>IFERROR(__xludf.DUMMYFUNCTION("""COMPUTED_VALUE"""),63.96)</f>
        <v>63.96</v>
      </c>
    </row>
    <row r="263">
      <c r="A263" s="2">
        <f>IFERROR(__xludf.DUMMYFUNCTION("""COMPUTED_VALUE"""),40557.666666666664)</f>
        <v>40557.66667</v>
      </c>
      <c r="B263" s="1">
        <f>IFERROR(__xludf.DUMMYFUNCTION("""COMPUTED_VALUE"""),64.57)</f>
        <v>64.57</v>
      </c>
    </row>
    <row r="264">
      <c r="A264" s="2">
        <f>IFERROR(__xludf.DUMMYFUNCTION("""COMPUTED_VALUE"""),40561.666666666664)</f>
        <v>40561.66667</v>
      </c>
      <c r="B264" s="1">
        <f>IFERROR(__xludf.DUMMYFUNCTION("""COMPUTED_VALUE"""),64.86)</f>
        <v>64.86</v>
      </c>
    </row>
    <row r="265">
      <c r="A265" s="2">
        <f>IFERROR(__xludf.DUMMYFUNCTION("""COMPUTED_VALUE"""),40562.666666666664)</f>
        <v>40562.66667</v>
      </c>
      <c r="B265" s="1">
        <f>IFERROR(__xludf.DUMMYFUNCTION("""COMPUTED_VALUE"""),64.19)</f>
        <v>64.19</v>
      </c>
    </row>
    <row r="266">
      <c r="A266" s="2">
        <f>IFERROR(__xludf.DUMMYFUNCTION("""COMPUTED_VALUE"""),40563.666666666664)</f>
        <v>40563.66667</v>
      </c>
      <c r="B266" s="1">
        <f>IFERROR(__xludf.DUMMYFUNCTION("""COMPUTED_VALUE"""),63.6)</f>
        <v>63.6</v>
      </c>
    </row>
    <row r="267">
      <c r="A267" s="2">
        <f>IFERROR(__xludf.DUMMYFUNCTION("""COMPUTED_VALUE"""),40564.666666666664)</f>
        <v>40564.66667</v>
      </c>
      <c r="B267" s="1">
        <f>IFERROR(__xludf.DUMMYFUNCTION("""COMPUTED_VALUE"""),63.23)</f>
        <v>63.23</v>
      </c>
    </row>
    <row r="268">
      <c r="A268" s="2">
        <f>IFERROR(__xludf.DUMMYFUNCTION("""COMPUTED_VALUE"""),40567.666666666664)</f>
        <v>40567.66667</v>
      </c>
      <c r="B268" s="1">
        <f>IFERROR(__xludf.DUMMYFUNCTION("""COMPUTED_VALUE"""),64.14)</f>
        <v>64.14</v>
      </c>
    </row>
    <row r="269">
      <c r="A269" s="2">
        <f>IFERROR(__xludf.DUMMYFUNCTION("""COMPUTED_VALUE"""),40568.666666666664)</f>
        <v>40568.66667</v>
      </c>
      <c r="B269" s="1">
        <f>IFERROR(__xludf.DUMMYFUNCTION("""COMPUTED_VALUE"""),64.23)</f>
        <v>64.23</v>
      </c>
    </row>
    <row r="270">
      <c r="A270" s="2">
        <f>IFERROR(__xludf.DUMMYFUNCTION("""COMPUTED_VALUE"""),40569.666666666664)</f>
        <v>40569.66667</v>
      </c>
      <c r="B270" s="1">
        <f>IFERROR(__xludf.DUMMYFUNCTION("""COMPUTED_VALUE"""),64.7)</f>
        <v>64.7</v>
      </c>
    </row>
    <row r="271">
      <c r="A271" s="2">
        <f>IFERROR(__xludf.DUMMYFUNCTION("""COMPUTED_VALUE"""),40570.666666666664)</f>
        <v>40570.66667</v>
      </c>
      <c r="B271" s="1">
        <f>IFERROR(__xludf.DUMMYFUNCTION("""COMPUTED_VALUE"""),65.0)</f>
        <v>65</v>
      </c>
    </row>
    <row r="272">
      <c r="A272" s="2">
        <f>IFERROR(__xludf.DUMMYFUNCTION("""COMPUTED_VALUE"""),40571.666666666664)</f>
        <v>40571.66667</v>
      </c>
      <c r="B272" s="1">
        <f>IFERROR(__xludf.DUMMYFUNCTION("""COMPUTED_VALUE"""),63.52)</f>
        <v>63.52</v>
      </c>
    </row>
    <row r="273">
      <c r="A273" s="2">
        <f>IFERROR(__xludf.DUMMYFUNCTION("""COMPUTED_VALUE"""),40574.666666666664)</f>
        <v>40574.66667</v>
      </c>
      <c r="B273" s="1">
        <f>IFERROR(__xludf.DUMMYFUNCTION("""COMPUTED_VALUE"""),63.94)</f>
        <v>63.94</v>
      </c>
    </row>
    <row r="274">
      <c r="A274" s="2">
        <f>IFERROR(__xludf.DUMMYFUNCTION("""COMPUTED_VALUE"""),40575.666666666664)</f>
        <v>40575.66667</v>
      </c>
      <c r="B274" s="1">
        <f>IFERROR(__xludf.DUMMYFUNCTION("""COMPUTED_VALUE"""),65.17)</f>
        <v>65.17</v>
      </c>
    </row>
    <row r="275">
      <c r="A275" s="2">
        <f>IFERROR(__xludf.DUMMYFUNCTION("""COMPUTED_VALUE"""),40576.666666666664)</f>
        <v>40576.66667</v>
      </c>
      <c r="B275" s="1">
        <f>IFERROR(__xludf.DUMMYFUNCTION("""COMPUTED_VALUE"""),65.38)</f>
        <v>65.38</v>
      </c>
    </row>
    <row r="276">
      <c r="A276" s="2">
        <f>IFERROR(__xludf.DUMMYFUNCTION("""COMPUTED_VALUE"""),40577.666666666664)</f>
        <v>40577.66667</v>
      </c>
      <c r="B276" s="1">
        <f>IFERROR(__xludf.DUMMYFUNCTION("""COMPUTED_VALUE"""),65.46)</f>
        <v>65.46</v>
      </c>
    </row>
    <row r="277">
      <c r="A277" s="2">
        <f>IFERROR(__xludf.DUMMYFUNCTION("""COMPUTED_VALUE"""),40578.666666666664)</f>
        <v>40578.66667</v>
      </c>
      <c r="B277" s="1">
        <f>IFERROR(__xludf.DUMMYFUNCTION("""COMPUTED_VALUE"""),65.99)</f>
        <v>65.99</v>
      </c>
    </row>
    <row r="278">
      <c r="A278" s="2">
        <f>IFERROR(__xludf.DUMMYFUNCTION("""COMPUTED_VALUE"""),40581.666666666664)</f>
        <v>40581.66667</v>
      </c>
      <c r="B278" s="1">
        <f>IFERROR(__xludf.DUMMYFUNCTION("""COMPUTED_VALUE"""),66.37)</f>
        <v>66.37</v>
      </c>
    </row>
    <row r="279">
      <c r="A279" s="2">
        <f>IFERROR(__xludf.DUMMYFUNCTION("""COMPUTED_VALUE"""),40582.666666666664)</f>
        <v>40582.66667</v>
      </c>
      <c r="B279" s="1">
        <f>IFERROR(__xludf.DUMMYFUNCTION("""COMPUTED_VALUE"""),66.64)</f>
        <v>66.64</v>
      </c>
    </row>
    <row r="280">
      <c r="A280" s="2">
        <f>IFERROR(__xludf.DUMMYFUNCTION("""COMPUTED_VALUE"""),40583.666666666664)</f>
        <v>40583.66667</v>
      </c>
      <c r="B280" s="1">
        <f>IFERROR(__xludf.DUMMYFUNCTION("""COMPUTED_VALUE"""),66.46)</f>
        <v>66.46</v>
      </c>
    </row>
    <row r="281">
      <c r="A281" s="2">
        <f>IFERROR(__xludf.DUMMYFUNCTION("""COMPUTED_VALUE"""),40584.666666666664)</f>
        <v>40584.66667</v>
      </c>
      <c r="B281" s="1">
        <f>IFERROR(__xludf.DUMMYFUNCTION("""COMPUTED_VALUE"""),66.23)</f>
        <v>66.23</v>
      </c>
    </row>
    <row r="282">
      <c r="A282" s="2">
        <f>IFERROR(__xludf.DUMMYFUNCTION("""COMPUTED_VALUE"""),40585.666666666664)</f>
        <v>40585.66667</v>
      </c>
      <c r="B282" s="1">
        <f>IFERROR(__xludf.DUMMYFUNCTION("""COMPUTED_VALUE"""),66.53)</f>
        <v>66.53</v>
      </c>
    </row>
    <row r="283">
      <c r="A283" s="2">
        <f>IFERROR(__xludf.DUMMYFUNCTION("""COMPUTED_VALUE"""),40588.666666666664)</f>
        <v>40588.66667</v>
      </c>
      <c r="B283" s="1">
        <f>IFERROR(__xludf.DUMMYFUNCTION("""COMPUTED_VALUE"""),66.74)</f>
        <v>66.74</v>
      </c>
    </row>
    <row r="284">
      <c r="A284" s="2">
        <f>IFERROR(__xludf.DUMMYFUNCTION("""COMPUTED_VALUE"""),40589.666666666664)</f>
        <v>40589.66667</v>
      </c>
      <c r="B284" s="1">
        <f>IFERROR(__xludf.DUMMYFUNCTION("""COMPUTED_VALUE"""),66.41)</f>
        <v>66.41</v>
      </c>
    </row>
    <row r="285">
      <c r="A285" s="2">
        <f>IFERROR(__xludf.DUMMYFUNCTION("""COMPUTED_VALUE"""),40590.666666666664)</f>
        <v>40590.66667</v>
      </c>
      <c r="B285" s="1">
        <f>IFERROR(__xludf.DUMMYFUNCTION("""COMPUTED_VALUE"""),66.92)</f>
        <v>66.92</v>
      </c>
    </row>
    <row r="286">
      <c r="A286" s="2">
        <f>IFERROR(__xludf.DUMMYFUNCTION("""COMPUTED_VALUE"""),40591.666666666664)</f>
        <v>40591.66667</v>
      </c>
      <c r="B286" s="1">
        <f>IFERROR(__xludf.DUMMYFUNCTION("""COMPUTED_VALUE"""),67.05)</f>
        <v>67.05</v>
      </c>
    </row>
    <row r="287">
      <c r="A287" s="2">
        <f>IFERROR(__xludf.DUMMYFUNCTION("""COMPUTED_VALUE"""),40592.666666666664)</f>
        <v>40592.66667</v>
      </c>
      <c r="B287" s="1">
        <f>IFERROR(__xludf.DUMMYFUNCTION("""COMPUTED_VALUE"""),67.01)</f>
        <v>67.01</v>
      </c>
    </row>
    <row r="288">
      <c r="A288" s="2">
        <f>IFERROR(__xludf.DUMMYFUNCTION("""COMPUTED_VALUE"""),40596.666666666664)</f>
        <v>40596.66667</v>
      </c>
      <c r="B288" s="1">
        <f>IFERROR(__xludf.DUMMYFUNCTION("""COMPUTED_VALUE"""),65.17)</f>
        <v>65.17</v>
      </c>
    </row>
    <row r="289">
      <c r="A289" s="2">
        <f>IFERROR(__xludf.DUMMYFUNCTION("""COMPUTED_VALUE"""),40597.666666666664)</f>
        <v>40597.66667</v>
      </c>
      <c r="B289" s="1">
        <f>IFERROR(__xludf.DUMMYFUNCTION("""COMPUTED_VALUE"""),64.23)</f>
        <v>64.23</v>
      </c>
    </row>
    <row r="290">
      <c r="A290" s="2">
        <f>IFERROR(__xludf.DUMMYFUNCTION("""COMPUTED_VALUE"""),40598.666666666664)</f>
        <v>40598.66667</v>
      </c>
      <c r="B290" s="1">
        <f>IFERROR(__xludf.DUMMYFUNCTION("""COMPUTED_VALUE"""),64.52)</f>
        <v>64.52</v>
      </c>
    </row>
    <row r="291">
      <c r="A291" s="2">
        <f>IFERROR(__xludf.DUMMYFUNCTION("""COMPUTED_VALUE"""),40599.666666666664)</f>
        <v>40599.66667</v>
      </c>
      <c r="B291" s="1">
        <f>IFERROR(__xludf.DUMMYFUNCTION("""COMPUTED_VALUE"""),65.46)</f>
        <v>65.46</v>
      </c>
    </row>
    <row r="292">
      <c r="A292" s="2">
        <f>IFERROR(__xludf.DUMMYFUNCTION("""COMPUTED_VALUE"""),40602.666666666664)</f>
        <v>40602.66667</v>
      </c>
      <c r="B292" s="1">
        <f>IFERROR(__xludf.DUMMYFUNCTION("""COMPUTED_VALUE"""),65.5)</f>
        <v>65.5</v>
      </c>
    </row>
    <row r="293">
      <c r="A293" s="2">
        <f>IFERROR(__xludf.DUMMYFUNCTION("""COMPUTED_VALUE"""),40603.666666666664)</f>
        <v>40603.66667</v>
      </c>
      <c r="B293" s="1">
        <f>IFERROR(__xludf.DUMMYFUNCTION("""COMPUTED_VALUE"""),64.32)</f>
        <v>64.32</v>
      </c>
    </row>
    <row r="294">
      <c r="A294" s="2">
        <f>IFERROR(__xludf.DUMMYFUNCTION("""COMPUTED_VALUE"""),40604.666666666664)</f>
        <v>40604.66667</v>
      </c>
      <c r="B294" s="1">
        <f>IFERROR(__xludf.DUMMYFUNCTION("""COMPUTED_VALUE"""),64.67)</f>
        <v>64.67</v>
      </c>
    </row>
    <row r="295">
      <c r="A295" s="2">
        <f>IFERROR(__xludf.DUMMYFUNCTION("""COMPUTED_VALUE"""),40605.666666666664)</f>
        <v>40605.66667</v>
      </c>
      <c r="B295" s="1">
        <f>IFERROR(__xludf.DUMMYFUNCTION("""COMPUTED_VALUE"""),65.82)</f>
        <v>65.82</v>
      </c>
    </row>
    <row r="296">
      <c r="A296" s="2">
        <f>IFERROR(__xludf.DUMMYFUNCTION("""COMPUTED_VALUE"""),40606.666666666664)</f>
        <v>40606.66667</v>
      </c>
      <c r="B296" s="1">
        <f>IFERROR(__xludf.DUMMYFUNCTION("""COMPUTED_VALUE"""),65.44)</f>
        <v>65.44</v>
      </c>
    </row>
    <row r="297">
      <c r="A297" s="2">
        <f>IFERROR(__xludf.DUMMYFUNCTION("""COMPUTED_VALUE"""),40609.666666666664)</f>
        <v>40609.66667</v>
      </c>
      <c r="B297" s="1">
        <f>IFERROR(__xludf.DUMMYFUNCTION("""COMPUTED_VALUE"""),64.45)</f>
        <v>64.45</v>
      </c>
    </row>
    <row r="298">
      <c r="A298" s="2">
        <f>IFERROR(__xludf.DUMMYFUNCTION("""COMPUTED_VALUE"""),40610.666666666664)</f>
        <v>40610.66667</v>
      </c>
      <c r="B298" s="1">
        <f>IFERROR(__xludf.DUMMYFUNCTION("""COMPUTED_VALUE"""),64.92)</f>
        <v>64.92</v>
      </c>
    </row>
    <row r="299">
      <c r="A299" s="2">
        <f>IFERROR(__xludf.DUMMYFUNCTION("""COMPUTED_VALUE"""),40611.666666666664)</f>
        <v>40611.66667</v>
      </c>
      <c r="B299" s="1">
        <f>IFERROR(__xludf.DUMMYFUNCTION("""COMPUTED_VALUE"""),64.4)</f>
        <v>64.4</v>
      </c>
    </row>
    <row r="300">
      <c r="A300" s="2">
        <f>IFERROR(__xludf.DUMMYFUNCTION("""COMPUTED_VALUE"""),40612.666666666664)</f>
        <v>40612.66667</v>
      </c>
      <c r="B300" s="1">
        <f>IFERROR(__xludf.DUMMYFUNCTION("""COMPUTED_VALUE"""),63.06)</f>
        <v>63.06</v>
      </c>
    </row>
    <row r="301">
      <c r="A301" s="2">
        <f>IFERROR(__xludf.DUMMYFUNCTION("""COMPUTED_VALUE"""),40613.666666666664)</f>
        <v>40613.66667</v>
      </c>
      <c r="B301" s="1">
        <f>IFERROR(__xludf.DUMMYFUNCTION("""COMPUTED_VALUE"""),63.45)</f>
        <v>63.45</v>
      </c>
    </row>
    <row r="302">
      <c r="A302" s="2">
        <f>IFERROR(__xludf.DUMMYFUNCTION("""COMPUTED_VALUE"""),40616.666666666664)</f>
        <v>40616.66667</v>
      </c>
      <c r="B302" s="1">
        <f>IFERROR(__xludf.DUMMYFUNCTION("""COMPUTED_VALUE"""),63.13)</f>
        <v>63.13</v>
      </c>
    </row>
    <row r="303">
      <c r="A303" s="2">
        <f>IFERROR(__xludf.DUMMYFUNCTION("""COMPUTED_VALUE"""),40617.666666666664)</f>
        <v>40617.66667</v>
      </c>
      <c r="B303" s="1">
        <f>IFERROR(__xludf.DUMMYFUNCTION("""COMPUTED_VALUE"""),62.25)</f>
        <v>62.25</v>
      </c>
    </row>
    <row r="304">
      <c r="A304" s="2">
        <f>IFERROR(__xludf.DUMMYFUNCTION("""COMPUTED_VALUE"""),40618.666666666664)</f>
        <v>40618.66667</v>
      </c>
      <c r="B304" s="1">
        <f>IFERROR(__xludf.DUMMYFUNCTION("""COMPUTED_VALUE"""),60.68)</f>
        <v>60.68</v>
      </c>
    </row>
    <row r="305">
      <c r="A305" s="2">
        <f>IFERROR(__xludf.DUMMYFUNCTION("""COMPUTED_VALUE"""),40619.666666666664)</f>
        <v>40619.66667</v>
      </c>
      <c r="B305" s="1">
        <f>IFERROR(__xludf.DUMMYFUNCTION("""COMPUTED_VALUE"""),61.19)</f>
        <v>61.19</v>
      </c>
    </row>
    <row r="306">
      <c r="A306" s="2">
        <f>IFERROR(__xludf.DUMMYFUNCTION("""COMPUTED_VALUE"""),40620.666666666664)</f>
        <v>40620.66667</v>
      </c>
      <c r="B306" s="1">
        <f>IFERROR(__xludf.DUMMYFUNCTION("""COMPUTED_VALUE"""),61.33)</f>
        <v>61.33</v>
      </c>
    </row>
    <row r="307">
      <c r="A307" s="2">
        <f>IFERROR(__xludf.DUMMYFUNCTION("""COMPUTED_VALUE"""),40623.666666666664)</f>
        <v>40623.66667</v>
      </c>
      <c r="B307" s="1">
        <f>IFERROR(__xludf.DUMMYFUNCTION("""COMPUTED_VALUE"""),62.55)</f>
        <v>62.55</v>
      </c>
    </row>
    <row r="308">
      <c r="A308" s="2">
        <f>IFERROR(__xludf.DUMMYFUNCTION("""COMPUTED_VALUE"""),40624.666666666664)</f>
        <v>40624.66667</v>
      </c>
      <c r="B308" s="1">
        <f>IFERROR(__xludf.DUMMYFUNCTION("""COMPUTED_VALUE"""),62.38)</f>
        <v>62.38</v>
      </c>
    </row>
    <row r="309">
      <c r="A309" s="2">
        <f>IFERROR(__xludf.DUMMYFUNCTION("""COMPUTED_VALUE"""),40625.666666666664)</f>
        <v>40625.66667</v>
      </c>
      <c r="B309" s="1">
        <f>IFERROR(__xludf.DUMMYFUNCTION("""COMPUTED_VALUE"""),62.75)</f>
        <v>62.75</v>
      </c>
    </row>
    <row r="310">
      <c r="A310" s="2">
        <f>IFERROR(__xludf.DUMMYFUNCTION("""COMPUTED_VALUE"""),40626.666666666664)</f>
        <v>40626.66667</v>
      </c>
      <c r="B310" s="1">
        <f>IFERROR(__xludf.DUMMYFUNCTION("""COMPUTED_VALUE"""),63.75)</f>
        <v>63.75</v>
      </c>
    </row>
    <row r="311">
      <c r="A311" s="2">
        <f>IFERROR(__xludf.DUMMYFUNCTION("""COMPUTED_VALUE"""),40627.666666666664)</f>
        <v>40627.66667</v>
      </c>
      <c r="B311" s="1">
        <f>IFERROR(__xludf.DUMMYFUNCTION("""COMPUTED_VALUE"""),63.95)</f>
        <v>63.95</v>
      </c>
    </row>
    <row r="312">
      <c r="A312" s="2">
        <f>IFERROR(__xludf.DUMMYFUNCTION("""COMPUTED_VALUE"""),40630.666666666664)</f>
        <v>40630.66667</v>
      </c>
      <c r="B312" s="1">
        <f>IFERROR(__xludf.DUMMYFUNCTION("""COMPUTED_VALUE"""),63.63)</f>
        <v>63.63</v>
      </c>
    </row>
    <row r="313">
      <c r="A313" s="2">
        <f>IFERROR(__xludf.DUMMYFUNCTION("""COMPUTED_VALUE"""),40631.666666666664)</f>
        <v>40631.66667</v>
      </c>
      <c r="B313" s="1">
        <f>IFERROR(__xludf.DUMMYFUNCTION("""COMPUTED_VALUE"""),64.04)</f>
        <v>64.04</v>
      </c>
    </row>
    <row r="314">
      <c r="A314" s="2">
        <f>IFERROR(__xludf.DUMMYFUNCTION("""COMPUTED_VALUE"""),40632.666666666664)</f>
        <v>40632.66667</v>
      </c>
      <c r="B314" s="1">
        <f>IFERROR(__xludf.DUMMYFUNCTION("""COMPUTED_VALUE"""),64.27)</f>
        <v>64.27</v>
      </c>
    </row>
    <row r="315">
      <c r="A315" s="2">
        <f>IFERROR(__xludf.DUMMYFUNCTION("""COMPUTED_VALUE"""),40633.666666666664)</f>
        <v>40633.66667</v>
      </c>
      <c r="B315" s="1">
        <f>IFERROR(__xludf.DUMMYFUNCTION("""COMPUTED_VALUE"""),64.23)</f>
        <v>64.23</v>
      </c>
    </row>
    <row r="316">
      <c r="A316" s="2">
        <f>IFERROR(__xludf.DUMMYFUNCTION("""COMPUTED_VALUE"""),40634.666666666664)</f>
        <v>40634.66667</v>
      </c>
      <c r="B316" s="1">
        <f>IFERROR(__xludf.DUMMYFUNCTION("""COMPUTED_VALUE"""),64.04)</f>
        <v>64.04</v>
      </c>
    </row>
    <row r="317">
      <c r="A317" s="2">
        <f>IFERROR(__xludf.DUMMYFUNCTION("""COMPUTED_VALUE"""),40637.666666666664)</f>
        <v>40637.66667</v>
      </c>
      <c r="B317" s="1">
        <f>IFERROR(__xludf.DUMMYFUNCTION("""COMPUTED_VALUE"""),63.76)</f>
        <v>63.76</v>
      </c>
    </row>
    <row r="318">
      <c r="A318" s="2">
        <f>IFERROR(__xludf.DUMMYFUNCTION("""COMPUTED_VALUE"""),40638.666666666664)</f>
        <v>40638.66667</v>
      </c>
      <c r="B318" s="1">
        <f>IFERROR(__xludf.DUMMYFUNCTION("""COMPUTED_VALUE"""),63.8)</f>
        <v>63.8</v>
      </c>
    </row>
    <row r="319">
      <c r="A319" s="2">
        <f>IFERROR(__xludf.DUMMYFUNCTION("""COMPUTED_VALUE"""),40639.666666666664)</f>
        <v>40639.66667</v>
      </c>
      <c r="B319" s="1">
        <f>IFERROR(__xludf.DUMMYFUNCTION("""COMPUTED_VALUE"""),64.25)</f>
        <v>64.25</v>
      </c>
    </row>
    <row r="320">
      <c r="A320" s="2">
        <f>IFERROR(__xludf.DUMMYFUNCTION("""COMPUTED_VALUE"""),40640.666666666664)</f>
        <v>40640.66667</v>
      </c>
      <c r="B320" s="1">
        <f>IFERROR(__xludf.DUMMYFUNCTION("""COMPUTED_VALUE"""),64.19)</f>
        <v>64.19</v>
      </c>
    </row>
    <row r="321">
      <c r="A321" s="2">
        <f>IFERROR(__xludf.DUMMYFUNCTION("""COMPUTED_VALUE"""),40641.666666666664)</f>
        <v>40641.66667</v>
      </c>
      <c r="B321" s="1">
        <f>IFERROR(__xludf.DUMMYFUNCTION("""COMPUTED_VALUE"""),63.83)</f>
        <v>63.83</v>
      </c>
    </row>
    <row r="322">
      <c r="A322" s="2">
        <f>IFERROR(__xludf.DUMMYFUNCTION("""COMPUTED_VALUE"""),40644.666666666664)</f>
        <v>40644.66667</v>
      </c>
      <c r="B322" s="1">
        <f>IFERROR(__xludf.DUMMYFUNCTION("""COMPUTED_VALUE"""),63.65)</f>
        <v>63.65</v>
      </c>
    </row>
    <row r="323">
      <c r="A323" s="2">
        <f>IFERROR(__xludf.DUMMYFUNCTION("""COMPUTED_VALUE"""),40645.666666666664)</f>
        <v>40645.66667</v>
      </c>
      <c r="B323" s="1">
        <f>IFERROR(__xludf.DUMMYFUNCTION("""COMPUTED_VALUE"""),63.03)</f>
        <v>63.03</v>
      </c>
    </row>
    <row r="324">
      <c r="A324" s="2">
        <f>IFERROR(__xludf.DUMMYFUNCTION("""COMPUTED_VALUE"""),40646.666666666664)</f>
        <v>40646.66667</v>
      </c>
      <c r="B324" s="1">
        <f>IFERROR(__xludf.DUMMYFUNCTION("""COMPUTED_VALUE"""),63.51)</f>
        <v>63.51</v>
      </c>
    </row>
    <row r="325">
      <c r="A325" s="2">
        <f>IFERROR(__xludf.DUMMYFUNCTION("""COMPUTED_VALUE"""),40647.666666666664)</f>
        <v>40647.66667</v>
      </c>
      <c r="B325" s="1">
        <f>IFERROR(__xludf.DUMMYFUNCTION("""COMPUTED_VALUE"""),63.35)</f>
        <v>63.35</v>
      </c>
    </row>
    <row r="326">
      <c r="A326" s="2">
        <f>IFERROR(__xludf.DUMMYFUNCTION("""COMPUTED_VALUE"""),40648.666666666664)</f>
        <v>40648.66667</v>
      </c>
      <c r="B326" s="1">
        <f>IFERROR(__xludf.DUMMYFUNCTION("""COMPUTED_VALUE"""),63.19)</f>
        <v>63.19</v>
      </c>
    </row>
    <row r="327">
      <c r="A327" s="2">
        <f>IFERROR(__xludf.DUMMYFUNCTION("""COMPUTED_VALUE"""),40651.666666666664)</f>
        <v>40651.66667</v>
      </c>
      <c r="B327" s="1">
        <f>IFERROR(__xludf.DUMMYFUNCTION("""COMPUTED_VALUE"""),62.61)</f>
        <v>62.61</v>
      </c>
    </row>
    <row r="328">
      <c r="A328" s="2">
        <f>IFERROR(__xludf.DUMMYFUNCTION("""COMPUTED_VALUE"""),40652.666666666664)</f>
        <v>40652.66667</v>
      </c>
      <c r="B328" s="1">
        <f>IFERROR(__xludf.DUMMYFUNCTION("""COMPUTED_VALUE"""),62.86)</f>
        <v>62.86</v>
      </c>
    </row>
    <row r="329">
      <c r="A329" s="2">
        <f>IFERROR(__xludf.DUMMYFUNCTION("""COMPUTED_VALUE"""),40653.666666666664)</f>
        <v>40653.66667</v>
      </c>
      <c r="B329" s="1">
        <f>IFERROR(__xludf.DUMMYFUNCTION("""COMPUTED_VALUE"""),64.41)</f>
        <v>64.41</v>
      </c>
    </row>
    <row r="330">
      <c r="A330" s="2">
        <f>IFERROR(__xludf.DUMMYFUNCTION("""COMPUTED_VALUE"""),40654.666666666664)</f>
        <v>40654.66667</v>
      </c>
      <c r="B330" s="1">
        <f>IFERROR(__xludf.DUMMYFUNCTION("""COMPUTED_VALUE"""),64.97)</f>
        <v>64.97</v>
      </c>
    </row>
    <row r="331">
      <c r="A331" s="2">
        <f>IFERROR(__xludf.DUMMYFUNCTION("""COMPUTED_VALUE"""),40658.666666666664)</f>
        <v>40658.66667</v>
      </c>
      <c r="B331" s="1">
        <f>IFERROR(__xludf.DUMMYFUNCTION("""COMPUTED_VALUE"""),65.15)</f>
        <v>65.15</v>
      </c>
    </row>
    <row r="332">
      <c r="A332" s="2">
        <f>IFERROR(__xludf.DUMMYFUNCTION("""COMPUTED_VALUE"""),40659.666666666664)</f>
        <v>40659.66667</v>
      </c>
      <c r="B332" s="1">
        <f>IFERROR(__xludf.DUMMYFUNCTION("""COMPUTED_VALUE"""),65.63)</f>
        <v>65.63</v>
      </c>
    </row>
    <row r="333">
      <c r="A333" s="2">
        <f>IFERROR(__xludf.DUMMYFUNCTION("""COMPUTED_VALUE"""),40660.666666666664)</f>
        <v>40660.66667</v>
      </c>
      <c r="B333" s="1">
        <f>IFERROR(__xludf.DUMMYFUNCTION("""COMPUTED_VALUE"""),65.95)</f>
        <v>65.95</v>
      </c>
    </row>
    <row r="334">
      <c r="A334" s="2">
        <f>IFERROR(__xludf.DUMMYFUNCTION("""COMPUTED_VALUE"""),40661.666666666664)</f>
        <v>40661.66667</v>
      </c>
      <c r="B334" s="1">
        <f>IFERROR(__xludf.DUMMYFUNCTION("""COMPUTED_VALUE"""),65.96)</f>
        <v>65.96</v>
      </c>
    </row>
    <row r="335">
      <c r="A335" s="2">
        <f>IFERROR(__xludf.DUMMYFUNCTION("""COMPUTED_VALUE"""),40662.666666666664)</f>
        <v>40662.66667</v>
      </c>
      <c r="B335" s="1">
        <f>IFERROR(__xludf.DUMMYFUNCTION("""COMPUTED_VALUE"""),66.19)</f>
        <v>66.19</v>
      </c>
    </row>
    <row r="336">
      <c r="A336" s="2">
        <f>IFERROR(__xludf.DUMMYFUNCTION("""COMPUTED_VALUE"""),40665.666666666664)</f>
        <v>40665.66667</v>
      </c>
      <c r="B336" s="1">
        <f>IFERROR(__xludf.DUMMYFUNCTION("""COMPUTED_VALUE"""),65.77)</f>
        <v>65.77</v>
      </c>
    </row>
    <row r="337">
      <c r="A337" s="2">
        <f>IFERROR(__xludf.DUMMYFUNCTION("""COMPUTED_VALUE"""),40666.666666666664)</f>
        <v>40666.66667</v>
      </c>
      <c r="B337" s="1">
        <f>IFERROR(__xludf.DUMMYFUNCTION("""COMPUTED_VALUE"""),65.43)</f>
        <v>65.43</v>
      </c>
    </row>
    <row r="338">
      <c r="A338" s="2">
        <f>IFERROR(__xludf.DUMMYFUNCTION("""COMPUTED_VALUE"""),40667.666666666664)</f>
        <v>40667.66667</v>
      </c>
      <c r="B338" s="1">
        <f>IFERROR(__xludf.DUMMYFUNCTION("""COMPUTED_VALUE"""),65.24)</f>
        <v>65.24</v>
      </c>
    </row>
    <row r="339">
      <c r="A339" s="2">
        <f>IFERROR(__xludf.DUMMYFUNCTION("""COMPUTED_VALUE"""),40668.666666666664)</f>
        <v>40668.66667</v>
      </c>
      <c r="B339" s="1">
        <f>IFERROR(__xludf.DUMMYFUNCTION("""COMPUTED_VALUE"""),64.96)</f>
        <v>64.96</v>
      </c>
    </row>
    <row r="340">
      <c r="A340" s="2">
        <f>IFERROR(__xludf.DUMMYFUNCTION("""COMPUTED_VALUE"""),40669.666666666664)</f>
        <v>40669.66667</v>
      </c>
      <c r="B340" s="1">
        <f>IFERROR(__xludf.DUMMYFUNCTION("""COMPUTED_VALUE"""),65.24)</f>
        <v>65.24</v>
      </c>
    </row>
    <row r="341">
      <c r="A341" s="2">
        <f>IFERROR(__xludf.DUMMYFUNCTION("""COMPUTED_VALUE"""),40672.666666666664)</f>
        <v>40672.66667</v>
      </c>
      <c r="B341" s="1">
        <f>IFERROR(__xludf.DUMMYFUNCTION("""COMPUTED_VALUE"""),65.52)</f>
        <v>65.52</v>
      </c>
    </row>
    <row r="342">
      <c r="A342" s="2">
        <f>IFERROR(__xludf.DUMMYFUNCTION("""COMPUTED_VALUE"""),40673.666666666664)</f>
        <v>40673.66667</v>
      </c>
      <c r="B342" s="1">
        <f>IFERROR(__xludf.DUMMYFUNCTION("""COMPUTED_VALUE"""),66.1)</f>
        <v>66.1</v>
      </c>
    </row>
    <row r="343">
      <c r="A343" s="2">
        <f>IFERROR(__xludf.DUMMYFUNCTION("""COMPUTED_VALUE"""),40674.666666666664)</f>
        <v>40674.66667</v>
      </c>
      <c r="B343" s="1">
        <f>IFERROR(__xludf.DUMMYFUNCTION("""COMPUTED_VALUE"""),65.55)</f>
        <v>65.55</v>
      </c>
    </row>
    <row r="344">
      <c r="A344" s="2">
        <f>IFERROR(__xludf.DUMMYFUNCTION("""COMPUTED_VALUE"""),40675.666666666664)</f>
        <v>40675.66667</v>
      </c>
      <c r="B344" s="1">
        <f>IFERROR(__xludf.DUMMYFUNCTION("""COMPUTED_VALUE"""),65.96)</f>
        <v>65.96</v>
      </c>
    </row>
    <row r="345">
      <c r="A345" s="2">
        <f>IFERROR(__xludf.DUMMYFUNCTION("""COMPUTED_VALUE"""),40676.666666666664)</f>
        <v>40676.66667</v>
      </c>
      <c r="B345" s="1">
        <f>IFERROR(__xludf.DUMMYFUNCTION("""COMPUTED_VALUE"""),65.19)</f>
        <v>65.19</v>
      </c>
    </row>
    <row r="346">
      <c r="A346" s="2">
        <f>IFERROR(__xludf.DUMMYFUNCTION("""COMPUTED_VALUE"""),40679.666666666664)</f>
        <v>40679.66667</v>
      </c>
      <c r="B346" s="1">
        <f>IFERROR(__xludf.DUMMYFUNCTION("""COMPUTED_VALUE"""),64.14)</f>
        <v>64.14</v>
      </c>
    </row>
    <row r="347">
      <c r="A347" s="2">
        <f>IFERROR(__xludf.DUMMYFUNCTION("""COMPUTED_VALUE"""),40680.666666666664)</f>
        <v>40680.66667</v>
      </c>
      <c r="B347" s="1">
        <f>IFERROR(__xludf.DUMMYFUNCTION("""COMPUTED_VALUE"""),63.95)</f>
        <v>63.95</v>
      </c>
    </row>
    <row r="348">
      <c r="A348" s="2">
        <f>IFERROR(__xludf.DUMMYFUNCTION("""COMPUTED_VALUE"""),40681.666666666664)</f>
        <v>40681.66667</v>
      </c>
      <c r="B348" s="1">
        <f>IFERROR(__xludf.DUMMYFUNCTION("""COMPUTED_VALUE"""),64.57)</f>
        <v>64.57</v>
      </c>
    </row>
    <row r="349">
      <c r="A349" s="2">
        <f>IFERROR(__xludf.DUMMYFUNCTION("""COMPUTED_VALUE"""),40682.666666666664)</f>
        <v>40682.66667</v>
      </c>
      <c r="B349" s="1">
        <f>IFERROR(__xludf.DUMMYFUNCTION("""COMPUTED_VALUE"""),64.67)</f>
        <v>64.67</v>
      </c>
    </row>
    <row r="350">
      <c r="A350" s="2">
        <f>IFERROR(__xludf.DUMMYFUNCTION("""COMPUTED_VALUE"""),40683.666666666664)</f>
        <v>40683.66667</v>
      </c>
      <c r="B350" s="1">
        <f>IFERROR(__xludf.DUMMYFUNCTION("""COMPUTED_VALUE"""),64.27)</f>
        <v>64.27</v>
      </c>
    </row>
    <row r="351">
      <c r="A351" s="2">
        <f>IFERROR(__xludf.DUMMYFUNCTION("""COMPUTED_VALUE"""),40686.666666666664)</f>
        <v>40686.66667</v>
      </c>
      <c r="B351" s="1">
        <f>IFERROR(__xludf.DUMMYFUNCTION("""COMPUTED_VALUE"""),63.22)</f>
        <v>63.22</v>
      </c>
    </row>
    <row r="352">
      <c r="A352" s="2">
        <f>IFERROR(__xludf.DUMMYFUNCTION("""COMPUTED_VALUE"""),40687.666666666664)</f>
        <v>40687.66667</v>
      </c>
      <c r="B352" s="1">
        <f>IFERROR(__xludf.DUMMYFUNCTION("""COMPUTED_VALUE"""),62.89)</f>
        <v>62.89</v>
      </c>
    </row>
    <row r="353">
      <c r="A353" s="2">
        <f>IFERROR(__xludf.DUMMYFUNCTION("""COMPUTED_VALUE"""),40688.666666666664)</f>
        <v>40688.66667</v>
      </c>
      <c r="B353" s="1">
        <f>IFERROR(__xludf.DUMMYFUNCTION("""COMPUTED_VALUE"""),63.25)</f>
        <v>63.25</v>
      </c>
    </row>
    <row r="354">
      <c r="A354" s="2">
        <f>IFERROR(__xludf.DUMMYFUNCTION("""COMPUTED_VALUE"""),40689.666666666664)</f>
        <v>40689.66667</v>
      </c>
      <c r="B354" s="1">
        <f>IFERROR(__xludf.DUMMYFUNCTION("""COMPUTED_VALUE"""),63.69)</f>
        <v>63.69</v>
      </c>
    </row>
    <row r="355">
      <c r="A355" s="2">
        <f>IFERROR(__xludf.DUMMYFUNCTION("""COMPUTED_VALUE"""),40690.666666666664)</f>
        <v>40690.66667</v>
      </c>
      <c r="B355" s="1">
        <f>IFERROR(__xludf.DUMMYFUNCTION("""COMPUTED_VALUE"""),64.04)</f>
        <v>64.04</v>
      </c>
    </row>
    <row r="356">
      <c r="A356" s="2">
        <f>IFERROR(__xludf.DUMMYFUNCTION("""COMPUTED_VALUE"""),40694.666666666664)</f>
        <v>40694.66667</v>
      </c>
      <c r="B356" s="1">
        <f>IFERROR(__xludf.DUMMYFUNCTION("""COMPUTED_VALUE"""),64.99)</f>
        <v>64.99</v>
      </c>
    </row>
    <row r="357">
      <c r="A357" s="2">
        <f>IFERROR(__xludf.DUMMYFUNCTION("""COMPUTED_VALUE"""),40695.666666666664)</f>
        <v>40695.66667</v>
      </c>
      <c r="B357" s="1">
        <f>IFERROR(__xludf.DUMMYFUNCTION("""COMPUTED_VALUE"""),63.55)</f>
        <v>63.55</v>
      </c>
    </row>
    <row r="358">
      <c r="A358" s="2">
        <f>IFERROR(__xludf.DUMMYFUNCTION("""COMPUTED_VALUE"""),40696.666666666664)</f>
        <v>40696.66667</v>
      </c>
      <c r="B358" s="1">
        <f>IFERROR(__xludf.DUMMYFUNCTION("""COMPUTED_VALUE"""),63.6)</f>
        <v>63.6</v>
      </c>
    </row>
    <row r="359">
      <c r="A359" s="2">
        <f>IFERROR(__xludf.DUMMYFUNCTION("""COMPUTED_VALUE"""),40697.666666666664)</f>
        <v>40697.66667</v>
      </c>
      <c r="B359" s="1">
        <f>IFERROR(__xludf.DUMMYFUNCTION("""COMPUTED_VALUE"""),62.66)</f>
        <v>62.66</v>
      </c>
    </row>
    <row r="360">
      <c r="A360" s="2">
        <f>IFERROR(__xludf.DUMMYFUNCTION("""COMPUTED_VALUE"""),40700.666666666664)</f>
        <v>40700.66667</v>
      </c>
      <c r="B360" s="1">
        <f>IFERROR(__xludf.DUMMYFUNCTION("""COMPUTED_VALUE"""),62.13)</f>
        <v>62.13</v>
      </c>
    </row>
    <row r="361">
      <c r="A361" s="2">
        <f>IFERROR(__xludf.DUMMYFUNCTION("""COMPUTED_VALUE"""),40701.666666666664)</f>
        <v>40701.66667</v>
      </c>
      <c r="B361" s="1">
        <f>IFERROR(__xludf.DUMMYFUNCTION("""COMPUTED_VALUE"""),61.99)</f>
        <v>61.99</v>
      </c>
    </row>
    <row r="362">
      <c r="A362" s="2">
        <f>IFERROR(__xludf.DUMMYFUNCTION("""COMPUTED_VALUE"""),40702.666666666664)</f>
        <v>40702.66667</v>
      </c>
      <c r="B362" s="1">
        <f>IFERROR(__xludf.DUMMYFUNCTION("""COMPUTED_VALUE"""),61.4)</f>
        <v>61.4</v>
      </c>
    </row>
    <row r="363">
      <c r="A363" s="2">
        <f>IFERROR(__xludf.DUMMYFUNCTION("""COMPUTED_VALUE"""),40703.666666666664)</f>
        <v>40703.66667</v>
      </c>
      <c r="B363" s="1">
        <f>IFERROR(__xludf.DUMMYFUNCTION("""COMPUTED_VALUE"""),61.5)</f>
        <v>61.5</v>
      </c>
    </row>
    <row r="364">
      <c r="A364" s="2">
        <f>IFERROR(__xludf.DUMMYFUNCTION("""COMPUTED_VALUE"""),40704.666666666664)</f>
        <v>40704.66667</v>
      </c>
      <c r="B364" s="1">
        <f>IFERROR(__xludf.DUMMYFUNCTION("""COMPUTED_VALUE"""),60.61)</f>
        <v>60.61</v>
      </c>
    </row>
    <row r="365">
      <c r="A365" s="2">
        <f>IFERROR(__xludf.DUMMYFUNCTION("""COMPUTED_VALUE"""),40707.666666666664)</f>
        <v>40707.66667</v>
      </c>
      <c r="B365" s="1">
        <f>IFERROR(__xludf.DUMMYFUNCTION("""COMPUTED_VALUE"""),60.49)</f>
        <v>60.49</v>
      </c>
    </row>
    <row r="366">
      <c r="A366" s="2">
        <f>IFERROR(__xludf.DUMMYFUNCTION("""COMPUTED_VALUE"""),40708.666666666664)</f>
        <v>40708.66667</v>
      </c>
      <c r="B366" s="1">
        <f>IFERROR(__xludf.DUMMYFUNCTION("""COMPUTED_VALUE"""),61.35)</f>
        <v>61.35</v>
      </c>
    </row>
    <row r="367">
      <c r="A367" s="2">
        <f>IFERROR(__xludf.DUMMYFUNCTION("""COMPUTED_VALUE"""),40709.666666666664)</f>
        <v>40709.66667</v>
      </c>
      <c r="B367" s="1">
        <f>IFERROR(__xludf.DUMMYFUNCTION("""COMPUTED_VALUE"""),60.26)</f>
        <v>60.26</v>
      </c>
    </row>
    <row r="368">
      <c r="A368" s="2">
        <f>IFERROR(__xludf.DUMMYFUNCTION("""COMPUTED_VALUE"""),40710.666666666664)</f>
        <v>40710.66667</v>
      </c>
      <c r="B368" s="1">
        <f>IFERROR(__xludf.DUMMYFUNCTION("""COMPUTED_VALUE"""),59.9)</f>
        <v>59.9</v>
      </c>
    </row>
    <row r="369">
      <c r="A369" s="2">
        <f>IFERROR(__xludf.DUMMYFUNCTION("""COMPUTED_VALUE"""),40711.666666666664)</f>
        <v>40711.66667</v>
      </c>
      <c r="B369" s="1">
        <f>IFERROR(__xludf.DUMMYFUNCTION("""COMPUTED_VALUE"""),59.74)</f>
        <v>59.74</v>
      </c>
    </row>
    <row r="370">
      <c r="A370" s="2">
        <f>IFERROR(__xludf.DUMMYFUNCTION("""COMPUTED_VALUE"""),40714.666666666664)</f>
        <v>40714.66667</v>
      </c>
      <c r="B370" s="1">
        <f>IFERROR(__xludf.DUMMYFUNCTION("""COMPUTED_VALUE"""),59.96)</f>
        <v>59.96</v>
      </c>
    </row>
    <row r="371">
      <c r="A371" s="2">
        <f>IFERROR(__xludf.DUMMYFUNCTION("""COMPUTED_VALUE"""),40715.666666666664)</f>
        <v>40715.66667</v>
      </c>
      <c r="B371" s="1">
        <f>IFERROR(__xludf.DUMMYFUNCTION("""COMPUTED_VALUE"""),61.21)</f>
        <v>61.21</v>
      </c>
    </row>
    <row r="372">
      <c r="A372" s="2">
        <f>IFERROR(__xludf.DUMMYFUNCTION("""COMPUTED_VALUE"""),40716.666666666664)</f>
        <v>40716.66667</v>
      </c>
      <c r="B372" s="1">
        <f>IFERROR(__xludf.DUMMYFUNCTION("""COMPUTED_VALUE"""),60.79)</f>
        <v>60.79</v>
      </c>
    </row>
    <row r="373">
      <c r="A373" s="2">
        <f>IFERROR(__xludf.DUMMYFUNCTION("""COMPUTED_VALUE"""),40717.666666666664)</f>
        <v>40717.66667</v>
      </c>
      <c r="B373" s="1">
        <f>IFERROR(__xludf.DUMMYFUNCTION("""COMPUTED_VALUE"""),61.41)</f>
        <v>61.41</v>
      </c>
    </row>
    <row r="374">
      <c r="A374" s="2">
        <f>IFERROR(__xludf.DUMMYFUNCTION("""COMPUTED_VALUE"""),40718.666666666664)</f>
        <v>40718.66667</v>
      </c>
      <c r="B374" s="1">
        <f>IFERROR(__xludf.DUMMYFUNCTION("""COMPUTED_VALUE"""),60.4)</f>
        <v>60.4</v>
      </c>
    </row>
    <row r="375">
      <c r="A375" s="2">
        <f>IFERROR(__xludf.DUMMYFUNCTION("""COMPUTED_VALUE"""),40721.666666666664)</f>
        <v>40721.66667</v>
      </c>
      <c r="B375" s="1">
        <f>IFERROR(__xludf.DUMMYFUNCTION("""COMPUTED_VALUE"""),61.18)</f>
        <v>61.18</v>
      </c>
    </row>
    <row r="376">
      <c r="A376" s="2">
        <f>IFERROR(__xludf.DUMMYFUNCTION("""COMPUTED_VALUE"""),40722.666666666664)</f>
        <v>40722.66667</v>
      </c>
      <c r="B376" s="1">
        <f>IFERROR(__xludf.DUMMYFUNCTION("""COMPUTED_VALUE"""),62.02)</f>
        <v>62.02</v>
      </c>
    </row>
    <row r="377">
      <c r="A377" s="2">
        <f>IFERROR(__xludf.DUMMYFUNCTION("""COMPUTED_VALUE"""),40723.666666666664)</f>
        <v>40723.66667</v>
      </c>
      <c r="B377" s="1">
        <f>IFERROR(__xludf.DUMMYFUNCTION("""COMPUTED_VALUE"""),62.45)</f>
        <v>62.45</v>
      </c>
    </row>
    <row r="378">
      <c r="A378" s="2">
        <f>IFERROR(__xludf.DUMMYFUNCTION("""COMPUTED_VALUE"""),40724.666666666664)</f>
        <v>40724.66667</v>
      </c>
      <c r="B378" s="1">
        <f>IFERROR(__xludf.DUMMYFUNCTION("""COMPUTED_VALUE"""),63.35)</f>
        <v>63.35</v>
      </c>
    </row>
    <row r="379">
      <c r="A379" s="2">
        <f>IFERROR(__xludf.DUMMYFUNCTION("""COMPUTED_VALUE"""),40725.666666666664)</f>
        <v>40725.66667</v>
      </c>
      <c r="B379" s="1">
        <f>IFERROR(__xludf.DUMMYFUNCTION("""COMPUTED_VALUE"""),64.38)</f>
        <v>64.38</v>
      </c>
    </row>
    <row r="380">
      <c r="A380" s="2">
        <f>IFERROR(__xludf.DUMMYFUNCTION("""COMPUTED_VALUE"""),40729.666666666664)</f>
        <v>40729.66667</v>
      </c>
      <c r="B380" s="1">
        <f>IFERROR(__xludf.DUMMYFUNCTION("""COMPUTED_VALUE"""),64.52)</f>
        <v>64.52</v>
      </c>
    </row>
    <row r="381">
      <c r="A381" s="2">
        <f>IFERROR(__xludf.DUMMYFUNCTION("""COMPUTED_VALUE"""),40730.666666666664)</f>
        <v>40730.66667</v>
      </c>
      <c r="B381" s="1">
        <f>IFERROR(__xludf.DUMMYFUNCTION("""COMPUTED_VALUE"""),64.78)</f>
        <v>64.78</v>
      </c>
    </row>
    <row r="382">
      <c r="A382" s="2">
        <f>IFERROR(__xludf.DUMMYFUNCTION("""COMPUTED_VALUE"""),40731.666666666664)</f>
        <v>40731.66667</v>
      </c>
      <c r="B382" s="1">
        <f>IFERROR(__xludf.DUMMYFUNCTION("""COMPUTED_VALUE"""),65.69)</f>
        <v>65.69</v>
      </c>
    </row>
    <row r="383">
      <c r="A383" s="2">
        <f>IFERROR(__xludf.DUMMYFUNCTION("""COMPUTED_VALUE"""),40732.666666666664)</f>
        <v>40732.66667</v>
      </c>
      <c r="B383" s="1">
        <f>IFERROR(__xludf.DUMMYFUNCTION("""COMPUTED_VALUE"""),65.37)</f>
        <v>65.37</v>
      </c>
    </row>
    <row r="384">
      <c r="A384" s="2">
        <f>IFERROR(__xludf.DUMMYFUNCTION("""COMPUTED_VALUE"""),40735.666666666664)</f>
        <v>40735.66667</v>
      </c>
      <c r="B384" s="1">
        <f>IFERROR(__xludf.DUMMYFUNCTION("""COMPUTED_VALUE"""),64.12)</f>
        <v>64.12</v>
      </c>
    </row>
    <row r="385">
      <c r="A385" s="2">
        <f>IFERROR(__xludf.DUMMYFUNCTION("""COMPUTED_VALUE"""),40736.666666666664)</f>
        <v>40736.66667</v>
      </c>
      <c r="B385" s="1">
        <f>IFERROR(__xludf.DUMMYFUNCTION("""COMPUTED_VALUE"""),63.42)</f>
        <v>63.42</v>
      </c>
    </row>
    <row r="386">
      <c r="A386" s="2">
        <f>IFERROR(__xludf.DUMMYFUNCTION("""COMPUTED_VALUE"""),40737.666666666664)</f>
        <v>40737.66667</v>
      </c>
      <c r="B386" s="1">
        <f>IFERROR(__xludf.DUMMYFUNCTION("""COMPUTED_VALUE"""),63.57)</f>
        <v>63.57</v>
      </c>
    </row>
    <row r="387">
      <c r="A387" s="2">
        <f>IFERROR(__xludf.DUMMYFUNCTION("""COMPUTED_VALUE"""),40738.666666666664)</f>
        <v>40738.66667</v>
      </c>
      <c r="B387" s="1">
        <f>IFERROR(__xludf.DUMMYFUNCTION("""COMPUTED_VALUE"""),62.95)</f>
        <v>62.95</v>
      </c>
    </row>
    <row r="388">
      <c r="A388" s="2">
        <f>IFERROR(__xludf.DUMMYFUNCTION("""COMPUTED_VALUE"""),40739.666666666664)</f>
        <v>40739.66667</v>
      </c>
      <c r="B388" s="1">
        <f>IFERROR(__xludf.DUMMYFUNCTION("""COMPUTED_VALUE"""),63.74)</f>
        <v>63.74</v>
      </c>
    </row>
    <row r="389">
      <c r="A389" s="2">
        <f>IFERROR(__xludf.DUMMYFUNCTION("""COMPUTED_VALUE"""),40742.666666666664)</f>
        <v>40742.66667</v>
      </c>
      <c r="B389" s="1">
        <f>IFERROR(__xludf.DUMMYFUNCTION("""COMPUTED_VALUE"""),63.36)</f>
        <v>63.36</v>
      </c>
    </row>
    <row r="390">
      <c r="A390" s="2">
        <f>IFERROR(__xludf.DUMMYFUNCTION("""COMPUTED_VALUE"""),40743.666666666664)</f>
        <v>40743.66667</v>
      </c>
      <c r="B390" s="1">
        <f>IFERROR(__xludf.DUMMYFUNCTION("""COMPUTED_VALUE"""),65.08)</f>
        <v>65.08</v>
      </c>
    </row>
    <row r="391">
      <c r="A391" s="2">
        <f>IFERROR(__xludf.DUMMYFUNCTION("""COMPUTED_VALUE"""),40744.666666666664)</f>
        <v>40744.66667</v>
      </c>
      <c r="B391" s="1">
        <f>IFERROR(__xludf.DUMMYFUNCTION("""COMPUTED_VALUE"""),64.78)</f>
        <v>64.78</v>
      </c>
    </row>
    <row r="392">
      <c r="A392" s="2">
        <f>IFERROR(__xludf.DUMMYFUNCTION("""COMPUTED_VALUE"""),40745.666666666664)</f>
        <v>40745.66667</v>
      </c>
      <c r="B392" s="1">
        <f>IFERROR(__xludf.DUMMYFUNCTION("""COMPUTED_VALUE"""),65.03)</f>
        <v>65.03</v>
      </c>
    </row>
    <row r="393">
      <c r="A393" s="2">
        <f>IFERROR(__xludf.DUMMYFUNCTION("""COMPUTED_VALUE"""),40746.666666666664)</f>
        <v>40746.66667</v>
      </c>
      <c r="B393" s="1">
        <f>IFERROR(__xludf.DUMMYFUNCTION("""COMPUTED_VALUE"""),65.81)</f>
        <v>65.81</v>
      </c>
    </row>
    <row r="394">
      <c r="A394" s="2">
        <f>IFERROR(__xludf.DUMMYFUNCTION("""COMPUTED_VALUE"""),40749.666666666664)</f>
        <v>40749.66667</v>
      </c>
      <c r="B394" s="1">
        <f>IFERROR(__xludf.DUMMYFUNCTION("""COMPUTED_VALUE"""),65.63)</f>
        <v>65.63</v>
      </c>
    </row>
    <row r="395">
      <c r="A395" s="2">
        <f>IFERROR(__xludf.DUMMYFUNCTION("""COMPUTED_VALUE"""),40750.666666666664)</f>
        <v>40750.66667</v>
      </c>
      <c r="B395" s="1">
        <f>IFERROR(__xludf.DUMMYFUNCTION("""COMPUTED_VALUE"""),65.83)</f>
        <v>65.83</v>
      </c>
    </row>
    <row r="396">
      <c r="A396" s="2">
        <f>IFERROR(__xludf.DUMMYFUNCTION("""COMPUTED_VALUE"""),40751.666666666664)</f>
        <v>40751.66667</v>
      </c>
      <c r="B396" s="1">
        <f>IFERROR(__xludf.DUMMYFUNCTION("""COMPUTED_VALUE"""),63.83)</f>
        <v>63.83</v>
      </c>
    </row>
    <row r="397">
      <c r="A397" s="2">
        <f>IFERROR(__xludf.DUMMYFUNCTION("""COMPUTED_VALUE"""),40752.666666666664)</f>
        <v>40752.66667</v>
      </c>
      <c r="B397" s="1">
        <f>IFERROR(__xludf.DUMMYFUNCTION("""COMPUTED_VALUE"""),63.82)</f>
        <v>63.82</v>
      </c>
    </row>
    <row r="398">
      <c r="A398" s="2">
        <f>IFERROR(__xludf.DUMMYFUNCTION("""COMPUTED_VALUE"""),40753.666666666664)</f>
        <v>40753.66667</v>
      </c>
      <c r="B398" s="1">
        <f>IFERROR(__xludf.DUMMYFUNCTION("""COMPUTED_VALUE"""),63.26)</f>
        <v>63.26</v>
      </c>
    </row>
    <row r="399">
      <c r="A399" s="2">
        <f>IFERROR(__xludf.DUMMYFUNCTION("""COMPUTED_VALUE"""),40756.666666666664)</f>
        <v>40756.66667</v>
      </c>
      <c r="B399" s="1">
        <f>IFERROR(__xludf.DUMMYFUNCTION("""COMPUTED_VALUE"""),63.06)</f>
        <v>63.06</v>
      </c>
    </row>
    <row r="400">
      <c r="A400" s="2">
        <f>IFERROR(__xludf.DUMMYFUNCTION("""COMPUTED_VALUE"""),40757.666666666664)</f>
        <v>40757.66667</v>
      </c>
      <c r="B400" s="1">
        <f>IFERROR(__xludf.DUMMYFUNCTION("""COMPUTED_VALUE"""),61.66)</f>
        <v>61.66</v>
      </c>
    </row>
    <row r="401">
      <c r="A401" s="2">
        <f>IFERROR(__xludf.DUMMYFUNCTION("""COMPUTED_VALUE"""),40758.666666666664)</f>
        <v>40758.66667</v>
      </c>
      <c r="B401" s="1">
        <f>IFERROR(__xludf.DUMMYFUNCTION("""COMPUTED_VALUE"""),62.5)</f>
        <v>62.5</v>
      </c>
    </row>
    <row r="402">
      <c r="A402" s="2">
        <f>IFERROR(__xludf.DUMMYFUNCTION("""COMPUTED_VALUE"""),40759.666666666664)</f>
        <v>40759.66667</v>
      </c>
      <c r="B402" s="1">
        <f>IFERROR(__xludf.DUMMYFUNCTION("""COMPUTED_VALUE"""),59.57)</f>
        <v>59.57</v>
      </c>
    </row>
    <row r="403">
      <c r="A403" s="2">
        <f>IFERROR(__xludf.DUMMYFUNCTION("""COMPUTED_VALUE"""),40760.666666666664)</f>
        <v>40760.66667</v>
      </c>
      <c r="B403" s="1">
        <f>IFERROR(__xludf.DUMMYFUNCTION("""COMPUTED_VALUE"""),59.03)</f>
        <v>59.03</v>
      </c>
    </row>
    <row r="404">
      <c r="A404" s="2">
        <f>IFERROR(__xludf.DUMMYFUNCTION("""COMPUTED_VALUE"""),40763.666666666664)</f>
        <v>40763.66667</v>
      </c>
      <c r="B404" s="1">
        <f>IFERROR(__xludf.DUMMYFUNCTION("""COMPUTED_VALUE"""),55.44)</f>
        <v>55.44</v>
      </c>
    </row>
    <row r="405">
      <c r="A405" s="2">
        <f>IFERROR(__xludf.DUMMYFUNCTION("""COMPUTED_VALUE"""),40764.666666666664)</f>
        <v>40764.66667</v>
      </c>
      <c r="B405" s="1">
        <f>IFERROR(__xludf.DUMMYFUNCTION("""COMPUTED_VALUE"""),57.96)</f>
        <v>57.96</v>
      </c>
    </row>
    <row r="406">
      <c r="A406" s="2">
        <f>IFERROR(__xludf.DUMMYFUNCTION("""COMPUTED_VALUE"""),40765.666666666664)</f>
        <v>40765.66667</v>
      </c>
      <c r="B406" s="1">
        <f>IFERROR(__xludf.DUMMYFUNCTION("""COMPUTED_VALUE"""),55.73)</f>
        <v>55.73</v>
      </c>
    </row>
    <row r="407">
      <c r="A407" s="2">
        <f>IFERROR(__xludf.DUMMYFUNCTION("""COMPUTED_VALUE"""),40766.666666666664)</f>
        <v>40766.66667</v>
      </c>
      <c r="B407" s="1">
        <f>IFERROR(__xludf.DUMMYFUNCTION("""COMPUTED_VALUE"""),58.18)</f>
        <v>58.18</v>
      </c>
    </row>
    <row r="408">
      <c r="A408" s="2">
        <f>IFERROR(__xludf.DUMMYFUNCTION("""COMPUTED_VALUE"""),40767.666666666664)</f>
        <v>40767.66667</v>
      </c>
      <c r="B408" s="1">
        <f>IFERROR(__xludf.DUMMYFUNCTION("""COMPUTED_VALUE"""),58.65)</f>
        <v>58.65</v>
      </c>
    </row>
    <row r="409">
      <c r="A409" s="2">
        <f>IFERROR(__xludf.DUMMYFUNCTION("""COMPUTED_VALUE"""),40770.666666666664)</f>
        <v>40770.66667</v>
      </c>
      <c r="B409" s="1">
        <f>IFERROR(__xludf.DUMMYFUNCTION("""COMPUTED_VALUE"""),59.75)</f>
        <v>59.75</v>
      </c>
    </row>
    <row r="410">
      <c r="A410" s="2">
        <f>IFERROR(__xludf.DUMMYFUNCTION("""COMPUTED_VALUE"""),40771.666666666664)</f>
        <v>40771.66667</v>
      </c>
      <c r="B410" s="1">
        <f>IFERROR(__xludf.DUMMYFUNCTION("""COMPUTED_VALUE"""),59.04)</f>
        <v>59.04</v>
      </c>
    </row>
    <row r="411">
      <c r="A411" s="2">
        <f>IFERROR(__xludf.DUMMYFUNCTION("""COMPUTED_VALUE"""),40772.666666666664)</f>
        <v>40772.66667</v>
      </c>
      <c r="B411" s="1">
        <f>IFERROR(__xludf.DUMMYFUNCTION("""COMPUTED_VALUE"""),58.53)</f>
        <v>58.53</v>
      </c>
    </row>
    <row r="412">
      <c r="A412" s="2">
        <f>IFERROR(__xludf.DUMMYFUNCTION("""COMPUTED_VALUE"""),40773.666666666664)</f>
        <v>40773.66667</v>
      </c>
      <c r="B412" s="1">
        <f>IFERROR(__xludf.DUMMYFUNCTION("""COMPUTED_VALUE"""),55.32)</f>
        <v>55.32</v>
      </c>
    </row>
    <row r="413">
      <c r="A413" s="2">
        <f>IFERROR(__xludf.DUMMYFUNCTION("""COMPUTED_VALUE"""),40774.666666666664)</f>
        <v>40774.66667</v>
      </c>
      <c r="B413" s="1">
        <f>IFERROR(__xludf.DUMMYFUNCTION("""COMPUTED_VALUE"""),53.88)</f>
        <v>53.88</v>
      </c>
    </row>
    <row r="414">
      <c r="A414" s="2">
        <f>IFERROR(__xludf.DUMMYFUNCTION("""COMPUTED_VALUE"""),40777.666666666664)</f>
        <v>40777.66667</v>
      </c>
      <c r="B414" s="1">
        <f>IFERROR(__xludf.DUMMYFUNCTION("""COMPUTED_VALUE"""),54.19)</f>
        <v>54.19</v>
      </c>
    </row>
    <row r="415">
      <c r="A415" s="2">
        <f>IFERROR(__xludf.DUMMYFUNCTION("""COMPUTED_VALUE"""),40778.666666666664)</f>
        <v>40778.66667</v>
      </c>
      <c r="B415" s="1">
        <f>IFERROR(__xludf.DUMMYFUNCTION("""COMPUTED_VALUE"""),56.45)</f>
        <v>56.45</v>
      </c>
    </row>
    <row r="416">
      <c r="A416" s="2">
        <f>IFERROR(__xludf.DUMMYFUNCTION("""COMPUTED_VALUE"""),40779.666666666664)</f>
        <v>40779.66667</v>
      </c>
      <c r="B416" s="1">
        <f>IFERROR(__xludf.DUMMYFUNCTION("""COMPUTED_VALUE"""),56.84)</f>
        <v>56.84</v>
      </c>
    </row>
    <row r="417">
      <c r="A417" s="2">
        <f>IFERROR(__xludf.DUMMYFUNCTION("""COMPUTED_VALUE"""),40780.666666666664)</f>
        <v>40780.66667</v>
      </c>
      <c r="B417" s="1">
        <f>IFERROR(__xludf.DUMMYFUNCTION("""COMPUTED_VALUE"""),55.98)</f>
        <v>55.98</v>
      </c>
    </row>
    <row r="418">
      <c r="A418" s="2">
        <f>IFERROR(__xludf.DUMMYFUNCTION("""COMPUTED_VALUE"""),40781.666666666664)</f>
        <v>40781.66667</v>
      </c>
      <c r="B418" s="1">
        <f>IFERROR(__xludf.DUMMYFUNCTION("""COMPUTED_VALUE"""),57.23)</f>
        <v>57.23</v>
      </c>
    </row>
    <row r="419">
      <c r="A419" s="2">
        <f>IFERROR(__xludf.DUMMYFUNCTION("""COMPUTED_VALUE"""),40784.666666666664)</f>
        <v>40784.66667</v>
      </c>
      <c r="B419" s="1">
        <f>IFERROR(__xludf.DUMMYFUNCTION("""COMPUTED_VALUE"""),59.01)</f>
        <v>59.01</v>
      </c>
    </row>
    <row r="420">
      <c r="A420" s="2">
        <f>IFERROR(__xludf.DUMMYFUNCTION("""COMPUTED_VALUE"""),40785.666666666664)</f>
        <v>40785.66667</v>
      </c>
      <c r="B420" s="1">
        <f>IFERROR(__xludf.DUMMYFUNCTION("""COMPUTED_VALUE"""),59.19)</f>
        <v>59.19</v>
      </c>
    </row>
    <row r="421">
      <c r="A421" s="2">
        <f>IFERROR(__xludf.DUMMYFUNCTION("""COMPUTED_VALUE"""),40786.666666666664)</f>
        <v>40786.66667</v>
      </c>
      <c r="B421" s="1">
        <f>IFERROR(__xludf.DUMMYFUNCTION("""COMPUTED_VALUE"""),59.2)</f>
        <v>59.2</v>
      </c>
    </row>
    <row r="422">
      <c r="A422" s="2">
        <f>IFERROR(__xludf.DUMMYFUNCTION("""COMPUTED_VALUE"""),40787.666666666664)</f>
        <v>40787.66667</v>
      </c>
      <c r="B422" s="1">
        <f>IFERROR(__xludf.DUMMYFUNCTION("""COMPUTED_VALUE"""),58.47)</f>
        <v>58.47</v>
      </c>
    </row>
    <row r="423">
      <c r="A423" s="2">
        <f>IFERROR(__xludf.DUMMYFUNCTION("""COMPUTED_VALUE"""),40788.666666666664)</f>
        <v>40788.66667</v>
      </c>
      <c r="B423" s="1">
        <f>IFERROR(__xludf.DUMMYFUNCTION("""COMPUTED_VALUE"""),56.98)</f>
        <v>56.98</v>
      </c>
    </row>
    <row r="424">
      <c r="A424" s="2">
        <f>IFERROR(__xludf.DUMMYFUNCTION("""COMPUTED_VALUE"""),40792.666666666664)</f>
        <v>40792.66667</v>
      </c>
      <c r="B424" s="1">
        <f>IFERROR(__xludf.DUMMYFUNCTION("""COMPUTED_VALUE"""),56.68)</f>
        <v>56.68</v>
      </c>
    </row>
    <row r="425">
      <c r="A425" s="2">
        <f>IFERROR(__xludf.DUMMYFUNCTION("""COMPUTED_VALUE"""),40793.666666666664)</f>
        <v>40793.66667</v>
      </c>
      <c r="B425" s="1">
        <f>IFERROR(__xludf.DUMMYFUNCTION("""COMPUTED_VALUE"""),58.31)</f>
        <v>58.31</v>
      </c>
    </row>
    <row r="426">
      <c r="A426" s="2">
        <f>IFERROR(__xludf.DUMMYFUNCTION("""COMPUTED_VALUE"""),40794.666666666664)</f>
        <v>40794.66667</v>
      </c>
      <c r="B426" s="1">
        <f>IFERROR(__xludf.DUMMYFUNCTION("""COMPUTED_VALUE"""),57.98)</f>
        <v>57.98</v>
      </c>
    </row>
    <row r="427">
      <c r="A427" s="2">
        <f>IFERROR(__xludf.DUMMYFUNCTION("""COMPUTED_VALUE"""),40795.666666666664)</f>
        <v>40795.66667</v>
      </c>
      <c r="B427" s="1">
        <f>IFERROR(__xludf.DUMMYFUNCTION("""COMPUTED_VALUE"""),56.66)</f>
        <v>56.66</v>
      </c>
    </row>
    <row r="428">
      <c r="A428" s="2">
        <f>IFERROR(__xludf.DUMMYFUNCTION("""COMPUTED_VALUE"""),40798.666666666664)</f>
        <v>40798.66667</v>
      </c>
      <c r="B428" s="1">
        <f>IFERROR(__xludf.DUMMYFUNCTION("""COMPUTED_VALUE"""),57.38)</f>
        <v>57.38</v>
      </c>
    </row>
    <row r="429">
      <c r="A429" s="2">
        <f>IFERROR(__xludf.DUMMYFUNCTION("""COMPUTED_VALUE"""),40799.666666666664)</f>
        <v>40799.66667</v>
      </c>
      <c r="B429" s="1">
        <f>IFERROR(__xludf.DUMMYFUNCTION("""COMPUTED_VALUE"""),58.19)</f>
        <v>58.19</v>
      </c>
    </row>
    <row r="430">
      <c r="A430" s="2">
        <f>IFERROR(__xludf.DUMMYFUNCTION("""COMPUTED_VALUE"""),40800.666666666664)</f>
        <v>40800.66667</v>
      </c>
      <c r="B430" s="1">
        <f>IFERROR(__xludf.DUMMYFUNCTION("""COMPUTED_VALUE"""),59.21)</f>
        <v>59.21</v>
      </c>
    </row>
    <row r="431">
      <c r="A431" s="2">
        <f>IFERROR(__xludf.DUMMYFUNCTION("""COMPUTED_VALUE"""),40801.666666666664)</f>
        <v>40801.66667</v>
      </c>
      <c r="B431" s="1">
        <f>IFERROR(__xludf.DUMMYFUNCTION("""COMPUTED_VALUE"""),60.2)</f>
        <v>60.2</v>
      </c>
    </row>
    <row r="432">
      <c r="A432" s="2">
        <f>IFERROR(__xludf.DUMMYFUNCTION("""COMPUTED_VALUE"""),40802.666666666664)</f>
        <v>40802.66667</v>
      </c>
      <c r="B432" s="1">
        <f>IFERROR(__xludf.DUMMYFUNCTION("""COMPUTED_VALUE"""),60.65)</f>
        <v>60.65</v>
      </c>
    </row>
    <row r="433">
      <c r="A433" s="2">
        <f>IFERROR(__xludf.DUMMYFUNCTION("""COMPUTED_VALUE"""),40805.666666666664)</f>
        <v>40805.66667</v>
      </c>
      <c r="B433" s="1">
        <f>IFERROR(__xludf.DUMMYFUNCTION("""COMPUTED_VALUE"""),60.59)</f>
        <v>60.59</v>
      </c>
    </row>
    <row r="434">
      <c r="A434" s="2">
        <f>IFERROR(__xludf.DUMMYFUNCTION("""COMPUTED_VALUE"""),40806.666666666664)</f>
        <v>40806.66667</v>
      </c>
      <c r="B434" s="1">
        <f>IFERROR(__xludf.DUMMYFUNCTION("""COMPUTED_VALUE"""),60.23)</f>
        <v>60.23</v>
      </c>
    </row>
    <row r="435">
      <c r="A435" s="2">
        <f>IFERROR(__xludf.DUMMYFUNCTION("""COMPUTED_VALUE"""),40807.666666666664)</f>
        <v>40807.66667</v>
      </c>
      <c r="B435" s="1">
        <f>IFERROR(__xludf.DUMMYFUNCTION("""COMPUTED_VALUE"""),59.41)</f>
        <v>59.41</v>
      </c>
    </row>
    <row r="436">
      <c r="A436" s="2">
        <f>IFERROR(__xludf.DUMMYFUNCTION("""COMPUTED_VALUE"""),40808.666666666664)</f>
        <v>40808.66667</v>
      </c>
      <c r="B436" s="1">
        <f>IFERROR(__xludf.DUMMYFUNCTION("""COMPUTED_VALUE"""),57.37)</f>
        <v>57.37</v>
      </c>
    </row>
    <row r="437">
      <c r="A437" s="2">
        <f>IFERROR(__xludf.DUMMYFUNCTION("""COMPUTED_VALUE"""),40809.666666666664)</f>
        <v>40809.66667</v>
      </c>
      <c r="B437" s="1">
        <f>IFERROR(__xludf.DUMMYFUNCTION("""COMPUTED_VALUE"""),58.08)</f>
        <v>58.08</v>
      </c>
    </row>
    <row r="438">
      <c r="A438" s="2">
        <f>IFERROR(__xludf.DUMMYFUNCTION("""COMPUTED_VALUE"""),40812.666666666664)</f>
        <v>40812.66667</v>
      </c>
      <c r="B438" s="1">
        <f>IFERROR(__xludf.DUMMYFUNCTION("""COMPUTED_VALUE"""),58.83)</f>
        <v>58.83</v>
      </c>
    </row>
    <row r="439">
      <c r="A439" s="2">
        <f>IFERROR(__xludf.DUMMYFUNCTION("""COMPUTED_VALUE"""),40813.666666666664)</f>
        <v>40813.66667</v>
      </c>
      <c r="B439" s="1">
        <f>IFERROR(__xludf.DUMMYFUNCTION("""COMPUTED_VALUE"""),59.61)</f>
        <v>59.61</v>
      </c>
    </row>
    <row r="440">
      <c r="A440" s="2">
        <f>IFERROR(__xludf.DUMMYFUNCTION("""COMPUTED_VALUE"""),40814.666666666664)</f>
        <v>40814.66667</v>
      </c>
      <c r="B440" s="1">
        <f>IFERROR(__xludf.DUMMYFUNCTION("""COMPUTED_VALUE"""),58.55)</f>
        <v>58.55</v>
      </c>
    </row>
    <row r="441">
      <c r="A441" s="2">
        <f>IFERROR(__xludf.DUMMYFUNCTION("""COMPUTED_VALUE"""),40815.666666666664)</f>
        <v>40815.66667</v>
      </c>
      <c r="B441" s="1">
        <f>IFERROR(__xludf.DUMMYFUNCTION("""COMPUTED_VALUE"""),58.38)</f>
        <v>58.38</v>
      </c>
    </row>
    <row r="442">
      <c r="A442" s="2">
        <f>IFERROR(__xludf.DUMMYFUNCTION("""COMPUTED_VALUE"""),40816.666666666664)</f>
        <v>40816.66667</v>
      </c>
      <c r="B442" s="1">
        <f>IFERROR(__xludf.DUMMYFUNCTION("""COMPUTED_VALUE"""),56.76)</f>
        <v>56.76</v>
      </c>
    </row>
    <row r="443">
      <c r="A443" s="2">
        <f>IFERROR(__xludf.DUMMYFUNCTION("""COMPUTED_VALUE"""),40819.666666666664)</f>
        <v>40819.66667</v>
      </c>
      <c r="B443" s="1">
        <f>IFERROR(__xludf.DUMMYFUNCTION("""COMPUTED_VALUE"""),55.22)</f>
        <v>55.22</v>
      </c>
    </row>
    <row r="444">
      <c r="A444" s="2">
        <f>IFERROR(__xludf.DUMMYFUNCTION("""COMPUTED_VALUE"""),40820.666666666664)</f>
        <v>40820.66667</v>
      </c>
      <c r="B444" s="1">
        <f>IFERROR(__xludf.DUMMYFUNCTION("""COMPUTED_VALUE"""),56.73)</f>
        <v>56.73</v>
      </c>
    </row>
    <row r="445">
      <c r="A445" s="2">
        <f>IFERROR(__xludf.DUMMYFUNCTION("""COMPUTED_VALUE"""),40821.666666666664)</f>
        <v>40821.66667</v>
      </c>
      <c r="B445" s="1">
        <f>IFERROR(__xludf.DUMMYFUNCTION("""COMPUTED_VALUE"""),58.06)</f>
        <v>58.06</v>
      </c>
    </row>
    <row r="446">
      <c r="A446" s="2">
        <f>IFERROR(__xludf.DUMMYFUNCTION("""COMPUTED_VALUE"""),40822.666666666664)</f>
        <v>40822.66667</v>
      </c>
      <c r="B446" s="1">
        <f>IFERROR(__xludf.DUMMYFUNCTION("""COMPUTED_VALUE"""),59.13)</f>
        <v>59.13</v>
      </c>
    </row>
    <row r="447">
      <c r="A447" s="2">
        <f>IFERROR(__xludf.DUMMYFUNCTION("""COMPUTED_VALUE"""),40823.666666666664)</f>
        <v>40823.66667</v>
      </c>
      <c r="B447" s="1">
        <f>IFERROR(__xludf.DUMMYFUNCTION("""COMPUTED_VALUE"""),58.71)</f>
        <v>58.71</v>
      </c>
    </row>
    <row r="448">
      <c r="A448" s="2">
        <f>IFERROR(__xludf.DUMMYFUNCTION("""COMPUTED_VALUE"""),40826.666666666664)</f>
        <v>40826.66667</v>
      </c>
      <c r="B448" s="1">
        <f>IFERROR(__xludf.DUMMYFUNCTION("""COMPUTED_VALUE"""),60.69)</f>
        <v>60.69</v>
      </c>
    </row>
    <row r="449">
      <c r="A449" s="2">
        <f>IFERROR(__xludf.DUMMYFUNCTION("""COMPUTED_VALUE"""),40827.666666666664)</f>
        <v>40827.66667</v>
      </c>
      <c r="B449" s="1">
        <f>IFERROR(__xludf.DUMMYFUNCTION("""COMPUTED_VALUE"""),61.05)</f>
        <v>61.05</v>
      </c>
    </row>
    <row r="450">
      <c r="A450" s="2">
        <f>IFERROR(__xludf.DUMMYFUNCTION("""COMPUTED_VALUE"""),40828.666666666664)</f>
        <v>40828.66667</v>
      </c>
      <c r="B450" s="1">
        <f>IFERROR(__xludf.DUMMYFUNCTION("""COMPUTED_VALUE"""),61.56)</f>
        <v>61.56</v>
      </c>
    </row>
    <row r="451">
      <c r="A451" s="2">
        <f>IFERROR(__xludf.DUMMYFUNCTION("""COMPUTED_VALUE"""),40829.666666666664)</f>
        <v>40829.66667</v>
      </c>
      <c r="B451" s="1">
        <f>IFERROR(__xludf.DUMMYFUNCTION("""COMPUTED_VALUE"""),62.16)</f>
        <v>62.16</v>
      </c>
    </row>
    <row r="452">
      <c r="A452" s="2">
        <f>IFERROR(__xludf.DUMMYFUNCTION("""COMPUTED_VALUE"""),40830.666666666664)</f>
        <v>40830.66667</v>
      </c>
      <c r="B452" s="1">
        <f>IFERROR(__xludf.DUMMYFUNCTION("""COMPUTED_VALUE"""),63.45)</f>
        <v>63.45</v>
      </c>
    </row>
    <row r="453">
      <c r="A453" s="2">
        <f>IFERROR(__xludf.DUMMYFUNCTION("""COMPUTED_VALUE"""),40833.666666666664)</f>
        <v>40833.66667</v>
      </c>
      <c r="B453" s="1">
        <f>IFERROR(__xludf.DUMMYFUNCTION("""COMPUTED_VALUE"""),62.22)</f>
        <v>62.22</v>
      </c>
    </row>
    <row r="454">
      <c r="A454" s="2">
        <f>IFERROR(__xludf.DUMMYFUNCTION("""COMPUTED_VALUE"""),40834.666666666664)</f>
        <v>40834.66667</v>
      </c>
      <c r="B454" s="1">
        <f>IFERROR(__xludf.DUMMYFUNCTION("""COMPUTED_VALUE"""),62.94)</f>
        <v>62.94</v>
      </c>
    </row>
    <row r="455">
      <c r="A455" s="2">
        <f>IFERROR(__xludf.DUMMYFUNCTION("""COMPUTED_VALUE"""),40835.666666666664)</f>
        <v>40835.66667</v>
      </c>
      <c r="B455" s="1">
        <f>IFERROR(__xludf.DUMMYFUNCTION("""COMPUTED_VALUE"""),61.46)</f>
        <v>61.46</v>
      </c>
    </row>
    <row r="456">
      <c r="A456" s="2">
        <f>IFERROR(__xludf.DUMMYFUNCTION("""COMPUTED_VALUE"""),40836.666666666664)</f>
        <v>40836.66667</v>
      </c>
      <c r="B456" s="1">
        <f>IFERROR(__xludf.DUMMYFUNCTION("""COMPUTED_VALUE"""),61.22)</f>
        <v>61.22</v>
      </c>
    </row>
    <row r="457">
      <c r="A457" s="2">
        <f>IFERROR(__xludf.DUMMYFUNCTION("""COMPUTED_VALUE"""),40837.666666666664)</f>
        <v>40837.66667</v>
      </c>
      <c r="B457" s="1">
        <f>IFERROR(__xludf.DUMMYFUNCTION("""COMPUTED_VALUE"""),62.08)</f>
        <v>62.08</v>
      </c>
    </row>
    <row r="458">
      <c r="A458" s="2">
        <f>IFERROR(__xludf.DUMMYFUNCTION("""COMPUTED_VALUE"""),40840.666666666664)</f>
        <v>40840.66667</v>
      </c>
      <c r="B458" s="1">
        <f>IFERROR(__xludf.DUMMYFUNCTION("""COMPUTED_VALUE"""),63.47)</f>
        <v>63.47</v>
      </c>
    </row>
    <row r="459">
      <c r="A459" s="2">
        <f>IFERROR(__xludf.DUMMYFUNCTION("""COMPUTED_VALUE"""),40841.666666666664)</f>
        <v>40841.66667</v>
      </c>
      <c r="B459" s="1">
        <f>IFERROR(__xludf.DUMMYFUNCTION("""COMPUTED_VALUE"""),62.3)</f>
        <v>62.3</v>
      </c>
    </row>
    <row r="460">
      <c r="A460" s="2">
        <f>IFERROR(__xludf.DUMMYFUNCTION("""COMPUTED_VALUE"""),40842.666666666664)</f>
        <v>40842.66667</v>
      </c>
      <c r="B460" s="1">
        <f>IFERROR(__xludf.DUMMYFUNCTION("""COMPUTED_VALUE"""),62.64)</f>
        <v>62.64</v>
      </c>
    </row>
    <row r="461">
      <c r="A461" s="2">
        <f>IFERROR(__xludf.DUMMYFUNCTION("""COMPUTED_VALUE"""),40843.666666666664)</f>
        <v>40843.66667</v>
      </c>
      <c r="B461" s="1">
        <f>IFERROR(__xludf.DUMMYFUNCTION("""COMPUTED_VALUE"""),64.73)</f>
        <v>64.73</v>
      </c>
    </row>
    <row r="462">
      <c r="A462" s="2">
        <f>IFERROR(__xludf.DUMMYFUNCTION("""COMPUTED_VALUE"""),40844.666666666664)</f>
        <v>40844.66667</v>
      </c>
      <c r="B462" s="1">
        <f>IFERROR(__xludf.DUMMYFUNCTION("""COMPUTED_VALUE"""),64.95)</f>
        <v>64.95</v>
      </c>
    </row>
    <row r="463">
      <c r="A463" s="2">
        <f>IFERROR(__xludf.DUMMYFUNCTION("""COMPUTED_VALUE"""),40847.666666666664)</f>
        <v>40847.66667</v>
      </c>
      <c r="B463" s="1">
        <f>IFERROR(__xludf.DUMMYFUNCTION("""COMPUTED_VALUE"""),63.73)</f>
        <v>63.73</v>
      </c>
    </row>
    <row r="464">
      <c r="A464" s="2">
        <f>IFERROR(__xludf.DUMMYFUNCTION("""COMPUTED_VALUE"""),40848.666666666664)</f>
        <v>40848.66667</v>
      </c>
      <c r="B464" s="1">
        <f>IFERROR(__xludf.DUMMYFUNCTION("""COMPUTED_VALUE"""),61.89)</f>
        <v>61.89</v>
      </c>
    </row>
    <row r="465">
      <c r="A465" s="2">
        <f>IFERROR(__xludf.DUMMYFUNCTION("""COMPUTED_VALUE"""),40849.666666666664)</f>
        <v>40849.66667</v>
      </c>
      <c r="B465" s="1">
        <f>IFERROR(__xludf.DUMMYFUNCTION("""COMPUTED_VALUE"""),62.59)</f>
        <v>62.59</v>
      </c>
    </row>
    <row r="466">
      <c r="A466" s="2">
        <f>IFERROR(__xludf.DUMMYFUNCTION("""COMPUTED_VALUE"""),40850.666666666664)</f>
        <v>40850.66667</v>
      </c>
      <c r="B466" s="1">
        <f>IFERROR(__xludf.DUMMYFUNCTION("""COMPUTED_VALUE"""),64.22)</f>
        <v>64.22</v>
      </c>
    </row>
    <row r="467">
      <c r="A467" s="2">
        <f>IFERROR(__xludf.DUMMYFUNCTION("""COMPUTED_VALUE"""),40851.666666666664)</f>
        <v>40851.66667</v>
      </c>
      <c r="B467" s="1">
        <f>IFERROR(__xludf.DUMMYFUNCTION("""COMPUTED_VALUE"""),63.99)</f>
        <v>63.99</v>
      </c>
    </row>
    <row r="468">
      <c r="A468" s="2">
        <f>IFERROR(__xludf.DUMMYFUNCTION("""COMPUTED_VALUE"""),40854.666666666664)</f>
        <v>40854.66667</v>
      </c>
      <c r="B468" s="1">
        <f>IFERROR(__xludf.DUMMYFUNCTION("""COMPUTED_VALUE"""),64.24)</f>
        <v>64.24</v>
      </c>
    </row>
    <row r="469">
      <c r="A469" s="2">
        <f>IFERROR(__xludf.DUMMYFUNCTION("""COMPUTED_VALUE"""),40855.666666666664)</f>
        <v>40855.66667</v>
      </c>
      <c r="B469" s="1">
        <f>IFERROR(__xludf.DUMMYFUNCTION("""COMPUTED_VALUE"""),65.03)</f>
        <v>65.03</v>
      </c>
    </row>
    <row r="470">
      <c r="A470" s="2">
        <f>IFERROR(__xludf.DUMMYFUNCTION("""COMPUTED_VALUE"""),40856.666666666664)</f>
        <v>40856.66667</v>
      </c>
      <c r="B470" s="1">
        <f>IFERROR(__xludf.DUMMYFUNCTION("""COMPUTED_VALUE"""),62.62)</f>
        <v>62.62</v>
      </c>
    </row>
    <row r="471">
      <c r="A471" s="2">
        <f>IFERROR(__xludf.DUMMYFUNCTION("""COMPUTED_VALUE"""),40857.666666666664)</f>
        <v>40857.66667</v>
      </c>
      <c r="B471" s="1">
        <f>IFERROR(__xludf.DUMMYFUNCTION("""COMPUTED_VALUE"""),62.67)</f>
        <v>62.67</v>
      </c>
    </row>
    <row r="472">
      <c r="A472" s="2">
        <f>IFERROR(__xludf.DUMMYFUNCTION("""COMPUTED_VALUE"""),40858.666666666664)</f>
        <v>40858.66667</v>
      </c>
      <c r="B472" s="1">
        <f>IFERROR(__xludf.DUMMYFUNCTION("""COMPUTED_VALUE"""),64.02)</f>
        <v>64.02</v>
      </c>
    </row>
    <row r="473">
      <c r="A473" s="2">
        <f>IFERROR(__xludf.DUMMYFUNCTION("""COMPUTED_VALUE"""),40861.666666666664)</f>
        <v>40861.66667</v>
      </c>
      <c r="B473" s="1">
        <f>IFERROR(__xludf.DUMMYFUNCTION("""COMPUTED_VALUE"""),63.57)</f>
        <v>63.57</v>
      </c>
    </row>
    <row r="474">
      <c r="A474" s="2">
        <f>IFERROR(__xludf.DUMMYFUNCTION("""COMPUTED_VALUE"""),40862.666666666664)</f>
        <v>40862.66667</v>
      </c>
      <c r="B474" s="1">
        <f>IFERROR(__xludf.DUMMYFUNCTION("""COMPUTED_VALUE"""),64.47)</f>
        <v>64.47</v>
      </c>
    </row>
    <row r="475">
      <c r="A475" s="2">
        <f>IFERROR(__xludf.DUMMYFUNCTION("""COMPUTED_VALUE"""),40863.666666666664)</f>
        <v>40863.66667</v>
      </c>
      <c r="B475" s="1">
        <f>IFERROR(__xludf.DUMMYFUNCTION("""COMPUTED_VALUE"""),63.47)</f>
        <v>63.47</v>
      </c>
    </row>
    <row r="476">
      <c r="A476" s="2">
        <f>IFERROR(__xludf.DUMMYFUNCTION("""COMPUTED_VALUE"""),40864.666666666664)</f>
        <v>40864.66667</v>
      </c>
      <c r="B476" s="1">
        <f>IFERROR(__xludf.DUMMYFUNCTION("""COMPUTED_VALUE"""),62.06)</f>
        <v>62.06</v>
      </c>
    </row>
    <row r="477">
      <c r="A477" s="2">
        <f>IFERROR(__xludf.DUMMYFUNCTION("""COMPUTED_VALUE"""),40865.666666666664)</f>
        <v>40865.66667</v>
      </c>
      <c r="B477" s="1">
        <f>IFERROR(__xludf.DUMMYFUNCTION("""COMPUTED_VALUE"""),61.65)</f>
        <v>61.65</v>
      </c>
    </row>
    <row r="478">
      <c r="A478" s="2">
        <f>IFERROR(__xludf.DUMMYFUNCTION("""COMPUTED_VALUE"""),40868.666666666664)</f>
        <v>40868.66667</v>
      </c>
      <c r="B478" s="1">
        <f>IFERROR(__xludf.DUMMYFUNCTION("""COMPUTED_VALUE"""),60.47)</f>
        <v>60.47</v>
      </c>
    </row>
    <row r="479">
      <c r="A479" s="2">
        <f>IFERROR(__xludf.DUMMYFUNCTION("""COMPUTED_VALUE"""),40869.666666666664)</f>
        <v>40869.66667</v>
      </c>
      <c r="B479" s="1">
        <f>IFERROR(__xludf.DUMMYFUNCTION("""COMPUTED_VALUE"""),60.24)</f>
        <v>60.24</v>
      </c>
    </row>
    <row r="480">
      <c r="A480" s="2">
        <f>IFERROR(__xludf.DUMMYFUNCTION("""COMPUTED_VALUE"""),40870.666666666664)</f>
        <v>40870.66667</v>
      </c>
      <c r="B480" s="1">
        <f>IFERROR(__xludf.DUMMYFUNCTION("""COMPUTED_VALUE"""),58.73)</f>
        <v>58.73</v>
      </c>
    </row>
    <row r="481">
      <c r="A481" s="2">
        <f>IFERROR(__xludf.DUMMYFUNCTION("""COMPUTED_VALUE"""),40872.666666666664)</f>
        <v>40872.66667</v>
      </c>
      <c r="B481" s="1">
        <f>IFERROR(__xludf.DUMMYFUNCTION("""COMPUTED_VALUE"""),58.39)</f>
        <v>58.39</v>
      </c>
    </row>
    <row r="482">
      <c r="A482" s="2">
        <f>IFERROR(__xludf.DUMMYFUNCTION("""COMPUTED_VALUE"""),40875.666666666664)</f>
        <v>40875.66667</v>
      </c>
      <c r="B482" s="1">
        <f>IFERROR(__xludf.DUMMYFUNCTION("""COMPUTED_VALUE"""),60.39)</f>
        <v>60.39</v>
      </c>
    </row>
    <row r="483">
      <c r="A483" s="2">
        <f>IFERROR(__xludf.DUMMYFUNCTION("""COMPUTED_VALUE"""),40876.666666666664)</f>
        <v>40876.66667</v>
      </c>
      <c r="B483" s="1">
        <f>IFERROR(__xludf.DUMMYFUNCTION("""COMPUTED_VALUE"""),60.03)</f>
        <v>60.03</v>
      </c>
    </row>
    <row r="484">
      <c r="A484" s="2">
        <f>IFERROR(__xludf.DUMMYFUNCTION("""COMPUTED_VALUE"""),40877.666666666664)</f>
        <v>40877.66667</v>
      </c>
      <c r="B484" s="1">
        <f>IFERROR(__xludf.DUMMYFUNCTION("""COMPUTED_VALUE"""),62.46)</f>
        <v>62.46</v>
      </c>
    </row>
    <row r="485">
      <c r="A485" s="2">
        <f>IFERROR(__xludf.DUMMYFUNCTION("""COMPUTED_VALUE"""),40878.666666666664)</f>
        <v>40878.66667</v>
      </c>
      <c r="B485" s="1">
        <f>IFERROR(__xludf.DUMMYFUNCTION("""COMPUTED_VALUE"""),62.78)</f>
        <v>62.78</v>
      </c>
    </row>
    <row r="486">
      <c r="A486" s="2">
        <f>IFERROR(__xludf.DUMMYFUNCTION("""COMPUTED_VALUE"""),40879.666666666664)</f>
        <v>40879.66667</v>
      </c>
      <c r="B486" s="1">
        <f>IFERROR(__xludf.DUMMYFUNCTION("""COMPUTED_VALUE"""),62.8)</f>
        <v>62.8</v>
      </c>
    </row>
    <row r="487">
      <c r="A487" s="2">
        <f>IFERROR(__xludf.DUMMYFUNCTION("""COMPUTED_VALUE"""),40882.666666666664)</f>
        <v>40882.66667</v>
      </c>
      <c r="B487" s="1">
        <f>IFERROR(__xludf.DUMMYFUNCTION("""COMPUTED_VALUE"""),63.61)</f>
        <v>63.61</v>
      </c>
    </row>
    <row r="488">
      <c r="A488" s="2">
        <f>IFERROR(__xludf.DUMMYFUNCTION("""COMPUTED_VALUE"""),40883.666666666664)</f>
        <v>40883.66667</v>
      </c>
      <c r="B488" s="1">
        <f>IFERROR(__xludf.DUMMYFUNCTION("""COMPUTED_VALUE"""),63.59)</f>
        <v>63.59</v>
      </c>
    </row>
    <row r="489">
      <c r="A489" s="2">
        <f>IFERROR(__xludf.DUMMYFUNCTION("""COMPUTED_VALUE"""),40884.666666666664)</f>
        <v>40884.66667</v>
      </c>
      <c r="B489" s="1">
        <f>IFERROR(__xludf.DUMMYFUNCTION("""COMPUTED_VALUE"""),63.62)</f>
        <v>63.62</v>
      </c>
    </row>
    <row r="490">
      <c r="A490" s="2">
        <f>IFERROR(__xludf.DUMMYFUNCTION("""COMPUTED_VALUE"""),40885.666666666664)</f>
        <v>40885.66667</v>
      </c>
      <c r="B490" s="1">
        <f>IFERROR(__xludf.DUMMYFUNCTION("""COMPUTED_VALUE"""),62.46)</f>
        <v>62.46</v>
      </c>
    </row>
    <row r="491">
      <c r="A491" s="2">
        <f>IFERROR(__xludf.DUMMYFUNCTION("""COMPUTED_VALUE"""),40886.666666666664)</f>
        <v>40886.66667</v>
      </c>
      <c r="B491" s="1">
        <f>IFERROR(__xludf.DUMMYFUNCTION("""COMPUTED_VALUE"""),63.69)</f>
        <v>63.69</v>
      </c>
    </row>
    <row r="492">
      <c r="A492" s="2">
        <f>IFERROR(__xludf.DUMMYFUNCTION("""COMPUTED_VALUE"""),40889.666666666664)</f>
        <v>40889.66667</v>
      </c>
      <c r="B492" s="1">
        <f>IFERROR(__xludf.DUMMYFUNCTION("""COMPUTED_VALUE"""),62.76)</f>
        <v>62.76</v>
      </c>
    </row>
    <row r="493">
      <c r="A493" s="2">
        <f>IFERROR(__xludf.DUMMYFUNCTION("""COMPUTED_VALUE"""),40890.666666666664)</f>
        <v>40890.66667</v>
      </c>
      <c r="B493" s="1">
        <f>IFERROR(__xludf.DUMMYFUNCTION("""COMPUTED_VALUE"""),62.0)</f>
        <v>62</v>
      </c>
    </row>
    <row r="494">
      <c r="A494" s="2">
        <f>IFERROR(__xludf.DUMMYFUNCTION("""COMPUTED_VALUE"""),40891.666666666664)</f>
        <v>40891.66667</v>
      </c>
      <c r="B494" s="1">
        <f>IFERROR(__xludf.DUMMYFUNCTION("""COMPUTED_VALUE"""),60.93)</f>
        <v>60.93</v>
      </c>
    </row>
    <row r="495">
      <c r="A495" s="2">
        <f>IFERROR(__xludf.DUMMYFUNCTION("""COMPUTED_VALUE"""),40892.666666666664)</f>
        <v>40892.66667</v>
      </c>
      <c r="B495" s="1">
        <f>IFERROR(__xludf.DUMMYFUNCTION("""COMPUTED_VALUE"""),60.73)</f>
        <v>60.73</v>
      </c>
    </row>
    <row r="496">
      <c r="A496" s="2">
        <f>IFERROR(__xludf.DUMMYFUNCTION("""COMPUTED_VALUE"""),40893.666666666664)</f>
        <v>40893.66667</v>
      </c>
      <c r="B496" s="1">
        <f>IFERROR(__xludf.DUMMYFUNCTION("""COMPUTED_VALUE"""),60.91)</f>
        <v>60.91</v>
      </c>
    </row>
    <row r="497">
      <c r="A497" s="2">
        <f>IFERROR(__xludf.DUMMYFUNCTION("""COMPUTED_VALUE"""),40896.666666666664)</f>
        <v>40896.66667</v>
      </c>
      <c r="B497" s="1">
        <f>IFERROR(__xludf.DUMMYFUNCTION("""COMPUTED_VALUE"""),60.17)</f>
        <v>60.17</v>
      </c>
    </row>
    <row r="498">
      <c r="A498" s="2">
        <f>IFERROR(__xludf.DUMMYFUNCTION("""COMPUTED_VALUE"""),40897.666666666664)</f>
        <v>40897.66667</v>
      </c>
      <c r="B498" s="1">
        <f>IFERROR(__xludf.DUMMYFUNCTION("""COMPUTED_VALUE"""),62.03)</f>
        <v>62.03</v>
      </c>
    </row>
    <row r="499">
      <c r="A499" s="2">
        <f>IFERROR(__xludf.DUMMYFUNCTION("""COMPUTED_VALUE"""),40898.666666666664)</f>
        <v>40898.66667</v>
      </c>
      <c r="B499" s="1">
        <f>IFERROR(__xludf.DUMMYFUNCTION("""COMPUTED_VALUE"""),60.33)</f>
        <v>60.33</v>
      </c>
    </row>
    <row r="500">
      <c r="A500" s="2">
        <f>IFERROR(__xludf.DUMMYFUNCTION("""COMPUTED_VALUE"""),40899.666666666664)</f>
        <v>40899.66667</v>
      </c>
      <c r="B500" s="1">
        <f>IFERROR(__xludf.DUMMYFUNCTION("""COMPUTED_VALUE"""),61.1)</f>
        <v>61.1</v>
      </c>
    </row>
    <row r="501">
      <c r="A501" s="2">
        <f>IFERROR(__xludf.DUMMYFUNCTION("""COMPUTED_VALUE"""),40900.666666666664)</f>
        <v>40900.66667</v>
      </c>
      <c r="B501" s="1">
        <f>IFERROR(__xludf.DUMMYFUNCTION("""COMPUTED_VALUE"""),61.66)</f>
        <v>61.66</v>
      </c>
    </row>
    <row r="502">
      <c r="A502" s="2">
        <f>IFERROR(__xludf.DUMMYFUNCTION("""COMPUTED_VALUE"""),40904.666666666664)</f>
        <v>40904.66667</v>
      </c>
      <c r="B502" s="1">
        <f>IFERROR(__xludf.DUMMYFUNCTION("""COMPUTED_VALUE"""),61.8)</f>
        <v>61.8</v>
      </c>
    </row>
    <row r="503">
      <c r="A503" s="2">
        <f>IFERROR(__xludf.DUMMYFUNCTION("""COMPUTED_VALUE"""),40905.666666666664)</f>
        <v>40905.66667</v>
      </c>
      <c r="B503" s="1">
        <f>IFERROR(__xludf.DUMMYFUNCTION("""COMPUTED_VALUE"""),61.02)</f>
        <v>61.02</v>
      </c>
    </row>
    <row r="504">
      <c r="A504" s="2">
        <f>IFERROR(__xludf.DUMMYFUNCTION("""COMPUTED_VALUE"""),40906.666666666664)</f>
        <v>40906.66667</v>
      </c>
      <c r="B504" s="1">
        <f>IFERROR(__xludf.DUMMYFUNCTION("""COMPUTED_VALUE"""),61.61)</f>
        <v>61.61</v>
      </c>
    </row>
    <row r="505">
      <c r="A505" s="2">
        <f>IFERROR(__xludf.DUMMYFUNCTION("""COMPUTED_VALUE"""),40907.666666666664)</f>
        <v>40907.66667</v>
      </c>
      <c r="B505" s="1">
        <f>IFERROR(__xludf.DUMMYFUNCTION("""COMPUTED_VALUE"""),61.37)</f>
        <v>61.37</v>
      </c>
    </row>
    <row r="506">
      <c r="A506" s="2">
        <f>IFERROR(__xludf.DUMMYFUNCTION("""COMPUTED_VALUE"""),40911.666666666664)</f>
        <v>40911.66667</v>
      </c>
      <c r="B506" s="1">
        <f>IFERROR(__xludf.DUMMYFUNCTION("""COMPUTED_VALUE"""),62.23)</f>
        <v>62.23</v>
      </c>
    </row>
    <row r="507">
      <c r="A507" s="2">
        <f>IFERROR(__xludf.DUMMYFUNCTION("""COMPUTED_VALUE"""),40912.666666666664)</f>
        <v>40912.66667</v>
      </c>
      <c r="B507" s="1">
        <f>IFERROR(__xludf.DUMMYFUNCTION("""COMPUTED_VALUE"""),62.29)</f>
        <v>62.29</v>
      </c>
    </row>
    <row r="508">
      <c r="A508" s="2">
        <f>IFERROR(__xludf.DUMMYFUNCTION("""COMPUTED_VALUE"""),40913.666666666664)</f>
        <v>40913.66667</v>
      </c>
      <c r="B508" s="1">
        <f>IFERROR(__xludf.DUMMYFUNCTION("""COMPUTED_VALUE"""),62.75)</f>
        <v>62.75</v>
      </c>
    </row>
    <row r="509">
      <c r="A509" s="2">
        <f>IFERROR(__xludf.DUMMYFUNCTION("""COMPUTED_VALUE"""),40914.666666666664)</f>
        <v>40914.66667</v>
      </c>
      <c r="B509" s="1">
        <f>IFERROR(__xludf.DUMMYFUNCTION("""COMPUTED_VALUE"""),62.79)</f>
        <v>62.79</v>
      </c>
    </row>
    <row r="510">
      <c r="A510" s="2">
        <f>IFERROR(__xludf.DUMMYFUNCTION("""COMPUTED_VALUE"""),40917.666666666664)</f>
        <v>40917.66667</v>
      </c>
      <c r="B510" s="1">
        <f>IFERROR(__xludf.DUMMYFUNCTION("""COMPUTED_VALUE"""),62.79)</f>
        <v>62.79</v>
      </c>
    </row>
    <row r="511">
      <c r="A511" s="2">
        <f>IFERROR(__xludf.DUMMYFUNCTION("""COMPUTED_VALUE"""),40918.666666666664)</f>
        <v>40918.66667</v>
      </c>
      <c r="B511" s="1">
        <f>IFERROR(__xludf.DUMMYFUNCTION("""COMPUTED_VALUE"""),63.11)</f>
        <v>63.11</v>
      </c>
    </row>
    <row r="512">
      <c r="A512" s="2">
        <f>IFERROR(__xludf.DUMMYFUNCTION("""COMPUTED_VALUE"""),40919.666666666664)</f>
        <v>40919.66667</v>
      </c>
      <c r="B512" s="1">
        <f>IFERROR(__xludf.DUMMYFUNCTION("""COMPUTED_VALUE"""),63.29)</f>
        <v>63.29</v>
      </c>
    </row>
    <row r="513">
      <c r="A513" s="2">
        <f>IFERROR(__xludf.DUMMYFUNCTION("""COMPUTED_VALUE"""),40920.666666666664)</f>
        <v>40920.66667</v>
      </c>
      <c r="B513" s="1">
        <f>IFERROR(__xludf.DUMMYFUNCTION("""COMPUTED_VALUE"""),63.61)</f>
        <v>63.61</v>
      </c>
    </row>
    <row r="514">
      <c r="A514" s="2">
        <f>IFERROR(__xludf.DUMMYFUNCTION("""COMPUTED_VALUE"""),40921.666666666664)</f>
        <v>40921.66667</v>
      </c>
      <c r="B514" s="1">
        <f>IFERROR(__xludf.DUMMYFUNCTION("""COMPUTED_VALUE"""),63.12)</f>
        <v>63.12</v>
      </c>
    </row>
    <row r="515">
      <c r="A515" s="2">
        <f>IFERROR(__xludf.DUMMYFUNCTION("""COMPUTED_VALUE"""),40925.666666666664)</f>
        <v>40925.66667</v>
      </c>
      <c r="B515" s="1">
        <f>IFERROR(__xludf.DUMMYFUNCTION("""COMPUTED_VALUE"""),63.43)</f>
        <v>63.43</v>
      </c>
    </row>
    <row r="516">
      <c r="A516" s="2">
        <f>IFERROR(__xludf.DUMMYFUNCTION("""COMPUTED_VALUE"""),40926.666666666664)</f>
        <v>40926.66667</v>
      </c>
      <c r="B516" s="1">
        <f>IFERROR(__xludf.DUMMYFUNCTION("""COMPUTED_VALUE"""),64.6)</f>
        <v>64.6</v>
      </c>
    </row>
    <row r="517">
      <c r="A517" s="2">
        <f>IFERROR(__xludf.DUMMYFUNCTION("""COMPUTED_VALUE"""),40927.666666666664)</f>
        <v>40927.66667</v>
      </c>
      <c r="B517" s="1">
        <f>IFERROR(__xludf.DUMMYFUNCTION("""COMPUTED_VALUE"""),65.18)</f>
        <v>65.18</v>
      </c>
    </row>
    <row r="518">
      <c r="A518" s="2">
        <f>IFERROR(__xludf.DUMMYFUNCTION("""COMPUTED_VALUE"""),40928.666666666664)</f>
        <v>40928.66667</v>
      </c>
      <c r="B518" s="1">
        <f>IFERROR(__xludf.DUMMYFUNCTION("""COMPUTED_VALUE"""),65.35)</f>
        <v>65.35</v>
      </c>
    </row>
    <row r="519">
      <c r="A519" s="2">
        <f>IFERROR(__xludf.DUMMYFUNCTION("""COMPUTED_VALUE"""),40931.666666666664)</f>
        <v>40931.66667</v>
      </c>
      <c r="B519" s="1">
        <f>IFERROR(__xludf.DUMMYFUNCTION("""COMPUTED_VALUE"""),65.54)</f>
        <v>65.54</v>
      </c>
    </row>
    <row r="520">
      <c r="A520" s="2">
        <f>IFERROR(__xludf.DUMMYFUNCTION("""COMPUTED_VALUE"""),40932.666666666664)</f>
        <v>40932.66667</v>
      </c>
      <c r="B520" s="1">
        <f>IFERROR(__xludf.DUMMYFUNCTION("""COMPUTED_VALUE"""),65.7)</f>
        <v>65.7</v>
      </c>
    </row>
    <row r="521">
      <c r="A521" s="2">
        <f>IFERROR(__xludf.DUMMYFUNCTION("""COMPUTED_VALUE"""),40933.666666666664)</f>
        <v>40933.66667</v>
      </c>
      <c r="B521" s="1">
        <f>IFERROR(__xludf.DUMMYFUNCTION("""COMPUTED_VALUE"""),66.17)</f>
        <v>66.17</v>
      </c>
    </row>
    <row r="522">
      <c r="A522" s="2">
        <f>IFERROR(__xludf.DUMMYFUNCTION("""COMPUTED_VALUE"""),40934.666666666664)</f>
        <v>40934.66667</v>
      </c>
      <c r="B522" s="1">
        <f>IFERROR(__xludf.DUMMYFUNCTION("""COMPUTED_VALUE"""),65.89)</f>
        <v>65.89</v>
      </c>
    </row>
    <row r="523">
      <c r="A523" s="2">
        <f>IFERROR(__xludf.DUMMYFUNCTION("""COMPUTED_VALUE"""),40935.666666666664)</f>
        <v>40935.66667</v>
      </c>
      <c r="B523" s="1">
        <f>IFERROR(__xludf.DUMMYFUNCTION("""COMPUTED_VALUE"""),66.03)</f>
        <v>66.03</v>
      </c>
    </row>
    <row r="524">
      <c r="A524" s="2">
        <f>IFERROR(__xludf.DUMMYFUNCTION("""COMPUTED_VALUE"""),40938.666666666664)</f>
        <v>40938.66667</v>
      </c>
      <c r="B524" s="1">
        <f>IFERROR(__xludf.DUMMYFUNCTION("""COMPUTED_VALUE"""),66.1)</f>
        <v>66.1</v>
      </c>
    </row>
    <row r="525">
      <c r="A525" s="2">
        <f>IFERROR(__xludf.DUMMYFUNCTION("""COMPUTED_VALUE"""),40939.666666666664)</f>
        <v>40939.66667</v>
      </c>
      <c r="B525" s="1">
        <f>IFERROR(__xludf.DUMMYFUNCTION("""COMPUTED_VALUE"""),66.23)</f>
        <v>66.23</v>
      </c>
    </row>
    <row r="526">
      <c r="A526" s="2">
        <f>IFERROR(__xludf.DUMMYFUNCTION("""COMPUTED_VALUE"""),40940.666666666664)</f>
        <v>40940.66667</v>
      </c>
      <c r="B526" s="1">
        <f>IFERROR(__xludf.DUMMYFUNCTION("""COMPUTED_VALUE"""),67.01)</f>
        <v>67.01</v>
      </c>
    </row>
    <row r="527">
      <c r="A527" s="2">
        <f>IFERROR(__xludf.DUMMYFUNCTION("""COMPUTED_VALUE"""),40941.666666666664)</f>
        <v>40941.66667</v>
      </c>
      <c r="B527" s="1">
        <f>IFERROR(__xludf.DUMMYFUNCTION("""COMPUTED_VALUE"""),67.26)</f>
        <v>67.26</v>
      </c>
    </row>
    <row r="528">
      <c r="A528" s="2">
        <f>IFERROR(__xludf.DUMMYFUNCTION("""COMPUTED_VALUE"""),40942.666666666664)</f>
        <v>40942.66667</v>
      </c>
      <c r="B528" s="1">
        <f>IFERROR(__xludf.DUMMYFUNCTION("""COMPUTED_VALUE"""),68.29)</f>
        <v>68.29</v>
      </c>
    </row>
    <row r="529">
      <c r="A529" s="2">
        <f>IFERROR(__xludf.DUMMYFUNCTION("""COMPUTED_VALUE"""),40945.666666666664)</f>
        <v>40945.66667</v>
      </c>
      <c r="B529" s="1">
        <f>IFERROR(__xludf.DUMMYFUNCTION("""COMPUTED_VALUE"""),68.26)</f>
        <v>68.26</v>
      </c>
    </row>
    <row r="530">
      <c r="A530" s="2">
        <f>IFERROR(__xludf.DUMMYFUNCTION("""COMPUTED_VALUE"""),40946.666666666664)</f>
        <v>40946.66667</v>
      </c>
      <c r="B530" s="1">
        <f>IFERROR(__xludf.DUMMYFUNCTION("""COMPUTED_VALUE"""),68.39)</f>
        <v>68.39</v>
      </c>
    </row>
    <row r="531">
      <c r="A531" s="2">
        <f>IFERROR(__xludf.DUMMYFUNCTION("""COMPUTED_VALUE"""),40947.666666666664)</f>
        <v>40947.66667</v>
      </c>
      <c r="B531" s="1">
        <f>IFERROR(__xludf.DUMMYFUNCTION("""COMPUTED_VALUE"""),68.88)</f>
        <v>68.88</v>
      </c>
    </row>
    <row r="532">
      <c r="A532" s="2">
        <f>IFERROR(__xludf.DUMMYFUNCTION("""COMPUTED_VALUE"""),40948.666666666664)</f>
        <v>40948.66667</v>
      </c>
      <c r="B532" s="1">
        <f>IFERROR(__xludf.DUMMYFUNCTION("""COMPUTED_VALUE"""),69.51)</f>
        <v>69.51</v>
      </c>
    </row>
    <row r="533">
      <c r="A533" s="2">
        <f>IFERROR(__xludf.DUMMYFUNCTION("""COMPUTED_VALUE"""),40949.666666666664)</f>
        <v>40949.66667</v>
      </c>
      <c r="B533" s="1">
        <f>IFERROR(__xludf.DUMMYFUNCTION("""COMPUTED_VALUE"""),68.91)</f>
        <v>68.91</v>
      </c>
    </row>
    <row r="534">
      <c r="A534" s="2">
        <f>IFERROR(__xludf.DUMMYFUNCTION("""COMPUTED_VALUE"""),40952.666666666664)</f>
        <v>40952.66667</v>
      </c>
      <c r="B534" s="1">
        <f>IFERROR(__xludf.DUMMYFUNCTION("""COMPUTED_VALUE"""),69.39)</f>
        <v>69.39</v>
      </c>
    </row>
    <row r="535">
      <c r="A535" s="2">
        <f>IFERROR(__xludf.DUMMYFUNCTION("""COMPUTED_VALUE"""),40953.666666666664)</f>
        <v>40953.66667</v>
      </c>
      <c r="B535" s="1">
        <f>IFERROR(__xludf.DUMMYFUNCTION("""COMPUTED_VALUE"""),69.47)</f>
        <v>69.47</v>
      </c>
    </row>
    <row r="536">
      <c r="A536" s="2">
        <f>IFERROR(__xludf.DUMMYFUNCTION("""COMPUTED_VALUE"""),40954.666666666664)</f>
        <v>40954.66667</v>
      </c>
      <c r="B536" s="1">
        <f>IFERROR(__xludf.DUMMYFUNCTION("""COMPUTED_VALUE"""),69.13)</f>
        <v>69.13</v>
      </c>
    </row>
    <row r="537">
      <c r="A537" s="2">
        <f>IFERROR(__xludf.DUMMYFUNCTION("""COMPUTED_VALUE"""),40955.666666666664)</f>
        <v>40955.66667</v>
      </c>
      <c r="B537" s="1">
        <f>IFERROR(__xludf.DUMMYFUNCTION("""COMPUTED_VALUE"""),70.29)</f>
        <v>70.29</v>
      </c>
    </row>
    <row r="538">
      <c r="A538" s="2">
        <f>IFERROR(__xludf.DUMMYFUNCTION("""COMPUTED_VALUE"""),40956.666666666664)</f>
        <v>40956.66667</v>
      </c>
      <c r="B538" s="1">
        <f>IFERROR(__xludf.DUMMYFUNCTION("""COMPUTED_VALUE"""),70.2)</f>
        <v>70.2</v>
      </c>
    </row>
    <row r="539">
      <c r="A539" s="2">
        <f>IFERROR(__xludf.DUMMYFUNCTION("""COMPUTED_VALUE"""),40960.666666666664)</f>
        <v>40960.66667</v>
      </c>
      <c r="B539" s="1">
        <f>IFERROR(__xludf.DUMMYFUNCTION("""COMPUTED_VALUE"""),70.37)</f>
        <v>70.37</v>
      </c>
    </row>
    <row r="540">
      <c r="A540" s="2">
        <f>IFERROR(__xludf.DUMMYFUNCTION("""COMPUTED_VALUE"""),40961.666666666664)</f>
        <v>40961.66667</v>
      </c>
      <c r="B540" s="1">
        <f>IFERROR(__xludf.DUMMYFUNCTION("""COMPUTED_VALUE"""),69.99)</f>
        <v>69.99</v>
      </c>
    </row>
    <row r="541">
      <c r="A541" s="2">
        <f>IFERROR(__xludf.DUMMYFUNCTION("""COMPUTED_VALUE"""),40962.666666666664)</f>
        <v>40962.66667</v>
      </c>
      <c r="B541" s="1">
        <f>IFERROR(__xludf.DUMMYFUNCTION("""COMPUTED_VALUE"""),70.43)</f>
        <v>70.43</v>
      </c>
    </row>
    <row r="542">
      <c r="A542" s="2">
        <f>IFERROR(__xludf.DUMMYFUNCTION("""COMPUTED_VALUE"""),40963.666666666664)</f>
        <v>40963.66667</v>
      </c>
      <c r="B542" s="1">
        <f>IFERROR(__xludf.DUMMYFUNCTION("""COMPUTED_VALUE"""),70.74)</f>
        <v>70.74</v>
      </c>
    </row>
    <row r="543">
      <c r="A543" s="2">
        <f>IFERROR(__xludf.DUMMYFUNCTION("""COMPUTED_VALUE"""),40966.666666666664)</f>
        <v>40966.66667</v>
      </c>
      <c r="B543" s="1">
        <f>IFERROR(__xludf.DUMMYFUNCTION("""COMPUTED_VALUE"""),70.84)</f>
        <v>70.84</v>
      </c>
    </row>
    <row r="544">
      <c r="A544" s="2">
        <f>IFERROR(__xludf.DUMMYFUNCTION("""COMPUTED_VALUE"""),40967.666666666664)</f>
        <v>40967.66667</v>
      </c>
      <c r="B544" s="1">
        <f>IFERROR(__xludf.DUMMYFUNCTION("""COMPUTED_VALUE"""),71.3)</f>
        <v>71.3</v>
      </c>
    </row>
    <row r="545">
      <c r="A545" s="2">
        <f>IFERROR(__xludf.DUMMYFUNCTION("""COMPUTED_VALUE"""),40968.666666666664)</f>
        <v>40968.66667</v>
      </c>
      <c r="B545" s="1">
        <f>IFERROR(__xludf.DUMMYFUNCTION("""COMPUTED_VALUE"""),70.85)</f>
        <v>70.85</v>
      </c>
    </row>
    <row r="546">
      <c r="A546" s="2">
        <f>IFERROR(__xludf.DUMMYFUNCTION("""COMPUTED_VALUE"""),40969.666666666664)</f>
        <v>40969.66667</v>
      </c>
      <c r="B546" s="1">
        <f>IFERROR(__xludf.DUMMYFUNCTION("""COMPUTED_VALUE"""),71.34)</f>
        <v>71.34</v>
      </c>
    </row>
    <row r="547">
      <c r="A547" s="2">
        <f>IFERROR(__xludf.DUMMYFUNCTION("""COMPUTED_VALUE"""),40970.666666666664)</f>
        <v>40970.66667</v>
      </c>
      <c r="B547" s="1">
        <f>IFERROR(__xludf.DUMMYFUNCTION("""COMPUTED_VALUE"""),71.08)</f>
        <v>71.08</v>
      </c>
    </row>
    <row r="548">
      <c r="A548" s="2">
        <f>IFERROR(__xludf.DUMMYFUNCTION("""COMPUTED_VALUE"""),40973.666666666664)</f>
        <v>40973.66667</v>
      </c>
      <c r="B548" s="1">
        <f>IFERROR(__xludf.DUMMYFUNCTION("""COMPUTED_VALUE"""),70.35)</f>
        <v>70.35</v>
      </c>
    </row>
    <row r="549">
      <c r="A549" s="2">
        <f>IFERROR(__xludf.DUMMYFUNCTION("""COMPUTED_VALUE"""),40974.666666666664)</f>
        <v>40974.66667</v>
      </c>
      <c r="B549" s="1">
        <f>IFERROR(__xludf.DUMMYFUNCTION("""COMPUTED_VALUE"""),69.44)</f>
        <v>69.44</v>
      </c>
    </row>
    <row r="550">
      <c r="A550" s="2">
        <f>IFERROR(__xludf.DUMMYFUNCTION("""COMPUTED_VALUE"""),40975.666666666664)</f>
        <v>40975.66667</v>
      </c>
      <c r="B550" s="1">
        <f>IFERROR(__xludf.DUMMYFUNCTION("""COMPUTED_VALUE"""),70.06)</f>
        <v>70.06</v>
      </c>
    </row>
    <row r="551">
      <c r="A551" s="2">
        <f>IFERROR(__xludf.DUMMYFUNCTION("""COMPUTED_VALUE"""),40976.666666666664)</f>
        <v>40976.66667</v>
      </c>
      <c r="B551" s="1">
        <f>IFERROR(__xludf.DUMMYFUNCTION("""COMPUTED_VALUE"""),70.89)</f>
        <v>70.89</v>
      </c>
    </row>
    <row r="552">
      <c r="A552" s="2">
        <f>IFERROR(__xludf.DUMMYFUNCTION("""COMPUTED_VALUE"""),40977.666666666664)</f>
        <v>40977.66667</v>
      </c>
      <c r="B552" s="1">
        <f>IFERROR(__xludf.DUMMYFUNCTION("""COMPUTED_VALUE"""),71.26)</f>
        <v>71.26</v>
      </c>
    </row>
    <row r="553">
      <c r="A553" s="2">
        <f>IFERROR(__xludf.DUMMYFUNCTION("""COMPUTED_VALUE"""),40980.666666666664)</f>
        <v>40980.66667</v>
      </c>
      <c r="B553" s="1">
        <f>IFERROR(__xludf.DUMMYFUNCTION("""COMPUTED_VALUE"""),71.32)</f>
        <v>71.32</v>
      </c>
    </row>
    <row r="554">
      <c r="A554" s="2">
        <f>IFERROR(__xludf.DUMMYFUNCTION("""COMPUTED_VALUE"""),40981.666666666664)</f>
        <v>40981.66667</v>
      </c>
      <c r="B554" s="1">
        <f>IFERROR(__xludf.DUMMYFUNCTION("""COMPUTED_VALUE"""),72.76)</f>
        <v>72.76</v>
      </c>
    </row>
    <row r="555">
      <c r="A555" s="2">
        <f>IFERROR(__xludf.DUMMYFUNCTION("""COMPUTED_VALUE"""),40982.666666666664)</f>
        <v>40982.66667</v>
      </c>
      <c r="B555" s="1">
        <f>IFERROR(__xludf.DUMMYFUNCTION("""COMPUTED_VALUE"""),73.07)</f>
        <v>73.07</v>
      </c>
    </row>
    <row r="556">
      <c r="A556" s="2">
        <f>IFERROR(__xludf.DUMMYFUNCTION("""COMPUTED_VALUE"""),40983.666666666664)</f>
        <v>40983.66667</v>
      </c>
      <c r="B556" s="1">
        <f>IFERROR(__xludf.DUMMYFUNCTION("""COMPUTED_VALUE"""),73.33)</f>
        <v>73.33</v>
      </c>
    </row>
    <row r="557">
      <c r="A557" s="2">
        <f>IFERROR(__xludf.DUMMYFUNCTION("""COMPUTED_VALUE"""),40984.666666666664)</f>
        <v>40984.66667</v>
      </c>
      <c r="B557" s="1">
        <f>IFERROR(__xludf.DUMMYFUNCTION("""COMPUTED_VALUE"""),73.34)</f>
        <v>73.34</v>
      </c>
    </row>
    <row r="558">
      <c r="A558" s="2">
        <f>IFERROR(__xludf.DUMMYFUNCTION("""COMPUTED_VALUE"""),40987.666666666664)</f>
        <v>40987.66667</v>
      </c>
      <c r="B558" s="1">
        <f>IFERROR(__xludf.DUMMYFUNCTION("""COMPUTED_VALUE"""),73.86)</f>
        <v>73.86</v>
      </c>
    </row>
    <row r="559">
      <c r="A559" s="2">
        <f>IFERROR(__xludf.DUMMYFUNCTION("""COMPUTED_VALUE"""),40988.666666666664)</f>
        <v>40988.66667</v>
      </c>
      <c r="B559" s="1">
        <f>IFERROR(__xludf.DUMMYFUNCTION("""COMPUTED_VALUE"""),73.73)</f>
        <v>73.73</v>
      </c>
    </row>
    <row r="560">
      <c r="A560" s="2">
        <f>IFERROR(__xludf.DUMMYFUNCTION("""COMPUTED_VALUE"""),40989.666666666664)</f>
        <v>40989.66667</v>
      </c>
      <c r="B560" s="1">
        <f>IFERROR(__xludf.DUMMYFUNCTION("""COMPUTED_VALUE"""),73.72)</f>
        <v>73.72</v>
      </c>
    </row>
    <row r="561">
      <c r="A561" s="2">
        <f>IFERROR(__xludf.DUMMYFUNCTION("""COMPUTED_VALUE"""),40990.666666666664)</f>
        <v>40990.66667</v>
      </c>
      <c r="B561" s="1">
        <f>IFERROR(__xludf.DUMMYFUNCTION("""COMPUTED_VALUE"""),73.48)</f>
        <v>73.48</v>
      </c>
    </row>
    <row r="562">
      <c r="A562" s="2">
        <f>IFERROR(__xludf.DUMMYFUNCTION("""COMPUTED_VALUE"""),40991.666666666664)</f>
        <v>40991.66667</v>
      </c>
      <c r="B562" s="1">
        <f>IFERROR(__xludf.DUMMYFUNCTION("""COMPUTED_VALUE"""),73.58)</f>
        <v>73.58</v>
      </c>
    </row>
    <row r="563">
      <c r="A563" s="2">
        <f>IFERROR(__xludf.DUMMYFUNCTION("""COMPUTED_VALUE"""),40994.666666666664)</f>
        <v>40994.66667</v>
      </c>
      <c r="B563" s="1">
        <f>IFERROR(__xludf.DUMMYFUNCTION("""COMPUTED_VALUE"""),74.81)</f>
        <v>74.81</v>
      </c>
    </row>
    <row r="564">
      <c r="A564" s="2">
        <f>IFERROR(__xludf.DUMMYFUNCTION("""COMPUTED_VALUE"""),40995.666666666664)</f>
        <v>40995.66667</v>
      </c>
      <c r="B564" s="1">
        <f>IFERROR(__xludf.DUMMYFUNCTION("""COMPUTED_VALUE"""),74.77)</f>
        <v>74.77</v>
      </c>
    </row>
    <row r="565">
      <c r="A565" s="2">
        <f>IFERROR(__xludf.DUMMYFUNCTION("""COMPUTED_VALUE"""),40996.666666666664)</f>
        <v>40996.66667</v>
      </c>
      <c r="B565" s="1">
        <f>IFERROR(__xludf.DUMMYFUNCTION("""COMPUTED_VALUE"""),74.53)</f>
        <v>74.53</v>
      </c>
    </row>
    <row r="566">
      <c r="A566" s="2">
        <f>IFERROR(__xludf.DUMMYFUNCTION("""COMPUTED_VALUE"""),40997.666666666664)</f>
        <v>40997.66667</v>
      </c>
      <c r="B566" s="1">
        <f>IFERROR(__xludf.DUMMYFUNCTION("""COMPUTED_VALUE"""),74.39)</f>
        <v>74.39</v>
      </c>
    </row>
    <row r="567">
      <c r="A567" s="2">
        <f>IFERROR(__xludf.DUMMYFUNCTION("""COMPUTED_VALUE"""),40998.666666666664)</f>
        <v>40998.66667</v>
      </c>
      <c r="B567" s="1">
        <f>IFERROR(__xludf.DUMMYFUNCTION("""COMPUTED_VALUE"""),74.18)</f>
        <v>74.18</v>
      </c>
    </row>
    <row r="568">
      <c r="A568" s="2">
        <f>IFERROR(__xludf.DUMMYFUNCTION("""COMPUTED_VALUE"""),41001.666666666664)</f>
        <v>41001.66667</v>
      </c>
      <c r="B568" s="1">
        <f>IFERROR(__xludf.DUMMYFUNCTION("""COMPUTED_VALUE"""),74.94)</f>
        <v>74.94</v>
      </c>
    </row>
    <row r="569">
      <c r="A569" s="2">
        <f>IFERROR(__xludf.DUMMYFUNCTION("""COMPUTED_VALUE"""),41002.666666666664)</f>
        <v>41002.66667</v>
      </c>
      <c r="B569" s="1">
        <f>IFERROR(__xludf.DUMMYFUNCTION("""COMPUTED_VALUE"""),74.8)</f>
        <v>74.8</v>
      </c>
    </row>
    <row r="570">
      <c r="A570" s="2">
        <f>IFERROR(__xludf.DUMMYFUNCTION("""COMPUTED_VALUE"""),41003.666666666664)</f>
        <v>41003.66667</v>
      </c>
      <c r="B570" s="1">
        <f>IFERROR(__xludf.DUMMYFUNCTION("""COMPUTED_VALUE"""),73.71)</f>
        <v>73.71</v>
      </c>
    </row>
    <row r="571">
      <c r="A571" s="2">
        <f>IFERROR(__xludf.DUMMYFUNCTION("""COMPUTED_VALUE"""),41004.666666666664)</f>
        <v>41004.66667</v>
      </c>
      <c r="B571" s="1">
        <f>IFERROR(__xludf.DUMMYFUNCTION("""COMPUTED_VALUE"""),73.93)</f>
        <v>73.93</v>
      </c>
    </row>
    <row r="572">
      <c r="A572" s="2">
        <f>IFERROR(__xludf.DUMMYFUNCTION("""COMPUTED_VALUE"""),41008.666666666664)</f>
        <v>41008.66667</v>
      </c>
      <c r="B572" s="1">
        <f>IFERROR(__xludf.DUMMYFUNCTION("""COMPUTED_VALUE"""),73.39)</f>
        <v>73.39</v>
      </c>
    </row>
    <row r="573">
      <c r="A573" s="2">
        <f>IFERROR(__xludf.DUMMYFUNCTION("""COMPUTED_VALUE"""),41009.666666666664)</f>
        <v>41009.66667</v>
      </c>
      <c r="B573" s="1">
        <f>IFERROR(__xludf.DUMMYFUNCTION("""COMPUTED_VALUE"""),72.28)</f>
        <v>72.28</v>
      </c>
    </row>
    <row r="574">
      <c r="A574" s="2">
        <f>IFERROR(__xludf.DUMMYFUNCTION("""COMPUTED_VALUE"""),41010.666666666664)</f>
        <v>41010.66667</v>
      </c>
      <c r="B574" s="1">
        <f>IFERROR(__xludf.DUMMYFUNCTION("""COMPUTED_VALUE"""),72.67)</f>
        <v>72.67</v>
      </c>
    </row>
    <row r="575">
      <c r="A575" s="2">
        <f>IFERROR(__xludf.DUMMYFUNCTION("""COMPUTED_VALUE"""),41011.666666666664)</f>
        <v>41011.66667</v>
      </c>
      <c r="B575" s="1">
        <f>IFERROR(__xludf.DUMMYFUNCTION("""COMPUTED_VALUE"""),73.7)</f>
        <v>73.7</v>
      </c>
    </row>
    <row r="576">
      <c r="A576" s="2">
        <f>IFERROR(__xludf.DUMMYFUNCTION("""COMPUTED_VALUE"""),41012.666666666664)</f>
        <v>41012.66667</v>
      </c>
      <c r="B576" s="1">
        <f>IFERROR(__xludf.DUMMYFUNCTION("""COMPUTED_VALUE"""),72.58)</f>
        <v>72.58</v>
      </c>
    </row>
    <row r="577">
      <c r="A577" s="2">
        <f>IFERROR(__xludf.DUMMYFUNCTION("""COMPUTED_VALUE"""),41015.666666666664)</f>
        <v>41015.66667</v>
      </c>
      <c r="B577" s="1">
        <f>IFERROR(__xludf.DUMMYFUNCTION("""COMPUTED_VALUE"""),71.86)</f>
        <v>71.86</v>
      </c>
    </row>
    <row r="578">
      <c r="A578" s="2">
        <f>IFERROR(__xludf.DUMMYFUNCTION("""COMPUTED_VALUE"""),41016.666666666664)</f>
        <v>41016.66667</v>
      </c>
      <c r="B578" s="1">
        <f>IFERROR(__xludf.DUMMYFUNCTION("""COMPUTED_VALUE"""),73.43)</f>
        <v>73.43</v>
      </c>
    </row>
    <row r="579">
      <c r="A579" s="2">
        <f>IFERROR(__xludf.DUMMYFUNCTION("""COMPUTED_VALUE"""),41017.666666666664)</f>
        <v>41017.66667</v>
      </c>
      <c r="B579" s="1">
        <f>IFERROR(__xludf.DUMMYFUNCTION("""COMPUTED_VALUE"""),72.89)</f>
        <v>72.89</v>
      </c>
    </row>
    <row r="580">
      <c r="A580" s="2">
        <f>IFERROR(__xludf.DUMMYFUNCTION("""COMPUTED_VALUE"""),41018.666666666664)</f>
        <v>41018.66667</v>
      </c>
      <c r="B580" s="1">
        <f>IFERROR(__xludf.DUMMYFUNCTION("""COMPUTED_VALUE"""),72.05)</f>
        <v>72.05</v>
      </c>
    </row>
    <row r="581">
      <c r="A581" s="2">
        <f>IFERROR(__xludf.DUMMYFUNCTION("""COMPUTED_VALUE"""),41019.666666666664)</f>
        <v>41019.66667</v>
      </c>
      <c r="B581" s="1">
        <f>IFERROR(__xludf.DUMMYFUNCTION("""COMPUTED_VALUE"""),71.59)</f>
        <v>71.59</v>
      </c>
    </row>
    <row r="582">
      <c r="A582" s="2">
        <f>IFERROR(__xludf.DUMMYFUNCTION("""COMPUTED_VALUE"""),41022.666666666664)</f>
        <v>41022.66667</v>
      </c>
      <c r="B582" s="1">
        <f>IFERROR(__xludf.DUMMYFUNCTION("""COMPUTED_VALUE"""),70.96)</f>
        <v>70.96</v>
      </c>
    </row>
    <row r="583">
      <c r="A583" s="2">
        <f>IFERROR(__xludf.DUMMYFUNCTION("""COMPUTED_VALUE"""),41023.666666666664)</f>
        <v>41023.66667</v>
      </c>
      <c r="B583" s="1">
        <f>IFERROR(__xludf.DUMMYFUNCTION("""COMPUTED_VALUE"""),70.51)</f>
        <v>70.51</v>
      </c>
    </row>
    <row r="584">
      <c r="A584" s="2">
        <f>IFERROR(__xludf.DUMMYFUNCTION("""COMPUTED_VALUE"""),41024.666666666664)</f>
        <v>41024.66667</v>
      </c>
      <c r="B584" s="1">
        <f>IFERROR(__xludf.DUMMYFUNCTION("""COMPUTED_VALUE"""),72.65)</f>
        <v>72.65</v>
      </c>
    </row>
    <row r="585">
      <c r="A585" s="2">
        <f>IFERROR(__xludf.DUMMYFUNCTION("""COMPUTED_VALUE"""),41025.666666666664)</f>
        <v>41025.66667</v>
      </c>
      <c r="B585" s="1">
        <f>IFERROR(__xludf.DUMMYFUNCTION("""COMPUTED_VALUE"""),73.2)</f>
        <v>73.2</v>
      </c>
    </row>
    <row r="586">
      <c r="A586" s="2">
        <f>IFERROR(__xludf.DUMMYFUNCTION("""COMPUTED_VALUE"""),41026.666666666664)</f>
        <v>41026.66667</v>
      </c>
      <c r="B586" s="1">
        <f>IFERROR(__xludf.DUMMYFUNCTION("""COMPUTED_VALUE"""),73.34)</f>
        <v>73.34</v>
      </c>
    </row>
    <row r="587">
      <c r="A587" s="2">
        <f>IFERROR(__xludf.DUMMYFUNCTION("""COMPUTED_VALUE"""),41029.666666666664)</f>
        <v>41029.66667</v>
      </c>
      <c r="B587" s="1">
        <f>IFERROR(__xludf.DUMMYFUNCTION("""COMPUTED_VALUE"""),72.7)</f>
        <v>72.7</v>
      </c>
    </row>
    <row r="588">
      <c r="A588" s="2">
        <f>IFERROR(__xludf.DUMMYFUNCTION("""COMPUTED_VALUE"""),41030.666666666664)</f>
        <v>41030.66667</v>
      </c>
      <c r="B588" s="1">
        <f>IFERROR(__xludf.DUMMYFUNCTION("""COMPUTED_VALUE"""),72.89)</f>
        <v>72.89</v>
      </c>
    </row>
    <row r="589">
      <c r="A589" s="2">
        <f>IFERROR(__xludf.DUMMYFUNCTION("""COMPUTED_VALUE"""),41031.666666666664)</f>
        <v>41031.66667</v>
      </c>
      <c r="B589" s="1">
        <f>IFERROR(__xludf.DUMMYFUNCTION("""COMPUTED_VALUE"""),73.0)</f>
        <v>73</v>
      </c>
    </row>
    <row r="590">
      <c r="A590" s="2">
        <f>IFERROR(__xludf.DUMMYFUNCTION("""COMPUTED_VALUE"""),41032.666666666664)</f>
        <v>41032.66667</v>
      </c>
      <c r="B590" s="1">
        <f>IFERROR(__xludf.DUMMYFUNCTION("""COMPUTED_VALUE"""),72.09)</f>
        <v>72.09</v>
      </c>
    </row>
    <row r="591">
      <c r="A591" s="2">
        <f>IFERROR(__xludf.DUMMYFUNCTION("""COMPUTED_VALUE"""),41033.666666666664)</f>
        <v>41033.66667</v>
      </c>
      <c r="B591" s="1">
        <f>IFERROR(__xludf.DUMMYFUNCTION("""COMPUTED_VALUE"""),70.57)</f>
        <v>70.57</v>
      </c>
    </row>
    <row r="592">
      <c r="A592" s="2">
        <f>IFERROR(__xludf.DUMMYFUNCTION("""COMPUTED_VALUE"""),41036.666666666664)</f>
        <v>41036.66667</v>
      </c>
      <c r="B592" s="1">
        <f>IFERROR(__xludf.DUMMYFUNCTION("""COMPUTED_VALUE"""),70.3)</f>
        <v>70.3</v>
      </c>
    </row>
    <row r="593">
      <c r="A593" s="2">
        <f>IFERROR(__xludf.DUMMYFUNCTION("""COMPUTED_VALUE"""),41037.666666666664)</f>
        <v>41037.66667</v>
      </c>
      <c r="B593" s="1">
        <f>IFERROR(__xludf.DUMMYFUNCTION("""COMPUTED_VALUE"""),69.99)</f>
        <v>69.99</v>
      </c>
    </row>
    <row r="594">
      <c r="A594" s="2">
        <f>IFERROR(__xludf.DUMMYFUNCTION("""COMPUTED_VALUE"""),41038.666666666664)</f>
        <v>41038.66667</v>
      </c>
      <c r="B594" s="1">
        <f>IFERROR(__xludf.DUMMYFUNCTION("""COMPUTED_VALUE"""),69.96)</f>
        <v>69.96</v>
      </c>
    </row>
    <row r="595">
      <c r="A595" s="2">
        <f>IFERROR(__xludf.DUMMYFUNCTION("""COMPUTED_VALUE"""),41039.666666666664)</f>
        <v>41039.66667</v>
      </c>
      <c r="B595" s="1">
        <f>IFERROR(__xludf.DUMMYFUNCTION("""COMPUTED_VALUE"""),69.41)</f>
        <v>69.41</v>
      </c>
    </row>
    <row r="596">
      <c r="A596" s="2">
        <f>IFERROR(__xludf.DUMMYFUNCTION("""COMPUTED_VALUE"""),41040.666666666664)</f>
        <v>41040.66667</v>
      </c>
      <c r="B596" s="1">
        <f>IFERROR(__xludf.DUMMYFUNCTION("""COMPUTED_VALUE"""),69.36)</f>
        <v>69.36</v>
      </c>
    </row>
    <row r="597">
      <c r="A597" s="2">
        <f>IFERROR(__xludf.DUMMYFUNCTION("""COMPUTED_VALUE"""),41043.666666666664)</f>
        <v>41043.66667</v>
      </c>
      <c r="B597" s="1">
        <f>IFERROR(__xludf.DUMMYFUNCTION("""COMPUTED_VALUE"""),68.69)</f>
        <v>68.69</v>
      </c>
    </row>
    <row r="598">
      <c r="A598" s="2">
        <f>IFERROR(__xludf.DUMMYFUNCTION("""COMPUTED_VALUE"""),41044.666666666664)</f>
        <v>41044.66667</v>
      </c>
      <c r="B598" s="1">
        <f>IFERROR(__xludf.DUMMYFUNCTION("""COMPUTED_VALUE"""),68.48)</f>
        <v>68.48</v>
      </c>
    </row>
    <row r="599">
      <c r="A599" s="2">
        <f>IFERROR(__xludf.DUMMYFUNCTION("""COMPUTED_VALUE"""),41045.666666666664)</f>
        <v>41045.66667</v>
      </c>
      <c r="B599" s="1">
        <f>IFERROR(__xludf.DUMMYFUNCTION("""COMPUTED_VALUE"""),67.9)</f>
        <v>67.9</v>
      </c>
    </row>
    <row r="600">
      <c r="A600" s="2">
        <f>IFERROR(__xludf.DUMMYFUNCTION("""COMPUTED_VALUE"""),41046.666666666664)</f>
        <v>41046.66667</v>
      </c>
      <c r="B600" s="1">
        <f>IFERROR(__xludf.DUMMYFUNCTION("""COMPUTED_VALUE"""),66.66)</f>
        <v>66.66</v>
      </c>
    </row>
    <row r="601">
      <c r="A601" s="2">
        <f>IFERROR(__xludf.DUMMYFUNCTION("""COMPUTED_VALUE"""),41047.666666666664)</f>
        <v>41047.66667</v>
      </c>
      <c r="B601" s="1">
        <f>IFERROR(__xludf.DUMMYFUNCTION("""COMPUTED_VALUE"""),65.75)</f>
        <v>65.75</v>
      </c>
    </row>
    <row r="602">
      <c r="A602" s="2">
        <f>IFERROR(__xludf.DUMMYFUNCTION("""COMPUTED_VALUE"""),41050.666666666664)</f>
        <v>41050.66667</v>
      </c>
      <c r="B602" s="1">
        <f>IFERROR(__xludf.DUMMYFUNCTION("""COMPUTED_VALUE"""),67.64)</f>
        <v>67.64</v>
      </c>
    </row>
    <row r="603">
      <c r="A603" s="2">
        <f>IFERROR(__xludf.DUMMYFUNCTION("""COMPUTED_VALUE"""),41051.666666666664)</f>
        <v>41051.66667</v>
      </c>
      <c r="B603" s="1">
        <f>IFERROR(__xludf.DUMMYFUNCTION("""COMPUTED_VALUE"""),67.5)</f>
        <v>67.5</v>
      </c>
    </row>
    <row r="604">
      <c r="A604" s="2">
        <f>IFERROR(__xludf.DUMMYFUNCTION("""COMPUTED_VALUE"""),41052.666666666664)</f>
        <v>41052.66667</v>
      </c>
      <c r="B604" s="1">
        <f>IFERROR(__xludf.DUMMYFUNCTION("""COMPUTED_VALUE"""),67.62)</f>
        <v>67.62</v>
      </c>
    </row>
    <row r="605">
      <c r="A605" s="2">
        <f>IFERROR(__xludf.DUMMYFUNCTION("""COMPUTED_VALUE"""),41053.666666666664)</f>
        <v>41053.66667</v>
      </c>
      <c r="B605" s="1">
        <f>IFERROR(__xludf.DUMMYFUNCTION("""COMPUTED_VALUE"""),67.03)</f>
        <v>67.03</v>
      </c>
    </row>
    <row r="606">
      <c r="A606" s="2">
        <f>IFERROR(__xludf.DUMMYFUNCTION("""COMPUTED_VALUE"""),41054.666666666664)</f>
        <v>41054.66667</v>
      </c>
      <c r="B606" s="1">
        <f>IFERROR(__xludf.DUMMYFUNCTION("""COMPUTED_VALUE"""),66.89)</f>
        <v>66.89</v>
      </c>
    </row>
    <row r="607">
      <c r="A607" s="2">
        <f>IFERROR(__xludf.DUMMYFUNCTION("""COMPUTED_VALUE"""),41058.666666666664)</f>
        <v>41058.66667</v>
      </c>
      <c r="B607" s="1">
        <f>IFERROR(__xludf.DUMMYFUNCTION("""COMPUTED_VALUE"""),67.82)</f>
        <v>67.82</v>
      </c>
    </row>
    <row r="608">
      <c r="A608" s="2">
        <f>IFERROR(__xludf.DUMMYFUNCTION("""COMPUTED_VALUE"""),41059.666666666664)</f>
        <v>41059.66667</v>
      </c>
      <c r="B608" s="1">
        <f>IFERROR(__xludf.DUMMYFUNCTION("""COMPUTED_VALUE"""),67.23)</f>
        <v>67.23</v>
      </c>
    </row>
    <row r="609">
      <c r="A609" s="2">
        <f>IFERROR(__xludf.DUMMYFUNCTION("""COMPUTED_VALUE"""),41060.666666666664)</f>
        <v>41060.66667</v>
      </c>
      <c r="B609" s="1">
        <f>IFERROR(__xludf.DUMMYFUNCTION("""COMPUTED_VALUE"""),66.75)</f>
        <v>66.75</v>
      </c>
    </row>
    <row r="610">
      <c r="A610" s="2">
        <f>IFERROR(__xludf.DUMMYFUNCTION("""COMPUTED_VALUE"""),41061.666666666664)</f>
        <v>41061.66667</v>
      </c>
      <c r="B610" s="1">
        <f>IFERROR(__xludf.DUMMYFUNCTION("""COMPUTED_VALUE"""),64.9)</f>
        <v>64.9</v>
      </c>
    </row>
    <row r="611">
      <c r="A611" s="2">
        <f>IFERROR(__xludf.DUMMYFUNCTION("""COMPUTED_VALUE"""),41064.666666666664)</f>
        <v>41064.66667</v>
      </c>
      <c r="B611" s="1">
        <f>IFERROR(__xludf.DUMMYFUNCTION("""COMPUTED_VALUE"""),65.14)</f>
        <v>65.14</v>
      </c>
    </row>
    <row r="612">
      <c r="A612" s="2">
        <f>IFERROR(__xludf.DUMMYFUNCTION("""COMPUTED_VALUE"""),41065.666666666664)</f>
        <v>41065.66667</v>
      </c>
      <c r="B612" s="1">
        <f>IFERROR(__xludf.DUMMYFUNCTION("""COMPUTED_VALUE"""),65.71)</f>
        <v>65.71</v>
      </c>
    </row>
    <row r="613">
      <c r="A613" s="2">
        <f>IFERROR(__xludf.DUMMYFUNCTION("""COMPUTED_VALUE"""),41066.666666666664)</f>
        <v>41066.66667</v>
      </c>
      <c r="B613" s="1">
        <f>IFERROR(__xludf.DUMMYFUNCTION("""COMPUTED_VALUE"""),67.36)</f>
        <v>67.36</v>
      </c>
    </row>
    <row r="614">
      <c r="A614" s="2">
        <f>IFERROR(__xludf.DUMMYFUNCTION("""COMPUTED_VALUE"""),41067.666666666664)</f>
        <v>41067.66667</v>
      </c>
      <c r="B614" s="1">
        <f>IFERROR(__xludf.DUMMYFUNCTION("""COMPUTED_VALUE"""),67.08)</f>
        <v>67.08</v>
      </c>
    </row>
    <row r="615">
      <c r="A615" s="2">
        <f>IFERROR(__xludf.DUMMYFUNCTION("""COMPUTED_VALUE"""),41068.666666666664)</f>
        <v>41068.66667</v>
      </c>
      <c r="B615" s="1">
        <f>IFERROR(__xludf.DUMMYFUNCTION("""COMPUTED_VALUE"""),67.73)</f>
        <v>67.73</v>
      </c>
    </row>
    <row r="616">
      <c r="A616" s="2">
        <f>IFERROR(__xludf.DUMMYFUNCTION("""COMPUTED_VALUE"""),41071.666666666664)</f>
        <v>41071.66667</v>
      </c>
      <c r="B616" s="1">
        <f>IFERROR(__xludf.DUMMYFUNCTION("""COMPUTED_VALUE"""),66.53)</f>
        <v>66.53</v>
      </c>
    </row>
    <row r="617">
      <c r="A617" s="2">
        <f>IFERROR(__xludf.DUMMYFUNCTION("""COMPUTED_VALUE"""),41072.666666666664)</f>
        <v>41072.66667</v>
      </c>
      <c r="B617" s="1">
        <f>IFERROR(__xludf.DUMMYFUNCTION("""COMPUTED_VALUE"""),67.19)</f>
        <v>67.19</v>
      </c>
    </row>
    <row r="618">
      <c r="A618" s="2">
        <f>IFERROR(__xludf.DUMMYFUNCTION("""COMPUTED_VALUE"""),41073.666666666664)</f>
        <v>41073.66667</v>
      </c>
      <c r="B618" s="1">
        <f>IFERROR(__xludf.DUMMYFUNCTION("""COMPUTED_VALUE"""),66.73)</f>
        <v>66.73</v>
      </c>
    </row>
    <row r="619">
      <c r="A619" s="2">
        <f>IFERROR(__xludf.DUMMYFUNCTION("""COMPUTED_VALUE"""),41074.666666666664)</f>
        <v>41074.66667</v>
      </c>
      <c r="B619" s="1">
        <f>IFERROR(__xludf.DUMMYFUNCTION("""COMPUTED_VALUE"""),66.84)</f>
        <v>66.84</v>
      </c>
    </row>
    <row r="620">
      <c r="A620" s="2">
        <f>IFERROR(__xludf.DUMMYFUNCTION("""COMPUTED_VALUE"""),41075.666666666664)</f>
        <v>41075.66667</v>
      </c>
      <c r="B620" s="1">
        <f>IFERROR(__xludf.DUMMYFUNCTION("""COMPUTED_VALUE"""),67.8)</f>
        <v>67.8</v>
      </c>
    </row>
    <row r="621">
      <c r="A621" s="2">
        <f>IFERROR(__xludf.DUMMYFUNCTION("""COMPUTED_VALUE"""),41078.666666666664)</f>
        <v>41078.66667</v>
      </c>
      <c r="B621" s="1">
        <f>IFERROR(__xludf.DUMMYFUNCTION("""COMPUTED_VALUE"""),68.34)</f>
        <v>68.34</v>
      </c>
    </row>
    <row r="622">
      <c r="A622" s="2">
        <f>IFERROR(__xludf.DUMMYFUNCTION("""COMPUTED_VALUE"""),41079.666666666664)</f>
        <v>41079.66667</v>
      </c>
      <c r="B622" s="1">
        <f>IFERROR(__xludf.DUMMYFUNCTION("""COMPUTED_VALUE"""),69.05)</f>
        <v>69.05</v>
      </c>
    </row>
    <row r="623">
      <c r="A623" s="2">
        <f>IFERROR(__xludf.DUMMYFUNCTION("""COMPUTED_VALUE"""),41080.666666666664)</f>
        <v>41080.66667</v>
      </c>
      <c r="B623" s="1">
        <f>IFERROR(__xludf.DUMMYFUNCTION("""COMPUTED_VALUE"""),69.15)</f>
        <v>69.15</v>
      </c>
    </row>
    <row r="624">
      <c r="A624" s="2">
        <f>IFERROR(__xludf.DUMMYFUNCTION("""COMPUTED_VALUE"""),41081.666666666664)</f>
        <v>41081.66667</v>
      </c>
      <c r="B624" s="1">
        <f>IFERROR(__xludf.DUMMYFUNCTION("""COMPUTED_VALUE"""),67.34)</f>
        <v>67.34</v>
      </c>
    </row>
    <row r="625">
      <c r="A625" s="2">
        <f>IFERROR(__xludf.DUMMYFUNCTION("""COMPUTED_VALUE"""),41082.666666666664)</f>
        <v>41082.66667</v>
      </c>
      <c r="B625" s="1">
        <f>IFERROR(__xludf.DUMMYFUNCTION("""COMPUTED_VALUE"""),68.19)</f>
        <v>68.19</v>
      </c>
    </row>
    <row r="626">
      <c r="A626" s="2">
        <f>IFERROR(__xludf.DUMMYFUNCTION("""COMPUTED_VALUE"""),41085.666666666664)</f>
        <v>41085.66667</v>
      </c>
      <c r="B626" s="1">
        <f>IFERROR(__xludf.DUMMYFUNCTION("""COMPUTED_VALUE"""),66.66)</f>
        <v>66.66</v>
      </c>
    </row>
    <row r="627">
      <c r="A627" s="2">
        <f>IFERROR(__xludf.DUMMYFUNCTION("""COMPUTED_VALUE"""),41086.666666666664)</f>
        <v>41086.66667</v>
      </c>
      <c r="B627" s="1">
        <f>IFERROR(__xludf.DUMMYFUNCTION("""COMPUTED_VALUE"""),66.88)</f>
        <v>66.88</v>
      </c>
    </row>
    <row r="628">
      <c r="A628" s="2">
        <f>IFERROR(__xludf.DUMMYFUNCTION("""COMPUTED_VALUE"""),41087.666666666664)</f>
        <v>41087.66667</v>
      </c>
      <c r="B628" s="1">
        <f>IFERROR(__xludf.DUMMYFUNCTION("""COMPUTED_VALUE"""),67.29)</f>
        <v>67.29</v>
      </c>
    </row>
    <row r="629">
      <c r="A629" s="2">
        <f>IFERROR(__xludf.DUMMYFUNCTION("""COMPUTED_VALUE"""),41088.666666666664)</f>
        <v>41088.66667</v>
      </c>
      <c r="B629" s="1">
        <f>IFERROR(__xludf.DUMMYFUNCTION("""COMPUTED_VALUE"""),66.57)</f>
        <v>66.57</v>
      </c>
    </row>
    <row r="630">
      <c r="A630" s="2">
        <f>IFERROR(__xludf.DUMMYFUNCTION("""COMPUTED_VALUE"""),41089.666666666664)</f>
        <v>41089.66667</v>
      </c>
      <c r="B630" s="1">
        <f>IFERROR(__xludf.DUMMYFUNCTION("""COMPUTED_VALUE"""),68.73)</f>
        <v>68.73</v>
      </c>
    </row>
    <row r="631">
      <c r="A631" s="2">
        <f>IFERROR(__xludf.DUMMYFUNCTION("""COMPUTED_VALUE"""),41092.666666666664)</f>
        <v>41092.66667</v>
      </c>
      <c r="B631" s="1">
        <f>IFERROR(__xludf.DUMMYFUNCTION("""COMPUTED_VALUE"""),68.99)</f>
        <v>68.99</v>
      </c>
    </row>
    <row r="632">
      <c r="A632" s="2">
        <f>IFERROR(__xludf.DUMMYFUNCTION("""COMPUTED_VALUE"""),41093.666666666664)</f>
        <v>41093.66667</v>
      </c>
      <c r="B632" s="1">
        <f>IFERROR(__xludf.DUMMYFUNCTION("""COMPUTED_VALUE"""),69.65)</f>
        <v>69.65</v>
      </c>
    </row>
    <row r="633">
      <c r="A633" s="2">
        <f>IFERROR(__xludf.DUMMYFUNCTION("""COMPUTED_VALUE"""),41095.666666666664)</f>
        <v>41095.66667</v>
      </c>
      <c r="B633" s="1">
        <f>IFERROR(__xludf.DUMMYFUNCTION("""COMPUTED_VALUE"""),69.81)</f>
        <v>69.81</v>
      </c>
    </row>
    <row r="634">
      <c r="A634" s="2">
        <f>IFERROR(__xludf.DUMMYFUNCTION("""COMPUTED_VALUE"""),41096.666666666664)</f>
        <v>41096.66667</v>
      </c>
      <c r="B634" s="1">
        <f>IFERROR(__xludf.DUMMYFUNCTION("""COMPUTED_VALUE"""),68.47)</f>
        <v>68.47</v>
      </c>
    </row>
    <row r="635">
      <c r="A635" s="2">
        <f>IFERROR(__xludf.DUMMYFUNCTION("""COMPUTED_VALUE"""),41099.666666666664)</f>
        <v>41099.66667</v>
      </c>
      <c r="B635" s="1">
        <f>IFERROR(__xludf.DUMMYFUNCTION("""COMPUTED_VALUE"""),68.17)</f>
        <v>68.17</v>
      </c>
    </row>
    <row r="636">
      <c r="A636" s="2">
        <f>IFERROR(__xludf.DUMMYFUNCTION("""COMPUTED_VALUE"""),41100.666666666664)</f>
        <v>41100.66667</v>
      </c>
      <c r="B636" s="1">
        <f>IFERROR(__xludf.DUMMYFUNCTION("""COMPUTED_VALUE"""),67.31)</f>
        <v>67.31</v>
      </c>
    </row>
    <row r="637">
      <c r="A637" s="2">
        <f>IFERROR(__xludf.DUMMYFUNCTION("""COMPUTED_VALUE"""),41101.666666666664)</f>
        <v>41101.66667</v>
      </c>
      <c r="B637" s="1">
        <f>IFERROR(__xludf.DUMMYFUNCTION("""COMPUTED_VALUE"""),66.89)</f>
        <v>66.89</v>
      </c>
    </row>
    <row r="638">
      <c r="A638" s="2">
        <f>IFERROR(__xludf.DUMMYFUNCTION("""COMPUTED_VALUE"""),41102.666666666664)</f>
        <v>41102.66667</v>
      </c>
      <c r="B638" s="1">
        <f>IFERROR(__xludf.DUMMYFUNCTION("""COMPUTED_VALUE"""),66.22)</f>
        <v>66.22</v>
      </c>
    </row>
    <row r="639">
      <c r="A639" s="2">
        <f>IFERROR(__xludf.DUMMYFUNCTION("""COMPUTED_VALUE"""),41103.666666666664)</f>
        <v>41103.66667</v>
      </c>
      <c r="B639" s="1">
        <f>IFERROR(__xludf.DUMMYFUNCTION("""COMPUTED_VALUE"""),67.16)</f>
        <v>67.16</v>
      </c>
    </row>
    <row r="640">
      <c r="A640" s="2">
        <f>IFERROR(__xludf.DUMMYFUNCTION("""COMPUTED_VALUE"""),41106.666666666664)</f>
        <v>41106.66667</v>
      </c>
      <c r="B640" s="1">
        <f>IFERROR(__xludf.DUMMYFUNCTION("""COMPUTED_VALUE"""),66.96)</f>
        <v>66.96</v>
      </c>
    </row>
    <row r="641">
      <c r="A641" s="2">
        <f>IFERROR(__xludf.DUMMYFUNCTION("""COMPUTED_VALUE"""),41107.666666666664)</f>
        <v>41107.66667</v>
      </c>
      <c r="B641" s="1">
        <f>IFERROR(__xludf.DUMMYFUNCTION("""COMPUTED_VALUE"""),67.06)</f>
        <v>67.06</v>
      </c>
    </row>
    <row r="642">
      <c r="A642" s="2">
        <f>IFERROR(__xludf.DUMMYFUNCTION("""COMPUTED_VALUE"""),41108.666666666664)</f>
        <v>41108.66667</v>
      </c>
      <c r="B642" s="1">
        <f>IFERROR(__xludf.DUMMYFUNCTION("""COMPUTED_VALUE"""),68.37)</f>
        <v>68.37</v>
      </c>
    </row>
    <row r="643">
      <c r="A643" s="2">
        <f>IFERROR(__xludf.DUMMYFUNCTION("""COMPUTED_VALUE"""),41109.666666666664)</f>
        <v>41109.66667</v>
      </c>
      <c r="B643" s="1">
        <f>IFERROR(__xludf.DUMMYFUNCTION("""COMPUTED_VALUE"""),69.28)</f>
        <v>69.28</v>
      </c>
    </row>
    <row r="644">
      <c r="A644" s="2">
        <f>IFERROR(__xludf.DUMMYFUNCTION("""COMPUTED_VALUE"""),41110.666666666664)</f>
        <v>41110.66667</v>
      </c>
      <c r="B644" s="1">
        <f>IFERROR(__xludf.DUMMYFUNCTION("""COMPUTED_VALUE"""),68.37)</f>
        <v>68.37</v>
      </c>
    </row>
    <row r="645">
      <c r="A645" s="2">
        <f>IFERROR(__xludf.DUMMYFUNCTION("""COMPUTED_VALUE"""),41113.666666666664)</f>
        <v>41113.66667</v>
      </c>
      <c r="B645" s="1">
        <f>IFERROR(__xludf.DUMMYFUNCTION("""COMPUTED_VALUE"""),67.59)</f>
        <v>67.59</v>
      </c>
    </row>
    <row r="646">
      <c r="A646" s="2">
        <f>IFERROR(__xludf.DUMMYFUNCTION("""COMPUTED_VALUE"""),41114.666666666664)</f>
        <v>41114.66667</v>
      </c>
      <c r="B646" s="1">
        <f>IFERROR(__xludf.DUMMYFUNCTION("""COMPUTED_VALUE"""),66.93)</f>
        <v>66.93</v>
      </c>
    </row>
    <row r="647">
      <c r="A647" s="2">
        <f>IFERROR(__xludf.DUMMYFUNCTION("""COMPUTED_VALUE"""),41115.666666666664)</f>
        <v>41115.66667</v>
      </c>
      <c r="B647" s="1">
        <f>IFERROR(__xludf.DUMMYFUNCTION("""COMPUTED_VALUE"""),66.64)</f>
        <v>66.64</v>
      </c>
    </row>
    <row r="648">
      <c r="A648" s="2">
        <f>IFERROR(__xludf.DUMMYFUNCTION("""COMPUTED_VALUE"""),41116.666666666664)</f>
        <v>41116.66667</v>
      </c>
      <c r="B648" s="1">
        <f>IFERROR(__xludf.DUMMYFUNCTION("""COMPUTED_VALUE"""),67.5)</f>
        <v>67.5</v>
      </c>
    </row>
    <row r="649">
      <c r="A649" s="2">
        <f>IFERROR(__xludf.DUMMYFUNCTION("""COMPUTED_VALUE"""),41117.666666666664)</f>
        <v>41117.66667</v>
      </c>
      <c r="B649" s="1">
        <f>IFERROR(__xludf.DUMMYFUNCTION("""COMPUTED_VALUE"""),69.05)</f>
        <v>69.05</v>
      </c>
    </row>
    <row r="650">
      <c r="A650" s="2">
        <f>IFERROR(__xludf.DUMMYFUNCTION("""COMPUTED_VALUE"""),41120.666666666664)</f>
        <v>41120.66667</v>
      </c>
      <c r="B650" s="1">
        <f>IFERROR(__xludf.DUMMYFUNCTION("""COMPUTED_VALUE"""),69.01)</f>
        <v>69.01</v>
      </c>
    </row>
    <row r="651">
      <c r="A651" s="2">
        <f>IFERROR(__xludf.DUMMYFUNCTION("""COMPUTED_VALUE"""),41121.666666666664)</f>
        <v>41121.66667</v>
      </c>
      <c r="B651" s="1">
        <f>IFERROR(__xludf.DUMMYFUNCTION("""COMPUTED_VALUE"""),69.09)</f>
        <v>69.09</v>
      </c>
    </row>
    <row r="652">
      <c r="A652" s="2">
        <f>IFERROR(__xludf.DUMMYFUNCTION("""COMPUTED_VALUE"""),41122.666666666664)</f>
        <v>41122.66667</v>
      </c>
      <c r="B652" s="1">
        <f>IFERROR(__xludf.DUMMYFUNCTION("""COMPUTED_VALUE"""),68.73)</f>
        <v>68.73</v>
      </c>
    </row>
    <row r="653">
      <c r="A653" s="2">
        <f>IFERROR(__xludf.DUMMYFUNCTION("""COMPUTED_VALUE"""),41123.666666666664)</f>
        <v>41123.66667</v>
      </c>
      <c r="B653" s="1">
        <f>IFERROR(__xludf.DUMMYFUNCTION("""COMPUTED_VALUE"""),68.42)</f>
        <v>68.42</v>
      </c>
    </row>
    <row r="654">
      <c r="A654" s="2">
        <f>IFERROR(__xludf.DUMMYFUNCTION("""COMPUTED_VALUE"""),41124.666666666664)</f>
        <v>41124.66667</v>
      </c>
      <c r="B654" s="1">
        <f>IFERROR(__xludf.DUMMYFUNCTION("""COMPUTED_VALUE"""),69.85)</f>
        <v>69.85</v>
      </c>
    </row>
    <row r="655">
      <c r="A655" s="2">
        <f>IFERROR(__xludf.DUMMYFUNCTION("""COMPUTED_VALUE"""),41127.666666666664)</f>
        <v>41127.66667</v>
      </c>
      <c r="B655" s="1">
        <f>IFERROR(__xludf.DUMMYFUNCTION("""COMPUTED_VALUE"""),70.41)</f>
        <v>70.41</v>
      </c>
    </row>
    <row r="656">
      <c r="A656" s="2">
        <f>IFERROR(__xludf.DUMMYFUNCTION("""COMPUTED_VALUE"""),41128.666666666664)</f>
        <v>41128.66667</v>
      </c>
      <c r="B656" s="1">
        <f>IFERROR(__xludf.DUMMYFUNCTION("""COMPUTED_VALUE"""),71.12)</f>
        <v>71.12</v>
      </c>
    </row>
    <row r="657">
      <c r="A657" s="2">
        <f>IFERROR(__xludf.DUMMYFUNCTION("""COMPUTED_VALUE"""),41129.666666666664)</f>
        <v>41129.66667</v>
      </c>
      <c r="B657" s="1">
        <f>IFERROR(__xludf.DUMMYFUNCTION("""COMPUTED_VALUE"""),71.19)</f>
        <v>71.19</v>
      </c>
    </row>
    <row r="658">
      <c r="A658" s="2">
        <f>IFERROR(__xludf.DUMMYFUNCTION("""COMPUTED_VALUE"""),41130.666666666664)</f>
        <v>41130.66667</v>
      </c>
      <c r="B658" s="1">
        <f>IFERROR(__xludf.DUMMYFUNCTION("""COMPUTED_VALUE"""),71.46)</f>
        <v>71.46</v>
      </c>
    </row>
    <row r="659">
      <c r="A659" s="2">
        <f>IFERROR(__xludf.DUMMYFUNCTION("""COMPUTED_VALUE"""),41131.666666666664)</f>
        <v>41131.66667</v>
      </c>
      <c r="B659" s="1">
        <f>IFERROR(__xludf.DUMMYFUNCTION("""COMPUTED_VALUE"""),71.67)</f>
        <v>71.67</v>
      </c>
    </row>
    <row r="660">
      <c r="A660" s="2">
        <f>IFERROR(__xludf.DUMMYFUNCTION("""COMPUTED_VALUE"""),41134.666666666664)</f>
        <v>41134.66667</v>
      </c>
      <c r="B660" s="1">
        <f>IFERROR(__xludf.DUMMYFUNCTION("""COMPUTED_VALUE"""),71.77)</f>
        <v>71.77</v>
      </c>
    </row>
    <row r="661">
      <c r="A661" s="2">
        <f>IFERROR(__xludf.DUMMYFUNCTION("""COMPUTED_VALUE"""),41135.666666666664)</f>
        <v>41135.66667</v>
      </c>
      <c r="B661" s="1">
        <f>IFERROR(__xludf.DUMMYFUNCTION("""COMPUTED_VALUE"""),71.55)</f>
        <v>71.55</v>
      </c>
    </row>
    <row r="662">
      <c r="A662" s="2">
        <f>IFERROR(__xludf.DUMMYFUNCTION("""COMPUTED_VALUE"""),41136.666666666664)</f>
        <v>41136.66667</v>
      </c>
      <c r="B662" s="1">
        <f>IFERROR(__xludf.DUMMYFUNCTION("""COMPUTED_VALUE"""),71.76)</f>
        <v>71.76</v>
      </c>
    </row>
    <row r="663">
      <c r="A663" s="2">
        <f>IFERROR(__xludf.DUMMYFUNCTION("""COMPUTED_VALUE"""),41137.666666666664)</f>
        <v>41137.66667</v>
      </c>
      <c r="B663" s="1">
        <f>IFERROR(__xludf.DUMMYFUNCTION("""COMPUTED_VALUE"""),72.83)</f>
        <v>72.83</v>
      </c>
    </row>
    <row r="664">
      <c r="A664" s="2">
        <f>IFERROR(__xludf.DUMMYFUNCTION("""COMPUTED_VALUE"""),41138.666666666664)</f>
        <v>41138.66667</v>
      </c>
      <c r="B664" s="1">
        <f>IFERROR(__xludf.DUMMYFUNCTION("""COMPUTED_VALUE"""),73.29)</f>
        <v>73.29</v>
      </c>
    </row>
    <row r="665">
      <c r="A665" s="2">
        <f>IFERROR(__xludf.DUMMYFUNCTION("""COMPUTED_VALUE"""),41141.666666666664)</f>
        <v>41141.66667</v>
      </c>
      <c r="B665" s="1">
        <f>IFERROR(__xludf.DUMMYFUNCTION("""COMPUTED_VALUE"""),73.42)</f>
        <v>73.42</v>
      </c>
    </row>
    <row r="666">
      <c r="A666" s="2">
        <f>IFERROR(__xludf.DUMMYFUNCTION("""COMPUTED_VALUE"""),41142.666666666664)</f>
        <v>41142.66667</v>
      </c>
      <c r="B666" s="1">
        <f>IFERROR(__xludf.DUMMYFUNCTION("""COMPUTED_VALUE"""),73.07)</f>
        <v>73.07</v>
      </c>
    </row>
    <row r="667">
      <c r="A667" s="2">
        <f>IFERROR(__xludf.DUMMYFUNCTION("""COMPUTED_VALUE"""),41143.666666666664)</f>
        <v>41143.66667</v>
      </c>
      <c r="B667" s="1">
        <f>IFERROR(__xludf.DUMMYFUNCTION("""COMPUTED_VALUE"""),73.15)</f>
        <v>73.15</v>
      </c>
    </row>
    <row r="668">
      <c r="A668" s="2">
        <f>IFERROR(__xludf.DUMMYFUNCTION("""COMPUTED_VALUE"""),41144.666666666664)</f>
        <v>41144.66667</v>
      </c>
      <c r="B668" s="1">
        <f>IFERROR(__xludf.DUMMYFUNCTION("""COMPUTED_VALUE"""),72.51)</f>
        <v>72.51</v>
      </c>
    </row>
    <row r="669">
      <c r="A669" s="2">
        <f>IFERROR(__xludf.DUMMYFUNCTION("""COMPUTED_VALUE"""),41145.666666666664)</f>
        <v>41145.66667</v>
      </c>
      <c r="B669" s="1">
        <f>IFERROR(__xludf.DUMMYFUNCTION("""COMPUTED_VALUE"""),72.8)</f>
        <v>72.8</v>
      </c>
    </row>
    <row r="670">
      <c r="A670" s="2">
        <f>IFERROR(__xludf.DUMMYFUNCTION("""COMPUTED_VALUE"""),41148.666666666664)</f>
        <v>41148.66667</v>
      </c>
      <c r="B670" s="1">
        <f>IFERROR(__xludf.DUMMYFUNCTION("""COMPUTED_VALUE"""),72.9)</f>
        <v>72.9</v>
      </c>
    </row>
    <row r="671">
      <c r="A671" s="2">
        <f>IFERROR(__xludf.DUMMYFUNCTION("""COMPUTED_VALUE"""),41149.666666666664)</f>
        <v>41149.66667</v>
      </c>
      <c r="B671" s="1">
        <f>IFERROR(__xludf.DUMMYFUNCTION("""COMPUTED_VALUE"""),72.88)</f>
        <v>72.88</v>
      </c>
    </row>
    <row r="672">
      <c r="A672" s="2">
        <f>IFERROR(__xludf.DUMMYFUNCTION("""COMPUTED_VALUE"""),41150.666666666664)</f>
        <v>41150.66667</v>
      </c>
      <c r="B672" s="1">
        <f>IFERROR(__xludf.DUMMYFUNCTION("""COMPUTED_VALUE"""),73.01)</f>
        <v>73.01</v>
      </c>
    </row>
    <row r="673">
      <c r="A673" s="2">
        <f>IFERROR(__xludf.DUMMYFUNCTION("""COMPUTED_VALUE"""),41151.666666666664)</f>
        <v>41151.66667</v>
      </c>
      <c r="B673" s="1">
        <f>IFERROR(__xludf.DUMMYFUNCTION("""COMPUTED_VALUE"""),72.09)</f>
        <v>72.09</v>
      </c>
    </row>
    <row r="674">
      <c r="A674" s="2">
        <f>IFERROR(__xludf.DUMMYFUNCTION("""COMPUTED_VALUE"""),41152.666666666664)</f>
        <v>41152.66667</v>
      </c>
      <c r="B674" s="1">
        <f>IFERROR(__xludf.DUMMYFUNCTION("""COMPUTED_VALUE"""),72.63)</f>
        <v>72.63</v>
      </c>
    </row>
    <row r="675">
      <c r="A675" s="2">
        <f>IFERROR(__xludf.DUMMYFUNCTION("""COMPUTED_VALUE"""),41156.666666666664)</f>
        <v>41156.66667</v>
      </c>
      <c r="B675" s="1">
        <f>IFERROR(__xludf.DUMMYFUNCTION("""COMPUTED_VALUE"""),72.67)</f>
        <v>72.67</v>
      </c>
    </row>
    <row r="676">
      <c r="A676" s="2">
        <f>IFERROR(__xludf.DUMMYFUNCTION("""COMPUTED_VALUE"""),41157.666666666664)</f>
        <v>41157.66667</v>
      </c>
      <c r="B676" s="1">
        <f>IFERROR(__xludf.DUMMYFUNCTION("""COMPUTED_VALUE"""),72.59)</f>
        <v>72.59</v>
      </c>
    </row>
    <row r="677">
      <c r="A677" s="2">
        <f>IFERROR(__xludf.DUMMYFUNCTION("""COMPUTED_VALUE"""),41158.666666666664)</f>
        <v>41158.66667</v>
      </c>
      <c r="B677" s="1">
        <f>IFERROR(__xludf.DUMMYFUNCTION("""COMPUTED_VALUE"""),74.3)</f>
        <v>74.3</v>
      </c>
    </row>
    <row r="678">
      <c r="A678" s="2">
        <f>IFERROR(__xludf.DUMMYFUNCTION("""COMPUTED_VALUE"""),41159.666666666664)</f>
        <v>41159.66667</v>
      </c>
      <c r="B678" s="1">
        <f>IFERROR(__xludf.DUMMYFUNCTION("""COMPUTED_VALUE"""),74.28)</f>
        <v>74.28</v>
      </c>
    </row>
    <row r="679">
      <c r="A679" s="2">
        <f>IFERROR(__xludf.DUMMYFUNCTION("""COMPUTED_VALUE"""),41162.666666666664)</f>
        <v>41162.66667</v>
      </c>
      <c r="B679" s="1">
        <f>IFERROR(__xludf.DUMMYFUNCTION("""COMPUTED_VALUE"""),73.37)</f>
        <v>73.37</v>
      </c>
    </row>
    <row r="680">
      <c r="A680" s="2">
        <f>IFERROR(__xludf.DUMMYFUNCTION("""COMPUTED_VALUE"""),41163.666666666664)</f>
        <v>41163.66667</v>
      </c>
      <c r="B680" s="1">
        <f>IFERROR(__xludf.DUMMYFUNCTION("""COMPUTED_VALUE"""),73.51)</f>
        <v>73.51</v>
      </c>
    </row>
    <row r="681">
      <c r="A681" s="2">
        <f>IFERROR(__xludf.DUMMYFUNCTION("""COMPUTED_VALUE"""),41164.666666666664)</f>
        <v>41164.66667</v>
      </c>
      <c r="B681" s="1">
        <f>IFERROR(__xludf.DUMMYFUNCTION("""COMPUTED_VALUE"""),73.81)</f>
        <v>73.81</v>
      </c>
    </row>
    <row r="682">
      <c r="A682" s="2">
        <f>IFERROR(__xludf.DUMMYFUNCTION("""COMPUTED_VALUE"""),41165.666666666664)</f>
        <v>41165.66667</v>
      </c>
      <c r="B682" s="1">
        <f>IFERROR(__xludf.DUMMYFUNCTION("""COMPUTED_VALUE"""),74.87)</f>
        <v>74.87</v>
      </c>
    </row>
    <row r="683">
      <c r="A683" s="2">
        <f>IFERROR(__xludf.DUMMYFUNCTION("""COMPUTED_VALUE"""),41166.666666666664)</f>
        <v>41166.66667</v>
      </c>
      <c r="B683" s="1">
        <f>IFERROR(__xludf.DUMMYFUNCTION("""COMPUTED_VALUE"""),75.6)</f>
        <v>75.6</v>
      </c>
    </row>
    <row r="684">
      <c r="A684" s="2">
        <f>IFERROR(__xludf.DUMMYFUNCTION("""COMPUTED_VALUE"""),41169.666666666664)</f>
        <v>41169.66667</v>
      </c>
      <c r="B684" s="1">
        <f>IFERROR(__xludf.DUMMYFUNCTION("""COMPUTED_VALUE"""),75.51)</f>
        <v>75.51</v>
      </c>
    </row>
    <row r="685">
      <c r="A685" s="2">
        <f>IFERROR(__xludf.DUMMYFUNCTION("""COMPUTED_VALUE"""),41170.666666666664)</f>
        <v>41170.66667</v>
      </c>
      <c r="B685" s="1">
        <f>IFERROR(__xludf.DUMMYFUNCTION("""COMPUTED_VALUE"""),75.51)</f>
        <v>75.51</v>
      </c>
    </row>
    <row r="686">
      <c r="A686" s="2">
        <f>IFERROR(__xludf.DUMMYFUNCTION("""COMPUTED_VALUE"""),41171.666666666664)</f>
        <v>41171.66667</v>
      </c>
      <c r="B686" s="1">
        <f>IFERROR(__xludf.DUMMYFUNCTION("""COMPUTED_VALUE"""),75.44)</f>
        <v>75.44</v>
      </c>
    </row>
    <row r="687">
      <c r="A687" s="2">
        <f>IFERROR(__xludf.DUMMYFUNCTION("""COMPUTED_VALUE"""),41172.666666666664)</f>
        <v>41172.66667</v>
      </c>
      <c r="B687" s="1">
        <f>IFERROR(__xludf.DUMMYFUNCTION("""COMPUTED_VALUE"""),75.19)</f>
        <v>75.19</v>
      </c>
    </row>
    <row r="688">
      <c r="A688" s="2">
        <f>IFERROR(__xludf.DUMMYFUNCTION("""COMPUTED_VALUE"""),41173.666666666664)</f>
        <v>41173.66667</v>
      </c>
      <c r="B688" s="1">
        <f>IFERROR(__xludf.DUMMYFUNCTION("""COMPUTED_VALUE"""),75.31)</f>
        <v>75.31</v>
      </c>
    </row>
    <row r="689">
      <c r="A689" s="2">
        <f>IFERROR(__xludf.DUMMYFUNCTION("""COMPUTED_VALUE"""),41176.666666666664)</f>
        <v>41176.66667</v>
      </c>
      <c r="B689" s="1">
        <f>IFERROR(__xludf.DUMMYFUNCTION("""COMPUTED_VALUE"""),74.61)</f>
        <v>74.61</v>
      </c>
    </row>
    <row r="690">
      <c r="A690" s="2">
        <f>IFERROR(__xludf.DUMMYFUNCTION("""COMPUTED_VALUE"""),41177.666666666664)</f>
        <v>41177.66667</v>
      </c>
      <c r="B690" s="1">
        <f>IFERROR(__xludf.DUMMYFUNCTION("""COMPUTED_VALUE"""),73.4)</f>
        <v>73.4</v>
      </c>
    </row>
    <row r="691">
      <c r="A691" s="2">
        <f>IFERROR(__xludf.DUMMYFUNCTION("""COMPUTED_VALUE"""),41178.666666666664)</f>
        <v>41178.66667</v>
      </c>
      <c r="B691" s="1">
        <f>IFERROR(__xludf.DUMMYFUNCTION("""COMPUTED_VALUE"""),72.79)</f>
        <v>72.79</v>
      </c>
    </row>
    <row r="692">
      <c r="A692" s="2">
        <f>IFERROR(__xludf.DUMMYFUNCTION("""COMPUTED_VALUE"""),41179.666666666664)</f>
        <v>41179.66667</v>
      </c>
      <c r="B692" s="1">
        <f>IFERROR(__xludf.DUMMYFUNCTION("""COMPUTED_VALUE"""),73.93)</f>
        <v>73.93</v>
      </c>
    </row>
    <row r="693">
      <c r="A693" s="2">
        <f>IFERROR(__xludf.DUMMYFUNCTION("""COMPUTED_VALUE"""),41180.666666666664)</f>
        <v>41180.66667</v>
      </c>
      <c r="B693" s="1">
        <f>IFERROR(__xludf.DUMMYFUNCTION("""COMPUTED_VALUE"""),73.4)</f>
        <v>73.4</v>
      </c>
    </row>
    <row r="694">
      <c r="A694" s="2">
        <f>IFERROR(__xludf.DUMMYFUNCTION("""COMPUTED_VALUE"""),41183.666666666664)</f>
        <v>41183.66667</v>
      </c>
      <c r="B694" s="1">
        <f>IFERROR(__xludf.DUMMYFUNCTION("""COMPUTED_VALUE"""),73.14)</f>
        <v>73.14</v>
      </c>
    </row>
    <row r="695">
      <c r="A695" s="2">
        <f>IFERROR(__xludf.DUMMYFUNCTION("""COMPUTED_VALUE"""),41184.666666666664)</f>
        <v>41184.66667</v>
      </c>
      <c r="B695" s="1">
        <f>IFERROR(__xludf.DUMMYFUNCTION("""COMPUTED_VALUE"""),73.34)</f>
        <v>73.34</v>
      </c>
    </row>
    <row r="696">
      <c r="A696" s="2">
        <f>IFERROR(__xludf.DUMMYFUNCTION("""COMPUTED_VALUE"""),41185.666666666664)</f>
        <v>41185.66667</v>
      </c>
      <c r="B696" s="1">
        <f>IFERROR(__xludf.DUMMYFUNCTION("""COMPUTED_VALUE"""),73.59)</f>
        <v>73.59</v>
      </c>
    </row>
    <row r="697">
      <c r="A697" s="2">
        <f>IFERROR(__xludf.DUMMYFUNCTION("""COMPUTED_VALUE"""),41186.666666666664)</f>
        <v>41186.66667</v>
      </c>
      <c r="B697" s="1">
        <f>IFERROR(__xludf.DUMMYFUNCTION("""COMPUTED_VALUE"""),73.76)</f>
        <v>73.76</v>
      </c>
    </row>
    <row r="698">
      <c r="A698" s="2">
        <f>IFERROR(__xludf.DUMMYFUNCTION("""COMPUTED_VALUE"""),41187.666666666664)</f>
        <v>41187.66667</v>
      </c>
      <c r="B698" s="1">
        <f>IFERROR(__xludf.DUMMYFUNCTION("""COMPUTED_VALUE"""),73.27)</f>
        <v>73.27</v>
      </c>
    </row>
    <row r="699">
      <c r="A699" s="2">
        <f>IFERROR(__xludf.DUMMYFUNCTION("""COMPUTED_VALUE"""),41190.666666666664)</f>
        <v>41190.66667</v>
      </c>
      <c r="B699" s="1">
        <f>IFERROR(__xludf.DUMMYFUNCTION("""COMPUTED_VALUE"""),72.48)</f>
        <v>72.48</v>
      </c>
    </row>
    <row r="700">
      <c r="A700" s="2">
        <f>IFERROR(__xludf.DUMMYFUNCTION("""COMPUTED_VALUE"""),41191.666666666664)</f>
        <v>41191.66667</v>
      </c>
      <c r="B700" s="1">
        <f>IFERROR(__xludf.DUMMYFUNCTION("""COMPUTED_VALUE"""),71.56)</f>
        <v>71.56</v>
      </c>
    </row>
    <row r="701">
      <c r="A701" s="2">
        <f>IFERROR(__xludf.DUMMYFUNCTION("""COMPUTED_VALUE"""),41192.666666666664)</f>
        <v>41192.66667</v>
      </c>
      <c r="B701" s="1">
        <f>IFERROR(__xludf.DUMMYFUNCTION("""COMPUTED_VALUE"""),71.19)</f>
        <v>71.19</v>
      </c>
    </row>
    <row r="702">
      <c r="A702" s="2">
        <f>IFERROR(__xludf.DUMMYFUNCTION("""COMPUTED_VALUE"""),41193.666666666664)</f>
        <v>41193.66667</v>
      </c>
      <c r="B702" s="1">
        <f>IFERROR(__xludf.DUMMYFUNCTION("""COMPUTED_VALUE"""),71.01)</f>
        <v>71.01</v>
      </c>
    </row>
    <row r="703">
      <c r="A703" s="2">
        <f>IFERROR(__xludf.DUMMYFUNCTION("""COMPUTED_VALUE"""),41194.666666666664)</f>
        <v>41194.66667</v>
      </c>
      <c r="B703" s="1">
        <f>IFERROR(__xludf.DUMMYFUNCTION("""COMPUTED_VALUE"""),71.1)</f>
        <v>71.1</v>
      </c>
    </row>
    <row r="704">
      <c r="A704" s="2">
        <f>IFERROR(__xludf.DUMMYFUNCTION("""COMPUTED_VALUE"""),41197.666666666664)</f>
        <v>41197.66667</v>
      </c>
      <c r="B704" s="1">
        <f>IFERROR(__xludf.DUMMYFUNCTION("""COMPUTED_VALUE"""),71.53)</f>
        <v>71.53</v>
      </c>
    </row>
    <row r="705">
      <c r="A705" s="2">
        <f>IFERROR(__xludf.DUMMYFUNCTION("""COMPUTED_VALUE"""),41198.666666666664)</f>
        <v>41198.66667</v>
      </c>
      <c r="B705" s="1">
        <f>IFERROR(__xludf.DUMMYFUNCTION("""COMPUTED_VALUE"""),72.73)</f>
        <v>72.73</v>
      </c>
    </row>
    <row r="706">
      <c r="A706" s="2">
        <f>IFERROR(__xludf.DUMMYFUNCTION("""COMPUTED_VALUE"""),41199.666666666664)</f>
        <v>41199.66667</v>
      </c>
      <c r="B706" s="1">
        <f>IFERROR(__xludf.DUMMYFUNCTION("""COMPUTED_VALUE"""),72.21)</f>
        <v>72.21</v>
      </c>
    </row>
    <row r="707">
      <c r="A707" s="2">
        <f>IFERROR(__xludf.DUMMYFUNCTION("""COMPUTED_VALUE"""),41200.666666666664)</f>
        <v>41200.66667</v>
      </c>
      <c r="B707" s="1">
        <f>IFERROR(__xludf.DUMMYFUNCTION("""COMPUTED_VALUE"""),71.15)</f>
        <v>71.15</v>
      </c>
    </row>
    <row r="708">
      <c r="A708" s="2">
        <f>IFERROR(__xludf.DUMMYFUNCTION("""COMPUTED_VALUE"""),41201.666666666664)</f>
        <v>41201.66667</v>
      </c>
      <c r="B708" s="1">
        <f>IFERROR(__xludf.DUMMYFUNCTION("""COMPUTED_VALUE"""),69.55)</f>
        <v>69.55</v>
      </c>
    </row>
    <row r="709">
      <c r="A709" s="2">
        <f>IFERROR(__xludf.DUMMYFUNCTION("""COMPUTED_VALUE"""),41204.666666666664)</f>
        <v>41204.66667</v>
      </c>
      <c r="B709" s="1">
        <f>IFERROR(__xludf.DUMMYFUNCTION("""COMPUTED_VALUE"""),70.1)</f>
        <v>70.1</v>
      </c>
    </row>
    <row r="710">
      <c r="A710" s="2">
        <f>IFERROR(__xludf.DUMMYFUNCTION("""COMPUTED_VALUE"""),41205.666666666664)</f>
        <v>41205.66667</v>
      </c>
      <c r="B710" s="1">
        <f>IFERROR(__xludf.DUMMYFUNCTION("""COMPUTED_VALUE"""),69.41)</f>
        <v>69.41</v>
      </c>
    </row>
    <row r="711">
      <c r="A711" s="2">
        <f>IFERROR(__xludf.DUMMYFUNCTION("""COMPUTED_VALUE"""),41206.666666666664)</f>
        <v>41206.66667</v>
      </c>
      <c r="B711" s="1">
        <f>IFERROR(__xludf.DUMMYFUNCTION("""COMPUTED_VALUE"""),69.01)</f>
        <v>69.01</v>
      </c>
    </row>
    <row r="712">
      <c r="A712" s="2">
        <f>IFERROR(__xludf.DUMMYFUNCTION("""COMPUTED_VALUE"""),41207.666666666664)</f>
        <v>41207.66667</v>
      </c>
      <c r="B712" s="1">
        <f>IFERROR(__xludf.DUMMYFUNCTION("""COMPUTED_VALUE"""),68.9)</f>
        <v>68.9</v>
      </c>
    </row>
    <row r="713">
      <c r="A713" s="2">
        <f>IFERROR(__xludf.DUMMYFUNCTION("""COMPUTED_VALUE"""),41208.666666666664)</f>
        <v>41208.66667</v>
      </c>
      <c r="B713" s="1">
        <f>IFERROR(__xludf.DUMMYFUNCTION("""COMPUTED_VALUE"""),69.05)</f>
        <v>69.05</v>
      </c>
    </row>
    <row r="714">
      <c r="A714" s="2">
        <f>IFERROR(__xludf.DUMMYFUNCTION("""COMPUTED_VALUE"""),41213.666666666664)</f>
        <v>41213.66667</v>
      </c>
      <c r="B714" s="1">
        <f>IFERROR(__xludf.DUMMYFUNCTION("""COMPUTED_VALUE"""),68.63)</f>
        <v>68.63</v>
      </c>
    </row>
    <row r="715">
      <c r="A715" s="2">
        <f>IFERROR(__xludf.DUMMYFUNCTION("""COMPUTED_VALUE"""),41214.666666666664)</f>
        <v>41214.66667</v>
      </c>
      <c r="B715" s="1">
        <f>IFERROR(__xludf.DUMMYFUNCTION("""COMPUTED_VALUE"""),69.94)</f>
        <v>69.94</v>
      </c>
    </row>
    <row r="716">
      <c r="A716" s="2">
        <f>IFERROR(__xludf.DUMMYFUNCTION("""COMPUTED_VALUE"""),41215.666666666664)</f>
        <v>41215.66667</v>
      </c>
      <c r="B716" s="1">
        <f>IFERROR(__xludf.DUMMYFUNCTION("""COMPUTED_VALUE"""),68.95)</f>
        <v>68.95</v>
      </c>
    </row>
    <row r="717">
      <c r="A717" s="2">
        <f>IFERROR(__xludf.DUMMYFUNCTION("""COMPUTED_VALUE"""),41218.666666666664)</f>
        <v>41218.66667</v>
      </c>
      <c r="B717" s="1">
        <f>IFERROR(__xludf.DUMMYFUNCTION("""COMPUTED_VALUE"""),69.45)</f>
        <v>69.45</v>
      </c>
    </row>
    <row r="718">
      <c r="A718" s="2">
        <f>IFERROR(__xludf.DUMMYFUNCTION("""COMPUTED_VALUE"""),41219.666666666664)</f>
        <v>41219.66667</v>
      </c>
      <c r="B718" s="1">
        <f>IFERROR(__xludf.DUMMYFUNCTION("""COMPUTED_VALUE"""),69.89)</f>
        <v>69.89</v>
      </c>
    </row>
    <row r="719">
      <c r="A719" s="2">
        <f>IFERROR(__xludf.DUMMYFUNCTION("""COMPUTED_VALUE"""),41220.666666666664)</f>
        <v>41220.66667</v>
      </c>
      <c r="B719" s="1">
        <f>IFERROR(__xludf.DUMMYFUNCTION("""COMPUTED_VALUE"""),68.05)</f>
        <v>68.05</v>
      </c>
    </row>
    <row r="720">
      <c r="A720" s="2">
        <f>IFERROR(__xludf.DUMMYFUNCTION("""COMPUTED_VALUE"""),41221.666666666664)</f>
        <v>41221.66667</v>
      </c>
      <c r="B720" s="1">
        <f>IFERROR(__xludf.DUMMYFUNCTION("""COMPUTED_VALUE"""),67.09)</f>
        <v>67.09</v>
      </c>
    </row>
    <row r="721">
      <c r="A721" s="2">
        <f>IFERROR(__xludf.DUMMYFUNCTION("""COMPUTED_VALUE"""),41222.666666666664)</f>
        <v>41222.66667</v>
      </c>
      <c r="B721" s="1">
        <f>IFERROR(__xludf.DUMMYFUNCTION("""COMPUTED_VALUE"""),67.42)</f>
        <v>67.42</v>
      </c>
    </row>
    <row r="722">
      <c r="A722" s="2">
        <f>IFERROR(__xludf.DUMMYFUNCTION("""COMPUTED_VALUE"""),41225.666666666664)</f>
        <v>41225.66667</v>
      </c>
      <c r="B722" s="1">
        <f>IFERROR(__xludf.DUMMYFUNCTION("""COMPUTED_VALUE"""),67.2)</f>
        <v>67.2</v>
      </c>
    </row>
    <row r="723">
      <c r="A723" s="2">
        <f>IFERROR(__xludf.DUMMYFUNCTION("""COMPUTED_VALUE"""),41226.666666666664)</f>
        <v>41226.66667</v>
      </c>
      <c r="B723" s="1">
        <f>IFERROR(__xludf.DUMMYFUNCTION("""COMPUTED_VALUE"""),66.79)</f>
        <v>66.79</v>
      </c>
    </row>
    <row r="724">
      <c r="A724" s="2">
        <f>IFERROR(__xludf.DUMMYFUNCTION("""COMPUTED_VALUE"""),41227.666666666664)</f>
        <v>41227.66667</v>
      </c>
      <c r="B724" s="1">
        <f>IFERROR(__xludf.DUMMYFUNCTION("""COMPUTED_VALUE"""),66.08)</f>
        <v>66.08</v>
      </c>
    </row>
    <row r="725">
      <c r="A725" s="2">
        <f>IFERROR(__xludf.DUMMYFUNCTION("""COMPUTED_VALUE"""),41228.666666666664)</f>
        <v>41228.66667</v>
      </c>
      <c r="B725" s="1">
        <f>IFERROR(__xludf.DUMMYFUNCTION("""COMPUTED_VALUE"""),65.71)</f>
        <v>65.71</v>
      </c>
    </row>
    <row r="726">
      <c r="A726" s="2">
        <f>IFERROR(__xludf.DUMMYFUNCTION("""COMPUTED_VALUE"""),41229.666666666664)</f>
        <v>41229.66667</v>
      </c>
      <c r="B726" s="1">
        <f>IFERROR(__xludf.DUMMYFUNCTION("""COMPUTED_VALUE"""),65.98)</f>
        <v>65.98</v>
      </c>
    </row>
    <row r="727">
      <c r="A727" s="2">
        <f>IFERROR(__xludf.DUMMYFUNCTION("""COMPUTED_VALUE"""),41232.666666666664)</f>
        <v>41232.66667</v>
      </c>
      <c r="B727" s="1">
        <f>IFERROR(__xludf.DUMMYFUNCTION("""COMPUTED_VALUE"""),67.76)</f>
        <v>67.76</v>
      </c>
    </row>
    <row r="728">
      <c r="A728" s="2">
        <f>IFERROR(__xludf.DUMMYFUNCTION("""COMPUTED_VALUE"""),41233.666666666664)</f>
        <v>41233.66667</v>
      </c>
      <c r="B728" s="1">
        <f>IFERROR(__xludf.DUMMYFUNCTION("""COMPUTED_VALUE"""),67.43)</f>
        <v>67.43</v>
      </c>
    </row>
    <row r="729">
      <c r="A729" s="2">
        <f>IFERROR(__xludf.DUMMYFUNCTION("""COMPUTED_VALUE"""),41234.666666666664)</f>
        <v>41234.66667</v>
      </c>
      <c r="B729" s="1">
        <f>IFERROR(__xludf.DUMMYFUNCTION("""COMPUTED_VALUE"""),67.76)</f>
        <v>67.76</v>
      </c>
    </row>
    <row r="730">
      <c r="A730" s="2">
        <f>IFERROR(__xludf.DUMMYFUNCTION("""COMPUTED_VALUE"""),41236.666666666664)</f>
        <v>41236.66667</v>
      </c>
      <c r="B730" s="1">
        <f>IFERROR(__xludf.DUMMYFUNCTION("""COMPUTED_VALUE"""),68.82)</f>
        <v>68.82</v>
      </c>
    </row>
    <row r="731">
      <c r="A731" s="2">
        <f>IFERROR(__xludf.DUMMYFUNCTION("""COMPUTED_VALUE"""),41239.666666666664)</f>
        <v>41239.66667</v>
      </c>
      <c r="B731" s="1">
        <f>IFERROR(__xludf.DUMMYFUNCTION("""COMPUTED_VALUE"""),69.28)</f>
        <v>69.28</v>
      </c>
    </row>
    <row r="732">
      <c r="A732" s="2">
        <f>IFERROR(__xludf.DUMMYFUNCTION("""COMPUTED_VALUE"""),41240.666666666664)</f>
        <v>41240.66667</v>
      </c>
      <c r="B732" s="1">
        <f>IFERROR(__xludf.DUMMYFUNCTION("""COMPUTED_VALUE"""),69.02)</f>
        <v>69.02</v>
      </c>
    </row>
    <row r="733">
      <c r="A733" s="2">
        <f>IFERROR(__xludf.DUMMYFUNCTION("""COMPUTED_VALUE"""),41241.666666666664)</f>
        <v>41241.66667</v>
      </c>
      <c r="B733" s="1">
        <f>IFERROR(__xludf.DUMMYFUNCTION("""COMPUTED_VALUE"""),69.51)</f>
        <v>69.51</v>
      </c>
    </row>
    <row r="734">
      <c r="A734" s="2">
        <f>IFERROR(__xludf.DUMMYFUNCTION("""COMPUTED_VALUE"""),41242.666666666664)</f>
        <v>41242.66667</v>
      </c>
      <c r="B734" s="1">
        <f>IFERROR(__xludf.DUMMYFUNCTION("""COMPUTED_VALUE"""),69.84)</f>
        <v>69.84</v>
      </c>
    </row>
    <row r="735">
      <c r="A735" s="2">
        <f>IFERROR(__xludf.DUMMYFUNCTION("""COMPUTED_VALUE"""),41243.666666666664)</f>
        <v>41243.66667</v>
      </c>
      <c r="B735" s="1">
        <f>IFERROR(__xludf.DUMMYFUNCTION("""COMPUTED_VALUE"""),69.72)</f>
        <v>69.72</v>
      </c>
    </row>
    <row r="736">
      <c r="A736" s="2">
        <f>IFERROR(__xludf.DUMMYFUNCTION("""COMPUTED_VALUE"""),41246.666666666664)</f>
        <v>41246.66667</v>
      </c>
      <c r="B736" s="1">
        <f>IFERROR(__xludf.DUMMYFUNCTION("""COMPUTED_VALUE"""),69.55)</f>
        <v>69.55</v>
      </c>
    </row>
    <row r="737">
      <c r="A737" s="2">
        <f>IFERROR(__xludf.DUMMYFUNCTION("""COMPUTED_VALUE"""),41247.666666666664)</f>
        <v>41247.66667</v>
      </c>
      <c r="B737" s="1">
        <f>IFERROR(__xludf.DUMMYFUNCTION("""COMPUTED_VALUE"""),69.49)</f>
        <v>69.49</v>
      </c>
    </row>
    <row r="738">
      <c r="A738" s="2">
        <f>IFERROR(__xludf.DUMMYFUNCTION("""COMPUTED_VALUE"""),41248.666666666664)</f>
        <v>41248.66667</v>
      </c>
      <c r="B738" s="1">
        <f>IFERROR(__xludf.DUMMYFUNCTION("""COMPUTED_VALUE"""),68.78)</f>
        <v>68.78</v>
      </c>
    </row>
    <row r="739">
      <c r="A739" s="2">
        <f>IFERROR(__xludf.DUMMYFUNCTION("""COMPUTED_VALUE"""),41249.666666666664)</f>
        <v>41249.66667</v>
      </c>
      <c r="B739" s="1">
        <f>IFERROR(__xludf.DUMMYFUNCTION("""COMPUTED_VALUE"""),69.24)</f>
        <v>69.24</v>
      </c>
    </row>
    <row r="740">
      <c r="A740" s="2">
        <f>IFERROR(__xludf.DUMMYFUNCTION("""COMPUTED_VALUE"""),41250.666666666664)</f>
        <v>41250.66667</v>
      </c>
      <c r="B740" s="1">
        <f>IFERROR(__xludf.DUMMYFUNCTION("""COMPUTED_VALUE"""),68.92)</f>
        <v>68.92</v>
      </c>
    </row>
    <row r="741">
      <c r="A741" s="2">
        <f>IFERROR(__xludf.DUMMYFUNCTION("""COMPUTED_VALUE"""),41253.666666666664)</f>
        <v>41253.66667</v>
      </c>
      <c r="B741" s="1">
        <f>IFERROR(__xludf.DUMMYFUNCTION("""COMPUTED_VALUE"""),69.19)</f>
        <v>69.19</v>
      </c>
    </row>
    <row r="742">
      <c r="A742" s="2">
        <f>IFERROR(__xludf.DUMMYFUNCTION("""COMPUTED_VALUE"""),41254.666666666664)</f>
        <v>41254.66667</v>
      </c>
      <c r="B742" s="1">
        <f>IFERROR(__xludf.DUMMYFUNCTION("""COMPUTED_VALUE"""),70.19)</f>
        <v>70.19</v>
      </c>
    </row>
    <row r="743">
      <c r="A743" s="2">
        <f>IFERROR(__xludf.DUMMYFUNCTION("""COMPUTED_VALUE"""),41255.666666666664)</f>
        <v>41255.66667</v>
      </c>
      <c r="B743" s="1">
        <f>IFERROR(__xludf.DUMMYFUNCTION("""COMPUTED_VALUE"""),69.89)</f>
        <v>69.89</v>
      </c>
    </row>
    <row r="744">
      <c r="A744" s="2">
        <f>IFERROR(__xludf.DUMMYFUNCTION("""COMPUTED_VALUE"""),41256.666666666664)</f>
        <v>41256.66667</v>
      </c>
      <c r="B744" s="1">
        <f>IFERROR(__xludf.DUMMYFUNCTION("""COMPUTED_VALUE"""),69.38)</f>
        <v>69.38</v>
      </c>
    </row>
    <row r="745">
      <c r="A745" s="2">
        <f>IFERROR(__xludf.DUMMYFUNCTION("""COMPUTED_VALUE"""),41257.666666666664)</f>
        <v>41257.66667</v>
      </c>
      <c r="B745" s="1">
        <f>IFERROR(__xludf.DUMMYFUNCTION("""COMPUTED_VALUE"""),68.78)</f>
        <v>68.78</v>
      </c>
    </row>
    <row r="746">
      <c r="A746" s="2">
        <f>IFERROR(__xludf.DUMMYFUNCTION("""COMPUTED_VALUE"""),41260.666666666664)</f>
        <v>41260.66667</v>
      </c>
      <c r="B746" s="1">
        <f>IFERROR(__xludf.DUMMYFUNCTION("""COMPUTED_VALUE"""),69.67)</f>
        <v>69.67</v>
      </c>
    </row>
    <row r="747">
      <c r="A747" s="2">
        <f>IFERROR(__xludf.DUMMYFUNCTION("""COMPUTED_VALUE"""),41261.666666666664)</f>
        <v>41261.66667</v>
      </c>
      <c r="B747" s="1">
        <f>IFERROR(__xludf.DUMMYFUNCTION("""COMPUTED_VALUE"""),70.84)</f>
        <v>70.84</v>
      </c>
    </row>
    <row r="748">
      <c r="A748" s="2">
        <f>IFERROR(__xludf.DUMMYFUNCTION("""COMPUTED_VALUE"""),41262.666666666664)</f>
        <v>41262.66667</v>
      </c>
      <c r="B748" s="1">
        <f>IFERROR(__xludf.DUMMYFUNCTION("""COMPUTED_VALUE"""),70.61)</f>
        <v>70.61</v>
      </c>
    </row>
    <row r="749">
      <c r="A749" s="2">
        <f>IFERROR(__xludf.DUMMYFUNCTION("""COMPUTED_VALUE"""),41263.666666666664)</f>
        <v>41263.66667</v>
      </c>
      <c r="B749" s="1">
        <f>IFERROR(__xludf.DUMMYFUNCTION("""COMPUTED_VALUE"""),69.81)</f>
        <v>69.81</v>
      </c>
    </row>
    <row r="750">
      <c r="A750" s="2">
        <f>IFERROR(__xludf.DUMMYFUNCTION("""COMPUTED_VALUE"""),41264.666666666664)</f>
        <v>41264.66667</v>
      </c>
      <c r="B750" s="1">
        <f>IFERROR(__xludf.DUMMYFUNCTION("""COMPUTED_VALUE"""),69.22)</f>
        <v>69.22</v>
      </c>
    </row>
    <row r="751">
      <c r="A751" s="2">
        <f>IFERROR(__xludf.DUMMYFUNCTION("""COMPUTED_VALUE"""),41267.666666666664)</f>
        <v>41267.66667</v>
      </c>
      <c r="B751" s="1">
        <f>IFERROR(__xludf.DUMMYFUNCTION("""COMPUTED_VALUE"""),68.96)</f>
        <v>68.96</v>
      </c>
    </row>
    <row r="752">
      <c r="A752" s="2">
        <f>IFERROR(__xludf.DUMMYFUNCTION("""COMPUTED_VALUE"""),41269.666666666664)</f>
        <v>41269.66667</v>
      </c>
      <c r="B752" s="1">
        <f>IFERROR(__xludf.DUMMYFUNCTION("""COMPUTED_VALUE"""),68.57)</f>
        <v>68.57</v>
      </c>
    </row>
    <row r="753">
      <c r="A753" s="2">
        <f>IFERROR(__xludf.DUMMYFUNCTION("""COMPUTED_VALUE"""),41270.666666666664)</f>
        <v>41270.66667</v>
      </c>
      <c r="B753" s="1">
        <f>IFERROR(__xludf.DUMMYFUNCTION("""COMPUTED_VALUE"""),68.47)</f>
        <v>68.47</v>
      </c>
    </row>
    <row r="754">
      <c r="A754" s="2">
        <f>IFERROR(__xludf.DUMMYFUNCTION("""COMPUTED_VALUE"""),41271.666666666664)</f>
        <v>41271.66667</v>
      </c>
      <c r="B754" s="1">
        <f>IFERROR(__xludf.DUMMYFUNCTION("""COMPUTED_VALUE"""),67.73)</f>
        <v>67.73</v>
      </c>
    </row>
    <row r="755">
      <c r="A755" s="2">
        <f>IFERROR(__xludf.DUMMYFUNCTION("""COMPUTED_VALUE"""),41274.666666666664)</f>
        <v>41274.66667</v>
      </c>
      <c r="B755" s="1">
        <f>IFERROR(__xludf.DUMMYFUNCTION("""COMPUTED_VALUE"""),69.11)</f>
        <v>69.11</v>
      </c>
    </row>
    <row r="756">
      <c r="A756" s="2">
        <f>IFERROR(__xludf.DUMMYFUNCTION("""COMPUTED_VALUE"""),41276.666666666664)</f>
        <v>41276.66667</v>
      </c>
      <c r="B756" s="1">
        <f>IFERROR(__xludf.DUMMYFUNCTION("""COMPUTED_VALUE"""),71.24)</f>
        <v>71.24</v>
      </c>
    </row>
    <row r="757">
      <c r="A757" s="2">
        <f>IFERROR(__xludf.DUMMYFUNCTION("""COMPUTED_VALUE"""),41277.666666666664)</f>
        <v>41277.66667</v>
      </c>
      <c r="B757" s="1">
        <f>IFERROR(__xludf.DUMMYFUNCTION("""COMPUTED_VALUE"""),70.82)</f>
        <v>70.82</v>
      </c>
    </row>
    <row r="758">
      <c r="A758" s="2">
        <f>IFERROR(__xludf.DUMMYFUNCTION("""COMPUTED_VALUE"""),41278.666666666664)</f>
        <v>41278.66667</v>
      </c>
      <c r="B758" s="1">
        <f>IFERROR(__xludf.DUMMYFUNCTION("""COMPUTED_VALUE"""),70.51)</f>
        <v>70.51</v>
      </c>
    </row>
    <row r="759">
      <c r="A759" s="2">
        <f>IFERROR(__xludf.DUMMYFUNCTION("""COMPUTED_VALUE"""),41281.666666666664)</f>
        <v>41281.66667</v>
      </c>
      <c r="B759" s="1">
        <f>IFERROR(__xludf.DUMMYFUNCTION("""COMPUTED_VALUE"""),70.4)</f>
        <v>70.4</v>
      </c>
    </row>
    <row r="760">
      <c r="A760" s="2">
        <f>IFERROR(__xludf.DUMMYFUNCTION("""COMPUTED_VALUE"""),41282.666666666664)</f>
        <v>41282.66667</v>
      </c>
      <c r="B760" s="1">
        <f>IFERROR(__xludf.DUMMYFUNCTION("""COMPUTED_VALUE"""),70.22)</f>
        <v>70.22</v>
      </c>
    </row>
    <row r="761">
      <c r="A761" s="2">
        <f>IFERROR(__xludf.DUMMYFUNCTION("""COMPUTED_VALUE"""),41283.666666666664)</f>
        <v>41283.66667</v>
      </c>
      <c r="B761" s="1">
        <f>IFERROR(__xludf.DUMMYFUNCTION("""COMPUTED_VALUE"""),70.46)</f>
        <v>70.46</v>
      </c>
    </row>
    <row r="762">
      <c r="A762" s="2">
        <f>IFERROR(__xludf.DUMMYFUNCTION("""COMPUTED_VALUE"""),41284.666666666664)</f>
        <v>41284.66667</v>
      </c>
      <c r="B762" s="1">
        <f>IFERROR(__xludf.DUMMYFUNCTION("""COMPUTED_VALUE"""),70.78)</f>
        <v>70.78</v>
      </c>
    </row>
    <row r="763">
      <c r="A763" s="2">
        <f>IFERROR(__xludf.DUMMYFUNCTION("""COMPUTED_VALUE"""),41285.666666666664)</f>
        <v>41285.66667</v>
      </c>
      <c r="B763" s="1">
        <f>IFERROR(__xludf.DUMMYFUNCTION("""COMPUTED_VALUE"""),71.04)</f>
        <v>71.04</v>
      </c>
    </row>
    <row r="764">
      <c r="A764" s="2">
        <f>IFERROR(__xludf.DUMMYFUNCTION("""COMPUTED_VALUE"""),41288.666666666664)</f>
        <v>41288.66667</v>
      </c>
      <c r="B764" s="1">
        <f>IFERROR(__xludf.DUMMYFUNCTION("""COMPUTED_VALUE"""),70.63)</f>
        <v>70.63</v>
      </c>
    </row>
    <row r="765">
      <c r="A765" s="2">
        <f>IFERROR(__xludf.DUMMYFUNCTION("""COMPUTED_VALUE"""),41289.666666666664)</f>
        <v>41289.66667</v>
      </c>
      <c r="B765" s="1">
        <f>IFERROR(__xludf.DUMMYFUNCTION("""COMPUTED_VALUE"""),70.28)</f>
        <v>70.28</v>
      </c>
    </row>
    <row r="766">
      <c r="A766" s="2">
        <f>IFERROR(__xludf.DUMMYFUNCTION("""COMPUTED_VALUE"""),41290.666666666664)</f>
        <v>41290.66667</v>
      </c>
      <c r="B766" s="1">
        <f>IFERROR(__xludf.DUMMYFUNCTION("""COMPUTED_VALUE"""),70.63)</f>
        <v>70.63</v>
      </c>
    </row>
    <row r="767">
      <c r="A767" s="2">
        <f>IFERROR(__xludf.DUMMYFUNCTION("""COMPUTED_VALUE"""),41291.666666666664)</f>
        <v>41291.66667</v>
      </c>
      <c r="B767" s="1">
        <f>IFERROR(__xludf.DUMMYFUNCTION("""COMPUTED_VALUE"""),71.01)</f>
        <v>71.01</v>
      </c>
    </row>
    <row r="768">
      <c r="A768" s="2">
        <f>IFERROR(__xludf.DUMMYFUNCTION("""COMPUTED_VALUE"""),41292.666666666664)</f>
        <v>41292.66667</v>
      </c>
      <c r="B768" s="1">
        <f>IFERROR(__xludf.DUMMYFUNCTION("""COMPUTED_VALUE"""),70.77)</f>
        <v>70.77</v>
      </c>
    </row>
    <row r="769">
      <c r="A769" s="2">
        <f>IFERROR(__xludf.DUMMYFUNCTION("""COMPUTED_VALUE"""),41296.666666666664)</f>
        <v>41296.66667</v>
      </c>
      <c r="B769" s="1">
        <f>IFERROR(__xludf.DUMMYFUNCTION("""COMPUTED_VALUE"""),70.93)</f>
        <v>70.93</v>
      </c>
    </row>
    <row r="770">
      <c r="A770" s="2">
        <f>IFERROR(__xludf.DUMMYFUNCTION("""COMPUTED_VALUE"""),41297.666666666664)</f>
        <v>41297.66667</v>
      </c>
      <c r="B770" s="1">
        <f>IFERROR(__xludf.DUMMYFUNCTION("""COMPUTED_VALUE"""),71.7)</f>
        <v>71.7</v>
      </c>
    </row>
    <row r="771">
      <c r="A771" s="2">
        <f>IFERROR(__xludf.DUMMYFUNCTION("""COMPUTED_VALUE"""),41298.666666666664)</f>
        <v>41298.66667</v>
      </c>
      <c r="B771" s="1">
        <f>IFERROR(__xludf.DUMMYFUNCTION("""COMPUTED_VALUE"""),70.58)</f>
        <v>70.58</v>
      </c>
    </row>
    <row r="772">
      <c r="A772" s="2">
        <f>IFERROR(__xludf.DUMMYFUNCTION("""COMPUTED_VALUE"""),41299.666666666664)</f>
        <v>41299.66667</v>
      </c>
      <c r="B772" s="1">
        <f>IFERROR(__xludf.DUMMYFUNCTION("""COMPUTED_VALUE"""),70.75)</f>
        <v>70.75</v>
      </c>
    </row>
    <row r="773">
      <c r="A773" s="2">
        <f>IFERROR(__xludf.DUMMYFUNCTION("""COMPUTED_VALUE"""),41302.666666666664)</f>
        <v>41302.66667</v>
      </c>
      <c r="B773" s="1">
        <f>IFERROR(__xludf.DUMMYFUNCTION("""COMPUTED_VALUE"""),70.99)</f>
        <v>70.99</v>
      </c>
    </row>
    <row r="774">
      <c r="A774" s="2">
        <f>IFERROR(__xludf.DUMMYFUNCTION("""COMPUTED_VALUE"""),41303.666666666664)</f>
        <v>41303.66667</v>
      </c>
      <c r="B774" s="1">
        <f>IFERROR(__xludf.DUMMYFUNCTION("""COMPUTED_VALUE"""),70.74)</f>
        <v>70.74</v>
      </c>
    </row>
    <row r="775">
      <c r="A775" s="2">
        <f>IFERROR(__xludf.DUMMYFUNCTION("""COMPUTED_VALUE"""),41304.666666666664)</f>
        <v>41304.66667</v>
      </c>
      <c r="B775" s="1">
        <f>IFERROR(__xludf.DUMMYFUNCTION("""COMPUTED_VALUE"""),70.63)</f>
        <v>70.63</v>
      </c>
    </row>
    <row r="776">
      <c r="A776" s="2">
        <f>IFERROR(__xludf.DUMMYFUNCTION("""COMPUTED_VALUE"""),41305.666666666664)</f>
        <v>41305.66667</v>
      </c>
      <c r="B776" s="1">
        <f>IFERROR(__xludf.DUMMYFUNCTION("""COMPUTED_VALUE"""),70.64)</f>
        <v>70.64</v>
      </c>
    </row>
    <row r="777">
      <c r="A777" s="2">
        <f>IFERROR(__xludf.DUMMYFUNCTION("""COMPUTED_VALUE"""),41306.666666666664)</f>
        <v>41306.66667</v>
      </c>
      <c r="B777" s="1">
        <f>IFERROR(__xludf.DUMMYFUNCTION("""COMPUTED_VALUE"""),71.43)</f>
        <v>71.43</v>
      </c>
    </row>
    <row r="778">
      <c r="A778" s="2">
        <f>IFERROR(__xludf.DUMMYFUNCTION("""COMPUTED_VALUE"""),41309.666666666664)</f>
        <v>41309.66667</v>
      </c>
      <c r="B778" s="1">
        <f>IFERROR(__xludf.DUMMYFUNCTION("""COMPUTED_VALUE"""),70.34)</f>
        <v>70.34</v>
      </c>
    </row>
    <row r="779">
      <c r="A779" s="2">
        <f>IFERROR(__xludf.DUMMYFUNCTION("""COMPUTED_VALUE"""),41310.666666666664)</f>
        <v>41310.66667</v>
      </c>
      <c r="B779" s="1">
        <f>IFERROR(__xludf.DUMMYFUNCTION("""COMPUTED_VALUE"""),71.28)</f>
        <v>71.28</v>
      </c>
    </row>
    <row r="780">
      <c r="A780" s="2">
        <f>IFERROR(__xludf.DUMMYFUNCTION("""COMPUTED_VALUE"""),41311.666666666664)</f>
        <v>41311.66667</v>
      </c>
      <c r="B780" s="1">
        <f>IFERROR(__xludf.DUMMYFUNCTION("""COMPUTED_VALUE"""),71.26)</f>
        <v>71.26</v>
      </c>
    </row>
    <row r="781">
      <c r="A781" s="2">
        <f>IFERROR(__xludf.DUMMYFUNCTION("""COMPUTED_VALUE"""),41312.666666666664)</f>
        <v>41312.66667</v>
      </c>
      <c r="B781" s="1">
        <f>IFERROR(__xludf.DUMMYFUNCTION("""COMPUTED_VALUE"""),71.28)</f>
        <v>71.28</v>
      </c>
    </row>
    <row r="782">
      <c r="A782" s="2">
        <f>IFERROR(__xludf.DUMMYFUNCTION("""COMPUTED_VALUE"""),41313.666666666664)</f>
        <v>41313.66667</v>
      </c>
      <c r="B782" s="1">
        <f>IFERROR(__xludf.DUMMYFUNCTION("""COMPUTED_VALUE"""),71.99)</f>
        <v>71.99</v>
      </c>
    </row>
    <row r="783">
      <c r="A783" s="2">
        <f>IFERROR(__xludf.DUMMYFUNCTION("""COMPUTED_VALUE"""),41316.666666666664)</f>
        <v>41316.66667</v>
      </c>
      <c r="B783" s="1">
        <f>IFERROR(__xludf.DUMMYFUNCTION("""COMPUTED_VALUE"""),72.06)</f>
        <v>72.06</v>
      </c>
    </row>
    <row r="784">
      <c r="A784" s="2">
        <f>IFERROR(__xludf.DUMMYFUNCTION("""COMPUTED_VALUE"""),41317.666666666664)</f>
        <v>41317.66667</v>
      </c>
      <c r="B784" s="1">
        <f>IFERROR(__xludf.DUMMYFUNCTION("""COMPUTED_VALUE"""),71.79)</f>
        <v>71.79</v>
      </c>
    </row>
    <row r="785">
      <c r="A785" s="2">
        <f>IFERROR(__xludf.DUMMYFUNCTION("""COMPUTED_VALUE"""),41318.666666666664)</f>
        <v>41318.66667</v>
      </c>
      <c r="B785" s="1">
        <f>IFERROR(__xludf.DUMMYFUNCTION("""COMPUTED_VALUE"""),71.77)</f>
        <v>71.77</v>
      </c>
    </row>
    <row r="786">
      <c r="A786" s="2">
        <f>IFERROR(__xludf.DUMMYFUNCTION("""COMPUTED_VALUE"""),41319.666666666664)</f>
        <v>41319.66667</v>
      </c>
      <c r="B786" s="1">
        <f>IFERROR(__xludf.DUMMYFUNCTION("""COMPUTED_VALUE"""),71.92)</f>
        <v>71.92</v>
      </c>
    </row>
    <row r="787">
      <c r="A787" s="2">
        <f>IFERROR(__xludf.DUMMYFUNCTION("""COMPUTED_VALUE"""),41320.666666666664)</f>
        <v>41320.66667</v>
      </c>
      <c r="B787" s="1">
        <f>IFERROR(__xludf.DUMMYFUNCTION("""COMPUTED_VALUE"""),71.86)</f>
        <v>71.86</v>
      </c>
    </row>
    <row r="788">
      <c r="A788" s="2">
        <f>IFERROR(__xludf.DUMMYFUNCTION("""COMPUTED_VALUE"""),41324.666666666664)</f>
        <v>41324.66667</v>
      </c>
      <c r="B788" s="1">
        <f>IFERROR(__xludf.DUMMYFUNCTION("""COMPUTED_VALUE"""),72.28)</f>
        <v>72.28</v>
      </c>
    </row>
    <row r="789">
      <c r="A789" s="2">
        <f>IFERROR(__xludf.DUMMYFUNCTION("""COMPUTED_VALUE"""),41325.666666666664)</f>
        <v>41325.66667</v>
      </c>
      <c r="B789" s="1">
        <f>IFERROR(__xludf.DUMMYFUNCTION("""COMPUTED_VALUE"""),71.17)</f>
        <v>71.17</v>
      </c>
    </row>
    <row r="790">
      <c r="A790" s="2">
        <f>IFERROR(__xludf.DUMMYFUNCTION("""COMPUTED_VALUE"""),41326.666666666664)</f>
        <v>41326.66667</v>
      </c>
      <c r="B790" s="1">
        <f>IFERROR(__xludf.DUMMYFUNCTION("""COMPUTED_VALUE"""),70.42)</f>
        <v>70.42</v>
      </c>
    </row>
    <row r="791">
      <c r="A791" s="2">
        <f>IFERROR(__xludf.DUMMYFUNCTION("""COMPUTED_VALUE"""),41327.666666666664)</f>
        <v>41327.66667</v>
      </c>
      <c r="B791" s="1">
        <f>IFERROR(__xludf.DUMMYFUNCTION("""COMPUTED_VALUE"""),71.24)</f>
        <v>71.24</v>
      </c>
    </row>
    <row r="792">
      <c r="A792" s="2">
        <f>IFERROR(__xludf.DUMMYFUNCTION("""COMPUTED_VALUE"""),41330.666666666664)</f>
        <v>41330.66667</v>
      </c>
      <c r="B792" s="1">
        <f>IFERROR(__xludf.DUMMYFUNCTION("""COMPUTED_VALUE"""),70.19)</f>
        <v>70.19</v>
      </c>
    </row>
    <row r="793">
      <c r="A793" s="2">
        <f>IFERROR(__xludf.DUMMYFUNCTION("""COMPUTED_VALUE"""),41331.666666666664)</f>
        <v>41331.66667</v>
      </c>
      <c r="B793" s="1">
        <f>IFERROR(__xludf.DUMMYFUNCTION("""COMPUTED_VALUE"""),70.57)</f>
        <v>70.57</v>
      </c>
    </row>
    <row r="794">
      <c r="A794" s="2">
        <f>IFERROR(__xludf.DUMMYFUNCTION("""COMPUTED_VALUE"""),41332.666666666664)</f>
        <v>41332.66667</v>
      </c>
      <c r="B794" s="1">
        <f>IFERROR(__xludf.DUMMYFUNCTION("""COMPUTED_VALUE"""),71.18)</f>
        <v>71.18</v>
      </c>
    </row>
    <row r="795">
      <c r="A795" s="2">
        <f>IFERROR(__xludf.DUMMYFUNCTION("""COMPUTED_VALUE"""),41333.666666666664)</f>
        <v>41333.66667</v>
      </c>
      <c r="B795" s="1">
        <f>IFERROR(__xludf.DUMMYFUNCTION("""COMPUTED_VALUE"""),71.01)</f>
        <v>71.01</v>
      </c>
    </row>
    <row r="796">
      <c r="A796" s="2">
        <f>IFERROR(__xludf.DUMMYFUNCTION("""COMPUTED_VALUE"""),41334.666666666664)</f>
        <v>41334.66667</v>
      </c>
      <c r="B796" s="1">
        <f>IFERROR(__xludf.DUMMYFUNCTION("""COMPUTED_VALUE"""),71.13)</f>
        <v>71.13</v>
      </c>
    </row>
    <row r="797">
      <c r="A797" s="2">
        <f>IFERROR(__xludf.DUMMYFUNCTION("""COMPUTED_VALUE"""),41337.666666666664)</f>
        <v>41337.66667</v>
      </c>
      <c r="B797" s="1">
        <f>IFERROR(__xludf.DUMMYFUNCTION("""COMPUTED_VALUE"""),71.27)</f>
        <v>71.27</v>
      </c>
    </row>
    <row r="798">
      <c r="A798" s="2">
        <f>IFERROR(__xludf.DUMMYFUNCTION("""COMPUTED_VALUE"""),41338.666666666664)</f>
        <v>41338.66667</v>
      </c>
      <c r="B798" s="1">
        <f>IFERROR(__xludf.DUMMYFUNCTION("""COMPUTED_VALUE"""),72.33)</f>
        <v>72.33</v>
      </c>
    </row>
    <row r="799">
      <c r="A799" s="2">
        <f>IFERROR(__xludf.DUMMYFUNCTION("""COMPUTED_VALUE"""),41339.666666666664)</f>
        <v>41339.66667</v>
      </c>
      <c r="B799" s="1">
        <f>IFERROR(__xludf.DUMMYFUNCTION("""COMPUTED_VALUE"""),72.31)</f>
        <v>72.31</v>
      </c>
    </row>
    <row r="800">
      <c r="A800" s="2">
        <f>IFERROR(__xludf.DUMMYFUNCTION("""COMPUTED_VALUE"""),41340.666666666664)</f>
        <v>41340.66667</v>
      </c>
      <c r="B800" s="1">
        <f>IFERROR(__xludf.DUMMYFUNCTION("""COMPUTED_VALUE"""),72.62)</f>
        <v>72.62</v>
      </c>
    </row>
    <row r="801">
      <c r="A801" s="2">
        <f>IFERROR(__xludf.DUMMYFUNCTION("""COMPUTED_VALUE"""),41341.666666666664)</f>
        <v>41341.66667</v>
      </c>
      <c r="B801" s="1">
        <f>IFERROR(__xludf.DUMMYFUNCTION("""COMPUTED_VALUE"""),72.71)</f>
        <v>72.71</v>
      </c>
    </row>
    <row r="802">
      <c r="A802" s="2">
        <f>IFERROR(__xludf.DUMMYFUNCTION("""COMPUTED_VALUE"""),41344.666666666664)</f>
        <v>41344.66667</v>
      </c>
      <c r="B802" s="1">
        <f>IFERROR(__xludf.DUMMYFUNCTION("""COMPUTED_VALUE"""),72.92)</f>
        <v>72.92</v>
      </c>
    </row>
    <row r="803">
      <c r="A803" s="2">
        <f>IFERROR(__xludf.DUMMYFUNCTION("""COMPUTED_VALUE"""),41345.666666666664)</f>
        <v>41345.66667</v>
      </c>
      <c r="B803" s="1">
        <f>IFERROR(__xludf.DUMMYFUNCTION("""COMPUTED_VALUE"""),72.59)</f>
        <v>72.59</v>
      </c>
    </row>
    <row r="804">
      <c r="A804" s="2">
        <f>IFERROR(__xludf.DUMMYFUNCTION("""COMPUTED_VALUE"""),41346.666666666664)</f>
        <v>41346.66667</v>
      </c>
      <c r="B804" s="1">
        <f>IFERROR(__xludf.DUMMYFUNCTION("""COMPUTED_VALUE"""),72.6)</f>
        <v>72.6</v>
      </c>
    </row>
    <row r="805">
      <c r="A805" s="2">
        <f>IFERROR(__xludf.DUMMYFUNCTION("""COMPUTED_VALUE"""),41347.666666666664)</f>
        <v>41347.66667</v>
      </c>
      <c r="B805" s="1">
        <f>IFERROR(__xludf.DUMMYFUNCTION("""COMPUTED_VALUE"""),73.13)</f>
        <v>73.13</v>
      </c>
    </row>
    <row r="806">
      <c r="A806" s="2">
        <f>IFERROR(__xludf.DUMMYFUNCTION("""COMPUTED_VALUE"""),41348.666666666664)</f>
        <v>41348.66667</v>
      </c>
      <c r="B806" s="1">
        <f>IFERROR(__xludf.DUMMYFUNCTION("""COMPUTED_VALUE"""),72.87)</f>
        <v>72.87</v>
      </c>
    </row>
    <row r="807">
      <c r="A807" s="2">
        <f>IFERROR(__xludf.DUMMYFUNCTION("""COMPUTED_VALUE"""),41351.666666666664)</f>
        <v>41351.66667</v>
      </c>
      <c r="B807" s="1">
        <f>IFERROR(__xludf.DUMMYFUNCTION("""COMPUTED_VALUE"""),72.76)</f>
        <v>72.76</v>
      </c>
    </row>
    <row r="808">
      <c r="A808" s="2">
        <f>IFERROR(__xludf.DUMMYFUNCTION("""COMPUTED_VALUE"""),41352.666666666664)</f>
        <v>41352.66667</v>
      </c>
      <c r="B808" s="1">
        <f>IFERROR(__xludf.DUMMYFUNCTION("""COMPUTED_VALUE"""),72.53)</f>
        <v>72.53</v>
      </c>
    </row>
    <row r="809">
      <c r="A809" s="2">
        <f>IFERROR(__xludf.DUMMYFUNCTION("""COMPUTED_VALUE"""),41353.666666666664)</f>
        <v>41353.66667</v>
      </c>
      <c r="B809" s="1">
        <f>IFERROR(__xludf.DUMMYFUNCTION("""COMPUTED_VALUE"""),73.03)</f>
        <v>73.03</v>
      </c>
    </row>
    <row r="810">
      <c r="A810" s="2">
        <f>IFERROR(__xludf.DUMMYFUNCTION("""COMPUTED_VALUE"""),41354.666666666664)</f>
        <v>41354.66667</v>
      </c>
      <c r="B810" s="1">
        <f>IFERROR(__xludf.DUMMYFUNCTION("""COMPUTED_VALUE"""),72.11)</f>
        <v>72.11</v>
      </c>
    </row>
    <row r="811">
      <c r="A811" s="2">
        <f>IFERROR(__xludf.DUMMYFUNCTION("""COMPUTED_VALUE"""),41355.666666666664)</f>
        <v>41355.66667</v>
      </c>
      <c r="B811" s="1">
        <f>IFERROR(__xludf.DUMMYFUNCTION("""COMPUTED_VALUE"""),72.46)</f>
        <v>72.46</v>
      </c>
    </row>
    <row r="812">
      <c r="A812" s="2">
        <f>IFERROR(__xludf.DUMMYFUNCTION("""COMPUTED_VALUE"""),41358.666666666664)</f>
        <v>41358.66667</v>
      </c>
      <c r="B812" s="1">
        <f>IFERROR(__xludf.DUMMYFUNCTION("""COMPUTED_VALUE"""),72.31)</f>
        <v>72.31</v>
      </c>
    </row>
    <row r="813">
      <c r="A813" s="2">
        <f>IFERROR(__xludf.DUMMYFUNCTION("""COMPUTED_VALUE"""),41359.666666666664)</f>
        <v>41359.66667</v>
      </c>
      <c r="B813" s="1">
        <f>IFERROR(__xludf.DUMMYFUNCTION("""COMPUTED_VALUE"""),72.77)</f>
        <v>72.77</v>
      </c>
    </row>
    <row r="814">
      <c r="A814" s="2">
        <f>IFERROR(__xludf.DUMMYFUNCTION("""COMPUTED_VALUE"""),41360.666666666664)</f>
        <v>41360.66667</v>
      </c>
      <c r="B814" s="1">
        <f>IFERROR(__xludf.DUMMYFUNCTION("""COMPUTED_VALUE"""),72.67)</f>
        <v>72.67</v>
      </c>
    </row>
    <row r="815">
      <c r="A815" s="2">
        <f>IFERROR(__xludf.DUMMYFUNCTION("""COMPUTED_VALUE"""),41361.666666666664)</f>
        <v>41361.66667</v>
      </c>
      <c r="B815" s="1">
        <f>IFERROR(__xludf.DUMMYFUNCTION("""COMPUTED_VALUE"""),72.9)</f>
        <v>72.9</v>
      </c>
    </row>
    <row r="816">
      <c r="A816" s="2">
        <f>IFERROR(__xludf.DUMMYFUNCTION("""COMPUTED_VALUE"""),41365.666666666664)</f>
        <v>41365.66667</v>
      </c>
      <c r="B816" s="1">
        <f>IFERROR(__xludf.DUMMYFUNCTION("""COMPUTED_VALUE"""),72.13)</f>
        <v>72.13</v>
      </c>
    </row>
    <row r="817">
      <c r="A817" s="2">
        <f>IFERROR(__xludf.DUMMYFUNCTION("""COMPUTED_VALUE"""),41366.666666666664)</f>
        <v>41366.66667</v>
      </c>
      <c r="B817" s="1">
        <f>IFERROR(__xludf.DUMMYFUNCTION("""COMPUTED_VALUE"""),72.23)</f>
        <v>72.23</v>
      </c>
    </row>
    <row r="818">
      <c r="A818" s="2">
        <f>IFERROR(__xludf.DUMMYFUNCTION("""COMPUTED_VALUE"""),41367.666666666664)</f>
        <v>41367.66667</v>
      </c>
      <c r="B818" s="1">
        <f>IFERROR(__xludf.DUMMYFUNCTION("""COMPUTED_VALUE"""),71.68)</f>
        <v>71.68</v>
      </c>
    </row>
    <row r="819">
      <c r="A819" s="2">
        <f>IFERROR(__xludf.DUMMYFUNCTION("""COMPUTED_VALUE"""),41368.666666666664)</f>
        <v>41368.66667</v>
      </c>
      <c r="B819" s="1">
        <f>IFERROR(__xludf.DUMMYFUNCTION("""COMPUTED_VALUE"""),71.6)</f>
        <v>71.6</v>
      </c>
    </row>
    <row r="820">
      <c r="A820" s="2">
        <f>IFERROR(__xludf.DUMMYFUNCTION("""COMPUTED_VALUE"""),41369.666666666664)</f>
        <v>41369.66667</v>
      </c>
      <c r="B820" s="1">
        <f>IFERROR(__xludf.DUMMYFUNCTION("""COMPUTED_VALUE"""),70.95)</f>
        <v>70.95</v>
      </c>
    </row>
    <row r="821">
      <c r="A821" s="2">
        <f>IFERROR(__xludf.DUMMYFUNCTION("""COMPUTED_VALUE"""),41372.666666666664)</f>
        <v>41372.66667</v>
      </c>
      <c r="B821" s="1">
        <f>IFERROR(__xludf.DUMMYFUNCTION("""COMPUTED_VALUE"""),71.19)</f>
        <v>71.19</v>
      </c>
    </row>
    <row r="822">
      <c r="A822" s="2">
        <f>IFERROR(__xludf.DUMMYFUNCTION("""COMPUTED_VALUE"""),41373.666666666664)</f>
        <v>41373.66667</v>
      </c>
      <c r="B822" s="1">
        <f>IFERROR(__xludf.DUMMYFUNCTION("""COMPUTED_VALUE"""),71.73)</f>
        <v>71.73</v>
      </c>
    </row>
    <row r="823">
      <c r="A823" s="2">
        <f>IFERROR(__xludf.DUMMYFUNCTION("""COMPUTED_VALUE"""),41374.666666666664)</f>
        <v>41374.66667</v>
      </c>
      <c r="B823" s="1">
        <f>IFERROR(__xludf.DUMMYFUNCTION("""COMPUTED_VALUE"""),73.1)</f>
        <v>73.1</v>
      </c>
    </row>
    <row r="824">
      <c r="A824" s="2">
        <f>IFERROR(__xludf.DUMMYFUNCTION("""COMPUTED_VALUE"""),41375.666666666664)</f>
        <v>41375.66667</v>
      </c>
      <c r="B824" s="1">
        <f>IFERROR(__xludf.DUMMYFUNCTION("""COMPUTED_VALUE"""),72.8)</f>
        <v>72.8</v>
      </c>
    </row>
    <row r="825">
      <c r="A825" s="2">
        <f>IFERROR(__xludf.DUMMYFUNCTION("""COMPUTED_VALUE"""),41376.666666666664)</f>
        <v>41376.66667</v>
      </c>
      <c r="B825" s="1">
        <f>IFERROR(__xludf.DUMMYFUNCTION("""COMPUTED_VALUE"""),72.36)</f>
        <v>72.36</v>
      </c>
    </row>
    <row r="826">
      <c r="A826" s="2">
        <f>IFERROR(__xludf.DUMMYFUNCTION("""COMPUTED_VALUE"""),41379.666666666664)</f>
        <v>41379.66667</v>
      </c>
      <c r="B826" s="1">
        <f>IFERROR(__xludf.DUMMYFUNCTION("""COMPUTED_VALUE"""),70.97)</f>
        <v>70.97</v>
      </c>
    </row>
    <row r="827">
      <c r="A827" s="2">
        <f>IFERROR(__xludf.DUMMYFUNCTION("""COMPUTED_VALUE"""),41380.666666666664)</f>
        <v>41380.66667</v>
      </c>
      <c r="B827" s="1">
        <f>IFERROR(__xludf.DUMMYFUNCTION("""COMPUTED_VALUE"""),72.01)</f>
        <v>72.01</v>
      </c>
    </row>
    <row r="828">
      <c r="A828" s="2">
        <f>IFERROR(__xludf.DUMMYFUNCTION("""COMPUTED_VALUE"""),41381.666666666664)</f>
        <v>41381.66667</v>
      </c>
      <c r="B828" s="1">
        <f>IFERROR(__xludf.DUMMYFUNCTION("""COMPUTED_VALUE"""),70.4)</f>
        <v>70.4</v>
      </c>
    </row>
    <row r="829">
      <c r="A829" s="2">
        <f>IFERROR(__xludf.DUMMYFUNCTION("""COMPUTED_VALUE"""),41382.666666666664)</f>
        <v>41382.66667</v>
      </c>
      <c r="B829" s="1">
        <f>IFERROR(__xludf.DUMMYFUNCTION("""COMPUTED_VALUE"""),69.37)</f>
        <v>69.37</v>
      </c>
    </row>
    <row r="830">
      <c r="A830" s="2">
        <f>IFERROR(__xludf.DUMMYFUNCTION("""COMPUTED_VALUE"""),41383.666666666664)</f>
        <v>41383.66667</v>
      </c>
      <c r="B830" s="1">
        <f>IFERROR(__xludf.DUMMYFUNCTION("""COMPUTED_VALUE"""),69.28)</f>
        <v>69.28</v>
      </c>
    </row>
    <row r="831">
      <c r="A831" s="2">
        <f>IFERROR(__xludf.DUMMYFUNCTION("""COMPUTED_VALUE"""),41386.666666666664)</f>
        <v>41386.66667</v>
      </c>
      <c r="B831" s="1">
        <f>IFERROR(__xludf.DUMMYFUNCTION("""COMPUTED_VALUE"""),69.87)</f>
        <v>69.87</v>
      </c>
    </row>
    <row r="832">
      <c r="A832" s="2">
        <f>IFERROR(__xludf.DUMMYFUNCTION("""COMPUTED_VALUE"""),41387.666666666664)</f>
        <v>41387.66667</v>
      </c>
      <c r="B832" s="1">
        <f>IFERROR(__xludf.DUMMYFUNCTION("""COMPUTED_VALUE"""),70.84)</f>
        <v>70.84</v>
      </c>
    </row>
    <row r="833">
      <c r="A833" s="2">
        <f>IFERROR(__xludf.DUMMYFUNCTION("""COMPUTED_VALUE"""),41388.666666666664)</f>
        <v>41388.66667</v>
      </c>
      <c r="B833" s="1">
        <f>IFERROR(__xludf.DUMMYFUNCTION("""COMPUTED_VALUE"""),71.2)</f>
        <v>71.2</v>
      </c>
    </row>
    <row r="834">
      <c r="A834" s="2">
        <f>IFERROR(__xludf.DUMMYFUNCTION("""COMPUTED_VALUE"""),41389.666666666664)</f>
        <v>41389.66667</v>
      </c>
      <c r="B834" s="1">
        <f>IFERROR(__xludf.DUMMYFUNCTION("""COMPUTED_VALUE"""),71.46)</f>
        <v>71.46</v>
      </c>
    </row>
    <row r="835">
      <c r="A835" s="2">
        <f>IFERROR(__xludf.DUMMYFUNCTION("""COMPUTED_VALUE"""),41390.666666666664)</f>
        <v>41390.66667</v>
      </c>
      <c r="B835" s="1">
        <f>IFERROR(__xludf.DUMMYFUNCTION("""COMPUTED_VALUE"""),71.45)</f>
        <v>71.45</v>
      </c>
    </row>
    <row r="836">
      <c r="A836" s="2">
        <f>IFERROR(__xludf.DUMMYFUNCTION("""COMPUTED_VALUE"""),41393.666666666664)</f>
        <v>41393.66667</v>
      </c>
      <c r="B836" s="1">
        <f>IFERROR(__xludf.DUMMYFUNCTION("""COMPUTED_VALUE"""),72.47)</f>
        <v>72.47</v>
      </c>
    </row>
    <row r="837">
      <c r="A837" s="2">
        <f>IFERROR(__xludf.DUMMYFUNCTION("""COMPUTED_VALUE"""),41394.666666666664)</f>
        <v>41394.66667</v>
      </c>
      <c r="B837" s="1">
        <f>IFERROR(__xludf.DUMMYFUNCTION("""COMPUTED_VALUE"""),73.29)</f>
        <v>73.29</v>
      </c>
    </row>
    <row r="838">
      <c r="A838" s="2">
        <f>IFERROR(__xludf.DUMMYFUNCTION("""COMPUTED_VALUE"""),41395.666666666664)</f>
        <v>41395.66667</v>
      </c>
      <c r="B838" s="1">
        <f>IFERROR(__xludf.DUMMYFUNCTION("""COMPUTED_VALUE"""),72.63)</f>
        <v>72.63</v>
      </c>
    </row>
    <row r="839">
      <c r="A839" s="2">
        <f>IFERROR(__xludf.DUMMYFUNCTION("""COMPUTED_VALUE"""),41396.666666666664)</f>
        <v>41396.66667</v>
      </c>
      <c r="B839" s="1">
        <f>IFERROR(__xludf.DUMMYFUNCTION("""COMPUTED_VALUE"""),73.7)</f>
        <v>73.7</v>
      </c>
    </row>
    <row r="840">
      <c r="A840" s="2">
        <f>IFERROR(__xludf.DUMMYFUNCTION("""COMPUTED_VALUE"""),41397.666666666664)</f>
        <v>41397.66667</v>
      </c>
      <c r="B840" s="1">
        <f>IFERROR(__xludf.DUMMYFUNCTION("""COMPUTED_VALUE"""),74.49)</f>
        <v>74.49</v>
      </c>
    </row>
    <row r="841">
      <c r="A841" s="2">
        <f>IFERROR(__xludf.DUMMYFUNCTION("""COMPUTED_VALUE"""),41400.666666666664)</f>
        <v>41400.66667</v>
      </c>
      <c r="B841" s="1">
        <f>IFERROR(__xludf.DUMMYFUNCTION("""COMPUTED_VALUE"""),74.9)</f>
        <v>74.9</v>
      </c>
    </row>
    <row r="842">
      <c r="A842" s="2">
        <f>IFERROR(__xludf.DUMMYFUNCTION("""COMPUTED_VALUE"""),41401.666666666664)</f>
        <v>41401.66667</v>
      </c>
      <c r="B842" s="1">
        <f>IFERROR(__xludf.DUMMYFUNCTION("""COMPUTED_VALUE"""),74.81)</f>
        <v>74.81</v>
      </c>
    </row>
    <row r="843">
      <c r="A843" s="2">
        <f>IFERROR(__xludf.DUMMYFUNCTION("""COMPUTED_VALUE"""),41402.666666666664)</f>
        <v>41402.66667</v>
      </c>
      <c r="B843" s="1">
        <f>IFERROR(__xludf.DUMMYFUNCTION("""COMPUTED_VALUE"""),75.38)</f>
        <v>75.38</v>
      </c>
    </row>
    <row r="844">
      <c r="A844" s="2">
        <f>IFERROR(__xludf.DUMMYFUNCTION("""COMPUTED_VALUE"""),41403.666666666664)</f>
        <v>41403.66667</v>
      </c>
      <c r="B844" s="1">
        <f>IFERROR(__xludf.DUMMYFUNCTION("""COMPUTED_VALUE"""),75.1)</f>
        <v>75.1</v>
      </c>
    </row>
    <row r="845">
      <c r="A845" s="2">
        <f>IFERROR(__xludf.DUMMYFUNCTION("""COMPUTED_VALUE"""),41404.666666666664)</f>
        <v>41404.66667</v>
      </c>
      <c r="B845" s="1">
        <f>IFERROR(__xludf.DUMMYFUNCTION("""COMPUTED_VALUE"""),75.44)</f>
        <v>75.44</v>
      </c>
    </row>
    <row r="846">
      <c r="A846" s="2">
        <f>IFERROR(__xludf.DUMMYFUNCTION("""COMPUTED_VALUE"""),41407.666666666664)</f>
        <v>41407.66667</v>
      </c>
      <c r="B846" s="1">
        <f>IFERROR(__xludf.DUMMYFUNCTION("""COMPUTED_VALUE"""),75.28)</f>
        <v>75.28</v>
      </c>
    </row>
    <row r="847">
      <c r="A847" s="2">
        <f>IFERROR(__xludf.DUMMYFUNCTION("""COMPUTED_VALUE"""),41408.666666666664)</f>
        <v>41408.66667</v>
      </c>
      <c r="B847" s="1">
        <f>IFERROR(__xludf.DUMMYFUNCTION("""COMPUTED_VALUE"""),75.61)</f>
        <v>75.61</v>
      </c>
    </row>
    <row r="848">
      <c r="A848" s="2">
        <f>IFERROR(__xludf.DUMMYFUNCTION("""COMPUTED_VALUE"""),41409.666666666664)</f>
        <v>41409.66667</v>
      </c>
      <c r="B848" s="1">
        <f>IFERROR(__xludf.DUMMYFUNCTION("""COMPUTED_VALUE"""),75.76)</f>
        <v>75.76</v>
      </c>
    </row>
    <row r="849">
      <c r="A849" s="2">
        <f>IFERROR(__xludf.DUMMYFUNCTION("""COMPUTED_VALUE"""),41410.666666666664)</f>
        <v>41410.66667</v>
      </c>
      <c r="B849" s="1">
        <f>IFERROR(__xludf.DUMMYFUNCTION("""COMPUTED_VALUE"""),76.16)</f>
        <v>76.16</v>
      </c>
    </row>
    <row r="850">
      <c r="A850" s="2">
        <f>IFERROR(__xludf.DUMMYFUNCTION("""COMPUTED_VALUE"""),41411.666666666664)</f>
        <v>41411.66667</v>
      </c>
      <c r="B850" s="1">
        <f>IFERROR(__xludf.DUMMYFUNCTION("""COMPUTED_VALUE"""),77.01)</f>
        <v>77.01</v>
      </c>
    </row>
    <row r="851">
      <c r="A851" s="2">
        <f>IFERROR(__xludf.DUMMYFUNCTION("""COMPUTED_VALUE"""),41414.666666666664)</f>
        <v>41414.66667</v>
      </c>
      <c r="B851" s="1">
        <f>IFERROR(__xludf.DUMMYFUNCTION("""COMPUTED_VALUE"""),77.06)</f>
        <v>77.06</v>
      </c>
    </row>
    <row r="852">
      <c r="A852" s="2">
        <f>IFERROR(__xludf.DUMMYFUNCTION("""COMPUTED_VALUE"""),41415.666666666664)</f>
        <v>41415.66667</v>
      </c>
      <c r="B852" s="1">
        <f>IFERROR(__xludf.DUMMYFUNCTION("""COMPUTED_VALUE"""),76.94)</f>
        <v>76.94</v>
      </c>
    </row>
    <row r="853">
      <c r="A853" s="2">
        <f>IFERROR(__xludf.DUMMYFUNCTION("""COMPUTED_VALUE"""),41416.666666666664)</f>
        <v>41416.66667</v>
      </c>
      <c r="B853" s="1">
        <f>IFERROR(__xludf.DUMMYFUNCTION("""COMPUTED_VALUE"""),76.02)</f>
        <v>76.02</v>
      </c>
    </row>
    <row r="854">
      <c r="A854" s="2">
        <f>IFERROR(__xludf.DUMMYFUNCTION("""COMPUTED_VALUE"""),41417.666666666664)</f>
        <v>41417.66667</v>
      </c>
      <c r="B854" s="1">
        <f>IFERROR(__xludf.DUMMYFUNCTION("""COMPUTED_VALUE"""),75.98)</f>
        <v>75.98</v>
      </c>
    </row>
    <row r="855">
      <c r="A855" s="2">
        <f>IFERROR(__xludf.DUMMYFUNCTION("""COMPUTED_VALUE"""),41418.666666666664)</f>
        <v>41418.66667</v>
      </c>
      <c r="B855" s="1">
        <f>IFERROR(__xludf.DUMMYFUNCTION("""COMPUTED_VALUE"""),75.83)</f>
        <v>75.83</v>
      </c>
    </row>
    <row r="856">
      <c r="A856" s="2">
        <f>IFERROR(__xludf.DUMMYFUNCTION("""COMPUTED_VALUE"""),41422.666666666664)</f>
        <v>41422.66667</v>
      </c>
      <c r="B856" s="1">
        <f>IFERROR(__xludf.DUMMYFUNCTION("""COMPUTED_VALUE"""),76.4)</f>
        <v>76.4</v>
      </c>
    </row>
    <row r="857">
      <c r="A857" s="2">
        <f>IFERROR(__xludf.DUMMYFUNCTION("""COMPUTED_VALUE"""),41423.666666666664)</f>
        <v>41423.66667</v>
      </c>
      <c r="B857" s="1">
        <f>IFERROR(__xludf.DUMMYFUNCTION("""COMPUTED_VALUE"""),76.31)</f>
        <v>76.31</v>
      </c>
    </row>
    <row r="858">
      <c r="A858" s="2">
        <f>IFERROR(__xludf.DUMMYFUNCTION("""COMPUTED_VALUE"""),41424.666666666664)</f>
        <v>41424.66667</v>
      </c>
      <c r="B858" s="1">
        <f>IFERROR(__xludf.DUMMYFUNCTION("""COMPUTED_VALUE"""),77.04)</f>
        <v>77.04</v>
      </c>
    </row>
    <row r="859">
      <c r="A859" s="2">
        <f>IFERROR(__xludf.DUMMYFUNCTION("""COMPUTED_VALUE"""),41425.666666666664)</f>
        <v>41425.66667</v>
      </c>
      <c r="B859" s="1">
        <f>IFERROR(__xludf.DUMMYFUNCTION("""COMPUTED_VALUE"""),76.4)</f>
        <v>76.4</v>
      </c>
    </row>
    <row r="860">
      <c r="A860" s="2">
        <f>IFERROR(__xludf.DUMMYFUNCTION("""COMPUTED_VALUE"""),41428.666666666664)</f>
        <v>41428.66667</v>
      </c>
      <c r="B860" s="1">
        <f>IFERROR(__xludf.DUMMYFUNCTION("""COMPUTED_VALUE"""),76.78)</f>
        <v>76.78</v>
      </c>
    </row>
    <row r="861">
      <c r="A861" s="2">
        <f>IFERROR(__xludf.DUMMYFUNCTION("""COMPUTED_VALUE"""),41429.666666666664)</f>
        <v>41429.66667</v>
      </c>
      <c r="B861" s="1">
        <f>IFERROR(__xludf.DUMMYFUNCTION("""COMPUTED_VALUE"""),76.24)</f>
        <v>76.24</v>
      </c>
    </row>
    <row r="862">
      <c r="A862" s="2">
        <f>IFERROR(__xludf.DUMMYFUNCTION("""COMPUTED_VALUE"""),41430.666666666664)</f>
        <v>41430.66667</v>
      </c>
      <c r="B862" s="1">
        <f>IFERROR(__xludf.DUMMYFUNCTION("""COMPUTED_VALUE"""),75.48)</f>
        <v>75.48</v>
      </c>
    </row>
    <row r="863">
      <c r="A863" s="2">
        <f>IFERROR(__xludf.DUMMYFUNCTION("""COMPUTED_VALUE"""),41431.666666666664)</f>
        <v>41431.66667</v>
      </c>
      <c r="B863" s="1">
        <f>IFERROR(__xludf.DUMMYFUNCTION("""COMPUTED_VALUE"""),75.67)</f>
        <v>75.67</v>
      </c>
    </row>
    <row r="864">
      <c r="A864" s="2">
        <f>IFERROR(__xludf.DUMMYFUNCTION("""COMPUTED_VALUE"""),41432.666666666664)</f>
        <v>41432.66667</v>
      </c>
      <c r="B864" s="1">
        <f>IFERROR(__xludf.DUMMYFUNCTION("""COMPUTED_VALUE"""),76.42)</f>
        <v>76.42</v>
      </c>
    </row>
    <row r="865">
      <c r="A865" s="2">
        <f>IFERROR(__xludf.DUMMYFUNCTION("""COMPUTED_VALUE"""),41435.666666666664)</f>
        <v>41435.66667</v>
      </c>
      <c r="B865" s="1">
        <f>IFERROR(__xludf.DUMMYFUNCTION("""COMPUTED_VALUE"""),76.53)</f>
        <v>76.53</v>
      </c>
    </row>
    <row r="866">
      <c r="A866" s="2">
        <f>IFERROR(__xludf.DUMMYFUNCTION("""COMPUTED_VALUE"""),41436.666666666664)</f>
        <v>41436.66667</v>
      </c>
      <c r="B866" s="1">
        <f>IFERROR(__xludf.DUMMYFUNCTION("""COMPUTED_VALUE"""),75.67)</f>
        <v>75.67</v>
      </c>
    </row>
    <row r="867">
      <c r="A867" s="2">
        <f>IFERROR(__xludf.DUMMYFUNCTION("""COMPUTED_VALUE"""),41437.666666666664)</f>
        <v>41437.66667</v>
      </c>
      <c r="B867" s="1">
        <f>IFERROR(__xludf.DUMMYFUNCTION("""COMPUTED_VALUE"""),75.05)</f>
        <v>75.05</v>
      </c>
    </row>
    <row r="868">
      <c r="A868" s="2">
        <f>IFERROR(__xludf.DUMMYFUNCTION("""COMPUTED_VALUE"""),41438.666666666664)</f>
        <v>41438.66667</v>
      </c>
      <c r="B868" s="1">
        <f>IFERROR(__xludf.DUMMYFUNCTION("""COMPUTED_VALUE"""),75.9)</f>
        <v>75.9</v>
      </c>
    </row>
    <row r="869">
      <c r="A869" s="2">
        <f>IFERROR(__xludf.DUMMYFUNCTION("""COMPUTED_VALUE"""),41439.666666666664)</f>
        <v>41439.66667</v>
      </c>
      <c r="B869" s="1">
        <f>IFERROR(__xludf.DUMMYFUNCTION("""COMPUTED_VALUE"""),75.39)</f>
        <v>75.39</v>
      </c>
    </row>
    <row r="870">
      <c r="A870" s="2">
        <f>IFERROR(__xludf.DUMMYFUNCTION("""COMPUTED_VALUE"""),41442.666666666664)</f>
        <v>41442.66667</v>
      </c>
      <c r="B870" s="1">
        <f>IFERROR(__xludf.DUMMYFUNCTION("""COMPUTED_VALUE"""),76.19)</f>
        <v>76.19</v>
      </c>
    </row>
    <row r="871">
      <c r="A871" s="2">
        <f>IFERROR(__xludf.DUMMYFUNCTION("""COMPUTED_VALUE"""),41443.666666666664)</f>
        <v>41443.66667</v>
      </c>
      <c r="B871" s="1">
        <f>IFERROR(__xludf.DUMMYFUNCTION("""COMPUTED_VALUE"""),76.82)</f>
        <v>76.82</v>
      </c>
    </row>
    <row r="872">
      <c r="A872" s="2">
        <f>IFERROR(__xludf.DUMMYFUNCTION("""COMPUTED_VALUE"""),41444.666666666664)</f>
        <v>41444.66667</v>
      </c>
      <c r="B872" s="1">
        <f>IFERROR(__xludf.DUMMYFUNCTION("""COMPUTED_VALUE"""),76.07)</f>
        <v>76.07</v>
      </c>
    </row>
    <row r="873">
      <c r="A873" s="2">
        <f>IFERROR(__xludf.DUMMYFUNCTION("""COMPUTED_VALUE"""),41445.666666666664)</f>
        <v>41445.66667</v>
      </c>
      <c r="B873" s="1">
        <f>IFERROR(__xludf.DUMMYFUNCTION("""COMPUTED_VALUE"""),74.36)</f>
        <v>74.36</v>
      </c>
    </row>
    <row r="874">
      <c r="A874" s="2">
        <f>IFERROR(__xludf.DUMMYFUNCTION("""COMPUTED_VALUE"""),41446.666666666664)</f>
        <v>41446.66667</v>
      </c>
      <c r="B874" s="1">
        <f>IFERROR(__xludf.DUMMYFUNCTION("""COMPUTED_VALUE"""),73.94)</f>
        <v>73.94</v>
      </c>
    </row>
    <row r="875">
      <c r="A875" s="2">
        <f>IFERROR(__xludf.DUMMYFUNCTION("""COMPUTED_VALUE"""),41449.666666666664)</f>
        <v>41449.66667</v>
      </c>
      <c r="B875" s="1">
        <f>IFERROR(__xludf.DUMMYFUNCTION("""COMPUTED_VALUE"""),72.88)</f>
        <v>72.88</v>
      </c>
    </row>
    <row r="876">
      <c r="A876" s="2">
        <f>IFERROR(__xludf.DUMMYFUNCTION("""COMPUTED_VALUE"""),41450.666666666664)</f>
        <v>41450.66667</v>
      </c>
      <c r="B876" s="1">
        <f>IFERROR(__xludf.DUMMYFUNCTION("""COMPUTED_VALUE"""),73.46)</f>
        <v>73.46</v>
      </c>
    </row>
    <row r="877">
      <c r="A877" s="2">
        <f>IFERROR(__xludf.DUMMYFUNCTION("""COMPUTED_VALUE"""),41451.666666666664)</f>
        <v>41451.66667</v>
      </c>
      <c r="B877" s="1">
        <f>IFERROR(__xludf.DUMMYFUNCTION("""COMPUTED_VALUE"""),73.87)</f>
        <v>73.87</v>
      </c>
    </row>
    <row r="878">
      <c r="A878" s="2">
        <f>IFERROR(__xludf.DUMMYFUNCTION("""COMPUTED_VALUE"""),41452.666666666664)</f>
        <v>41452.66667</v>
      </c>
      <c r="B878" s="1">
        <f>IFERROR(__xludf.DUMMYFUNCTION("""COMPUTED_VALUE"""),74.28)</f>
        <v>74.28</v>
      </c>
    </row>
    <row r="879">
      <c r="A879" s="2">
        <f>IFERROR(__xludf.DUMMYFUNCTION("""COMPUTED_VALUE"""),41453.666666666664)</f>
        <v>41453.66667</v>
      </c>
      <c r="B879" s="1">
        <f>IFERROR(__xludf.DUMMYFUNCTION("""COMPUTED_VALUE"""),73.98)</f>
        <v>73.98</v>
      </c>
    </row>
    <row r="880">
      <c r="A880" s="2">
        <f>IFERROR(__xludf.DUMMYFUNCTION("""COMPUTED_VALUE"""),41456.666666666664)</f>
        <v>41456.66667</v>
      </c>
      <c r="B880" s="1">
        <f>IFERROR(__xludf.DUMMYFUNCTION("""COMPUTED_VALUE"""),74.55)</f>
        <v>74.55</v>
      </c>
    </row>
    <row r="881">
      <c r="A881" s="2">
        <f>IFERROR(__xludf.DUMMYFUNCTION("""COMPUTED_VALUE"""),41457.666666666664)</f>
        <v>41457.66667</v>
      </c>
      <c r="B881" s="1">
        <f>IFERROR(__xludf.DUMMYFUNCTION("""COMPUTED_VALUE"""),74.57)</f>
        <v>74.57</v>
      </c>
    </row>
    <row r="882">
      <c r="A882" s="2">
        <f>IFERROR(__xludf.DUMMYFUNCTION("""COMPUTED_VALUE"""),41458.666666666664)</f>
        <v>41458.66667</v>
      </c>
      <c r="B882" s="1">
        <f>IFERROR(__xludf.DUMMYFUNCTION("""COMPUTED_VALUE"""),75.05)</f>
        <v>75.05</v>
      </c>
    </row>
    <row r="883">
      <c r="A883" s="2">
        <f>IFERROR(__xludf.DUMMYFUNCTION("""COMPUTED_VALUE"""),41460.666666666664)</f>
        <v>41460.66667</v>
      </c>
      <c r="B883" s="1">
        <f>IFERROR(__xludf.DUMMYFUNCTION("""COMPUTED_VALUE"""),75.71)</f>
        <v>75.71</v>
      </c>
    </row>
    <row r="884">
      <c r="A884" s="2">
        <f>IFERROR(__xludf.DUMMYFUNCTION("""COMPUTED_VALUE"""),41463.666666666664)</f>
        <v>41463.66667</v>
      </c>
      <c r="B884" s="1">
        <f>IFERROR(__xludf.DUMMYFUNCTION("""COMPUTED_VALUE"""),75.48)</f>
        <v>75.48</v>
      </c>
    </row>
    <row r="885">
      <c r="A885" s="2">
        <f>IFERROR(__xludf.DUMMYFUNCTION("""COMPUTED_VALUE"""),41464.666666666664)</f>
        <v>41464.66667</v>
      </c>
      <c r="B885" s="1">
        <f>IFERROR(__xludf.DUMMYFUNCTION("""COMPUTED_VALUE"""),75.92)</f>
        <v>75.92</v>
      </c>
    </row>
    <row r="886">
      <c r="A886" s="2">
        <f>IFERROR(__xludf.DUMMYFUNCTION("""COMPUTED_VALUE"""),41465.666666666664)</f>
        <v>41465.66667</v>
      </c>
      <c r="B886" s="1">
        <f>IFERROR(__xludf.DUMMYFUNCTION("""COMPUTED_VALUE"""),76.27)</f>
        <v>76.27</v>
      </c>
    </row>
    <row r="887">
      <c r="A887" s="2">
        <f>IFERROR(__xludf.DUMMYFUNCTION("""COMPUTED_VALUE"""),41466.666666666664)</f>
        <v>41466.66667</v>
      </c>
      <c r="B887" s="1">
        <f>IFERROR(__xludf.DUMMYFUNCTION("""COMPUTED_VALUE"""),77.58)</f>
        <v>77.58</v>
      </c>
    </row>
    <row r="888">
      <c r="A888" s="2">
        <f>IFERROR(__xludf.DUMMYFUNCTION("""COMPUTED_VALUE"""),41467.666666666664)</f>
        <v>41467.66667</v>
      </c>
      <c r="B888" s="1">
        <f>IFERROR(__xludf.DUMMYFUNCTION("""COMPUTED_VALUE"""),77.7)</f>
        <v>77.7</v>
      </c>
    </row>
    <row r="889">
      <c r="A889" s="2">
        <f>IFERROR(__xludf.DUMMYFUNCTION("""COMPUTED_VALUE"""),41470.666666666664)</f>
        <v>41470.66667</v>
      </c>
      <c r="B889" s="1">
        <f>IFERROR(__xludf.DUMMYFUNCTION("""COMPUTED_VALUE"""),78.0)</f>
        <v>78</v>
      </c>
    </row>
    <row r="890">
      <c r="A890" s="2">
        <f>IFERROR(__xludf.DUMMYFUNCTION("""COMPUTED_VALUE"""),41471.666666666664)</f>
        <v>41471.66667</v>
      </c>
      <c r="B890" s="1">
        <f>IFERROR(__xludf.DUMMYFUNCTION("""COMPUTED_VALUE"""),78.01)</f>
        <v>78.01</v>
      </c>
    </row>
    <row r="891">
      <c r="A891" s="2">
        <f>IFERROR(__xludf.DUMMYFUNCTION("""COMPUTED_VALUE"""),41472.666666666664)</f>
        <v>41472.66667</v>
      </c>
      <c r="B891" s="1">
        <f>IFERROR(__xludf.DUMMYFUNCTION("""COMPUTED_VALUE"""),78.14)</f>
        <v>78.14</v>
      </c>
    </row>
    <row r="892">
      <c r="A892" s="2">
        <f>IFERROR(__xludf.DUMMYFUNCTION("""COMPUTED_VALUE"""),41473.666666666664)</f>
        <v>41473.66667</v>
      </c>
      <c r="B892" s="1">
        <f>IFERROR(__xludf.DUMMYFUNCTION("""COMPUTED_VALUE"""),77.96)</f>
        <v>77.96</v>
      </c>
    </row>
    <row r="893">
      <c r="A893" s="2">
        <f>IFERROR(__xludf.DUMMYFUNCTION("""COMPUTED_VALUE"""),41474.666666666664)</f>
        <v>41474.66667</v>
      </c>
      <c r="B893" s="1">
        <f>IFERROR(__xludf.DUMMYFUNCTION("""COMPUTED_VALUE"""),76.67)</f>
        <v>76.67</v>
      </c>
    </row>
    <row r="894">
      <c r="A894" s="2">
        <f>IFERROR(__xludf.DUMMYFUNCTION("""COMPUTED_VALUE"""),41477.666666666664)</f>
        <v>41477.66667</v>
      </c>
      <c r="B894" s="1">
        <f>IFERROR(__xludf.DUMMYFUNCTION("""COMPUTED_VALUE"""),76.91)</f>
        <v>76.91</v>
      </c>
    </row>
    <row r="895">
      <c r="A895" s="2">
        <f>IFERROR(__xludf.DUMMYFUNCTION("""COMPUTED_VALUE"""),41478.666666666664)</f>
        <v>41478.66667</v>
      </c>
      <c r="B895" s="1">
        <f>IFERROR(__xludf.DUMMYFUNCTION("""COMPUTED_VALUE"""),76.58)</f>
        <v>76.58</v>
      </c>
    </row>
    <row r="896">
      <c r="A896" s="2">
        <f>IFERROR(__xludf.DUMMYFUNCTION("""COMPUTED_VALUE"""),41479.666666666664)</f>
        <v>41479.66667</v>
      </c>
      <c r="B896" s="1">
        <f>IFERROR(__xludf.DUMMYFUNCTION("""COMPUTED_VALUE"""),77.13)</f>
        <v>77.13</v>
      </c>
    </row>
    <row r="897">
      <c r="A897" s="2">
        <f>IFERROR(__xludf.DUMMYFUNCTION("""COMPUTED_VALUE"""),41480.666666666664)</f>
        <v>41480.66667</v>
      </c>
      <c r="B897" s="1">
        <f>IFERROR(__xludf.DUMMYFUNCTION("""COMPUTED_VALUE"""),77.62)</f>
        <v>77.62</v>
      </c>
    </row>
    <row r="898">
      <c r="A898" s="2">
        <f>IFERROR(__xludf.DUMMYFUNCTION("""COMPUTED_VALUE"""),41481.666666666664)</f>
        <v>41481.66667</v>
      </c>
      <c r="B898" s="1">
        <f>IFERROR(__xludf.DUMMYFUNCTION("""COMPUTED_VALUE"""),77.59)</f>
        <v>77.59</v>
      </c>
    </row>
    <row r="899">
      <c r="A899" s="2">
        <f>IFERROR(__xludf.DUMMYFUNCTION("""COMPUTED_VALUE"""),41484.666666666664)</f>
        <v>41484.66667</v>
      </c>
      <c r="B899" s="1">
        <f>IFERROR(__xludf.DUMMYFUNCTION("""COMPUTED_VALUE"""),77.46)</f>
        <v>77.46</v>
      </c>
    </row>
    <row r="900">
      <c r="A900" s="2">
        <f>IFERROR(__xludf.DUMMYFUNCTION("""COMPUTED_VALUE"""),41485.666666666664)</f>
        <v>41485.66667</v>
      </c>
      <c r="B900" s="1">
        <f>IFERROR(__xludf.DUMMYFUNCTION("""COMPUTED_VALUE"""),78.12)</f>
        <v>78.12</v>
      </c>
    </row>
    <row r="901">
      <c r="A901" s="2">
        <f>IFERROR(__xludf.DUMMYFUNCTION("""COMPUTED_VALUE"""),41486.666666666664)</f>
        <v>41486.66667</v>
      </c>
      <c r="B901" s="1">
        <f>IFERROR(__xludf.DUMMYFUNCTION("""COMPUTED_VALUE"""),78.01)</f>
        <v>78.01</v>
      </c>
    </row>
    <row r="902">
      <c r="A902" s="2">
        <f>IFERROR(__xludf.DUMMYFUNCTION("""COMPUTED_VALUE"""),41487.666666666664)</f>
        <v>41487.66667</v>
      </c>
      <c r="B902" s="1">
        <f>IFERROR(__xludf.DUMMYFUNCTION("""COMPUTED_VALUE"""),78.93)</f>
        <v>78.93</v>
      </c>
    </row>
    <row r="903">
      <c r="A903" s="2">
        <f>IFERROR(__xludf.DUMMYFUNCTION("""COMPUTED_VALUE"""),41488.666666666664)</f>
        <v>41488.66667</v>
      </c>
      <c r="B903" s="1">
        <f>IFERROR(__xludf.DUMMYFUNCTION("""COMPUTED_VALUE"""),79.35)</f>
        <v>79.35</v>
      </c>
    </row>
    <row r="904">
      <c r="A904" s="2">
        <f>IFERROR(__xludf.DUMMYFUNCTION("""COMPUTED_VALUE"""),41491.666666666664)</f>
        <v>41491.66667</v>
      </c>
      <c r="B904" s="1">
        <f>IFERROR(__xludf.DUMMYFUNCTION("""COMPUTED_VALUE"""),79.58)</f>
        <v>79.58</v>
      </c>
    </row>
    <row r="905">
      <c r="A905" s="2">
        <f>IFERROR(__xludf.DUMMYFUNCTION("""COMPUTED_VALUE"""),41492.666666666664)</f>
        <v>41492.66667</v>
      </c>
      <c r="B905" s="1">
        <f>IFERROR(__xludf.DUMMYFUNCTION("""COMPUTED_VALUE"""),79.05)</f>
        <v>79.05</v>
      </c>
    </row>
    <row r="906">
      <c r="A906" s="2">
        <f>IFERROR(__xludf.DUMMYFUNCTION("""COMPUTED_VALUE"""),41493.666666666664)</f>
        <v>41493.66667</v>
      </c>
      <c r="B906" s="1">
        <f>IFERROR(__xludf.DUMMYFUNCTION("""COMPUTED_VALUE"""),78.83)</f>
        <v>78.83</v>
      </c>
    </row>
    <row r="907">
      <c r="A907" s="2">
        <f>IFERROR(__xludf.DUMMYFUNCTION("""COMPUTED_VALUE"""),41494.666666666664)</f>
        <v>41494.66667</v>
      </c>
      <c r="B907" s="1">
        <f>IFERROR(__xludf.DUMMYFUNCTION("""COMPUTED_VALUE"""),79.2)</f>
        <v>79.2</v>
      </c>
    </row>
    <row r="908">
      <c r="A908" s="2">
        <f>IFERROR(__xludf.DUMMYFUNCTION("""COMPUTED_VALUE"""),41495.666666666664)</f>
        <v>41495.66667</v>
      </c>
      <c r="B908" s="1">
        <f>IFERROR(__xludf.DUMMYFUNCTION("""COMPUTED_VALUE"""),78.9)</f>
        <v>78.9</v>
      </c>
    </row>
    <row r="909">
      <c r="A909" s="2">
        <f>IFERROR(__xludf.DUMMYFUNCTION("""COMPUTED_VALUE"""),41498.666666666664)</f>
        <v>41498.66667</v>
      </c>
      <c r="B909" s="1">
        <f>IFERROR(__xludf.DUMMYFUNCTION("""COMPUTED_VALUE"""),79.44)</f>
        <v>79.44</v>
      </c>
    </row>
    <row r="910">
      <c r="A910" s="2">
        <f>IFERROR(__xludf.DUMMYFUNCTION("""COMPUTED_VALUE"""),41499.666666666664)</f>
        <v>41499.66667</v>
      </c>
      <c r="B910" s="1">
        <f>IFERROR(__xludf.DUMMYFUNCTION("""COMPUTED_VALUE"""),80.04)</f>
        <v>80.04</v>
      </c>
    </row>
    <row r="911">
      <c r="A911" s="2">
        <f>IFERROR(__xludf.DUMMYFUNCTION("""COMPUTED_VALUE"""),41500.666666666664)</f>
        <v>41500.66667</v>
      </c>
      <c r="B911" s="1">
        <f>IFERROR(__xludf.DUMMYFUNCTION("""COMPUTED_VALUE"""),79.85)</f>
        <v>79.85</v>
      </c>
    </row>
    <row r="912">
      <c r="A912" s="2">
        <f>IFERROR(__xludf.DUMMYFUNCTION("""COMPUTED_VALUE"""),41501.666666666664)</f>
        <v>41501.66667</v>
      </c>
      <c r="B912" s="1">
        <f>IFERROR(__xludf.DUMMYFUNCTION("""COMPUTED_VALUE"""),78.46)</f>
        <v>78.46</v>
      </c>
    </row>
    <row r="913">
      <c r="A913" s="2">
        <f>IFERROR(__xludf.DUMMYFUNCTION("""COMPUTED_VALUE"""),41502.666666666664)</f>
        <v>41502.66667</v>
      </c>
      <c r="B913" s="1">
        <f>IFERROR(__xludf.DUMMYFUNCTION("""COMPUTED_VALUE"""),78.52)</f>
        <v>78.52</v>
      </c>
    </row>
    <row r="914">
      <c r="A914" s="2">
        <f>IFERROR(__xludf.DUMMYFUNCTION("""COMPUTED_VALUE"""),41505.666666666664)</f>
        <v>41505.66667</v>
      </c>
      <c r="B914" s="1">
        <f>IFERROR(__xludf.DUMMYFUNCTION("""COMPUTED_VALUE"""),78.28)</f>
        <v>78.28</v>
      </c>
    </row>
    <row r="915">
      <c r="A915" s="2">
        <f>IFERROR(__xludf.DUMMYFUNCTION("""COMPUTED_VALUE"""),41506.666666666664)</f>
        <v>41506.66667</v>
      </c>
      <c r="B915" s="1">
        <f>IFERROR(__xludf.DUMMYFUNCTION("""COMPUTED_VALUE"""),78.5)</f>
        <v>78.5</v>
      </c>
    </row>
    <row r="916">
      <c r="A916" s="2">
        <f>IFERROR(__xludf.DUMMYFUNCTION("""COMPUTED_VALUE"""),41507.666666666664)</f>
        <v>41507.66667</v>
      </c>
      <c r="B916" s="1">
        <f>IFERROR(__xludf.DUMMYFUNCTION("""COMPUTED_VALUE"""),78.34)</f>
        <v>78.34</v>
      </c>
    </row>
    <row r="917">
      <c r="A917" s="2">
        <f>IFERROR(__xludf.DUMMYFUNCTION("""COMPUTED_VALUE"""),41508.666666666664)</f>
        <v>41508.66667</v>
      </c>
      <c r="B917" s="1">
        <f>IFERROR(__xludf.DUMMYFUNCTION("""COMPUTED_VALUE"""),78.82)</f>
        <v>78.82</v>
      </c>
    </row>
    <row r="918">
      <c r="A918" s="2">
        <f>IFERROR(__xludf.DUMMYFUNCTION("""COMPUTED_VALUE"""),41509.666666666664)</f>
        <v>41509.66667</v>
      </c>
      <c r="B918" s="1">
        <f>IFERROR(__xludf.DUMMYFUNCTION("""COMPUTED_VALUE"""),79.32)</f>
        <v>79.32</v>
      </c>
    </row>
    <row r="919">
      <c r="A919" s="2">
        <f>IFERROR(__xludf.DUMMYFUNCTION("""COMPUTED_VALUE"""),41512.666666666664)</f>
        <v>41512.66667</v>
      </c>
      <c r="B919" s="1">
        <f>IFERROR(__xludf.DUMMYFUNCTION("""COMPUTED_VALUE"""),79.15)</f>
        <v>79.15</v>
      </c>
    </row>
    <row r="920">
      <c r="A920" s="2">
        <f>IFERROR(__xludf.DUMMYFUNCTION("""COMPUTED_VALUE"""),41513.666666666664)</f>
        <v>41513.66667</v>
      </c>
      <c r="B920" s="1">
        <f>IFERROR(__xludf.DUMMYFUNCTION("""COMPUTED_VALUE"""),77.45)</f>
        <v>77.45</v>
      </c>
    </row>
    <row r="921">
      <c r="A921" s="2">
        <f>IFERROR(__xludf.DUMMYFUNCTION("""COMPUTED_VALUE"""),41514.666666666664)</f>
        <v>41514.66667</v>
      </c>
      <c r="B921" s="1">
        <f>IFERROR(__xludf.DUMMYFUNCTION("""COMPUTED_VALUE"""),77.69)</f>
        <v>77.69</v>
      </c>
    </row>
    <row r="922">
      <c r="A922" s="2">
        <f>IFERROR(__xludf.DUMMYFUNCTION("""COMPUTED_VALUE"""),41515.666666666664)</f>
        <v>41515.66667</v>
      </c>
      <c r="B922" s="1">
        <f>IFERROR(__xludf.DUMMYFUNCTION("""COMPUTED_VALUE"""),78.17)</f>
        <v>78.17</v>
      </c>
    </row>
    <row r="923">
      <c r="A923" s="2">
        <f>IFERROR(__xludf.DUMMYFUNCTION("""COMPUTED_VALUE"""),41516.666666666664)</f>
        <v>41516.66667</v>
      </c>
      <c r="B923" s="1">
        <f>IFERROR(__xludf.DUMMYFUNCTION("""COMPUTED_VALUE"""),77.67)</f>
        <v>77.67</v>
      </c>
    </row>
    <row r="924">
      <c r="A924" s="2">
        <f>IFERROR(__xludf.DUMMYFUNCTION("""COMPUTED_VALUE"""),41520.666666666664)</f>
        <v>41520.66667</v>
      </c>
      <c r="B924" s="1">
        <f>IFERROR(__xludf.DUMMYFUNCTION("""COMPUTED_VALUE"""),77.95)</f>
        <v>77.95</v>
      </c>
    </row>
    <row r="925">
      <c r="A925" s="2">
        <f>IFERROR(__xludf.DUMMYFUNCTION("""COMPUTED_VALUE"""),41521.666666666664)</f>
        <v>41521.66667</v>
      </c>
      <c r="B925" s="1">
        <f>IFERROR(__xludf.DUMMYFUNCTION("""COMPUTED_VALUE"""),78.63)</f>
        <v>78.63</v>
      </c>
    </row>
    <row r="926">
      <c r="A926" s="2">
        <f>IFERROR(__xludf.DUMMYFUNCTION("""COMPUTED_VALUE"""),41522.666666666664)</f>
        <v>41522.66667</v>
      </c>
      <c r="B926" s="1">
        <f>IFERROR(__xludf.DUMMYFUNCTION("""COMPUTED_VALUE"""),78.84)</f>
        <v>78.84</v>
      </c>
    </row>
    <row r="927">
      <c r="A927" s="2">
        <f>IFERROR(__xludf.DUMMYFUNCTION("""COMPUTED_VALUE"""),41523.666666666664)</f>
        <v>41523.66667</v>
      </c>
      <c r="B927" s="1">
        <f>IFERROR(__xludf.DUMMYFUNCTION("""COMPUTED_VALUE"""),79.0)</f>
        <v>79</v>
      </c>
    </row>
    <row r="928">
      <c r="A928" s="2">
        <f>IFERROR(__xludf.DUMMYFUNCTION("""COMPUTED_VALUE"""),41526.666666666664)</f>
        <v>41526.66667</v>
      </c>
      <c r="B928" s="1">
        <f>IFERROR(__xludf.DUMMYFUNCTION("""COMPUTED_VALUE"""),80.07)</f>
        <v>80.07</v>
      </c>
    </row>
    <row r="929">
      <c r="A929" s="2">
        <f>IFERROR(__xludf.DUMMYFUNCTION("""COMPUTED_VALUE"""),41527.666666666664)</f>
        <v>41527.66667</v>
      </c>
      <c r="B929" s="1">
        <f>IFERROR(__xludf.DUMMYFUNCTION("""COMPUTED_VALUE"""),80.6)</f>
        <v>80.6</v>
      </c>
    </row>
    <row r="930">
      <c r="A930" s="2">
        <f>IFERROR(__xludf.DUMMYFUNCTION("""COMPUTED_VALUE"""),41528.666666666664)</f>
        <v>41528.66667</v>
      </c>
      <c r="B930" s="1">
        <f>IFERROR(__xludf.DUMMYFUNCTION("""COMPUTED_VALUE"""),80.36)</f>
        <v>80.36</v>
      </c>
    </row>
    <row r="931">
      <c r="A931" s="2">
        <f>IFERROR(__xludf.DUMMYFUNCTION("""COMPUTED_VALUE"""),41529.666666666664)</f>
        <v>41529.66667</v>
      </c>
      <c r="B931" s="1">
        <f>IFERROR(__xludf.DUMMYFUNCTION("""COMPUTED_VALUE"""),80.25)</f>
        <v>80.25</v>
      </c>
    </row>
    <row r="932">
      <c r="A932" s="2">
        <f>IFERROR(__xludf.DUMMYFUNCTION("""COMPUTED_VALUE"""),41530.666666666664)</f>
        <v>41530.66667</v>
      </c>
      <c r="B932" s="1">
        <f>IFERROR(__xludf.DUMMYFUNCTION("""COMPUTED_VALUE"""),80.29)</f>
        <v>80.29</v>
      </c>
    </row>
    <row r="933">
      <c r="A933" s="2">
        <f>IFERROR(__xludf.DUMMYFUNCTION("""COMPUTED_VALUE"""),41533.666666666664)</f>
        <v>41533.66667</v>
      </c>
      <c r="B933" s="1">
        <f>IFERROR(__xludf.DUMMYFUNCTION("""COMPUTED_VALUE"""),79.96)</f>
        <v>79.96</v>
      </c>
    </row>
    <row r="934">
      <c r="A934" s="2">
        <f>IFERROR(__xludf.DUMMYFUNCTION("""COMPUTED_VALUE"""),41534.666666666664)</f>
        <v>41534.66667</v>
      </c>
      <c r="B934" s="1">
        <f>IFERROR(__xludf.DUMMYFUNCTION("""COMPUTED_VALUE"""),80.54)</f>
        <v>80.54</v>
      </c>
    </row>
    <row r="935">
      <c r="A935" s="2">
        <f>IFERROR(__xludf.DUMMYFUNCTION("""COMPUTED_VALUE"""),41535.666666666664)</f>
        <v>41535.66667</v>
      </c>
      <c r="B935" s="1">
        <f>IFERROR(__xludf.DUMMYFUNCTION("""COMPUTED_VALUE"""),81.55)</f>
        <v>81.55</v>
      </c>
    </row>
    <row r="936">
      <c r="A936" s="2">
        <f>IFERROR(__xludf.DUMMYFUNCTION("""COMPUTED_VALUE"""),41536.666666666664)</f>
        <v>41536.66667</v>
      </c>
      <c r="B936" s="1">
        <f>IFERROR(__xludf.DUMMYFUNCTION("""COMPUTED_VALUE"""),81.76)</f>
        <v>81.76</v>
      </c>
    </row>
    <row r="937">
      <c r="A937" s="2">
        <f>IFERROR(__xludf.DUMMYFUNCTION("""COMPUTED_VALUE"""),41537.666666666664)</f>
        <v>41537.66667</v>
      </c>
      <c r="B937" s="1">
        <f>IFERROR(__xludf.DUMMYFUNCTION("""COMPUTED_VALUE"""),81.35)</f>
        <v>81.35</v>
      </c>
    </row>
    <row r="938">
      <c r="A938" s="2">
        <f>IFERROR(__xludf.DUMMYFUNCTION("""COMPUTED_VALUE"""),41540.666666666664)</f>
        <v>41540.66667</v>
      </c>
      <c r="B938" s="1">
        <f>IFERROR(__xludf.DUMMYFUNCTION("""COMPUTED_VALUE"""),81.41)</f>
        <v>81.41</v>
      </c>
    </row>
    <row r="939">
      <c r="A939" s="2">
        <f>IFERROR(__xludf.DUMMYFUNCTION("""COMPUTED_VALUE"""),41541.666666666664)</f>
        <v>41541.66667</v>
      </c>
      <c r="B939" s="1">
        <f>IFERROR(__xludf.DUMMYFUNCTION("""COMPUTED_VALUE"""),81.31)</f>
        <v>81.31</v>
      </c>
    </row>
    <row r="940">
      <c r="A940" s="2">
        <f>IFERROR(__xludf.DUMMYFUNCTION("""COMPUTED_VALUE"""),41542.666666666664)</f>
        <v>41542.66667</v>
      </c>
      <c r="B940" s="1">
        <f>IFERROR(__xludf.DUMMYFUNCTION("""COMPUTED_VALUE"""),81.26)</f>
        <v>81.26</v>
      </c>
    </row>
    <row r="941">
      <c r="A941" s="2">
        <f>IFERROR(__xludf.DUMMYFUNCTION("""COMPUTED_VALUE"""),41543.666666666664)</f>
        <v>41543.66667</v>
      </c>
      <c r="B941" s="1">
        <f>IFERROR(__xludf.DUMMYFUNCTION("""COMPUTED_VALUE"""),81.53)</f>
        <v>81.53</v>
      </c>
    </row>
    <row r="942">
      <c r="A942" s="2">
        <f>IFERROR(__xludf.DUMMYFUNCTION("""COMPUTED_VALUE"""),41544.666666666664)</f>
        <v>41544.66667</v>
      </c>
      <c r="B942" s="1">
        <f>IFERROR(__xludf.DUMMYFUNCTION("""COMPUTED_VALUE"""),81.13)</f>
        <v>81.13</v>
      </c>
    </row>
    <row r="943">
      <c r="A943" s="2">
        <f>IFERROR(__xludf.DUMMYFUNCTION("""COMPUTED_VALUE"""),41547.666666666664)</f>
        <v>41547.66667</v>
      </c>
      <c r="B943" s="1">
        <f>IFERROR(__xludf.DUMMYFUNCTION("""COMPUTED_VALUE"""),80.7)</f>
        <v>80.7</v>
      </c>
    </row>
    <row r="944">
      <c r="A944" s="2">
        <f>IFERROR(__xludf.DUMMYFUNCTION("""COMPUTED_VALUE"""),41548.666666666664)</f>
        <v>41548.66667</v>
      </c>
      <c r="B944" s="1">
        <f>IFERROR(__xludf.DUMMYFUNCTION("""COMPUTED_VALUE"""),81.56)</f>
        <v>81.56</v>
      </c>
    </row>
    <row r="945">
      <c r="A945" s="2">
        <f>IFERROR(__xludf.DUMMYFUNCTION("""COMPUTED_VALUE"""),41549.666666666664)</f>
        <v>41549.66667</v>
      </c>
      <c r="B945" s="1">
        <f>IFERROR(__xludf.DUMMYFUNCTION("""COMPUTED_VALUE"""),81.59)</f>
        <v>81.59</v>
      </c>
    </row>
    <row r="946">
      <c r="A946" s="2">
        <f>IFERROR(__xludf.DUMMYFUNCTION("""COMPUTED_VALUE"""),41550.666666666664)</f>
        <v>41550.66667</v>
      </c>
      <c r="B946" s="1">
        <f>IFERROR(__xludf.DUMMYFUNCTION("""COMPUTED_VALUE"""),80.73)</f>
        <v>80.73</v>
      </c>
    </row>
    <row r="947">
      <c r="A947" s="2">
        <f>IFERROR(__xludf.DUMMYFUNCTION("""COMPUTED_VALUE"""),41551.666666666664)</f>
        <v>41551.66667</v>
      </c>
      <c r="B947" s="1">
        <f>IFERROR(__xludf.DUMMYFUNCTION("""COMPUTED_VALUE"""),81.28)</f>
        <v>81.28</v>
      </c>
    </row>
    <row r="948">
      <c r="A948" s="2">
        <f>IFERROR(__xludf.DUMMYFUNCTION("""COMPUTED_VALUE"""),41554.666666666664)</f>
        <v>41554.66667</v>
      </c>
      <c r="B948" s="1">
        <f>IFERROR(__xludf.DUMMYFUNCTION("""COMPUTED_VALUE"""),80.6)</f>
        <v>80.6</v>
      </c>
    </row>
    <row r="949">
      <c r="A949" s="2">
        <f>IFERROR(__xludf.DUMMYFUNCTION("""COMPUTED_VALUE"""),41555.666666666664)</f>
        <v>41555.66667</v>
      </c>
      <c r="B949" s="1">
        <f>IFERROR(__xludf.DUMMYFUNCTION("""COMPUTED_VALUE"""),79.08)</f>
        <v>79.08</v>
      </c>
    </row>
    <row r="950">
      <c r="A950" s="2">
        <f>IFERROR(__xludf.DUMMYFUNCTION("""COMPUTED_VALUE"""),41556.666666666664)</f>
        <v>41556.66667</v>
      </c>
      <c r="B950" s="1">
        <f>IFERROR(__xludf.DUMMYFUNCTION("""COMPUTED_VALUE"""),79.18)</f>
        <v>79.18</v>
      </c>
    </row>
    <row r="951">
      <c r="A951" s="2">
        <f>IFERROR(__xludf.DUMMYFUNCTION("""COMPUTED_VALUE"""),41557.666666666664)</f>
        <v>41557.66667</v>
      </c>
      <c r="B951" s="1">
        <f>IFERROR(__xludf.DUMMYFUNCTION("""COMPUTED_VALUE"""),80.73)</f>
        <v>80.73</v>
      </c>
    </row>
    <row r="952">
      <c r="A952" s="2">
        <f>IFERROR(__xludf.DUMMYFUNCTION("""COMPUTED_VALUE"""),41558.666666666664)</f>
        <v>41558.66667</v>
      </c>
      <c r="B952" s="1">
        <f>IFERROR(__xludf.DUMMYFUNCTION("""COMPUTED_VALUE"""),81.41)</f>
        <v>81.41</v>
      </c>
    </row>
    <row r="953">
      <c r="A953" s="2">
        <f>IFERROR(__xludf.DUMMYFUNCTION("""COMPUTED_VALUE"""),41561.666666666664)</f>
        <v>41561.66667</v>
      </c>
      <c r="B953" s="1">
        <f>IFERROR(__xludf.DUMMYFUNCTION("""COMPUTED_VALUE"""),81.87)</f>
        <v>81.87</v>
      </c>
    </row>
    <row r="954">
      <c r="A954" s="2">
        <f>IFERROR(__xludf.DUMMYFUNCTION("""COMPUTED_VALUE"""),41562.666666666664)</f>
        <v>41562.66667</v>
      </c>
      <c r="B954" s="1">
        <f>IFERROR(__xludf.DUMMYFUNCTION("""COMPUTED_VALUE"""),81.3)</f>
        <v>81.3</v>
      </c>
    </row>
    <row r="955">
      <c r="A955" s="2">
        <f>IFERROR(__xludf.DUMMYFUNCTION("""COMPUTED_VALUE"""),41563.666666666664)</f>
        <v>41563.66667</v>
      </c>
      <c r="B955" s="1">
        <f>IFERROR(__xludf.DUMMYFUNCTION("""COMPUTED_VALUE"""),82.13)</f>
        <v>82.13</v>
      </c>
    </row>
    <row r="956">
      <c r="A956" s="2">
        <f>IFERROR(__xludf.DUMMYFUNCTION("""COMPUTED_VALUE"""),41564.666666666664)</f>
        <v>41564.66667</v>
      </c>
      <c r="B956" s="1">
        <f>IFERROR(__xludf.DUMMYFUNCTION("""COMPUTED_VALUE"""),82.05)</f>
        <v>82.05</v>
      </c>
    </row>
    <row r="957">
      <c r="A957" s="2">
        <f>IFERROR(__xludf.DUMMYFUNCTION("""COMPUTED_VALUE"""),41565.666666666664)</f>
        <v>41565.66667</v>
      </c>
      <c r="B957" s="1">
        <f>IFERROR(__xludf.DUMMYFUNCTION("""COMPUTED_VALUE"""),83.51)</f>
        <v>83.51</v>
      </c>
    </row>
    <row r="958">
      <c r="A958" s="2">
        <f>IFERROR(__xludf.DUMMYFUNCTION("""COMPUTED_VALUE"""),41568.666666666664)</f>
        <v>41568.66667</v>
      </c>
      <c r="B958" s="1">
        <f>IFERROR(__xludf.DUMMYFUNCTION("""COMPUTED_VALUE"""),83.87)</f>
        <v>83.87</v>
      </c>
    </row>
    <row r="959">
      <c r="A959" s="2">
        <f>IFERROR(__xludf.DUMMYFUNCTION("""COMPUTED_VALUE"""),41569.666666666664)</f>
        <v>41569.66667</v>
      </c>
      <c r="B959" s="1">
        <f>IFERROR(__xludf.DUMMYFUNCTION("""COMPUTED_VALUE"""),83.72)</f>
        <v>83.72</v>
      </c>
    </row>
    <row r="960">
      <c r="A960" s="2">
        <f>IFERROR(__xludf.DUMMYFUNCTION("""COMPUTED_VALUE"""),41570.666666666664)</f>
        <v>41570.66667</v>
      </c>
      <c r="B960" s="1">
        <f>IFERROR(__xludf.DUMMYFUNCTION("""COMPUTED_VALUE"""),83.12)</f>
        <v>83.12</v>
      </c>
    </row>
    <row r="961">
      <c r="A961" s="2">
        <f>IFERROR(__xludf.DUMMYFUNCTION("""COMPUTED_VALUE"""),41571.666666666664)</f>
        <v>41571.66667</v>
      </c>
      <c r="B961" s="1">
        <f>IFERROR(__xludf.DUMMYFUNCTION("""COMPUTED_VALUE"""),83.46)</f>
        <v>83.46</v>
      </c>
    </row>
    <row r="962">
      <c r="A962" s="2">
        <f>IFERROR(__xludf.DUMMYFUNCTION("""COMPUTED_VALUE"""),41572.666666666664)</f>
        <v>41572.66667</v>
      </c>
      <c r="B962" s="1">
        <f>IFERROR(__xludf.DUMMYFUNCTION("""COMPUTED_VALUE"""),83.72)</f>
        <v>83.72</v>
      </c>
    </row>
    <row r="963">
      <c r="A963" s="2">
        <f>IFERROR(__xludf.DUMMYFUNCTION("""COMPUTED_VALUE"""),41575.666666666664)</f>
        <v>41575.66667</v>
      </c>
      <c r="B963" s="1">
        <f>IFERROR(__xludf.DUMMYFUNCTION("""COMPUTED_VALUE"""),83.81)</f>
        <v>83.81</v>
      </c>
    </row>
    <row r="964">
      <c r="A964" s="2">
        <f>IFERROR(__xludf.DUMMYFUNCTION("""COMPUTED_VALUE"""),41576.666666666664)</f>
        <v>41576.66667</v>
      </c>
      <c r="B964" s="1">
        <f>IFERROR(__xludf.DUMMYFUNCTION("""COMPUTED_VALUE"""),84.23)</f>
        <v>84.23</v>
      </c>
    </row>
    <row r="965">
      <c r="A965" s="2">
        <f>IFERROR(__xludf.DUMMYFUNCTION("""COMPUTED_VALUE"""),41577.666666666664)</f>
        <v>41577.66667</v>
      </c>
      <c r="B965" s="1">
        <f>IFERROR(__xludf.DUMMYFUNCTION("""COMPUTED_VALUE"""),83.85)</f>
        <v>83.85</v>
      </c>
    </row>
    <row r="966">
      <c r="A966" s="2">
        <f>IFERROR(__xludf.DUMMYFUNCTION("""COMPUTED_VALUE"""),41578.666666666664)</f>
        <v>41578.66667</v>
      </c>
      <c r="B966" s="1">
        <f>IFERROR(__xludf.DUMMYFUNCTION("""COMPUTED_VALUE"""),83.65)</f>
        <v>83.65</v>
      </c>
    </row>
    <row r="967">
      <c r="A967" s="2">
        <f>IFERROR(__xludf.DUMMYFUNCTION("""COMPUTED_VALUE"""),41579.666666666664)</f>
        <v>41579.66667</v>
      </c>
      <c r="B967" s="1">
        <f>IFERROR(__xludf.DUMMYFUNCTION("""COMPUTED_VALUE"""),83.7)</f>
        <v>83.7</v>
      </c>
    </row>
    <row r="968">
      <c r="A968" s="2">
        <f>IFERROR(__xludf.DUMMYFUNCTION("""COMPUTED_VALUE"""),41582.666666666664)</f>
        <v>41582.66667</v>
      </c>
      <c r="B968" s="1">
        <f>IFERROR(__xludf.DUMMYFUNCTION("""COMPUTED_VALUE"""),83.99)</f>
        <v>83.99</v>
      </c>
    </row>
    <row r="969">
      <c r="A969" s="2">
        <f>IFERROR(__xludf.DUMMYFUNCTION("""COMPUTED_VALUE"""),41583.666666666664)</f>
        <v>41583.66667</v>
      </c>
      <c r="B969" s="1">
        <f>IFERROR(__xludf.DUMMYFUNCTION("""COMPUTED_VALUE"""),84.05)</f>
        <v>84.05</v>
      </c>
    </row>
    <row r="970">
      <c r="A970" s="2">
        <f>IFERROR(__xludf.DUMMYFUNCTION("""COMPUTED_VALUE"""),41584.666666666664)</f>
        <v>41584.66667</v>
      </c>
      <c r="B970" s="1">
        <f>IFERROR(__xludf.DUMMYFUNCTION("""COMPUTED_VALUE"""),84.66)</f>
        <v>84.66</v>
      </c>
    </row>
    <row r="971">
      <c r="A971" s="2">
        <f>IFERROR(__xludf.DUMMYFUNCTION("""COMPUTED_VALUE"""),41585.666666666664)</f>
        <v>41585.66667</v>
      </c>
      <c r="B971" s="1">
        <f>IFERROR(__xludf.DUMMYFUNCTION("""COMPUTED_VALUE"""),83.5)</f>
        <v>83.5</v>
      </c>
    </row>
    <row r="972">
      <c r="A972" s="2">
        <f>IFERROR(__xludf.DUMMYFUNCTION("""COMPUTED_VALUE"""),41586.666666666664)</f>
        <v>41586.66667</v>
      </c>
      <c r="B972" s="1">
        <f>IFERROR(__xludf.DUMMYFUNCTION("""COMPUTED_VALUE"""),84.46)</f>
        <v>84.46</v>
      </c>
    </row>
    <row r="973">
      <c r="A973" s="2">
        <f>IFERROR(__xludf.DUMMYFUNCTION("""COMPUTED_VALUE"""),41589.666666666664)</f>
        <v>41589.66667</v>
      </c>
      <c r="B973" s="1">
        <f>IFERROR(__xludf.DUMMYFUNCTION("""COMPUTED_VALUE"""),84.45)</f>
        <v>84.45</v>
      </c>
    </row>
    <row r="974">
      <c r="A974" s="2">
        <f>IFERROR(__xludf.DUMMYFUNCTION("""COMPUTED_VALUE"""),41590.666666666664)</f>
        <v>41590.66667</v>
      </c>
      <c r="B974" s="1">
        <f>IFERROR(__xludf.DUMMYFUNCTION("""COMPUTED_VALUE"""),84.82)</f>
        <v>84.82</v>
      </c>
    </row>
    <row r="975">
      <c r="A975" s="2">
        <f>IFERROR(__xludf.DUMMYFUNCTION("""COMPUTED_VALUE"""),41591.666666666664)</f>
        <v>41591.66667</v>
      </c>
      <c r="B975" s="1">
        <f>IFERROR(__xludf.DUMMYFUNCTION("""COMPUTED_VALUE"""),85.75)</f>
        <v>85.75</v>
      </c>
    </row>
    <row r="976">
      <c r="A976" s="2">
        <f>IFERROR(__xludf.DUMMYFUNCTION("""COMPUTED_VALUE"""),41592.666666666664)</f>
        <v>41592.66667</v>
      </c>
      <c r="B976" s="1">
        <f>IFERROR(__xludf.DUMMYFUNCTION("""COMPUTED_VALUE"""),85.42)</f>
        <v>85.42</v>
      </c>
    </row>
    <row r="977">
      <c r="A977" s="2">
        <f>IFERROR(__xludf.DUMMYFUNCTION("""COMPUTED_VALUE"""),41593.666666666664)</f>
        <v>41593.66667</v>
      </c>
      <c r="B977" s="1">
        <f>IFERROR(__xludf.DUMMYFUNCTION("""COMPUTED_VALUE"""),85.75)</f>
        <v>85.75</v>
      </c>
    </row>
    <row r="978">
      <c r="A978" s="2">
        <f>IFERROR(__xludf.DUMMYFUNCTION("""COMPUTED_VALUE"""),41596.666666666664)</f>
        <v>41596.66667</v>
      </c>
      <c r="B978" s="1">
        <f>IFERROR(__xludf.DUMMYFUNCTION("""COMPUTED_VALUE"""),84.99)</f>
        <v>84.99</v>
      </c>
    </row>
    <row r="979">
      <c r="A979" s="2">
        <f>IFERROR(__xludf.DUMMYFUNCTION("""COMPUTED_VALUE"""),41597.666666666664)</f>
        <v>41597.66667</v>
      </c>
      <c r="B979" s="1">
        <f>IFERROR(__xludf.DUMMYFUNCTION("""COMPUTED_VALUE"""),84.59)</f>
        <v>84.59</v>
      </c>
    </row>
    <row r="980">
      <c r="A980" s="2">
        <f>IFERROR(__xludf.DUMMYFUNCTION("""COMPUTED_VALUE"""),41598.666666666664)</f>
        <v>41598.66667</v>
      </c>
      <c r="B980" s="1">
        <f>IFERROR(__xludf.DUMMYFUNCTION("""COMPUTED_VALUE"""),84.39)</f>
        <v>84.39</v>
      </c>
    </row>
    <row r="981">
      <c r="A981" s="2">
        <f>IFERROR(__xludf.DUMMYFUNCTION("""COMPUTED_VALUE"""),41599.666666666664)</f>
        <v>41599.66667</v>
      </c>
      <c r="B981" s="1">
        <f>IFERROR(__xludf.DUMMYFUNCTION("""COMPUTED_VALUE"""),85.33)</f>
        <v>85.33</v>
      </c>
    </row>
    <row r="982">
      <c r="A982" s="2">
        <f>IFERROR(__xludf.DUMMYFUNCTION("""COMPUTED_VALUE"""),41600.666666666664)</f>
        <v>41600.66667</v>
      </c>
      <c r="B982" s="1">
        <f>IFERROR(__xludf.DUMMYFUNCTION("""COMPUTED_VALUE"""),85.24)</f>
        <v>85.24</v>
      </c>
    </row>
    <row r="983">
      <c r="A983" s="2">
        <f>IFERROR(__xludf.DUMMYFUNCTION("""COMPUTED_VALUE"""),41603.666666666664)</f>
        <v>41603.66667</v>
      </c>
      <c r="B983" s="1">
        <f>IFERROR(__xludf.DUMMYFUNCTION("""COMPUTED_VALUE"""),85.06)</f>
        <v>85.06</v>
      </c>
    </row>
    <row r="984">
      <c r="A984" s="2">
        <f>IFERROR(__xludf.DUMMYFUNCTION("""COMPUTED_VALUE"""),41604.666666666664)</f>
        <v>41604.66667</v>
      </c>
      <c r="B984" s="1">
        <f>IFERROR(__xludf.DUMMYFUNCTION("""COMPUTED_VALUE"""),85.49)</f>
        <v>85.49</v>
      </c>
    </row>
    <row r="985">
      <c r="A985" s="2">
        <f>IFERROR(__xludf.DUMMYFUNCTION("""COMPUTED_VALUE"""),41605.666666666664)</f>
        <v>41605.66667</v>
      </c>
      <c r="B985" s="1">
        <f>IFERROR(__xludf.DUMMYFUNCTION("""COMPUTED_VALUE"""),86.23)</f>
        <v>86.23</v>
      </c>
    </row>
    <row r="986">
      <c r="A986" s="2">
        <f>IFERROR(__xludf.DUMMYFUNCTION("""COMPUTED_VALUE"""),41607.666666666664)</f>
        <v>41607.66667</v>
      </c>
      <c r="B986" s="1">
        <f>IFERROR(__xludf.DUMMYFUNCTION("""COMPUTED_VALUE"""),86.63)</f>
        <v>86.63</v>
      </c>
    </row>
    <row r="987">
      <c r="A987" s="2">
        <f>IFERROR(__xludf.DUMMYFUNCTION("""COMPUTED_VALUE"""),41610.666666666664)</f>
        <v>41610.66667</v>
      </c>
      <c r="B987" s="1">
        <f>IFERROR(__xludf.DUMMYFUNCTION("""COMPUTED_VALUE"""),86.24)</f>
        <v>86.24</v>
      </c>
    </row>
    <row r="988">
      <c r="A988" s="2">
        <f>IFERROR(__xludf.DUMMYFUNCTION("""COMPUTED_VALUE"""),41611.666666666664)</f>
        <v>41611.66667</v>
      </c>
      <c r="B988" s="1">
        <f>IFERROR(__xludf.DUMMYFUNCTION("""COMPUTED_VALUE"""),86.38)</f>
        <v>86.38</v>
      </c>
    </row>
    <row r="989">
      <c r="A989" s="2">
        <f>IFERROR(__xludf.DUMMYFUNCTION("""COMPUTED_VALUE"""),41612.666666666664)</f>
        <v>41612.66667</v>
      </c>
      <c r="B989" s="1">
        <f>IFERROR(__xludf.DUMMYFUNCTION("""COMPUTED_VALUE"""),86.65)</f>
        <v>86.65</v>
      </c>
    </row>
    <row r="990">
      <c r="A990" s="2">
        <f>IFERROR(__xludf.DUMMYFUNCTION("""COMPUTED_VALUE"""),41613.666666666664)</f>
        <v>41613.66667</v>
      </c>
      <c r="B990" s="1">
        <f>IFERROR(__xludf.DUMMYFUNCTION("""COMPUTED_VALUE"""),86.57)</f>
        <v>86.57</v>
      </c>
    </row>
    <row r="991">
      <c r="A991" s="2">
        <f>IFERROR(__xludf.DUMMYFUNCTION("""COMPUTED_VALUE"""),41614.666666666664)</f>
        <v>41614.66667</v>
      </c>
      <c r="B991" s="1">
        <f>IFERROR(__xludf.DUMMYFUNCTION("""COMPUTED_VALUE"""),87.17)</f>
        <v>87.17</v>
      </c>
    </row>
    <row r="992">
      <c r="A992" s="2">
        <f>IFERROR(__xludf.DUMMYFUNCTION("""COMPUTED_VALUE"""),41617.666666666664)</f>
        <v>41617.66667</v>
      </c>
      <c r="B992" s="1">
        <f>IFERROR(__xludf.DUMMYFUNCTION("""COMPUTED_VALUE"""),87.37)</f>
        <v>87.37</v>
      </c>
    </row>
    <row r="993">
      <c r="A993" s="2">
        <f>IFERROR(__xludf.DUMMYFUNCTION("""COMPUTED_VALUE"""),41618.666666666664)</f>
        <v>41618.66667</v>
      </c>
      <c r="B993" s="1">
        <f>IFERROR(__xludf.DUMMYFUNCTION("""COMPUTED_VALUE"""),87.27)</f>
        <v>87.27</v>
      </c>
    </row>
    <row r="994">
      <c r="A994" s="2">
        <f>IFERROR(__xludf.DUMMYFUNCTION("""COMPUTED_VALUE"""),41619.666666666664)</f>
        <v>41619.66667</v>
      </c>
      <c r="B994" s="1">
        <f>IFERROR(__xludf.DUMMYFUNCTION("""COMPUTED_VALUE"""),86.42)</f>
        <v>86.42</v>
      </c>
    </row>
    <row r="995">
      <c r="A995" s="2">
        <f>IFERROR(__xludf.DUMMYFUNCTION("""COMPUTED_VALUE"""),41620.666666666664)</f>
        <v>41620.66667</v>
      </c>
      <c r="B995" s="1">
        <f>IFERROR(__xludf.DUMMYFUNCTION("""COMPUTED_VALUE"""),85.99)</f>
        <v>85.99</v>
      </c>
    </row>
    <row r="996">
      <c r="A996" s="2">
        <f>IFERROR(__xludf.DUMMYFUNCTION("""COMPUTED_VALUE"""),41621.666666666664)</f>
        <v>41621.66667</v>
      </c>
      <c r="B996" s="1">
        <f>IFERROR(__xludf.DUMMYFUNCTION("""COMPUTED_VALUE"""),85.9)</f>
        <v>85.9</v>
      </c>
    </row>
    <row r="997">
      <c r="A997" s="2">
        <f>IFERROR(__xludf.DUMMYFUNCTION("""COMPUTED_VALUE"""),41624.666666666664)</f>
        <v>41624.66667</v>
      </c>
      <c r="B997" s="1">
        <f>IFERROR(__xludf.DUMMYFUNCTION("""COMPUTED_VALUE"""),86.76)</f>
        <v>86.76</v>
      </c>
    </row>
    <row r="998">
      <c r="A998" s="2">
        <f>IFERROR(__xludf.DUMMYFUNCTION("""COMPUTED_VALUE"""),41625.666666666664)</f>
        <v>41625.66667</v>
      </c>
      <c r="B998" s="1">
        <f>IFERROR(__xludf.DUMMYFUNCTION("""COMPUTED_VALUE"""),86.94)</f>
        <v>86.94</v>
      </c>
    </row>
    <row r="999">
      <c r="A999" s="2">
        <f>IFERROR(__xludf.DUMMYFUNCTION("""COMPUTED_VALUE"""),41626.666666666664)</f>
        <v>41626.66667</v>
      </c>
      <c r="B999" s="1">
        <f>IFERROR(__xludf.DUMMYFUNCTION("""COMPUTED_VALUE"""),87.59)</f>
        <v>87.59</v>
      </c>
    </row>
    <row r="1000">
      <c r="A1000" s="2">
        <f>IFERROR(__xludf.DUMMYFUNCTION("""COMPUTED_VALUE"""),41627.666666666664)</f>
        <v>41627.66667</v>
      </c>
      <c r="B1000" s="1">
        <f>IFERROR(__xludf.DUMMYFUNCTION("""COMPUTED_VALUE"""),87.61)</f>
        <v>87.61</v>
      </c>
    </row>
    <row r="1001">
      <c r="A1001" s="2">
        <f>IFERROR(__xludf.DUMMYFUNCTION("""COMPUTED_VALUE"""),41628.666666666664)</f>
        <v>41628.66667</v>
      </c>
      <c r="B1001" s="1">
        <f>IFERROR(__xludf.DUMMYFUNCTION("""COMPUTED_VALUE"""),87.63)</f>
        <v>87.63</v>
      </c>
    </row>
    <row r="1002">
      <c r="A1002" s="2">
        <f>IFERROR(__xludf.DUMMYFUNCTION("""COMPUTED_VALUE"""),41631.666666666664)</f>
        <v>41631.66667</v>
      </c>
      <c r="B1002" s="1">
        <f>IFERROR(__xludf.DUMMYFUNCTION("""COMPUTED_VALUE"""),88.7)</f>
        <v>88.7</v>
      </c>
    </row>
    <row r="1003">
      <c r="A1003" s="2">
        <f>IFERROR(__xludf.DUMMYFUNCTION("""COMPUTED_VALUE"""),41632.666666666664)</f>
        <v>41632.66667</v>
      </c>
      <c r="B1003" s="1">
        <f>IFERROR(__xludf.DUMMYFUNCTION("""COMPUTED_VALUE"""),88.9)</f>
        <v>88.9</v>
      </c>
    </row>
    <row r="1004">
      <c r="A1004" s="2">
        <f>IFERROR(__xludf.DUMMYFUNCTION("""COMPUTED_VALUE"""),41634.666666666664)</f>
        <v>41634.66667</v>
      </c>
      <c r="B1004" s="1">
        <f>IFERROR(__xludf.DUMMYFUNCTION("""COMPUTED_VALUE"""),89.18)</f>
        <v>89.18</v>
      </c>
    </row>
    <row r="1005">
      <c r="A1005" s="2">
        <f>IFERROR(__xludf.DUMMYFUNCTION("""COMPUTED_VALUE"""),41635.666666666664)</f>
        <v>41635.66667</v>
      </c>
      <c r="B1005" s="1">
        <f>IFERROR(__xludf.DUMMYFUNCTION("""COMPUTED_VALUE"""),89.0)</f>
        <v>89</v>
      </c>
    </row>
    <row r="1006">
      <c r="A1006" s="2">
        <f>IFERROR(__xludf.DUMMYFUNCTION("""COMPUTED_VALUE"""),41638.666666666664)</f>
        <v>41638.66667</v>
      </c>
      <c r="B1006" s="1">
        <f>IFERROR(__xludf.DUMMYFUNCTION("""COMPUTED_VALUE"""),88.91)</f>
        <v>88.91</v>
      </c>
    </row>
    <row r="1007">
      <c r="A1007" s="2">
        <f>IFERROR(__xludf.DUMMYFUNCTION("""COMPUTED_VALUE"""),41639.666666666664)</f>
        <v>41639.66667</v>
      </c>
      <c r="B1007" s="1">
        <f>IFERROR(__xludf.DUMMYFUNCTION("""COMPUTED_VALUE"""),89.54)</f>
        <v>89.54</v>
      </c>
    </row>
    <row r="1008">
      <c r="A1008" s="2">
        <f>IFERROR(__xludf.DUMMYFUNCTION("""COMPUTED_VALUE"""),41641.666666666664)</f>
        <v>41641.66667</v>
      </c>
      <c r="B1008" s="1">
        <f>IFERROR(__xludf.DUMMYFUNCTION("""COMPUTED_VALUE"""),88.62)</f>
        <v>88.62</v>
      </c>
    </row>
    <row r="1009">
      <c r="A1009" s="2">
        <f>IFERROR(__xludf.DUMMYFUNCTION("""COMPUTED_VALUE"""),41642.666666666664)</f>
        <v>41642.66667</v>
      </c>
      <c r="B1009" s="1">
        <f>IFERROR(__xludf.DUMMYFUNCTION("""COMPUTED_VALUE"""),88.32)</f>
        <v>88.32</v>
      </c>
    </row>
    <row r="1010">
      <c r="A1010" s="2">
        <f>IFERROR(__xludf.DUMMYFUNCTION("""COMPUTED_VALUE"""),41645.666666666664)</f>
        <v>41645.66667</v>
      </c>
      <c r="B1010" s="1">
        <f>IFERROR(__xludf.DUMMYFUNCTION("""COMPUTED_VALUE"""),88.07)</f>
        <v>88.07</v>
      </c>
    </row>
    <row r="1011">
      <c r="A1011" s="2">
        <f>IFERROR(__xludf.DUMMYFUNCTION("""COMPUTED_VALUE"""),41646.666666666664)</f>
        <v>41646.66667</v>
      </c>
      <c r="B1011" s="1">
        <f>IFERROR(__xludf.DUMMYFUNCTION("""COMPUTED_VALUE"""),88.96)</f>
        <v>88.96</v>
      </c>
    </row>
    <row r="1012">
      <c r="A1012" s="2">
        <f>IFERROR(__xludf.DUMMYFUNCTION("""COMPUTED_VALUE"""),41647.666666666664)</f>
        <v>41647.66667</v>
      </c>
      <c r="B1012" s="1">
        <f>IFERROR(__xludf.DUMMYFUNCTION("""COMPUTED_VALUE"""),89.07)</f>
        <v>89.07</v>
      </c>
    </row>
    <row r="1013">
      <c r="A1013" s="2">
        <f>IFERROR(__xludf.DUMMYFUNCTION("""COMPUTED_VALUE"""),41648.666666666664)</f>
        <v>41648.66667</v>
      </c>
      <c r="B1013" s="1">
        <f>IFERROR(__xludf.DUMMYFUNCTION("""COMPUTED_VALUE"""),88.65)</f>
        <v>88.65</v>
      </c>
    </row>
    <row r="1014">
      <c r="A1014" s="2">
        <f>IFERROR(__xludf.DUMMYFUNCTION("""COMPUTED_VALUE"""),41649.666666666664)</f>
        <v>41649.66667</v>
      </c>
      <c r="B1014" s="1">
        <f>IFERROR(__xludf.DUMMYFUNCTION("""COMPUTED_VALUE"""),88.81)</f>
        <v>88.81</v>
      </c>
    </row>
    <row r="1015">
      <c r="A1015" s="2">
        <f>IFERROR(__xludf.DUMMYFUNCTION("""COMPUTED_VALUE"""),41652.666666666664)</f>
        <v>41652.66667</v>
      </c>
      <c r="B1015" s="1">
        <f>IFERROR(__xludf.DUMMYFUNCTION("""COMPUTED_VALUE"""),87.82)</f>
        <v>87.82</v>
      </c>
    </row>
    <row r="1016">
      <c r="A1016" s="2">
        <f>IFERROR(__xludf.DUMMYFUNCTION("""COMPUTED_VALUE"""),41653.666666666664)</f>
        <v>41653.66667</v>
      </c>
      <c r="B1016" s="1">
        <f>IFERROR(__xludf.DUMMYFUNCTION("""COMPUTED_VALUE"""),89.46)</f>
        <v>89.46</v>
      </c>
    </row>
    <row r="1017">
      <c r="A1017" s="2">
        <f>IFERROR(__xludf.DUMMYFUNCTION("""COMPUTED_VALUE"""),41654.666666666664)</f>
        <v>41654.66667</v>
      </c>
      <c r="B1017" s="1">
        <f>IFERROR(__xludf.DUMMYFUNCTION("""COMPUTED_VALUE"""),90.51)</f>
        <v>90.51</v>
      </c>
    </row>
    <row r="1018">
      <c r="A1018" s="2">
        <f>IFERROR(__xludf.DUMMYFUNCTION("""COMPUTED_VALUE"""),41655.666666666664)</f>
        <v>41655.66667</v>
      </c>
      <c r="B1018" s="1">
        <f>IFERROR(__xludf.DUMMYFUNCTION("""COMPUTED_VALUE"""),90.53)</f>
        <v>90.53</v>
      </c>
    </row>
    <row r="1019">
      <c r="A1019" s="2">
        <f>IFERROR(__xludf.DUMMYFUNCTION("""COMPUTED_VALUE"""),41656.666666666664)</f>
        <v>41656.66667</v>
      </c>
      <c r="B1019" s="1">
        <f>IFERROR(__xludf.DUMMYFUNCTION("""COMPUTED_VALUE"""),89.99)</f>
        <v>89.99</v>
      </c>
    </row>
    <row r="1020">
      <c r="A1020" s="2">
        <f>IFERROR(__xludf.DUMMYFUNCTION("""COMPUTED_VALUE"""),41660.666666666664)</f>
        <v>41660.66667</v>
      </c>
      <c r="B1020" s="1">
        <f>IFERROR(__xludf.DUMMYFUNCTION("""COMPUTED_VALUE"""),90.37)</f>
        <v>90.37</v>
      </c>
    </row>
    <row r="1021">
      <c r="A1021" s="2">
        <f>IFERROR(__xludf.DUMMYFUNCTION("""COMPUTED_VALUE"""),41661.666666666664)</f>
        <v>41661.66667</v>
      </c>
      <c r="B1021" s="1">
        <f>IFERROR(__xludf.DUMMYFUNCTION("""COMPUTED_VALUE"""),90.51)</f>
        <v>90.51</v>
      </c>
    </row>
    <row r="1022">
      <c r="A1022" s="2">
        <f>IFERROR(__xludf.DUMMYFUNCTION("""COMPUTED_VALUE"""),41662.666666666664)</f>
        <v>41662.66667</v>
      </c>
      <c r="B1022" s="1">
        <f>IFERROR(__xludf.DUMMYFUNCTION("""COMPUTED_VALUE"""),90.1)</f>
        <v>90.1</v>
      </c>
    </row>
    <row r="1023">
      <c r="A1023" s="2">
        <f>IFERROR(__xludf.DUMMYFUNCTION("""COMPUTED_VALUE"""),41663.666666666664)</f>
        <v>41663.66667</v>
      </c>
      <c r="B1023" s="1">
        <f>IFERROR(__xludf.DUMMYFUNCTION("""COMPUTED_VALUE"""),88.2)</f>
        <v>88.2</v>
      </c>
    </row>
    <row r="1024">
      <c r="A1024" s="2">
        <f>IFERROR(__xludf.DUMMYFUNCTION("""COMPUTED_VALUE"""),41666.666666666664)</f>
        <v>41666.66667</v>
      </c>
      <c r="B1024" s="1">
        <f>IFERROR(__xludf.DUMMYFUNCTION("""COMPUTED_VALUE"""),87.21)</f>
        <v>87.21</v>
      </c>
    </row>
    <row r="1025">
      <c r="A1025" s="2">
        <f>IFERROR(__xludf.DUMMYFUNCTION("""COMPUTED_VALUE"""),41667.666666666664)</f>
        <v>41667.66667</v>
      </c>
      <c r="B1025" s="1">
        <f>IFERROR(__xludf.DUMMYFUNCTION("""COMPUTED_VALUE"""),86.92)</f>
        <v>86.92</v>
      </c>
    </row>
    <row r="1026">
      <c r="A1026" s="2">
        <f>IFERROR(__xludf.DUMMYFUNCTION("""COMPUTED_VALUE"""),41668.666666666664)</f>
        <v>41668.66667</v>
      </c>
      <c r="B1026" s="1">
        <f>IFERROR(__xludf.DUMMYFUNCTION("""COMPUTED_VALUE"""),86.11)</f>
        <v>86.11</v>
      </c>
    </row>
    <row r="1027">
      <c r="A1027" s="2">
        <f>IFERROR(__xludf.DUMMYFUNCTION("""COMPUTED_VALUE"""),41669.666666666664)</f>
        <v>41669.66667</v>
      </c>
      <c r="B1027" s="1">
        <f>IFERROR(__xludf.DUMMYFUNCTION("""COMPUTED_VALUE"""),87.42)</f>
        <v>87.42</v>
      </c>
    </row>
    <row r="1028">
      <c r="A1028" s="2">
        <f>IFERROR(__xludf.DUMMYFUNCTION("""COMPUTED_VALUE"""),41670.666666666664)</f>
        <v>41670.66667</v>
      </c>
      <c r="B1028" s="1">
        <f>IFERROR(__xludf.DUMMYFUNCTION("""COMPUTED_VALUE"""),87.44)</f>
        <v>87.44</v>
      </c>
    </row>
    <row r="1029">
      <c r="A1029" s="2">
        <f>IFERROR(__xludf.DUMMYFUNCTION("""COMPUTED_VALUE"""),41673.666666666664)</f>
        <v>41673.66667</v>
      </c>
      <c r="B1029" s="1">
        <f>IFERROR(__xludf.DUMMYFUNCTION("""COMPUTED_VALUE"""),85.54)</f>
        <v>85.54</v>
      </c>
    </row>
    <row r="1030">
      <c r="A1030" s="2">
        <f>IFERROR(__xludf.DUMMYFUNCTION("""COMPUTED_VALUE"""),41674.666666666664)</f>
        <v>41674.66667</v>
      </c>
      <c r="B1030" s="1">
        <f>IFERROR(__xludf.DUMMYFUNCTION("""COMPUTED_VALUE"""),85.93)</f>
        <v>85.93</v>
      </c>
    </row>
    <row r="1031">
      <c r="A1031" s="2">
        <f>IFERROR(__xludf.DUMMYFUNCTION("""COMPUTED_VALUE"""),41675.666666666664)</f>
        <v>41675.66667</v>
      </c>
      <c r="B1031" s="1">
        <f>IFERROR(__xludf.DUMMYFUNCTION("""COMPUTED_VALUE"""),85.95)</f>
        <v>85.95</v>
      </c>
    </row>
    <row r="1032">
      <c r="A1032" s="2">
        <f>IFERROR(__xludf.DUMMYFUNCTION("""COMPUTED_VALUE"""),41676.666666666664)</f>
        <v>41676.66667</v>
      </c>
      <c r="B1032" s="1">
        <f>IFERROR(__xludf.DUMMYFUNCTION("""COMPUTED_VALUE"""),87.03)</f>
        <v>87.03</v>
      </c>
    </row>
    <row r="1033">
      <c r="A1033" s="2">
        <f>IFERROR(__xludf.DUMMYFUNCTION("""COMPUTED_VALUE"""),41677.666666666664)</f>
        <v>41677.66667</v>
      </c>
      <c r="B1033" s="1">
        <f>IFERROR(__xludf.DUMMYFUNCTION("""COMPUTED_VALUE"""),88.23)</f>
        <v>88.23</v>
      </c>
    </row>
    <row r="1034">
      <c r="A1034" s="2">
        <f>IFERROR(__xludf.DUMMYFUNCTION("""COMPUTED_VALUE"""),41680.666666666664)</f>
        <v>41680.66667</v>
      </c>
      <c r="B1034" s="1">
        <f>IFERROR(__xludf.DUMMYFUNCTION("""COMPUTED_VALUE"""),88.56)</f>
        <v>88.56</v>
      </c>
    </row>
    <row r="1035">
      <c r="A1035" s="2">
        <f>IFERROR(__xludf.DUMMYFUNCTION("""COMPUTED_VALUE"""),41681.666666666664)</f>
        <v>41681.66667</v>
      </c>
      <c r="B1035" s="1">
        <f>IFERROR(__xludf.DUMMYFUNCTION("""COMPUTED_VALUE"""),89.45)</f>
        <v>89.45</v>
      </c>
    </row>
    <row r="1036">
      <c r="A1036" s="2">
        <f>IFERROR(__xludf.DUMMYFUNCTION("""COMPUTED_VALUE"""),41682.666666666664)</f>
        <v>41682.66667</v>
      </c>
      <c r="B1036" s="1">
        <f>IFERROR(__xludf.DUMMYFUNCTION("""COMPUTED_VALUE"""),89.75)</f>
        <v>89.75</v>
      </c>
    </row>
    <row r="1037">
      <c r="A1037" s="2">
        <f>IFERROR(__xludf.DUMMYFUNCTION("""COMPUTED_VALUE"""),41683.666666666664)</f>
        <v>41683.66667</v>
      </c>
      <c r="B1037" s="1">
        <f>IFERROR(__xludf.DUMMYFUNCTION("""COMPUTED_VALUE"""),90.58)</f>
        <v>90.58</v>
      </c>
    </row>
    <row r="1038">
      <c r="A1038" s="2">
        <f>IFERROR(__xludf.DUMMYFUNCTION("""COMPUTED_VALUE"""),41684.666666666664)</f>
        <v>41684.66667</v>
      </c>
      <c r="B1038" s="1">
        <f>IFERROR(__xludf.DUMMYFUNCTION("""COMPUTED_VALUE"""),90.82)</f>
        <v>90.82</v>
      </c>
    </row>
    <row r="1039">
      <c r="A1039" s="2">
        <f>IFERROR(__xludf.DUMMYFUNCTION("""COMPUTED_VALUE"""),41688.666666666664)</f>
        <v>41688.66667</v>
      </c>
      <c r="B1039" s="1">
        <f>IFERROR(__xludf.DUMMYFUNCTION("""COMPUTED_VALUE"""),91.17)</f>
        <v>91.17</v>
      </c>
    </row>
    <row r="1040">
      <c r="A1040" s="2">
        <f>IFERROR(__xludf.DUMMYFUNCTION("""COMPUTED_VALUE"""),41689.666666666664)</f>
        <v>41689.66667</v>
      </c>
      <c r="B1040" s="1">
        <f>IFERROR(__xludf.DUMMYFUNCTION("""COMPUTED_VALUE"""),90.67)</f>
        <v>90.67</v>
      </c>
    </row>
    <row r="1041">
      <c r="A1041" s="2">
        <f>IFERROR(__xludf.DUMMYFUNCTION("""COMPUTED_VALUE"""),41690.666666666664)</f>
        <v>41690.66667</v>
      </c>
      <c r="B1041" s="1">
        <f>IFERROR(__xludf.DUMMYFUNCTION("""COMPUTED_VALUE"""),91.09)</f>
        <v>91.09</v>
      </c>
    </row>
    <row r="1042">
      <c r="A1042" s="2">
        <f>IFERROR(__xludf.DUMMYFUNCTION("""COMPUTED_VALUE"""),41691.666666666664)</f>
        <v>41691.66667</v>
      </c>
      <c r="B1042" s="1">
        <f>IFERROR(__xludf.DUMMYFUNCTION("""COMPUTED_VALUE"""),90.85)</f>
        <v>90.85</v>
      </c>
    </row>
    <row r="1043">
      <c r="A1043" s="2">
        <f>IFERROR(__xludf.DUMMYFUNCTION("""COMPUTED_VALUE"""),41694.666666666664)</f>
        <v>41694.66667</v>
      </c>
      <c r="B1043" s="1">
        <f>IFERROR(__xludf.DUMMYFUNCTION("""COMPUTED_VALUE"""),91.34)</f>
        <v>91.34</v>
      </c>
    </row>
    <row r="1044">
      <c r="A1044" s="2">
        <f>IFERROR(__xludf.DUMMYFUNCTION("""COMPUTED_VALUE"""),41695.666666666664)</f>
        <v>41695.66667</v>
      </c>
      <c r="B1044" s="1">
        <f>IFERROR(__xludf.DUMMYFUNCTION("""COMPUTED_VALUE"""),91.11)</f>
        <v>91.11</v>
      </c>
    </row>
    <row r="1045">
      <c r="A1045" s="2">
        <f>IFERROR(__xludf.DUMMYFUNCTION("""COMPUTED_VALUE"""),41696.666666666664)</f>
        <v>41696.66667</v>
      </c>
      <c r="B1045" s="1">
        <f>IFERROR(__xludf.DUMMYFUNCTION("""COMPUTED_VALUE"""),91.34)</f>
        <v>91.34</v>
      </c>
    </row>
    <row r="1046">
      <c r="A1046" s="2">
        <f>IFERROR(__xludf.DUMMYFUNCTION("""COMPUTED_VALUE"""),41697.666666666664)</f>
        <v>41697.66667</v>
      </c>
      <c r="B1046" s="1">
        <f>IFERROR(__xludf.DUMMYFUNCTION("""COMPUTED_VALUE"""),92.02)</f>
        <v>92.02</v>
      </c>
    </row>
    <row r="1047">
      <c r="A1047" s="2">
        <f>IFERROR(__xludf.DUMMYFUNCTION("""COMPUTED_VALUE"""),41698.666666666664)</f>
        <v>41698.66667</v>
      </c>
      <c r="B1047" s="1">
        <f>IFERROR(__xludf.DUMMYFUNCTION("""COMPUTED_VALUE"""),91.69)</f>
        <v>91.69</v>
      </c>
    </row>
    <row r="1048">
      <c r="A1048" s="2">
        <f>IFERROR(__xludf.DUMMYFUNCTION("""COMPUTED_VALUE"""),41701.666666666664)</f>
        <v>41701.66667</v>
      </c>
      <c r="B1048" s="1">
        <f>IFERROR(__xludf.DUMMYFUNCTION("""COMPUTED_VALUE"""),91.01)</f>
        <v>91.01</v>
      </c>
    </row>
    <row r="1049">
      <c r="A1049" s="2">
        <f>IFERROR(__xludf.DUMMYFUNCTION("""COMPUTED_VALUE"""),41702.666666666664)</f>
        <v>41702.66667</v>
      </c>
      <c r="B1049" s="1">
        <f>IFERROR(__xludf.DUMMYFUNCTION("""COMPUTED_VALUE"""),92.51)</f>
        <v>92.51</v>
      </c>
    </row>
    <row r="1050">
      <c r="A1050" s="2">
        <f>IFERROR(__xludf.DUMMYFUNCTION("""COMPUTED_VALUE"""),41703.666666666664)</f>
        <v>41703.66667</v>
      </c>
      <c r="B1050" s="1">
        <f>IFERROR(__xludf.DUMMYFUNCTION("""COMPUTED_VALUE"""),92.7)</f>
        <v>92.7</v>
      </c>
    </row>
    <row r="1051">
      <c r="A1051" s="2">
        <f>IFERROR(__xludf.DUMMYFUNCTION("""COMPUTED_VALUE"""),41704.666666666664)</f>
        <v>41704.66667</v>
      </c>
      <c r="B1051" s="1">
        <f>IFERROR(__xludf.DUMMYFUNCTION("""COMPUTED_VALUE"""),92.64)</f>
        <v>92.64</v>
      </c>
    </row>
    <row r="1052">
      <c r="A1052" s="2">
        <f>IFERROR(__xludf.DUMMYFUNCTION("""COMPUTED_VALUE"""),41705.666666666664)</f>
        <v>41705.66667</v>
      </c>
      <c r="B1052" s="1">
        <f>IFERROR(__xludf.DUMMYFUNCTION("""COMPUTED_VALUE"""),92.37)</f>
        <v>92.37</v>
      </c>
    </row>
    <row r="1053">
      <c r="A1053" s="2">
        <f>IFERROR(__xludf.DUMMYFUNCTION("""COMPUTED_VALUE"""),41708.666666666664)</f>
        <v>41708.66667</v>
      </c>
      <c r="B1053" s="1">
        <f>IFERROR(__xludf.DUMMYFUNCTION("""COMPUTED_VALUE"""),92.14)</f>
        <v>92.14</v>
      </c>
    </row>
    <row r="1054">
      <c r="A1054" s="2">
        <f>IFERROR(__xludf.DUMMYFUNCTION("""COMPUTED_VALUE"""),41709.666666666664)</f>
        <v>41709.66667</v>
      </c>
      <c r="B1054" s="1">
        <f>IFERROR(__xludf.DUMMYFUNCTION("""COMPUTED_VALUE"""),91.81)</f>
        <v>91.81</v>
      </c>
    </row>
    <row r="1055">
      <c r="A1055" s="2">
        <f>IFERROR(__xludf.DUMMYFUNCTION("""COMPUTED_VALUE"""),41710.666666666664)</f>
        <v>41710.66667</v>
      </c>
      <c r="B1055" s="1">
        <f>IFERROR(__xludf.DUMMYFUNCTION("""COMPUTED_VALUE"""),92.11)</f>
        <v>92.11</v>
      </c>
    </row>
    <row r="1056">
      <c r="A1056" s="2">
        <f>IFERROR(__xludf.DUMMYFUNCTION("""COMPUTED_VALUE"""),41711.666666666664)</f>
        <v>41711.66667</v>
      </c>
      <c r="B1056" s="1">
        <f>IFERROR(__xludf.DUMMYFUNCTION("""COMPUTED_VALUE"""),90.64)</f>
        <v>90.64</v>
      </c>
    </row>
    <row r="1057">
      <c r="A1057" s="2">
        <f>IFERROR(__xludf.DUMMYFUNCTION("""COMPUTED_VALUE"""),41712.666666666664)</f>
        <v>41712.66667</v>
      </c>
      <c r="B1057" s="1">
        <f>IFERROR(__xludf.DUMMYFUNCTION("""COMPUTED_VALUE"""),90.18)</f>
        <v>90.18</v>
      </c>
    </row>
    <row r="1058">
      <c r="A1058" s="2">
        <f>IFERROR(__xludf.DUMMYFUNCTION("""COMPUTED_VALUE"""),41715.666666666664)</f>
        <v>41715.66667</v>
      </c>
      <c r="B1058" s="1">
        <f>IFERROR(__xludf.DUMMYFUNCTION("""COMPUTED_VALUE"""),91.21)</f>
        <v>91.21</v>
      </c>
    </row>
    <row r="1059">
      <c r="A1059" s="2">
        <f>IFERROR(__xludf.DUMMYFUNCTION("""COMPUTED_VALUE"""),41716.666666666664)</f>
        <v>41716.66667</v>
      </c>
      <c r="B1059" s="1">
        <f>IFERROR(__xludf.DUMMYFUNCTION("""COMPUTED_VALUE"""),92.56)</f>
        <v>92.56</v>
      </c>
    </row>
    <row r="1060">
      <c r="A1060" s="2">
        <f>IFERROR(__xludf.DUMMYFUNCTION("""COMPUTED_VALUE"""),41717.666666666664)</f>
        <v>41717.66667</v>
      </c>
      <c r="B1060" s="1">
        <f>IFERROR(__xludf.DUMMYFUNCTION("""COMPUTED_VALUE"""),92.1)</f>
        <v>92.1</v>
      </c>
    </row>
    <row r="1061">
      <c r="A1061" s="2">
        <f>IFERROR(__xludf.DUMMYFUNCTION("""COMPUTED_VALUE"""),41718.666666666664)</f>
        <v>41718.66667</v>
      </c>
      <c r="B1061" s="1">
        <f>IFERROR(__xludf.DUMMYFUNCTION("""COMPUTED_VALUE"""),92.61)</f>
        <v>92.61</v>
      </c>
    </row>
    <row r="1062">
      <c r="A1062" s="2">
        <f>IFERROR(__xludf.DUMMYFUNCTION("""COMPUTED_VALUE"""),41719.666666666664)</f>
        <v>41719.66667</v>
      </c>
      <c r="B1062" s="1">
        <f>IFERROR(__xludf.DUMMYFUNCTION("""COMPUTED_VALUE"""),92.09)</f>
        <v>92.09</v>
      </c>
    </row>
    <row r="1063">
      <c r="A1063" s="2">
        <f>IFERROR(__xludf.DUMMYFUNCTION("""COMPUTED_VALUE"""),41722.666666666664)</f>
        <v>41722.66667</v>
      </c>
      <c r="B1063" s="1">
        <f>IFERROR(__xludf.DUMMYFUNCTION("""COMPUTED_VALUE"""),91.6)</f>
        <v>91.6</v>
      </c>
    </row>
    <row r="1064">
      <c r="A1064" s="2">
        <f>IFERROR(__xludf.DUMMYFUNCTION("""COMPUTED_VALUE"""),41723.666666666664)</f>
        <v>41723.66667</v>
      </c>
      <c r="B1064" s="1">
        <f>IFERROR(__xludf.DUMMYFUNCTION("""COMPUTED_VALUE"""),92.1)</f>
        <v>92.1</v>
      </c>
    </row>
    <row r="1065">
      <c r="A1065" s="2">
        <f>IFERROR(__xludf.DUMMYFUNCTION("""COMPUTED_VALUE"""),41724.666666666664)</f>
        <v>41724.66667</v>
      </c>
      <c r="B1065" s="1">
        <f>IFERROR(__xludf.DUMMYFUNCTION("""COMPUTED_VALUE"""),90.76)</f>
        <v>90.76</v>
      </c>
    </row>
    <row r="1066">
      <c r="A1066" s="2">
        <f>IFERROR(__xludf.DUMMYFUNCTION("""COMPUTED_VALUE"""),41725.666666666664)</f>
        <v>41725.66667</v>
      </c>
      <c r="B1066" s="1">
        <f>IFERROR(__xludf.DUMMYFUNCTION("""COMPUTED_VALUE"""),90.24)</f>
        <v>90.24</v>
      </c>
    </row>
    <row r="1067">
      <c r="A1067" s="2">
        <f>IFERROR(__xludf.DUMMYFUNCTION("""COMPUTED_VALUE"""),41726.666666666664)</f>
        <v>41726.66667</v>
      </c>
      <c r="B1067" s="1">
        <f>IFERROR(__xludf.DUMMYFUNCTION("""COMPUTED_VALUE"""),90.57)</f>
        <v>90.57</v>
      </c>
    </row>
    <row r="1068">
      <c r="A1068" s="2">
        <f>IFERROR(__xludf.DUMMYFUNCTION("""COMPUTED_VALUE"""),41729.666666666664)</f>
        <v>41729.66667</v>
      </c>
      <c r="B1068" s="1">
        <f>IFERROR(__xludf.DUMMYFUNCTION("""COMPUTED_VALUE"""),91.53)</f>
        <v>91.53</v>
      </c>
    </row>
    <row r="1069">
      <c r="A1069" s="2">
        <f>IFERROR(__xludf.DUMMYFUNCTION("""COMPUTED_VALUE"""),41730.666666666664)</f>
        <v>41730.66667</v>
      </c>
      <c r="B1069" s="1">
        <f>IFERROR(__xludf.DUMMYFUNCTION("""COMPUTED_VALUE"""),92.75)</f>
        <v>92.75</v>
      </c>
    </row>
    <row r="1070">
      <c r="A1070" s="2">
        <f>IFERROR(__xludf.DUMMYFUNCTION("""COMPUTED_VALUE"""),41731.666666666664)</f>
        <v>41731.66667</v>
      </c>
      <c r="B1070" s="1">
        <f>IFERROR(__xludf.DUMMYFUNCTION("""COMPUTED_VALUE"""),92.79)</f>
        <v>92.79</v>
      </c>
    </row>
    <row r="1071">
      <c r="A1071" s="2">
        <f>IFERROR(__xludf.DUMMYFUNCTION("""COMPUTED_VALUE"""),41732.666666666664)</f>
        <v>41732.66667</v>
      </c>
      <c r="B1071" s="1">
        <f>IFERROR(__xludf.DUMMYFUNCTION("""COMPUTED_VALUE"""),92.03)</f>
        <v>92.03</v>
      </c>
    </row>
    <row r="1072">
      <c r="A1072" s="2">
        <f>IFERROR(__xludf.DUMMYFUNCTION("""COMPUTED_VALUE"""),41733.666666666664)</f>
        <v>41733.66667</v>
      </c>
      <c r="B1072" s="1">
        <f>IFERROR(__xludf.DUMMYFUNCTION("""COMPUTED_VALUE"""),89.94)</f>
        <v>89.94</v>
      </c>
    </row>
    <row r="1073">
      <c r="A1073" s="2">
        <f>IFERROR(__xludf.DUMMYFUNCTION("""COMPUTED_VALUE"""),41736.666666666664)</f>
        <v>41736.66667</v>
      </c>
      <c r="B1073" s="1">
        <f>IFERROR(__xludf.DUMMYFUNCTION("""COMPUTED_VALUE"""),89.11)</f>
        <v>89.11</v>
      </c>
    </row>
    <row r="1074">
      <c r="A1074" s="2">
        <f>IFERROR(__xludf.DUMMYFUNCTION("""COMPUTED_VALUE"""),41737.666666666664)</f>
        <v>41737.66667</v>
      </c>
      <c r="B1074" s="1">
        <f>IFERROR(__xludf.DUMMYFUNCTION("""COMPUTED_VALUE"""),89.9)</f>
        <v>89.9</v>
      </c>
    </row>
    <row r="1075">
      <c r="A1075" s="2">
        <f>IFERROR(__xludf.DUMMYFUNCTION("""COMPUTED_VALUE"""),41738.666666666664)</f>
        <v>41738.66667</v>
      </c>
      <c r="B1075" s="1">
        <f>IFERROR(__xludf.DUMMYFUNCTION("""COMPUTED_VALUE"""),91.35)</f>
        <v>91.35</v>
      </c>
    </row>
    <row r="1076">
      <c r="A1076" s="2">
        <f>IFERROR(__xludf.DUMMYFUNCTION("""COMPUTED_VALUE"""),41739.666666666664)</f>
        <v>41739.66667</v>
      </c>
      <c r="B1076" s="1">
        <f>IFERROR(__xludf.DUMMYFUNCTION("""COMPUTED_VALUE"""),88.94)</f>
        <v>88.94</v>
      </c>
    </row>
    <row r="1077">
      <c r="A1077" s="2">
        <f>IFERROR(__xludf.DUMMYFUNCTION("""COMPUTED_VALUE"""),41740.666666666664)</f>
        <v>41740.66667</v>
      </c>
      <c r="B1077" s="1">
        <f>IFERROR(__xludf.DUMMYFUNCTION("""COMPUTED_VALUE"""),87.77)</f>
        <v>87.77</v>
      </c>
    </row>
    <row r="1078">
      <c r="A1078" s="2">
        <f>IFERROR(__xludf.DUMMYFUNCTION("""COMPUTED_VALUE"""),41743.666666666664)</f>
        <v>41743.66667</v>
      </c>
      <c r="B1078" s="1">
        <f>IFERROR(__xludf.DUMMYFUNCTION("""COMPUTED_VALUE"""),88.58)</f>
        <v>88.58</v>
      </c>
    </row>
    <row r="1079">
      <c r="A1079" s="2">
        <f>IFERROR(__xludf.DUMMYFUNCTION("""COMPUTED_VALUE"""),41744.666666666664)</f>
        <v>41744.66667</v>
      </c>
      <c r="B1079" s="1">
        <f>IFERROR(__xludf.DUMMYFUNCTION("""COMPUTED_VALUE"""),89.05)</f>
        <v>89.05</v>
      </c>
    </row>
    <row r="1080">
      <c r="A1080" s="2">
        <f>IFERROR(__xludf.DUMMYFUNCTION("""COMPUTED_VALUE"""),41745.666666666664)</f>
        <v>41745.66667</v>
      </c>
      <c r="B1080" s="1">
        <f>IFERROR(__xludf.DUMMYFUNCTION("""COMPUTED_VALUE"""),89.96)</f>
        <v>89.96</v>
      </c>
    </row>
    <row r="1081">
      <c r="A1081" s="2">
        <f>IFERROR(__xludf.DUMMYFUNCTION("""COMPUTED_VALUE"""),41746.666666666664)</f>
        <v>41746.66667</v>
      </c>
      <c r="B1081" s="1">
        <f>IFERROR(__xludf.DUMMYFUNCTION("""COMPUTED_VALUE"""),89.86)</f>
        <v>89.86</v>
      </c>
    </row>
    <row r="1082">
      <c r="A1082" s="2">
        <f>IFERROR(__xludf.DUMMYFUNCTION("""COMPUTED_VALUE"""),41750.666666666664)</f>
        <v>41750.66667</v>
      </c>
      <c r="B1082" s="1">
        <f>IFERROR(__xludf.DUMMYFUNCTION("""COMPUTED_VALUE"""),90.24)</f>
        <v>90.24</v>
      </c>
    </row>
    <row r="1083">
      <c r="A1083" s="2">
        <f>IFERROR(__xludf.DUMMYFUNCTION("""COMPUTED_VALUE"""),41751.666666666664)</f>
        <v>41751.66667</v>
      </c>
      <c r="B1083" s="1">
        <f>IFERROR(__xludf.DUMMYFUNCTION("""COMPUTED_VALUE"""),90.82)</f>
        <v>90.82</v>
      </c>
    </row>
    <row r="1084">
      <c r="A1084" s="2">
        <f>IFERROR(__xludf.DUMMYFUNCTION("""COMPUTED_VALUE"""),41752.666666666664)</f>
        <v>41752.66667</v>
      </c>
      <c r="B1084" s="1">
        <f>IFERROR(__xludf.DUMMYFUNCTION("""COMPUTED_VALUE"""),90.0)</f>
        <v>90</v>
      </c>
    </row>
    <row r="1085">
      <c r="A1085" s="2">
        <f>IFERROR(__xludf.DUMMYFUNCTION("""COMPUTED_VALUE"""),41753.666666666664)</f>
        <v>41753.66667</v>
      </c>
      <c r="B1085" s="1">
        <f>IFERROR(__xludf.DUMMYFUNCTION("""COMPUTED_VALUE"""),90.67)</f>
        <v>90.67</v>
      </c>
    </row>
    <row r="1086">
      <c r="A1086" s="2">
        <f>IFERROR(__xludf.DUMMYFUNCTION("""COMPUTED_VALUE"""),41754.666666666664)</f>
        <v>41754.66667</v>
      </c>
      <c r="B1086" s="1">
        <f>IFERROR(__xludf.DUMMYFUNCTION("""COMPUTED_VALUE"""),89.22)</f>
        <v>89.22</v>
      </c>
    </row>
    <row r="1087">
      <c r="A1087" s="2">
        <f>IFERROR(__xludf.DUMMYFUNCTION("""COMPUTED_VALUE"""),41757.666666666664)</f>
        <v>41757.66667</v>
      </c>
      <c r="B1087" s="1">
        <f>IFERROR(__xludf.DUMMYFUNCTION("""COMPUTED_VALUE"""),89.73)</f>
        <v>89.73</v>
      </c>
    </row>
    <row r="1088">
      <c r="A1088" s="2">
        <f>IFERROR(__xludf.DUMMYFUNCTION("""COMPUTED_VALUE"""),41758.666666666664)</f>
        <v>41758.66667</v>
      </c>
      <c r="B1088" s="1">
        <f>IFERROR(__xludf.DUMMYFUNCTION("""COMPUTED_VALUE"""),90.41)</f>
        <v>90.41</v>
      </c>
    </row>
    <row r="1089">
      <c r="A1089" s="2">
        <f>IFERROR(__xludf.DUMMYFUNCTION("""COMPUTED_VALUE"""),41759.666666666664)</f>
        <v>41759.66667</v>
      </c>
      <c r="B1089" s="1">
        <f>IFERROR(__xludf.DUMMYFUNCTION("""COMPUTED_VALUE"""),90.73)</f>
        <v>90.73</v>
      </c>
    </row>
    <row r="1090">
      <c r="A1090" s="2">
        <f>IFERROR(__xludf.DUMMYFUNCTION("""COMPUTED_VALUE"""),41760.666666666664)</f>
        <v>41760.66667</v>
      </c>
      <c r="B1090" s="1">
        <f>IFERROR(__xludf.DUMMYFUNCTION("""COMPUTED_VALUE"""),90.7)</f>
        <v>90.7</v>
      </c>
    </row>
    <row r="1091">
      <c r="A1091" s="2">
        <f>IFERROR(__xludf.DUMMYFUNCTION("""COMPUTED_VALUE"""),41761.666666666664)</f>
        <v>41761.66667</v>
      </c>
      <c r="B1091" s="1">
        <f>IFERROR(__xludf.DUMMYFUNCTION("""COMPUTED_VALUE"""),90.54)</f>
        <v>90.54</v>
      </c>
    </row>
    <row r="1092">
      <c r="A1092" s="2">
        <f>IFERROR(__xludf.DUMMYFUNCTION("""COMPUTED_VALUE"""),41764.666666666664)</f>
        <v>41764.66667</v>
      </c>
      <c r="B1092" s="1">
        <f>IFERROR(__xludf.DUMMYFUNCTION("""COMPUTED_VALUE"""),90.85)</f>
        <v>90.85</v>
      </c>
    </row>
    <row r="1093">
      <c r="A1093" s="2">
        <f>IFERROR(__xludf.DUMMYFUNCTION("""COMPUTED_VALUE"""),41765.666666666664)</f>
        <v>41765.66667</v>
      </c>
      <c r="B1093" s="1">
        <f>IFERROR(__xludf.DUMMYFUNCTION("""COMPUTED_VALUE"""),89.77)</f>
        <v>89.77</v>
      </c>
    </row>
    <row r="1094">
      <c r="A1094" s="2">
        <f>IFERROR(__xludf.DUMMYFUNCTION("""COMPUTED_VALUE"""),41766.666666666664)</f>
        <v>41766.66667</v>
      </c>
      <c r="B1094" s="1">
        <f>IFERROR(__xludf.DUMMYFUNCTION("""COMPUTED_VALUE"""),89.48)</f>
        <v>89.48</v>
      </c>
    </row>
    <row r="1095">
      <c r="A1095" s="2">
        <f>IFERROR(__xludf.DUMMYFUNCTION("""COMPUTED_VALUE"""),41767.666666666664)</f>
        <v>41767.66667</v>
      </c>
      <c r="B1095" s="1">
        <f>IFERROR(__xludf.DUMMYFUNCTION("""COMPUTED_VALUE"""),89.52)</f>
        <v>89.52</v>
      </c>
    </row>
    <row r="1096">
      <c r="A1096" s="2">
        <f>IFERROR(__xludf.DUMMYFUNCTION("""COMPUTED_VALUE"""),41768.666666666664)</f>
        <v>41768.66667</v>
      </c>
      <c r="B1096" s="1">
        <f>IFERROR(__xludf.DUMMYFUNCTION("""COMPUTED_VALUE"""),89.73)</f>
        <v>89.73</v>
      </c>
    </row>
    <row r="1097">
      <c r="A1097" s="2">
        <f>IFERROR(__xludf.DUMMYFUNCTION("""COMPUTED_VALUE"""),41771.666666666664)</f>
        <v>41771.66667</v>
      </c>
      <c r="B1097" s="1">
        <f>IFERROR(__xludf.DUMMYFUNCTION("""COMPUTED_VALUE"""),91.23)</f>
        <v>91.23</v>
      </c>
    </row>
    <row r="1098">
      <c r="A1098" s="2">
        <f>IFERROR(__xludf.DUMMYFUNCTION("""COMPUTED_VALUE"""),41772.666666666664)</f>
        <v>41772.66667</v>
      </c>
      <c r="B1098" s="1">
        <f>IFERROR(__xludf.DUMMYFUNCTION("""COMPUTED_VALUE"""),91.21)</f>
        <v>91.21</v>
      </c>
    </row>
    <row r="1099">
      <c r="A1099" s="2">
        <f>IFERROR(__xludf.DUMMYFUNCTION("""COMPUTED_VALUE"""),41773.666666666664)</f>
        <v>41773.66667</v>
      </c>
      <c r="B1099" s="1">
        <f>IFERROR(__xludf.DUMMYFUNCTION("""COMPUTED_VALUE"""),90.59)</f>
        <v>90.59</v>
      </c>
    </row>
    <row r="1100">
      <c r="A1100" s="2">
        <f>IFERROR(__xludf.DUMMYFUNCTION("""COMPUTED_VALUE"""),41774.666666666664)</f>
        <v>41774.66667</v>
      </c>
      <c r="B1100" s="1">
        <f>IFERROR(__xludf.DUMMYFUNCTION("""COMPUTED_VALUE"""),89.96)</f>
        <v>89.96</v>
      </c>
    </row>
    <row r="1101">
      <c r="A1101" s="2">
        <f>IFERROR(__xludf.DUMMYFUNCTION("""COMPUTED_VALUE"""),41775.666666666664)</f>
        <v>41775.66667</v>
      </c>
      <c r="B1101" s="1">
        <f>IFERROR(__xludf.DUMMYFUNCTION("""COMPUTED_VALUE"""),90.54)</f>
        <v>90.54</v>
      </c>
    </row>
    <row r="1102">
      <c r="A1102" s="2">
        <f>IFERROR(__xludf.DUMMYFUNCTION("""COMPUTED_VALUE"""),41778.666666666664)</f>
        <v>41778.66667</v>
      </c>
      <c r="B1102" s="1">
        <f>IFERROR(__xludf.DUMMYFUNCTION("""COMPUTED_VALUE"""),91.39)</f>
        <v>91.39</v>
      </c>
    </row>
    <row r="1103">
      <c r="A1103" s="2">
        <f>IFERROR(__xludf.DUMMYFUNCTION("""COMPUTED_VALUE"""),41779.666666666664)</f>
        <v>41779.66667</v>
      </c>
      <c r="B1103" s="1">
        <f>IFERROR(__xludf.DUMMYFUNCTION("""COMPUTED_VALUE"""),90.83)</f>
        <v>90.83</v>
      </c>
    </row>
    <row r="1104">
      <c r="A1104" s="2">
        <f>IFERROR(__xludf.DUMMYFUNCTION("""COMPUTED_VALUE"""),41780.666666666664)</f>
        <v>41780.66667</v>
      </c>
      <c r="B1104" s="1">
        <f>IFERROR(__xludf.DUMMYFUNCTION("""COMPUTED_VALUE"""),91.55)</f>
        <v>91.55</v>
      </c>
    </row>
    <row r="1105">
      <c r="A1105" s="2">
        <f>IFERROR(__xludf.DUMMYFUNCTION("""COMPUTED_VALUE"""),41781.666666666664)</f>
        <v>41781.66667</v>
      </c>
      <c r="B1105" s="1">
        <f>IFERROR(__xludf.DUMMYFUNCTION("""COMPUTED_VALUE"""),91.81)</f>
        <v>91.81</v>
      </c>
    </row>
    <row r="1106">
      <c r="A1106" s="2">
        <f>IFERROR(__xludf.DUMMYFUNCTION("""COMPUTED_VALUE"""),41782.666666666664)</f>
        <v>41782.66667</v>
      </c>
      <c r="B1106" s="1">
        <f>IFERROR(__xludf.DUMMYFUNCTION("""COMPUTED_VALUE"""),92.66)</f>
        <v>92.66</v>
      </c>
    </row>
    <row r="1107">
      <c r="A1107" s="2">
        <f>IFERROR(__xludf.DUMMYFUNCTION("""COMPUTED_VALUE"""),41786.666666666664)</f>
        <v>41786.66667</v>
      </c>
      <c r="B1107" s="1">
        <f>IFERROR(__xludf.DUMMYFUNCTION("""COMPUTED_VALUE"""),93.69)</f>
        <v>93.69</v>
      </c>
    </row>
    <row r="1108">
      <c r="A1108" s="2">
        <f>IFERROR(__xludf.DUMMYFUNCTION("""COMPUTED_VALUE"""),41787.666666666664)</f>
        <v>41787.66667</v>
      </c>
      <c r="B1108" s="1">
        <f>IFERROR(__xludf.DUMMYFUNCTION("""COMPUTED_VALUE"""),93.41)</f>
        <v>93.41</v>
      </c>
    </row>
    <row r="1109">
      <c r="A1109" s="2">
        <f>IFERROR(__xludf.DUMMYFUNCTION("""COMPUTED_VALUE"""),41788.666666666664)</f>
        <v>41788.66667</v>
      </c>
      <c r="B1109" s="1">
        <f>IFERROR(__xludf.DUMMYFUNCTION("""COMPUTED_VALUE"""),93.99)</f>
        <v>93.99</v>
      </c>
    </row>
    <row r="1110">
      <c r="A1110" s="2">
        <f>IFERROR(__xludf.DUMMYFUNCTION("""COMPUTED_VALUE"""),41789.666666666664)</f>
        <v>41789.66667</v>
      </c>
      <c r="B1110" s="1">
        <f>IFERROR(__xludf.DUMMYFUNCTION("""COMPUTED_VALUE"""),93.85)</f>
        <v>93.85</v>
      </c>
    </row>
    <row r="1111">
      <c r="A1111" s="2">
        <f>IFERROR(__xludf.DUMMYFUNCTION("""COMPUTED_VALUE"""),41792.666666666664)</f>
        <v>41792.66667</v>
      </c>
      <c r="B1111" s="1">
        <f>IFERROR(__xludf.DUMMYFUNCTION("""COMPUTED_VALUE"""),93.65)</f>
        <v>93.65</v>
      </c>
    </row>
    <row r="1112">
      <c r="A1112" s="2">
        <f>IFERROR(__xludf.DUMMYFUNCTION("""COMPUTED_VALUE"""),41793.666666666664)</f>
        <v>41793.66667</v>
      </c>
      <c r="B1112" s="1">
        <f>IFERROR(__xludf.DUMMYFUNCTION("""COMPUTED_VALUE"""),93.57)</f>
        <v>93.57</v>
      </c>
    </row>
    <row r="1113">
      <c r="A1113" s="2">
        <f>IFERROR(__xludf.DUMMYFUNCTION("""COMPUTED_VALUE"""),41794.666666666664)</f>
        <v>41794.66667</v>
      </c>
      <c r="B1113" s="1">
        <f>IFERROR(__xludf.DUMMYFUNCTION("""COMPUTED_VALUE"""),93.84)</f>
        <v>93.84</v>
      </c>
    </row>
    <row r="1114">
      <c r="A1114" s="2">
        <f>IFERROR(__xludf.DUMMYFUNCTION("""COMPUTED_VALUE"""),41795.666666666664)</f>
        <v>41795.66667</v>
      </c>
      <c r="B1114" s="1">
        <f>IFERROR(__xludf.DUMMYFUNCTION("""COMPUTED_VALUE"""),94.69)</f>
        <v>94.69</v>
      </c>
    </row>
    <row r="1115">
      <c r="A1115" s="2">
        <f>IFERROR(__xludf.DUMMYFUNCTION("""COMPUTED_VALUE"""),41796.666666666664)</f>
        <v>41796.66667</v>
      </c>
      <c r="B1115" s="1">
        <f>IFERROR(__xludf.DUMMYFUNCTION("""COMPUTED_VALUE"""),95.19)</f>
        <v>95.19</v>
      </c>
    </row>
    <row r="1116">
      <c r="A1116" s="2">
        <f>IFERROR(__xludf.DUMMYFUNCTION("""COMPUTED_VALUE"""),41799.666666666664)</f>
        <v>41799.66667</v>
      </c>
      <c r="B1116" s="1">
        <f>IFERROR(__xludf.DUMMYFUNCTION("""COMPUTED_VALUE"""),95.49)</f>
        <v>95.49</v>
      </c>
    </row>
    <row r="1117">
      <c r="A1117" s="2">
        <f>IFERROR(__xludf.DUMMYFUNCTION("""COMPUTED_VALUE"""),41800.666666666664)</f>
        <v>41800.66667</v>
      </c>
      <c r="B1117" s="1">
        <f>IFERROR(__xludf.DUMMYFUNCTION("""COMPUTED_VALUE"""),95.67)</f>
        <v>95.67</v>
      </c>
    </row>
    <row r="1118">
      <c r="A1118" s="2">
        <f>IFERROR(__xludf.DUMMYFUNCTION("""COMPUTED_VALUE"""),41801.666666666664)</f>
        <v>41801.66667</v>
      </c>
      <c r="B1118" s="1">
        <f>IFERROR(__xludf.DUMMYFUNCTION("""COMPUTED_VALUE"""),95.57)</f>
        <v>95.57</v>
      </c>
    </row>
    <row r="1119">
      <c r="A1119" s="2">
        <f>IFERROR(__xludf.DUMMYFUNCTION("""COMPUTED_VALUE"""),41802.666666666664)</f>
        <v>41802.66667</v>
      </c>
      <c r="B1119" s="1">
        <f>IFERROR(__xludf.DUMMYFUNCTION("""COMPUTED_VALUE"""),94.75)</f>
        <v>94.75</v>
      </c>
    </row>
    <row r="1120">
      <c r="A1120" s="2">
        <f>IFERROR(__xludf.DUMMYFUNCTION("""COMPUTED_VALUE"""),41803.666666666664)</f>
        <v>41803.66667</v>
      </c>
      <c r="B1120" s="1">
        <f>IFERROR(__xludf.DUMMYFUNCTION("""COMPUTED_VALUE"""),95.35)</f>
        <v>95.35</v>
      </c>
    </row>
    <row r="1121">
      <c r="A1121" s="2">
        <f>IFERROR(__xludf.DUMMYFUNCTION("""COMPUTED_VALUE"""),41806.666666666664)</f>
        <v>41806.66667</v>
      </c>
      <c r="B1121" s="1">
        <f>IFERROR(__xludf.DUMMYFUNCTION("""COMPUTED_VALUE"""),95.48)</f>
        <v>95.48</v>
      </c>
    </row>
    <row r="1122">
      <c r="A1122" s="2">
        <f>IFERROR(__xludf.DUMMYFUNCTION("""COMPUTED_VALUE"""),41807.666666666664)</f>
        <v>41807.66667</v>
      </c>
      <c r="B1122" s="1">
        <f>IFERROR(__xludf.DUMMYFUNCTION("""COMPUTED_VALUE"""),95.84)</f>
        <v>95.84</v>
      </c>
    </row>
    <row r="1123">
      <c r="A1123" s="2">
        <f>IFERROR(__xludf.DUMMYFUNCTION("""COMPUTED_VALUE"""),41808.666666666664)</f>
        <v>41808.66667</v>
      </c>
      <c r="B1123" s="1">
        <f>IFERROR(__xludf.DUMMYFUNCTION("""COMPUTED_VALUE"""),96.29)</f>
        <v>96.29</v>
      </c>
    </row>
    <row r="1124">
      <c r="A1124" s="2">
        <f>IFERROR(__xludf.DUMMYFUNCTION("""COMPUTED_VALUE"""),41809.666666666664)</f>
        <v>41809.66667</v>
      </c>
      <c r="B1124" s="1">
        <f>IFERROR(__xludf.DUMMYFUNCTION("""COMPUTED_VALUE"""),96.04)</f>
        <v>96.04</v>
      </c>
    </row>
    <row r="1125">
      <c r="A1125" s="2">
        <f>IFERROR(__xludf.DUMMYFUNCTION("""COMPUTED_VALUE"""),41810.666666666664)</f>
        <v>41810.66667</v>
      </c>
      <c r="B1125" s="1">
        <f>IFERROR(__xludf.DUMMYFUNCTION("""COMPUTED_VALUE"""),95.87)</f>
        <v>95.87</v>
      </c>
    </row>
    <row r="1126">
      <c r="A1126" s="2">
        <f>IFERROR(__xludf.DUMMYFUNCTION("""COMPUTED_VALUE"""),41813.666666666664)</f>
        <v>41813.66667</v>
      </c>
      <c r="B1126" s="1">
        <f>IFERROR(__xludf.DUMMYFUNCTION("""COMPUTED_VALUE"""),96.12)</f>
        <v>96.12</v>
      </c>
    </row>
    <row r="1127">
      <c r="A1127" s="2">
        <f>IFERROR(__xludf.DUMMYFUNCTION("""COMPUTED_VALUE"""),41814.666666666664)</f>
        <v>41814.66667</v>
      </c>
      <c r="B1127" s="1">
        <f>IFERROR(__xludf.DUMMYFUNCTION("""COMPUTED_VALUE"""),95.54)</f>
        <v>95.54</v>
      </c>
    </row>
    <row r="1128">
      <c r="A1128" s="2">
        <f>IFERROR(__xludf.DUMMYFUNCTION("""COMPUTED_VALUE"""),41815.666666666664)</f>
        <v>41815.66667</v>
      </c>
      <c r="B1128" s="1">
        <f>IFERROR(__xludf.DUMMYFUNCTION("""COMPUTED_VALUE"""),96.11)</f>
        <v>96.11</v>
      </c>
    </row>
    <row r="1129">
      <c r="A1129" s="2">
        <f>IFERROR(__xludf.DUMMYFUNCTION("""COMPUTED_VALUE"""),41816.666666666664)</f>
        <v>41816.66667</v>
      </c>
      <c r="B1129" s="1">
        <f>IFERROR(__xludf.DUMMYFUNCTION("""COMPUTED_VALUE"""),95.95)</f>
        <v>95.95</v>
      </c>
    </row>
    <row r="1130">
      <c r="A1130" s="2">
        <f>IFERROR(__xludf.DUMMYFUNCTION("""COMPUTED_VALUE"""),41817.666666666664)</f>
        <v>41817.66667</v>
      </c>
      <c r="B1130" s="1">
        <f>IFERROR(__xludf.DUMMYFUNCTION("""COMPUTED_VALUE"""),96.49)</f>
        <v>96.49</v>
      </c>
    </row>
    <row r="1131">
      <c r="A1131" s="2">
        <f>IFERROR(__xludf.DUMMYFUNCTION("""COMPUTED_VALUE"""),41820.666666666664)</f>
        <v>41820.66667</v>
      </c>
      <c r="B1131" s="1">
        <f>IFERROR(__xludf.DUMMYFUNCTION("""COMPUTED_VALUE"""),96.79)</f>
        <v>96.79</v>
      </c>
    </row>
    <row r="1132">
      <c r="A1132" s="2">
        <f>IFERROR(__xludf.DUMMYFUNCTION("""COMPUTED_VALUE"""),41821.666666666664)</f>
        <v>41821.66667</v>
      </c>
      <c r="B1132" s="1">
        <f>IFERROR(__xludf.DUMMYFUNCTION("""COMPUTED_VALUE"""),97.85)</f>
        <v>97.85</v>
      </c>
    </row>
    <row r="1133">
      <c r="A1133" s="2">
        <f>IFERROR(__xludf.DUMMYFUNCTION("""COMPUTED_VALUE"""),41822.666666666664)</f>
        <v>41822.66667</v>
      </c>
      <c r="B1133" s="1">
        <f>IFERROR(__xludf.DUMMYFUNCTION("""COMPUTED_VALUE"""),97.79)</f>
        <v>97.79</v>
      </c>
    </row>
    <row r="1134">
      <c r="A1134" s="2">
        <f>IFERROR(__xludf.DUMMYFUNCTION("""COMPUTED_VALUE"""),41823.666666666664)</f>
        <v>41823.66667</v>
      </c>
      <c r="B1134" s="1">
        <f>IFERROR(__xludf.DUMMYFUNCTION("""COMPUTED_VALUE"""),98.24)</f>
        <v>98.24</v>
      </c>
    </row>
    <row r="1135">
      <c r="A1135" s="2">
        <f>IFERROR(__xludf.DUMMYFUNCTION("""COMPUTED_VALUE"""),41827.666666666664)</f>
        <v>41827.66667</v>
      </c>
      <c r="B1135" s="1">
        <f>IFERROR(__xludf.DUMMYFUNCTION("""COMPUTED_VALUE"""),98.04)</f>
        <v>98.04</v>
      </c>
    </row>
    <row r="1136">
      <c r="A1136" s="2">
        <f>IFERROR(__xludf.DUMMYFUNCTION("""COMPUTED_VALUE"""),41828.666666666664)</f>
        <v>41828.66667</v>
      </c>
      <c r="B1136" s="1">
        <f>IFERROR(__xludf.DUMMYFUNCTION("""COMPUTED_VALUE"""),96.88)</f>
        <v>96.88</v>
      </c>
    </row>
    <row r="1137">
      <c r="A1137" s="2">
        <f>IFERROR(__xludf.DUMMYFUNCTION("""COMPUTED_VALUE"""),41829.666666666664)</f>
        <v>41829.66667</v>
      </c>
      <c r="B1137" s="1">
        <f>IFERROR(__xludf.DUMMYFUNCTION("""COMPUTED_VALUE"""),97.3)</f>
        <v>97.3</v>
      </c>
    </row>
    <row r="1138">
      <c r="A1138" s="2">
        <f>IFERROR(__xludf.DUMMYFUNCTION("""COMPUTED_VALUE"""),41830.666666666664)</f>
        <v>41830.66667</v>
      </c>
      <c r="B1138" s="1">
        <f>IFERROR(__xludf.DUMMYFUNCTION("""COMPUTED_VALUE"""),96.95)</f>
        <v>96.95</v>
      </c>
    </row>
    <row r="1139">
      <c r="A1139" s="2">
        <f>IFERROR(__xludf.DUMMYFUNCTION("""COMPUTED_VALUE"""),41831.666666666664)</f>
        <v>41831.66667</v>
      </c>
      <c r="B1139" s="1">
        <f>IFERROR(__xludf.DUMMYFUNCTION("""COMPUTED_VALUE"""),97.27)</f>
        <v>97.27</v>
      </c>
    </row>
    <row r="1140">
      <c r="A1140" s="2">
        <f>IFERROR(__xludf.DUMMYFUNCTION("""COMPUTED_VALUE"""),41834.666666666664)</f>
        <v>41834.66667</v>
      </c>
      <c r="B1140" s="1">
        <f>IFERROR(__xludf.DUMMYFUNCTION("""COMPUTED_VALUE"""),98.02)</f>
        <v>98.02</v>
      </c>
    </row>
    <row r="1141">
      <c r="A1141" s="2">
        <f>IFERROR(__xludf.DUMMYFUNCTION("""COMPUTED_VALUE"""),41835.666666666664)</f>
        <v>41835.66667</v>
      </c>
      <c r="B1141" s="1">
        <f>IFERROR(__xludf.DUMMYFUNCTION("""COMPUTED_VALUE"""),97.73)</f>
        <v>97.73</v>
      </c>
    </row>
    <row r="1142">
      <c r="A1142" s="2">
        <f>IFERROR(__xludf.DUMMYFUNCTION("""COMPUTED_VALUE"""),41836.666666666664)</f>
        <v>41836.66667</v>
      </c>
      <c r="B1142" s="1">
        <f>IFERROR(__xludf.DUMMYFUNCTION("""COMPUTED_VALUE"""),98.46)</f>
        <v>98.46</v>
      </c>
    </row>
    <row r="1143">
      <c r="A1143" s="2">
        <f>IFERROR(__xludf.DUMMYFUNCTION("""COMPUTED_VALUE"""),41837.666666666664)</f>
        <v>41837.66667</v>
      </c>
      <c r="B1143" s="1">
        <f>IFERROR(__xludf.DUMMYFUNCTION("""COMPUTED_VALUE"""),97.19)</f>
        <v>97.19</v>
      </c>
    </row>
    <row r="1144">
      <c r="A1144" s="2">
        <f>IFERROR(__xludf.DUMMYFUNCTION("""COMPUTED_VALUE"""),41838.666666666664)</f>
        <v>41838.66667</v>
      </c>
      <c r="B1144" s="1">
        <f>IFERROR(__xludf.DUMMYFUNCTION("""COMPUTED_VALUE"""),98.5)</f>
        <v>98.5</v>
      </c>
    </row>
    <row r="1145">
      <c r="A1145" s="2">
        <f>IFERROR(__xludf.DUMMYFUNCTION("""COMPUTED_VALUE"""),41841.666666666664)</f>
        <v>41841.66667</v>
      </c>
      <c r="B1145" s="1">
        <f>IFERROR(__xludf.DUMMYFUNCTION("""COMPUTED_VALUE"""),98.45)</f>
        <v>98.45</v>
      </c>
    </row>
    <row r="1146">
      <c r="A1146" s="2">
        <f>IFERROR(__xludf.DUMMYFUNCTION("""COMPUTED_VALUE"""),41842.666666666664)</f>
        <v>41842.66667</v>
      </c>
      <c r="B1146" s="1">
        <f>IFERROR(__xludf.DUMMYFUNCTION("""COMPUTED_VALUE"""),99.32)</f>
        <v>99.32</v>
      </c>
    </row>
    <row r="1147">
      <c r="A1147" s="2">
        <f>IFERROR(__xludf.DUMMYFUNCTION("""COMPUTED_VALUE"""),41843.666666666664)</f>
        <v>41843.66667</v>
      </c>
      <c r="B1147" s="1">
        <f>IFERROR(__xludf.DUMMYFUNCTION("""COMPUTED_VALUE"""),99.38)</f>
        <v>99.38</v>
      </c>
    </row>
    <row r="1148">
      <c r="A1148" s="2">
        <f>IFERROR(__xludf.DUMMYFUNCTION("""COMPUTED_VALUE"""),41844.666666666664)</f>
        <v>41844.66667</v>
      </c>
      <c r="B1148" s="1">
        <f>IFERROR(__xludf.DUMMYFUNCTION("""COMPUTED_VALUE"""),99.47)</f>
        <v>99.47</v>
      </c>
    </row>
    <row r="1149">
      <c r="A1149" s="2">
        <f>IFERROR(__xludf.DUMMYFUNCTION("""COMPUTED_VALUE"""),41845.666666666664)</f>
        <v>41845.66667</v>
      </c>
      <c r="B1149" s="1">
        <f>IFERROR(__xludf.DUMMYFUNCTION("""COMPUTED_VALUE"""),99.14)</f>
        <v>99.14</v>
      </c>
    </row>
    <row r="1150">
      <c r="A1150" s="2">
        <f>IFERROR(__xludf.DUMMYFUNCTION("""COMPUTED_VALUE"""),41848.666666666664)</f>
        <v>41848.66667</v>
      </c>
      <c r="B1150" s="1">
        <f>IFERROR(__xludf.DUMMYFUNCTION("""COMPUTED_VALUE"""),99.27)</f>
        <v>99.27</v>
      </c>
    </row>
    <row r="1151">
      <c r="A1151" s="2">
        <f>IFERROR(__xludf.DUMMYFUNCTION("""COMPUTED_VALUE"""),41849.666666666664)</f>
        <v>41849.66667</v>
      </c>
      <c r="B1151" s="1">
        <f>IFERROR(__xludf.DUMMYFUNCTION("""COMPUTED_VALUE"""),98.89)</f>
        <v>98.89</v>
      </c>
    </row>
    <row r="1152">
      <c r="A1152" s="2">
        <f>IFERROR(__xludf.DUMMYFUNCTION("""COMPUTED_VALUE"""),41850.666666666664)</f>
        <v>41850.66667</v>
      </c>
      <c r="B1152" s="1">
        <f>IFERROR(__xludf.DUMMYFUNCTION("""COMPUTED_VALUE"""),99.31)</f>
        <v>99.31</v>
      </c>
    </row>
    <row r="1153">
      <c r="A1153" s="2">
        <f>IFERROR(__xludf.DUMMYFUNCTION("""COMPUTED_VALUE"""),41851.666666666664)</f>
        <v>41851.66667</v>
      </c>
      <c r="B1153" s="1">
        <f>IFERROR(__xludf.DUMMYFUNCTION("""COMPUTED_VALUE"""),97.29)</f>
        <v>97.29</v>
      </c>
    </row>
    <row r="1154">
      <c r="A1154" s="2">
        <f>IFERROR(__xludf.DUMMYFUNCTION("""COMPUTED_VALUE"""),41852.666666666664)</f>
        <v>41852.66667</v>
      </c>
      <c r="B1154" s="1">
        <f>IFERROR(__xludf.DUMMYFUNCTION("""COMPUTED_VALUE"""),96.87)</f>
        <v>96.87</v>
      </c>
    </row>
    <row r="1155">
      <c r="A1155" s="2">
        <f>IFERROR(__xludf.DUMMYFUNCTION("""COMPUTED_VALUE"""),41855.666666666664)</f>
        <v>41855.66667</v>
      </c>
      <c r="B1155" s="1">
        <f>IFERROR(__xludf.DUMMYFUNCTION("""COMPUTED_VALUE"""),97.54)</f>
        <v>97.54</v>
      </c>
    </row>
    <row r="1156">
      <c r="A1156" s="2">
        <f>IFERROR(__xludf.DUMMYFUNCTION("""COMPUTED_VALUE"""),41856.666666666664)</f>
        <v>41856.66667</v>
      </c>
      <c r="B1156" s="1">
        <f>IFERROR(__xludf.DUMMYFUNCTION("""COMPUTED_VALUE"""),96.82)</f>
        <v>96.82</v>
      </c>
    </row>
    <row r="1157">
      <c r="A1157" s="2">
        <f>IFERROR(__xludf.DUMMYFUNCTION("""COMPUTED_VALUE"""),41857.666666666664)</f>
        <v>41857.66667</v>
      </c>
      <c r="B1157" s="1">
        <f>IFERROR(__xludf.DUMMYFUNCTION("""COMPUTED_VALUE"""),96.66)</f>
        <v>96.66</v>
      </c>
    </row>
    <row r="1158">
      <c r="A1158" s="2">
        <f>IFERROR(__xludf.DUMMYFUNCTION("""COMPUTED_VALUE"""),41858.666666666664)</f>
        <v>41858.66667</v>
      </c>
      <c r="B1158" s="1">
        <f>IFERROR(__xludf.DUMMYFUNCTION("""COMPUTED_VALUE"""),96.3)</f>
        <v>96.3</v>
      </c>
    </row>
    <row r="1159">
      <c r="A1159" s="2">
        <f>IFERROR(__xludf.DUMMYFUNCTION("""COMPUTED_VALUE"""),41859.666666666664)</f>
        <v>41859.66667</v>
      </c>
      <c r="B1159" s="1">
        <f>IFERROR(__xludf.DUMMYFUNCTION("""COMPUTED_VALUE"""),96.94)</f>
        <v>96.94</v>
      </c>
    </row>
    <row r="1160">
      <c r="A1160" s="2">
        <f>IFERROR(__xludf.DUMMYFUNCTION("""COMPUTED_VALUE"""),41862.666666666664)</f>
        <v>41862.66667</v>
      </c>
      <c r="B1160" s="1">
        <f>IFERROR(__xludf.DUMMYFUNCTION("""COMPUTED_VALUE"""),97.59)</f>
        <v>97.59</v>
      </c>
    </row>
    <row r="1161">
      <c r="A1161" s="2">
        <f>IFERROR(__xludf.DUMMYFUNCTION("""COMPUTED_VALUE"""),41863.666666666664)</f>
        <v>41863.66667</v>
      </c>
      <c r="B1161" s="1">
        <f>IFERROR(__xludf.DUMMYFUNCTION("""COMPUTED_VALUE"""),97.37)</f>
        <v>97.37</v>
      </c>
    </row>
    <row r="1162">
      <c r="A1162" s="2">
        <f>IFERROR(__xludf.DUMMYFUNCTION("""COMPUTED_VALUE"""),41864.666666666664)</f>
        <v>41864.66667</v>
      </c>
      <c r="B1162" s="1">
        <f>IFERROR(__xludf.DUMMYFUNCTION("""COMPUTED_VALUE"""),98.43)</f>
        <v>98.43</v>
      </c>
    </row>
    <row r="1163">
      <c r="A1163" s="2">
        <f>IFERROR(__xludf.DUMMYFUNCTION("""COMPUTED_VALUE"""),41865.666666666664)</f>
        <v>41865.66667</v>
      </c>
      <c r="B1163" s="1">
        <f>IFERROR(__xludf.DUMMYFUNCTION("""COMPUTED_VALUE"""),98.57)</f>
        <v>98.57</v>
      </c>
    </row>
    <row r="1164">
      <c r="A1164" s="2">
        <f>IFERROR(__xludf.DUMMYFUNCTION("""COMPUTED_VALUE"""),41866.666666666664)</f>
        <v>41866.66667</v>
      </c>
      <c r="B1164" s="1">
        <f>IFERROR(__xludf.DUMMYFUNCTION("""COMPUTED_VALUE"""),98.68)</f>
        <v>98.68</v>
      </c>
    </row>
    <row r="1165">
      <c r="A1165" s="2">
        <f>IFERROR(__xludf.DUMMYFUNCTION("""COMPUTED_VALUE"""),41869.666666666664)</f>
        <v>41869.66667</v>
      </c>
      <c r="B1165" s="1">
        <f>IFERROR(__xludf.DUMMYFUNCTION("""COMPUTED_VALUE"""),99.69)</f>
        <v>99.69</v>
      </c>
    </row>
    <row r="1166">
      <c r="A1166" s="2">
        <f>IFERROR(__xludf.DUMMYFUNCTION("""COMPUTED_VALUE"""),41870.666666666664)</f>
        <v>41870.66667</v>
      </c>
      <c r="B1166" s="1">
        <f>IFERROR(__xludf.DUMMYFUNCTION("""COMPUTED_VALUE"""),100.45)</f>
        <v>100.45</v>
      </c>
    </row>
    <row r="1167">
      <c r="A1167" s="2">
        <f>IFERROR(__xludf.DUMMYFUNCTION("""COMPUTED_VALUE"""),41871.666666666664)</f>
        <v>41871.66667</v>
      </c>
      <c r="B1167" s="1">
        <f>IFERROR(__xludf.DUMMYFUNCTION("""COMPUTED_VALUE"""),100.47)</f>
        <v>100.47</v>
      </c>
    </row>
    <row r="1168">
      <c r="A1168" s="2">
        <f>IFERROR(__xludf.DUMMYFUNCTION("""COMPUTED_VALUE"""),41872.666666666664)</f>
        <v>41872.66667</v>
      </c>
      <c r="B1168" s="1">
        <f>IFERROR(__xludf.DUMMYFUNCTION("""COMPUTED_VALUE"""),100.95)</f>
        <v>100.95</v>
      </c>
    </row>
    <row r="1169">
      <c r="A1169" s="2">
        <f>IFERROR(__xludf.DUMMYFUNCTION("""COMPUTED_VALUE"""),41873.666666666664)</f>
        <v>41873.66667</v>
      </c>
      <c r="B1169" s="1">
        <f>IFERROR(__xludf.DUMMYFUNCTION("""COMPUTED_VALUE"""),101.01)</f>
        <v>101.01</v>
      </c>
    </row>
    <row r="1170">
      <c r="A1170" s="2">
        <f>IFERROR(__xludf.DUMMYFUNCTION("""COMPUTED_VALUE"""),41876.666666666664)</f>
        <v>41876.66667</v>
      </c>
      <c r="B1170" s="1">
        <f>IFERROR(__xludf.DUMMYFUNCTION("""COMPUTED_VALUE"""),101.02)</f>
        <v>101.02</v>
      </c>
    </row>
    <row r="1171">
      <c r="A1171" s="2">
        <f>IFERROR(__xludf.DUMMYFUNCTION("""COMPUTED_VALUE"""),41877.666666666664)</f>
        <v>41877.66667</v>
      </c>
      <c r="B1171" s="1">
        <f>IFERROR(__xludf.DUMMYFUNCTION("""COMPUTED_VALUE"""),101.23)</f>
        <v>101.23</v>
      </c>
    </row>
    <row r="1172">
      <c r="A1172" s="2">
        <f>IFERROR(__xludf.DUMMYFUNCTION("""COMPUTED_VALUE"""),41878.666666666664)</f>
        <v>41878.66667</v>
      </c>
      <c r="B1172" s="1">
        <f>IFERROR(__xludf.DUMMYFUNCTION("""COMPUTED_VALUE"""),101.04)</f>
        <v>101.04</v>
      </c>
    </row>
    <row r="1173">
      <c r="A1173" s="2">
        <f>IFERROR(__xludf.DUMMYFUNCTION("""COMPUTED_VALUE"""),41879.666666666664)</f>
        <v>41879.66667</v>
      </c>
      <c r="B1173" s="1">
        <f>IFERROR(__xludf.DUMMYFUNCTION("""COMPUTED_VALUE"""),100.83)</f>
        <v>100.83</v>
      </c>
    </row>
    <row r="1174">
      <c r="A1174" s="2">
        <f>IFERROR(__xludf.DUMMYFUNCTION("""COMPUTED_VALUE"""),41880.666666666664)</f>
        <v>41880.66667</v>
      </c>
      <c r="B1174" s="1">
        <f>IFERROR(__xludf.DUMMYFUNCTION("""COMPUTED_VALUE"""),101.43)</f>
        <v>101.43</v>
      </c>
    </row>
    <row r="1175">
      <c r="A1175" s="2">
        <f>IFERROR(__xludf.DUMMYFUNCTION("""COMPUTED_VALUE"""),41884.666666666664)</f>
        <v>41884.66667</v>
      </c>
      <c r="B1175" s="1">
        <f>IFERROR(__xludf.DUMMYFUNCTION("""COMPUTED_VALUE"""),101.66)</f>
        <v>101.66</v>
      </c>
    </row>
    <row r="1176">
      <c r="A1176" s="2">
        <f>IFERROR(__xludf.DUMMYFUNCTION("""COMPUTED_VALUE"""),41885.666666666664)</f>
        <v>41885.66667</v>
      </c>
      <c r="B1176" s="1">
        <f>IFERROR(__xludf.DUMMYFUNCTION("""COMPUTED_VALUE"""),101.0)</f>
        <v>101</v>
      </c>
    </row>
    <row r="1177">
      <c r="A1177" s="2">
        <f>IFERROR(__xludf.DUMMYFUNCTION("""COMPUTED_VALUE"""),41886.666666666664)</f>
        <v>41886.66667</v>
      </c>
      <c r="B1177" s="1">
        <f>IFERROR(__xludf.DUMMYFUNCTION("""COMPUTED_VALUE"""),100.87)</f>
        <v>100.87</v>
      </c>
    </row>
    <row r="1178">
      <c r="A1178" s="2">
        <f>IFERROR(__xludf.DUMMYFUNCTION("""COMPUTED_VALUE"""),41887.666666666664)</f>
        <v>41887.66667</v>
      </c>
      <c r="B1178" s="1">
        <f>IFERROR(__xludf.DUMMYFUNCTION("""COMPUTED_VALUE"""),101.44)</f>
        <v>101.44</v>
      </c>
    </row>
    <row r="1179">
      <c r="A1179" s="2">
        <f>IFERROR(__xludf.DUMMYFUNCTION("""COMPUTED_VALUE"""),41890.666666666664)</f>
        <v>41890.66667</v>
      </c>
      <c r="B1179" s="1">
        <f>IFERROR(__xludf.DUMMYFUNCTION("""COMPUTED_VALUE"""),101.7)</f>
        <v>101.7</v>
      </c>
    </row>
    <row r="1180">
      <c r="A1180" s="2">
        <f>IFERROR(__xludf.DUMMYFUNCTION("""COMPUTED_VALUE"""),41891.666666666664)</f>
        <v>41891.66667</v>
      </c>
      <c r="B1180" s="1">
        <f>IFERROR(__xludf.DUMMYFUNCTION("""COMPUTED_VALUE"""),100.9)</f>
        <v>100.9</v>
      </c>
    </row>
    <row r="1181">
      <c r="A1181" s="2">
        <f>IFERROR(__xludf.DUMMYFUNCTION("""COMPUTED_VALUE"""),41892.666666666664)</f>
        <v>41892.66667</v>
      </c>
      <c r="B1181" s="1">
        <f>IFERROR(__xludf.DUMMYFUNCTION("""COMPUTED_VALUE"""),101.74)</f>
        <v>101.74</v>
      </c>
    </row>
    <row r="1182">
      <c r="A1182" s="2">
        <f>IFERROR(__xludf.DUMMYFUNCTION("""COMPUTED_VALUE"""),41893.666666666664)</f>
        <v>41893.66667</v>
      </c>
      <c r="B1182" s="1">
        <f>IFERROR(__xludf.DUMMYFUNCTION("""COMPUTED_VALUE"""),101.9)</f>
        <v>101.9</v>
      </c>
    </row>
    <row r="1183">
      <c r="A1183" s="2">
        <f>IFERROR(__xludf.DUMMYFUNCTION("""COMPUTED_VALUE"""),41894.666666666664)</f>
        <v>41894.66667</v>
      </c>
      <c r="B1183" s="1">
        <f>IFERROR(__xludf.DUMMYFUNCTION("""COMPUTED_VALUE"""),101.44)</f>
        <v>101.44</v>
      </c>
    </row>
    <row r="1184">
      <c r="A1184" s="2">
        <f>IFERROR(__xludf.DUMMYFUNCTION("""COMPUTED_VALUE"""),41897.666666666664)</f>
        <v>41897.66667</v>
      </c>
      <c r="B1184" s="1">
        <f>IFERROR(__xludf.DUMMYFUNCTION("""COMPUTED_VALUE"""),100.56)</f>
        <v>100.56</v>
      </c>
    </row>
    <row r="1185">
      <c r="A1185" s="2">
        <f>IFERROR(__xludf.DUMMYFUNCTION("""COMPUTED_VALUE"""),41898.666666666664)</f>
        <v>41898.66667</v>
      </c>
      <c r="B1185" s="1">
        <f>IFERROR(__xludf.DUMMYFUNCTION("""COMPUTED_VALUE"""),101.27)</f>
        <v>101.27</v>
      </c>
    </row>
    <row r="1186">
      <c r="A1186" s="2">
        <f>IFERROR(__xludf.DUMMYFUNCTION("""COMPUTED_VALUE"""),41899.666666666664)</f>
        <v>41899.66667</v>
      </c>
      <c r="B1186" s="1">
        <f>IFERROR(__xludf.DUMMYFUNCTION("""COMPUTED_VALUE"""),101.4)</f>
        <v>101.4</v>
      </c>
    </row>
    <row r="1187">
      <c r="A1187" s="2">
        <f>IFERROR(__xludf.DUMMYFUNCTION("""COMPUTED_VALUE"""),41900.666666666664)</f>
        <v>41900.66667</v>
      </c>
      <c r="B1187" s="1">
        <f>IFERROR(__xludf.DUMMYFUNCTION("""COMPUTED_VALUE"""),102.1)</f>
        <v>102.1</v>
      </c>
    </row>
    <row r="1188">
      <c r="A1188" s="2">
        <f>IFERROR(__xludf.DUMMYFUNCTION("""COMPUTED_VALUE"""),41901.666666666664)</f>
        <v>41901.66667</v>
      </c>
      <c r="B1188" s="1">
        <f>IFERROR(__xludf.DUMMYFUNCTION("""COMPUTED_VALUE"""),101.66)</f>
        <v>101.66</v>
      </c>
    </row>
    <row r="1189">
      <c r="A1189" s="2">
        <f>IFERROR(__xludf.DUMMYFUNCTION("""COMPUTED_VALUE"""),41904.666666666664)</f>
        <v>41904.66667</v>
      </c>
      <c r="B1189" s="1">
        <f>IFERROR(__xludf.DUMMYFUNCTION("""COMPUTED_VALUE"""),100.75)</f>
        <v>100.75</v>
      </c>
    </row>
    <row r="1190">
      <c r="A1190" s="2">
        <f>IFERROR(__xludf.DUMMYFUNCTION("""COMPUTED_VALUE"""),41905.666666666664)</f>
        <v>41905.66667</v>
      </c>
      <c r="B1190" s="1">
        <f>IFERROR(__xludf.DUMMYFUNCTION("""COMPUTED_VALUE"""),100.44)</f>
        <v>100.44</v>
      </c>
    </row>
    <row r="1191">
      <c r="A1191" s="2">
        <f>IFERROR(__xludf.DUMMYFUNCTION("""COMPUTED_VALUE"""),41906.666666666664)</f>
        <v>41906.66667</v>
      </c>
      <c r="B1191" s="1">
        <f>IFERROR(__xludf.DUMMYFUNCTION("""COMPUTED_VALUE"""),101.18)</f>
        <v>101.18</v>
      </c>
    </row>
    <row r="1192">
      <c r="A1192" s="2">
        <f>IFERROR(__xludf.DUMMYFUNCTION("""COMPUTED_VALUE"""),41907.666666666664)</f>
        <v>41907.66667</v>
      </c>
      <c r="B1192" s="1">
        <f>IFERROR(__xludf.DUMMYFUNCTION("""COMPUTED_VALUE"""),98.91)</f>
        <v>98.91</v>
      </c>
    </row>
    <row r="1193">
      <c r="A1193" s="2">
        <f>IFERROR(__xludf.DUMMYFUNCTION("""COMPUTED_VALUE"""),41908.666666666664)</f>
        <v>41908.66667</v>
      </c>
      <c r="B1193" s="1">
        <f>IFERROR(__xludf.DUMMYFUNCTION("""COMPUTED_VALUE"""),100.08)</f>
        <v>100.08</v>
      </c>
    </row>
    <row r="1194">
      <c r="A1194" s="2">
        <f>IFERROR(__xludf.DUMMYFUNCTION("""COMPUTED_VALUE"""),41911.666666666664)</f>
        <v>41911.66667</v>
      </c>
      <c r="B1194" s="1">
        <f>IFERROR(__xludf.DUMMYFUNCTION("""COMPUTED_VALUE"""),99.98)</f>
        <v>99.98</v>
      </c>
    </row>
    <row r="1195">
      <c r="A1195" s="2">
        <f>IFERROR(__xludf.DUMMYFUNCTION("""COMPUTED_VALUE"""),41912.666666666664)</f>
        <v>41912.66667</v>
      </c>
      <c r="B1195" s="1">
        <f>IFERROR(__xludf.DUMMYFUNCTION("""COMPUTED_VALUE"""),100.08)</f>
        <v>100.08</v>
      </c>
    </row>
    <row r="1196">
      <c r="A1196" s="2">
        <f>IFERROR(__xludf.DUMMYFUNCTION("""COMPUTED_VALUE"""),41913.666666666664)</f>
        <v>41913.66667</v>
      </c>
      <c r="B1196" s="1">
        <f>IFERROR(__xludf.DUMMYFUNCTION("""COMPUTED_VALUE"""),98.43)</f>
        <v>98.43</v>
      </c>
    </row>
    <row r="1197">
      <c r="A1197" s="2">
        <f>IFERROR(__xludf.DUMMYFUNCTION("""COMPUTED_VALUE"""),41914.666666666664)</f>
        <v>41914.66667</v>
      </c>
      <c r="B1197" s="1">
        <f>IFERROR(__xludf.DUMMYFUNCTION("""COMPUTED_VALUE"""),98.47)</f>
        <v>98.47</v>
      </c>
    </row>
    <row r="1198">
      <c r="A1198" s="2">
        <f>IFERROR(__xludf.DUMMYFUNCTION("""COMPUTED_VALUE"""),41915.666666666664)</f>
        <v>41915.66667</v>
      </c>
      <c r="B1198" s="1">
        <f>IFERROR(__xludf.DUMMYFUNCTION("""COMPUTED_VALUE"""),99.35)</f>
        <v>99.35</v>
      </c>
    </row>
    <row r="1199">
      <c r="A1199" s="2">
        <f>IFERROR(__xludf.DUMMYFUNCTION("""COMPUTED_VALUE"""),41918.666666666664)</f>
        <v>41918.66667</v>
      </c>
      <c r="B1199" s="1">
        <f>IFERROR(__xludf.DUMMYFUNCTION("""COMPUTED_VALUE"""),99.21)</f>
        <v>99.21</v>
      </c>
    </row>
    <row r="1200">
      <c r="A1200" s="2">
        <f>IFERROR(__xludf.DUMMYFUNCTION("""COMPUTED_VALUE"""),41919.666666666664)</f>
        <v>41919.66667</v>
      </c>
      <c r="B1200" s="1">
        <f>IFERROR(__xludf.DUMMYFUNCTION("""COMPUTED_VALUE"""),97.53)</f>
        <v>97.53</v>
      </c>
    </row>
    <row r="1201">
      <c r="A1201" s="2">
        <f>IFERROR(__xludf.DUMMYFUNCTION("""COMPUTED_VALUE"""),41920.666666666664)</f>
        <v>41920.66667</v>
      </c>
      <c r="B1201" s="1">
        <f>IFERROR(__xludf.DUMMYFUNCTION("""COMPUTED_VALUE"""),99.37)</f>
        <v>99.37</v>
      </c>
    </row>
    <row r="1202">
      <c r="A1202" s="2">
        <f>IFERROR(__xludf.DUMMYFUNCTION("""COMPUTED_VALUE"""),41921.666666666664)</f>
        <v>41921.66667</v>
      </c>
      <c r="B1202" s="1">
        <f>IFERROR(__xludf.DUMMYFUNCTION("""COMPUTED_VALUE"""),97.64)</f>
        <v>97.64</v>
      </c>
    </row>
    <row r="1203">
      <c r="A1203" s="2">
        <f>IFERROR(__xludf.DUMMYFUNCTION("""COMPUTED_VALUE"""),41922.666666666664)</f>
        <v>41922.66667</v>
      </c>
      <c r="B1203" s="1">
        <f>IFERROR(__xludf.DUMMYFUNCTION("""COMPUTED_VALUE"""),94.71)</f>
        <v>94.71</v>
      </c>
    </row>
    <row r="1204">
      <c r="A1204" s="2">
        <f>IFERROR(__xludf.DUMMYFUNCTION("""COMPUTED_VALUE"""),41925.666666666664)</f>
        <v>41925.66667</v>
      </c>
      <c r="B1204" s="1">
        <f>IFERROR(__xludf.DUMMYFUNCTION("""COMPUTED_VALUE"""),93.54)</f>
        <v>93.54</v>
      </c>
    </row>
    <row r="1205">
      <c r="A1205" s="2">
        <f>IFERROR(__xludf.DUMMYFUNCTION("""COMPUTED_VALUE"""),41926.666666666664)</f>
        <v>41926.66667</v>
      </c>
      <c r="B1205" s="1">
        <f>IFERROR(__xludf.DUMMYFUNCTION("""COMPUTED_VALUE"""),93.87)</f>
        <v>93.87</v>
      </c>
    </row>
    <row r="1206">
      <c r="A1206" s="2">
        <f>IFERROR(__xludf.DUMMYFUNCTION("""COMPUTED_VALUE"""),41927.666666666664)</f>
        <v>41927.66667</v>
      </c>
      <c r="B1206" s="1">
        <f>IFERROR(__xludf.DUMMYFUNCTION("""COMPUTED_VALUE"""),93.52)</f>
        <v>93.52</v>
      </c>
    </row>
    <row r="1207">
      <c r="A1207" s="2">
        <f>IFERROR(__xludf.DUMMYFUNCTION("""COMPUTED_VALUE"""),41928.666666666664)</f>
        <v>41928.66667</v>
      </c>
      <c r="B1207" s="1">
        <f>IFERROR(__xludf.DUMMYFUNCTION("""COMPUTED_VALUE"""),93.11)</f>
        <v>93.11</v>
      </c>
    </row>
    <row r="1208">
      <c r="A1208" s="2">
        <f>IFERROR(__xludf.DUMMYFUNCTION("""COMPUTED_VALUE"""),41929.666666666664)</f>
        <v>41929.66667</v>
      </c>
      <c r="B1208" s="1">
        <f>IFERROR(__xludf.DUMMYFUNCTION("""COMPUTED_VALUE"""),94.14)</f>
        <v>94.14</v>
      </c>
    </row>
    <row r="1209">
      <c r="A1209" s="2">
        <f>IFERROR(__xludf.DUMMYFUNCTION("""COMPUTED_VALUE"""),41932.666666666664)</f>
        <v>41932.66667</v>
      </c>
      <c r="B1209" s="1">
        <f>IFERROR(__xludf.DUMMYFUNCTION("""COMPUTED_VALUE"""),94.8)</f>
        <v>94.8</v>
      </c>
    </row>
    <row r="1210">
      <c r="A1210" s="2">
        <f>IFERROR(__xludf.DUMMYFUNCTION("""COMPUTED_VALUE"""),41933.666666666664)</f>
        <v>41933.66667</v>
      </c>
      <c r="B1210" s="1">
        <f>IFERROR(__xludf.DUMMYFUNCTION("""COMPUTED_VALUE"""),96.88)</f>
        <v>96.88</v>
      </c>
    </row>
    <row r="1211">
      <c r="A1211" s="2">
        <f>IFERROR(__xludf.DUMMYFUNCTION("""COMPUTED_VALUE"""),41934.666666666664)</f>
        <v>41934.66667</v>
      </c>
      <c r="B1211" s="1">
        <f>IFERROR(__xludf.DUMMYFUNCTION("""COMPUTED_VALUE"""),96.15)</f>
        <v>96.15</v>
      </c>
    </row>
    <row r="1212">
      <c r="A1212" s="2">
        <f>IFERROR(__xludf.DUMMYFUNCTION("""COMPUTED_VALUE"""),41935.666666666664)</f>
        <v>41935.66667</v>
      </c>
      <c r="B1212" s="1">
        <f>IFERROR(__xludf.DUMMYFUNCTION("""COMPUTED_VALUE"""),97.68)</f>
        <v>97.68</v>
      </c>
    </row>
    <row r="1213">
      <c r="A1213" s="2">
        <f>IFERROR(__xludf.DUMMYFUNCTION("""COMPUTED_VALUE"""),41936.666666666664)</f>
        <v>41936.66667</v>
      </c>
      <c r="B1213" s="1">
        <f>IFERROR(__xludf.DUMMYFUNCTION("""COMPUTED_VALUE"""),98.44)</f>
        <v>98.44</v>
      </c>
    </row>
    <row r="1214">
      <c r="A1214" s="2">
        <f>IFERROR(__xludf.DUMMYFUNCTION("""COMPUTED_VALUE"""),41939.666666666664)</f>
        <v>41939.66667</v>
      </c>
      <c r="B1214" s="1">
        <f>IFERROR(__xludf.DUMMYFUNCTION("""COMPUTED_VALUE"""),98.43)</f>
        <v>98.43</v>
      </c>
    </row>
    <row r="1215">
      <c r="A1215" s="2">
        <f>IFERROR(__xludf.DUMMYFUNCTION("""COMPUTED_VALUE"""),41940.666666666664)</f>
        <v>41940.66667</v>
      </c>
      <c r="B1215" s="1">
        <f>IFERROR(__xludf.DUMMYFUNCTION("""COMPUTED_VALUE"""),100.05)</f>
        <v>100.05</v>
      </c>
    </row>
    <row r="1216">
      <c r="A1216" s="2">
        <f>IFERROR(__xludf.DUMMYFUNCTION("""COMPUTED_VALUE"""),41941.666666666664)</f>
        <v>41941.66667</v>
      </c>
      <c r="B1216" s="1">
        <f>IFERROR(__xludf.DUMMYFUNCTION("""COMPUTED_VALUE"""),99.78)</f>
        <v>99.78</v>
      </c>
    </row>
    <row r="1217">
      <c r="A1217" s="2">
        <f>IFERROR(__xludf.DUMMYFUNCTION("""COMPUTED_VALUE"""),41942.666666666664)</f>
        <v>41942.66667</v>
      </c>
      <c r="B1217" s="1">
        <f>IFERROR(__xludf.DUMMYFUNCTION("""COMPUTED_VALUE"""),100.19)</f>
        <v>100.19</v>
      </c>
    </row>
    <row r="1218">
      <c r="A1218" s="2">
        <f>IFERROR(__xludf.DUMMYFUNCTION("""COMPUTED_VALUE"""),41943.666666666664)</f>
        <v>41943.66667</v>
      </c>
      <c r="B1218" s="1">
        <f>IFERROR(__xludf.DUMMYFUNCTION("""COMPUTED_VALUE"""),101.99)</f>
        <v>101.99</v>
      </c>
    </row>
    <row r="1219">
      <c r="A1219" s="2">
        <f>IFERROR(__xludf.DUMMYFUNCTION("""COMPUTED_VALUE"""),41946.666666666664)</f>
        <v>41946.66667</v>
      </c>
      <c r="B1219" s="1">
        <f>IFERROR(__xludf.DUMMYFUNCTION("""COMPUTED_VALUE"""),102.4)</f>
        <v>102.4</v>
      </c>
    </row>
    <row r="1220">
      <c r="A1220" s="2">
        <f>IFERROR(__xludf.DUMMYFUNCTION("""COMPUTED_VALUE"""),41947.666666666664)</f>
        <v>41947.66667</v>
      </c>
      <c r="B1220" s="1">
        <f>IFERROR(__xludf.DUMMYFUNCTION("""COMPUTED_VALUE"""),102.47)</f>
        <v>102.47</v>
      </c>
    </row>
    <row r="1221">
      <c r="A1221" s="2">
        <f>IFERROR(__xludf.DUMMYFUNCTION("""COMPUTED_VALUE"""),41948.666666666664)</f>
        <v>41948.66667</v>
      </c>
      <c r="B1221" s="1">
        <f>IFERROR(__xludf.DUMMYFUNCTION("""COMPUTED_VALUE"""),102.69)</f>
        <v>102.69</v>
      </c>
    </row>
    <row r="1222">
      <c r="A1222" s="2">
        <f>IFERROR(__xludf.DUMMYFUNCTION("""COMPUTED_VALUE"""),41949.666666666664)</f>
        <v>41949.66667</v>
      </c>
      <c r="B1222" s="1">
        <f>IFERROR(__xludf.DUMMYFUNCTION("""COMPUTED_VALUE"""),102.78)</f>
        <v>102.78</v>
      </c>
    </row>
    <row r="1223">
      <c r="A1223" s="2">
        <f>IFERROR(__xludf.DUMMYFUNCTION("""COMPUTED_VALUE"""),41950.666666666664)</f>
        <v>41950.66667</v>
      </c>
      <c r="B1223" s="1">
        <f>IFERROR(__xludf.DUMMYFUNCTION("""COMPUTED_VALUE"""),102.77)</f>
        <v>102.77</v>
      </c>
    </row>
    <row r="1224">
      <c r="A1224" s="2">
        <f>IFERROR(__xludf.DUMMYFUNCTION("""COMPUTED_VALUE"""),41953.66666666667)</f>
        <v>41953.66667</v>
      </c>
      <c r="B1224" s="1">
        <f>IFERROR(__xludf.DUMMYFUNCTION("""COMPUTED_VALUE"""),103.12)</f>
        <v>103.12</v>
      </c>
    </row>
    <row r="1225">
      <c r="A1225" s="2">
        <f>IFERROR(__xludf.DUMMYFUNCTION("""COMPUTED_VALUE"""),41954.66666666667)</f>
        <v>41954.66667</v>
      </c>
      <c r="B1225" s="1">
        <f>IFERROR(__xludf.DUMMYFUNCTION("""COMPUTED_VALUE"""),103.24)</f>
        <v>103.24</v>
      </c>
    </row>
    <row r="1226">
      <c r="A1226" s="2">
        <f>IFERROR(__xludf.DUMMYFUNCTION("""COMPUTED_VALUE"""),41955.66666666667)</f>
        <v>41955.66667</v>
      </c>
      <c r="B1226" s="1">
        <f>IFERROR(__xludf.DUMMYFUNCTION("""COMPUTED_VALUE"""),103.52)</f>
        <v>103.52</v>
      </c>
    </row>
    <row r="1227">
      <c r="A1227" s="2">
        <f>IFERROR(__xludf.DUMMYFUNCTION("""COMPUTED_VALUE"""),41956.66666666667)</f>
        <v>41956.66667</v>
      </c>
      <c r="B1227" s="1">
        <f>IFERROR(__xludf.DUMMYFUNCTION("""COMPUTED_VALUE"""),103.86)</f>
        <v>103.86</v>
      </c>
    </row>
    <row r="1228">
      <c r="A1228" s="2">
        <f>IFERROR(__xludf.DUMMYFUNCTION("""COMPUTED_VALUE"""),41957.66666666667)</f>
        <v>41957.66667</v>
      </c>
      <c r="B1228" s="1">
        <f>IFERROR(__xludf.DUMMYFUNCTION("""COMPUTED_VALUE"""),104.59)</f>
        <v>104.59</v>
      </c>
    </row>
    <row r="1229">
      <c r="A1229" s="2">
        <f>IFERROR(__xludf.DUMMYFUNCTION("""COMPUTED_VALUE"""),41960.66666666667)</f>
        <v>41960.66667</v>
      </c>
      <c r="B1229" s="1">
        <f>IFERROR(__xludf.DUMMYFUNCTION("""COMPUTED_VALUE"""),104.22)</f>
        <v>104.22</v>
      </c>
    </row>
    <row r="1230">
      <c r="A1230" s="2">
        <f>IFERROR(__xludf.DUMMYFUNCTION("""COMPUTED_VALUE"""),41961.66666666667)</f>
        <v>41961.66667</v>
      </c>
      <c r="B1230" s="1">
        <f>IFERROR(__xludf.DUMMYFUNCTION("""COMPUTED_VALUE"""),104.81)</f>
        <v>104.81</v>
      </c>
    </row>
    <row r="1231">
      <c r="A1231" s="2">
        <f>IFERROR(__xludf.DUMMYFUNCTION("""COMPUTED_VALUE"""),41962.66666666667)</f>
        <v>41962.66667</v>
      </c>
      <c r="B1231" s="1">
        <f>IFERROR(__xludf.DUMMYFUNCTION("""COMPUTED_VALUE"""),104.06)</f>
        <v>104.06</v>
      </c>
    </row>
    <row r="1232">
      <c r="A1232" s="2">
        <f>IFERROR(__xludf.DUMMYFUNCTION("""COMPUTED_VALUE"""),41963.66666666667)</f>
        <v>41963.66667</v>
      </c>
      <c r="B1232" s="1">
        <f>IFERROR(__xludf.DUMMYFUNCTION("""COMPUTED_VALUE"""),104.75)</f>
        <v>104.75</v>
      </c>
    </row>
    <row r="1233">
      <c r="A1233" s="2">
        <f>IFERROR(__xludf.DUMMYFUNCTION("""COMPUTED_VALUE"""),41964.66666666667)</f>
        <v>41964.66667</v>
      </c>
      <c r="B1233" s="1">
        <f>IFERROR(__xludf.DUMMYFUNCTION("""COMPUTED_VALUE"""),105.0)</f>
        <v>105</v>
      </c>
    </row>
    <row r="1234">
      <c r="A1234" s="2">
        <f>IFERROR(__xludf.DUMMYFUNCTION("""COMPUTED_VALUE"""),41967.66666666667)</f>
        <v>41967.66667</v>
      </c>
      <c r="B1234" s="1">
        <f>IFERROR(__xludf.DUMMYFUNCTION("""COMPUTED_VALUE"""),105.8)</f>
        <v>105.8</v>
      </c>
    </row>
    <row r="1235">
      <c r="A1235" s="2">
        <f>IFERROR(__xludf.DUMMYFUNCTION("""COMPUTED_VALUE"""),41968.66666666667)</f>
        <v>41968.66667</v>
      </c>
      <c r="B1235" s="1">
        <f>IFERROR(__xludf.DUMMYFUNCTION("""COMPUTED_VALUE"""),105.87)</f>
        <v>105.87</v>
      </c>
    </row>
    <row r="1236">
      <c r="A1236" s="2">
        <f>IFERROR(__xludf.DUMMYFUNCTION("""COMPUTED_VALUE"""),41969.66666666667)</f>
        <v>41969.66667</v>
      </c>
      <c r="B1236" s="1">
        <f>IFERROR(__xludf.DUMMYFUNCTION("""COMPUTED_VALUE"""),106.79)</f>
        <v>106.79</v>
      </c>
    </row>
    <row r="1237">
      <c r="A1237" s="2">
        <f>IFERROR(__xludf.DUMMYFUNCTION("""COMPUTED_VALUE"""),41971.66666666667)</f>
        <v>41971.66667</v>
      </c>
      <c r="B1237" s="1">
        <f>IFERROR(__xludf.DUMMYFUNCTION("""COMPUTED_VALUE"""),107.08)</f>
        <v>107.08</v>
      </c>
    </row>
    <row r="1238">
      <c r="A1238" s="2">
        <f>IFERROR(__xludf.DUMMYFUNCTION("""COMPUTED_VALUE"""),41974.66666666667)</f>
        <v>41974.66667</v>
      </c>
      <c r="B1238" s="1">
        <f>IFERROR(__xludf.DUMMYFUNCTION("""COMPUTED_VALUE"""),105.77)</f>
        <v>105.77</v>
      </c>
    </row>
    <row r="1239">
      <c r="A1239" s="2">
        <f>IFERROR(__xludf.DUMMYFUNCTION("""COMPUTED_VALUE"""),41975.66666666667)</f>
        <v>41975.66667</v>
      </c>
      <c r="B1239" s="1">
        <f>IFERROR(__xludf.DUMMYFUNCTION("""COMPUTED_VALUE"""),106.13)</f>
        <v>106.13</v>
      </c>
    </row>
    <row r="1240">
      <c r="A1240" s="2">
        <f>IFERROR(__xludf.DUMMYFUNCTION("""COMPUTED_VALUE"""),41976.66666666667)</f>
        <v>41976.66667</v>
      </c>
      <c r="B1240" s="1">
        <f>IFERROR(__xludf.DUMMYFUNCTION("""COMPUTED_VALUE"""),106.68)</f>
        <v>106.68</v>
      </c>
    </row>
    <row r="1241">
      <c r="A1241" s="2">
        <f>IFERROR(__xludf.DUMMYFUNCTION("""COMPUTED_VALUE"""),41977.66666666667)</f>
        <v>41977.66667</v>
      </c>
      <c r="B1241" s="1">
        <f>IFERROR(__xludf.DUMMYFUNCTION("""COMPUTED_VALUE"""),106.74)</f>
        <v>106.74</v>
      </c>
    </row>
    <row r="1242">
      <c r="A1242" s="2">
        <f>IFERROR(__xludf.DUMMYFUNCTION("""COMPUTED_VALUE"""),41978.66666666667)</f>
        <v>41978.66667</v>
      </c>
      <c r="B1242" s="1">
        <f>IFERROR(__xludf.DUMMYFUNCTION("""COMPUTED_VALUE"""),106.78)</f>
        <v>106.78</v>
      </c>
    </row>
    <row r="1243">
      <c r="A1243" s="2">
        <f>IFERROR(__xludf.DUMMYFUNCTION("""COMPUTED_VALUE"""),41981.66666666667)</f>
        <v>41981.66667</v>
      </c>
      <c r="B1243" s="1">
        <f>IFERROR(__xludf.DUMMYFUNCTION("""COMPUTED_VALUE"""),105.36)</f>
        <v>105.36</v>
      </c>
    </row>
    <row r="1244">
      <c r="A1244" s="2">
        <f>IFERROR(__xludf.DUMMYFUNCTION("""COMPUTED_VALUE"""),41982.66666666667)</f>
        <v>41982.66667</v>
      </c>
      <c r="B1244" s="1">
        <f>IFERROR(__xludf.DUMMYFUNCTION("""COMPUTED_VALUE"""),105.96)</f>
        <v>105.96</v>
      </c>
    </row>
    <row r="1245">
      <c r="A1245" s="2">
        <f>IFERROR(__xludf.DUMMYFUNCTION("""COMPUTED_VALUE"""),41983.66666666667)</f>
        <v>41983.66667</v>
      </c>
      <c r="B1245" s="1">
        <f>IFERROR(__xludf.DUMMYFUNCTION("""COMPUTED_VALUE"""),104.23)</f>
        <v>104.23</v>
      </c>
    </row>
    <row r="1246">
      <c r="A1246" s="2">
        <f>IFERROR(__xludf.DUMMYFUNCTION("""COMPUTED_VALUE"""),41984.66666666667)</f>
        <v>41984.66667</v>
      </c>
      <c r="B1246" s="1">
        <f>IFERROR(__xludf.DUMMYFUNCTION("""COMPUTED_VALUE"""),104.74)</f>
        <v>104.74</v>
      </c>
    </row>
    <row r="1247">
      <c r="A1247" s="2">
        <f>IFERROR(__xludf.DUMMYFUNCTION("""COMPUTED_VALUE"""),41985.66666666667)</f>
        <v>41985.66667</v>
      </c>
      <c r="B1247" s="1">
        <f>IFERROR(__xludf.DUMMYFUNCTION("""COMPUTED_VALUE"""),103.16)</f>
        <v>103.16</v>
      </c>
    </row>
    <row r="1248">
      <c r="A1248" s="2">
        <f>IFERROR(__xludf.DUMMYFUNCTION("""COMPUTED_VALUE"""),41988.66666666667)</f>
        <v>41988.66667</v>
      </c>
      <c r="B1248" s="1">
        <f>IFERROR(__xludf.DUMMYFUNCTION("""COMPUTED_VALUE"""),102.47)</f>
        <v>102.47</v>
      </c>
    </row>
    <row r="1249">
      <c r="A1249" s="2">
        <f>IFERROR(__xludf.DUMMYFUNCTION("""COMPUTED_VALUE"""),41989.66666666667)</f>
        <v>41989.66667</v>
      </c>
      <c r="B1249" s="1">
        <f>IFERROR(__xludf.DUMMYFUNCTION("""COMPUTED_VALUE"""),101.07)</f>
        <v>101.07</v>
      </c>
    </row>
    <row r="1250">
      <c r="A1250" s="2">
        <f>IFERROR(__xludf.DUMMYFUNCTION("""COMPUTED_VALUE"""),41990.66666666667)</f>
        <v>41990.66667</v>
      </c>
      <c r="B1250" s="1">
        <f>IFERROR(__xludf.DUMMYFUNCTION("""COMPUTED_VALUE"""),103.16)</f>
        <v>103.16</v>
      </c>
    </row>
    <row r="1251">
      <c r="A1251" s="2">
        <f>IFERROR(__xludf.DUMMYFUNCTION("""COMPUTED_VALUE"""),41991.66666666667)</f>
        <v>41991.66667</v>
      </c>
      <c r="B1251" s="1">
        <f>IFERROR(__xludf.DUMMYFUNCTION("""COMPUTED_VALUE"""),104.95)</f>
        <v>104.95</v>
      </c>
    </row>
    <row r="1252">
      <c r="A1252" s="2">
        <f>IFERROR(__xludf.DUMMYFUNCTION("""COMPUTED_VALUE"""),41992.66666666667)</f>
        <v>41992.66667</v>
      </c>
      <c r="B1252" s="1">
        <f>IFERROR(__xludf.DUMMYFUNCTION("""COMPUTED_VALUE"""),105.12)</f>
        <v>105.12</v>
      </c>
    </row>
    <row r="1253">
      <c r="A1253" s="2">
        <f>IFERROR(__xludf.DUMMYFUNCTION("""COMPUTED_VALUE"""),41995.66666666667)</f>
        <v>41995.66667</v>
      </c>
      <c r="B1253" s="1">
        <f>IFERROR(__xludf.DUMMYFUNCTION("""COMPUTED_VALUE"""),106.24)</f>
        <v>106.24</v>
      </c>
    </row>
    <row r="1254">
      <c r="A1254" s="2">
        <f>IFERROR(__xludf.DUMMYFUNCTION("""COMPUTED_VALUE"""),41996.66666666667)</f>
        <v>41996.66667</v>
      </c>
      <c r="B1254" s="1">
        <f>IFERROR(__xludf.DUMMYFUNCTION("""COMPUTED_VALUE"""),106.5)</f>
        <v>106.5</v>
      </c>
    </row>
    <row r="1255">
      <c r="A1255" s="2">
        <f>IFERROR(__xludf.DUMMYFUNCTION("""COMPUTED_VALUE"""),41997.66666666667)</f>
        <v>41997.66667</v>
      </c>
      <c r="B1255" s="1">
        <f>IFERROR(__xludf.DUMMYFUNCTION("""COMPUTED_VALUE"""),106.5)</f>
        <v>106.5</v>
      </c>
    </row>
    <row r="1256">
      <c r="A1256" s="2">
        <f>IFERROR(__xludf.DUMMYFUNCTION("""COMPUTED_VALUE"""),41999.66666666667)</f>
        <v>41999.66667</v>
      </c>
      <c r="B1256" s="1">
        <f>IFERROR(__xludf.DUMMYFUNCTION("""COMPUTED_VALUE"""),106.89)</f>
        <v>106.89</v>
      </c>
    </row>
    <row r="1257">
      <c r="A1257" s="2">
        <f>IFERROR(__xludf.DUMMYFUNCTION("""COMPUTED_VALUE"""),42002.66666666667)</f>
        <v>42002.66667</v>
      </c>
      <c r="B1257" s="1">
        <f>IFERROR(__xludf.DUMMYFUNCTION("""COMPUTED_VALUE"""),106.31)</f>
        <v>106.31</v>
      </c>
    </row>
    <row r="1258">
      <c r="A1258" s="2">
        <f>IFERROR(__xludf.DUMMYFUNCTION("""COMPUTED_VALUE"""),42003.66666666667)</f>
        <v>42003.66667</v>
      </c>
      <c r="B1258" s="1">
        <f>IFERROR(__xludf.DUMMYFUNCTION("""COMPUTED_VALUE"""),105.64)</f>
        <v>105.64</v>
      </c>
    </row>
    <row r="1259">
      <c r="A1259" s="2">
        <f>IFERROR(__xludf.DUMMYFUNCTION("""COMPUTED_VALUE"""),42004.66666666667)</f>
        <v>42004.66667</v>
      </c>
      <c r="B1259" s="1">
        <f>IFERROR(__xludf.DUMMYFUNCTION("""COMPUTED_VALUE"""),104.48)</f>
        <v>104.48</v>
      </c>
    </row>
    <row r="1260">
      <c r="A1260" s="2">
        <f>IFERROR(__xludf.DUMMYFUNCTION("""COMPUTED_VALUE"""),42006.66666666667)</f>
        <v>42006.66667</v>
      </c>
      <c r="B1260" s="1">
        <f>IFERROR(__xludf.DUMMYFUNCTION("""COMPUTED_VALUE"""),104.24)</f>
        <v>104.24</v>
      </c>
    </row>
    <row r="1261">
      <c r="A1261" s="2">
        <f>IFERROR(__xludf.DUMMYFUNCTION("""COMPUTED_VALUE"""),42009.66666666667)</f>
        <v>42009.66667</v>
      </c>
      <c r="B1261" s="1">
        <f>IFERROR(__xludf.DUMMYFUNCTION("""COMPUTED_VALUE"""),102.45)</f>
        <v>102.45</v>
      </c>
    </row>
    <row r="1262">
      <c r="A1262" s="2">
        <f>IFERROR(__xludf.DUMMYFUNCTION("""COMPUTED_VALUE"""),42010.66666666667)</f>
        <v>42010.66667</v>
      </c>
      <c r="B1262" s="1">
        <f>IFERROR(__xludf.DUMMYFUNCTION("""COMPUTED_VALUE"""),101.13)</f>
        <v>101.13</v>
      </c>
    </row>
    <row r="1263">
      <c r="A1263" s="2">
        <f>IFERROR(__xludf.DUMMYFUNCTION("""COMPUTED_VALUE"""),42011.66666666667)</f>
        <v>42011.66667</v>
      </c>
      <c r="B1263" s="1">
        <f>IFERROR(__xludf.DUMMYFUNCTION("""COMPUTED_VALUE"""),102.03)</f>
        <v>102.03</v>
      </c>
    </row>
    <row r="1264">
      <c r="A1264" s="2">
        <f>IFERROR(__xludf.DUMMYFUNCTION("""COMPUTED_VALUE"""),42012.66666666667)</f>
        <v>42012.66667</v>
      </c>
      <c r="B1264" s="1">
        <f>IFERROR(__xludf.DUMMYFUNCTION("""COMPUTED_VALUE"""),104.33)</f>
        <v>104.33</v>
      </c>
    </row>
    <row r="1265">
      <c r="A1265" s="2">
        <f>IFERROR(__xludf.DUMMYFUNCTION("""COMPUTED_VALUE"""),42013.66666666667)</f>
        <v>42013.66667</v>
      </c>
      <c r="B1265" s="1">
        <f>IFERROR(__xludf.DUMMYFUNCTION("""COMPUTED_VALUE"""),104.06)</f>
        <v>104.06</v>
      </c>
    </row>
    <row r="1266">
      <c r="A1266" s="2">
        <f>IFERROR(__xludf.DUMMYFUNCTION("""COMPUTED_VALUE"""),42016.66666666667)</f>
        <v>42016.66667</v>
      </c>
      <c r="B1266" s="1">
        <f>IFERROR(__xludf.DUMMYFUNCTION("""COMPUTED_VALUE"""),102.74)</f>
        <v>102.74</v>
      </c>
    </row>
    <row r="1267">
      <c r="A1267" s="2">
        <f>IFERROR(__xludf.DUMMYFUNCTION("""COMPUTED_VALUE"""),42017.66666666667)</f>
        <v>42017.66667</v>
      </c>
      <c r="B1267" s="1">
        <f>IFERROR(__xludf.DUMMYFUNCTION("""COMPUTED_VALUE"""),102.72)</f>
        <v>102.72</v>
      </c>
    </row>
    <row r="1268">
      <c r="A1268" s="2">
        <f>IFERROR(__xludf.DUMMYFUNCTION("""COMPUTED_VALUE"""),42018.66666666667)</f>
        <v>42018.66667</v>
      </c>
      <c r="B1268" s="1">
        <f>IFERROR(__xludf.DUMMYFUNCTION("""COMPUTED_VALUE"""),102.1)</f>
        <v>102.1</v>
      </c>
    </row>
    <row r="1269">
      <c r="A1269" s="2">
        <f>IFERROR(__xludf.DUMMYFUNCTION("""COMPUTED_VALUE"""),42019.66666666667)</f>
        <v>42019.66667</v>
      </c>
      <c r="B1269" s="1">
        <f>IFERROR(__xludf.DUMMYFUNCTION("""COMPUTED_VALUE"""),100.54)</f>
        <v>100.54</v>
      </c>
    </row>
    <row r="1270">
      <c r="A1270" s="2">
        <f>IFERROR(__xludf.DUMMYFUNCTION("""COMPUTED_VALUE"""),42020.66666666667)</f>
        <v>42020.66667</v>
      </c>
      <c r="B1270" s="1">
        <f>IFERROR(__xludf.DUMMYFUNCTION("""COMPUTED_VALUE"""),101.53)</f>
        <v>101.53</v>
      </c>
    </row>
    <row r="1271">
      <c r="A1271" s="2">
        <f>IFERROR(__xludf.DUMMYFUNCTION("""COMPUTED_VALUE"""),42024.66666666667)</f>
        <v>42024.66667</v>
      </c>
      <c r="B1271" s="1">
        <f>IFERROR(__xludf.DUMMYFUNCTION("""COMPUTED_VALUE"""),102.29)</f>
        <v>102.29</v>
      </c>
    </row>
    <row r="1272">
      <c r="A1272" s="2">
        <f>IFERROR(__xludf.DUMMYFUNCTION("""COMPUTED_VALUE"""),42025.66666666667)</f>
        <v>42025.66667</v>
      </c>
      <c r="B1272" s="1">
        <f>IFERROR(__xludf.DUMMYFUNCTION("""COMPUTED_VALUE"""),102.48)</f>
        <v>102.48</v>
      </c>
    </row>
    <row r="1273">
      <c r="A1273" s="2">
        <f>IFERROR(__xludf.DUMMYFUNCTION("""COMPUTED_VALUE"""),42026.66666666667)</f>
        <v>42026.66667</v>
      </c>
      <c r="B1273" s="1">
        <f>IFERROR(__xludf.DUMMYFUNCTION("""COMPUTED_VALUE"""),104.42)</f>
        <v>104.42</v>
      </c>
    </row>
    <row r="1274">
      <c r="A1274" s="2">
        <f>IFERROR(__xludf.DUMMYFUNCTION("""COMPUTED_VALUE"""),42027.66666666667)</f>
        <v>42027.66667</v>
      </c>
      <c r="B1274" s="1">
        <f>IFERROR(__xludf.DUMMYFUNCTION("""COMPUTED_VALUE"""),104.71)</f>
        <v>104.71</v>
      </c>
    </row>
    <row r="1275">
      <c r="A1275" s="2">
        <f>IFERROR(__xludf.DUMMYFUNCTION("""COMPUTED_VALUE"""),42030.66666666667)</f>
        <v>42030.66667</v>
      </c>
      <c r="B1275" s="1">
        <f>IFERROR(__xludf.DUMMYFUNCTION("""COMPUTED_VALUE"""),104.4)</f>
        <v>104.4</v>
      </c>
    </row>
    <row r="1276">
      <c r="A1276" s="2">
        <f>IFERROR(__xludf.DUMMYFUNCTION("""COMPUTED_VALUE"""),42031.66666666667)</f>
        <v>42031.66667</v>
      </c>
      <c r="B1276" s="1">
        <f>IFERROR(__xludf.DUMMYFUNCTION("""COMPUTED_VALUE"""),101.38)</f>
        <v>101.38</v>
      </c>
    </row>
    <row r="1277">
      <c r="A1277" s="2">
        <f>IFERROR(__xludf.DUMMYFUNCTION("""COMPUTED_VALUE"""),42032.66666666667)</f>
        <v>42032.66667</v>
      </c>
      <c r="B1277" s="1">
        <f>IFERROR(__xludf.DUMMYFUNCTION("""COMPUTED_VALUE"""),101.24)</f>
        <v>101.24</v>
      </c>
    </row>
    <row r="1278">
      <c r="A1278" s="2">
        <f>IFERROR(__xludf.DUMMYFUNCTION("""COMPUTED_VALUE"""),42033.66666666667)</f>
        <v>42033.66667</v>
      </c>
      <c r="B1278" s="1">
        <f>IFERROR(__xludf.DUMMYFUNCTION("""COMPUTED_VALUE"""),102.23)</f>
        <v>102.23</v>
      </c>
    </row>
    <row r="1279">
      <c r="A1279" s="2">
        <f>IFERROR(__xludf.DUMMYFUNCTION("""COMPUTED_VALUE"""),42034.66666666667)</f>
        <v>42034.66667</v>
      </c>
      <c r="B1279" s="1">
        <f>IFERROR(__xludf.DUMMYFUNCTION("""COMPUTED_VALUE"""),100.81)</f>
        <v>100.81</v>
      </c>
    </row>
    <row r="1280">
      <c r="A1280" s="2">
        <f>IFERROR(__xludf.DUMMYFUNCTION("""COMPUTED_VALUE"""),42037.66666666667)</f>
        <v>42037.66667</v>
      </c>
      <c r="B1280" s="1">
        <f>IFERROR(__xludf.DUMMYFUNCTION("""COMPUTED_VALUE"""),101.69)</f>
        <v>101.69</v>
      </c>
    </row>
    <row r="1281">
      <c r="A1281" s="2">
        <f>IFERROR(__xludf.DUMMYFUNCTION("""COMPUTED_VALUE"""),42038.66666666667)</f>
        <v>42038.66667</v>
      </c>
      <c r="B1281" s="1">
        <f>IFERROR(__xludf.DUMMYFUNCTION("""COMPUTED_VALUE"""),102.95)</f>
        <v>102.95</v>
      </c>
    </row>
    <row r="1282">
      <c r="A1282" s="2">
        <f>IFERROR(__xludf.DUMMYFUNCTION("""COMPUTED_VALUE"""),42039.66666666667)</f>
        <v>42039.66667</v>
      </c>
      <c r="B1282" s="1">
        <f>IFERROR(__xludf.DUMMYFUNCTION("""COMPUTED_VALUE"""),103.11)</f>
        <v>103.11</v>
      </c>
    </row>
    <row r="1283">
      <c r="A1283" s="2">
        <f>IFERROR(__xludf.DUMMYFUNCTION("""COMPUTED_VALUE"""),42040.66666666667)</f>
        <v>42040.66667</v>
      </c>
      <c r="B1283" s="1">
        <f>IFERROR(__xludf.DUMMYFUNCTION("""COMPUTED_VALUE"""),104.16)</f>
        <v>104.16</v>
      </c>
    </row>
    <row r="1284">
      <c r="A1284" s="2">
        <f>IFERROR(__xludf.DUMMYFUNCTION("""COMPUTED_VALUE"""),42041.66666666667)</f>
        <v>42041.66667</v>
      </c>
      <c r="B1284" s="1">
        <f>IFERROR(__xludf.DUMMYFUNCTION("""COMPUTED_VALUE"""),103.74)</f>
        <v>103.74</v>
      </c>
    </row>
    <row r="1285">
      <c r="A1285" s="2">
        <f>IFERROR(__xludf.DUMMYFUNCTION("""COMPUTED_VALUE"""),42044.66666666667)</f>
        <v>42044.66667</v>
      </c>
      <c r="B1285" s="1">
        <f>IFERROR(__xludf.DUMMYFUNCTION("""COMPUTED_VALUE"""),103.5)</f>
        <v>103.5</v>
      </c>
    </row>
    <row r="1286">
      <c r="A1286" s="2">
        <f>IFERROR(__xludf.DUMMYFUNCTION("""COMPUTED_VALUE"""),42045.66666666667)</f>
        <v>42045.66667</v>
      </c>
      <c r="B1286" s="1">
        <f>IFERROR(__xludf.DUMMYFUNCTION("""COMPUTED_VALUE"""),105.06)</f>
        <v>105.06</v>
      </c>
    </row>
    <row r="1287">
      <c r="A1287" s="2">
        <f>IFERROR(__xludf.DUMMYFUNCTION("""COMPUTED_VALUE"""),42046.66666666667)</f>
        <v>42046.66667</v>
      </c>
      <c r="B1287" s="1">
        <f>IFERROR(__xludf.DUMMYFUNCTION("""COMPUTED_VALUE"""),105.5)</f>
        <v>105.5</v>
      </c>
    </row>
    <row r="1288">
      <c r="A1288" s="2">
        <f>IFERROR(__xludf.DUMMYFUNCTION("""COMPUTED_VALUE"""),42047.66666666667)</f>
        <v>42047.66667</v>
      </c>
      <c r="B1288" s="1">
        <f>IFERROR(__xludf.DUMMYFUNCTION("""COMPUTED_VALUE"""),107.17)</f>
        <v>107.17</v>
      </c>
    </row>
    <row r="1289">
      <c r="A1289" s="2">
        <f>IFERROR(__xludf.DUMMYFUNCTION("""COMPUTED_VALUE"""),42048.66666666667)</f>
        <v>42048.66667</v>
      </c>
      <c r="B1289" s="1">
        <f>IFERROR(__xludf.DUMMYFUNCTION("""COMPUTED_VALUE"""),108.04)</f>
        <v>108.04</v>
      </c>
    </row>
    <row r="1290">
      <c r="A1290" s="2">
        <f>IFERROR(__xludf.DUMMYFUNCTION("""COMPUTED_VALUE"""),42052.66666666667)</f>
        <v>42052.66667</v>
      </c>
      <c r="B1290" s="1">
        <f>IFERROR(__xludf.DUMMYFUNCTION("""COMPUTED_VALUE"""),108.09)</f>
        <v>108.09</v>
      </c>
    </row>
    <row r="1291">
      <c r="A1291" s="2">
        <f>IFERROR(__xludf.DUMMYFUNCTION("""COMPUTED_VALUE"""),42053.66666666667)</f>
        <v>42053.66667</v>
      </c>
      <c r="B1291" s="1">
        <f>IFERROR(__xludf.DUMMYFUNCTION("""COMPUTED_VALUE"""),108.29)</f>
        <v>108.29</v>
      </c>
    </row>
    <row r="1292">
      <c r="A1292" s="2">
        <f>IFERROR(__xludf.DUMMYFUNCTION("""COMPUTED_VALUE"""),42054.66666666667)</f>
        <v>42054.66667</v>
      </c>
      <c r="B1292" s="1">
        <f>IFERROR(__xludf.DUMMYFUNCTION("""COMPUTED_VALUE"""),108.72)</f>
        <v>108.72</v>
      </c>
    </row>
    <row r="1293">
      <c r="A1293" s="2">
        <f>IFERROR(__xludf.DUMMYFUNCTION("""COMPUTED_VALUE"""),42055.66666666667)</f>
        <v>42055.66667</v>
      </c>
      <c r="B1293" s="1">
        <f>IFERROR(__xludf.DUMMYFUNCTION("""COMPUTED_VALUE"""),109.41)</f>
        <v>109.41</v>
      </c>
    </row>
    <row r="1294">
      <c r="A1294" s="2">
        <f>IFERROR(__xludf.DUMMYFUNCTION("""COMPUTED_VALUE"""),42058.66666666667)</f>
        <v>42058.66667</v>
      </c>
      <c r="B1294" s="1">
        <f>IFERROR(__xludf.DUMMYFUNCTION("""COMPUTED_VALUE"""),109.41)</f>
        <v>109.41</v>
      </c>
    </row>
    <row r="1295">
      <c r="A1295" s="2">
        <f>IFERROR(__xludf.DUMMYFUNCTION("""COMPUTED_VALUE"""),42059.66666666667)</f>
        <v>42059.66667</v>
      </c>
      <c r="B1295" s="1">
        <f>IFERROR(__xludf.DUMMYFUNCTION("""COMPUTED_VALUE"""),109.68)</f>
        <v>109.68</v>
      </c>
    </row>
    <row r="1296">
      <c r="A1296" s="2">
        <f>IFERROR(__xludf.DUMMYFUNCTION("""COMPUTED_VALUE"""),42060.66666666667)</f>
        <v>42060.66667</v>
      </c>
      <c r="B1296" s="1">
        <f>IFERROR(__xludf.DUMMYFUNCTION("""COMPUTED_VALUE"""),109.12)</f>
        <v>109.12</v>
      </c>
    </row>
    <row r="1297">
      <c r="A1297" s="2">
        <f>IFERROR(__xludf.DUMMYFUNCTION("""COMPUTED_VALUE"""),42061.66666666667)</f>
        <v>42061.66667</v>
      </c>
      <c r="B1297" s="1">
        <f>IFERROR(__xludf.DUMMYFUNCTION("""COMPUTED_VALUE"""),109.79)</f>
        <v>109.79</v>
      </c>
    </row>
    <row r="1298">
      <c r="A1298" s="2">
        <f>IFERROR(__xludf.DUMMYFUNCTION("""COMPUTED_VALUE"""),42062.66666666667)</f>
        <v>42062.66667</v>
      </c>
      <c r="B1298" s="1">
        <f>IFERROR(__xludf.DUMMYFUNCTION("""COMPUTED_VALUE"""),109.21)</f>
        <v>109.21</v>
      </c>
    </row>
    <row r="1299">
      <c r="A1299" s="2">
        <f>IFERROR(__xludf.DUMMYFUNCTION("""COMPUTED_VALUE"""),42065.66666666667)</f>
        <v>42065.66667</v>
      </c>
      <c r="B1299" s="1">
        <f>IFERROR(__xludf.DUMMYFUNCTION("""COMPUTED_VALUE"""),110.24)</f>
        <v>110.24</v>
      </c>
    </row>
    <row r="1300">
      <c r="A1300" s="2">
        <f>IFERROR(__xludf.DUMMYFUNCTION("""COMPUTED_VALUE"""),42066.66666666667)</f>
        <v>42066.66667</v>
      </c>
      <c r="B1300" s="1">
        <f>IFERROR(__xludf.DUMMYFUNCTION("""COMPUTED_VALUE"""),109.39)</f>
        <v>109.39</v>
      </c>
    </row>
    <row r="1301">
      <c r="A1301" s="2">
        <f>IFERROR(__xludf.DUMMYFUNCTION("""COMPUTED_VALUE"""),42067.66666666667)</f>
        <v>42067.66667</v>
      </c>
      <c r="B1301" s="1">
        <f>IFERROR(__xludf.DUMMYFUNCTION("""COMPUTED_VALUE"""),109.02)</f>
        <v>109.02</v>
      </c>
    </row>
    <row r="1302">
      <c r="A1302" s="2">
        <f>IFERROR(__xludf.DUMMYFUNCTION("""COMPUTED_VALUE"""),42068.66666666667)</f>
        <v>42068.66667</v>
      </c>
      <c r="B1302" s="1">
        <f>IFERROR(__xludf.DUMMYFUNCTION("""COMPUTED_VALUE"""),108.98)</f>
        <v>108.98</v>
      </c>
    </row>
    <row r="1303">
      <c r="A1303" s="2">
        <f>IFERROR(__xludf.DUMMYFUNCTION("""COMPUTED_VALUE"""),42069.66666666667)</f>
        <v>42069.66667</v>
      </c>
      <c r="B1303" s="1">
        <f>IFERROR(__xludf.DUMMYFUNCTION("""COMPUTED_VALUE"""),107.75)</f>
        <v>107.75</v>
      </c>
    </row>
    <row r="1304">
      <c r="A1304" s="2">
        <f>IFERROR(__xludf.DUMMYFUNCTION("""COMPUTED_VALUE"""),42072.66666666667)</f>
        <v>42072.66667</v>
      </c>
      <c r="B1304" s="1">
        <f>IFERROR(__xludf.DUMMYFUNCTION("""COMPUTED_VALUE"""),108.2)</f>
        <v>108.2</v>
      </c>
    </row>
    <row r="1305">
      <c r="A1305" s="2">
        <f>IFERROR(__xludf.DUMMYFUNCTION("""COMPUTED_VALUE"""),42073.66666666667)</f>
        <v>42073.66667</v>
      </c>
      <c r="B1305" s="1">
        <f>IFERROR(__xludf.DUMMYFUNCTION("""COMPUTED_VALUE"""),106.06)</f>
        <v>106.06</v>
      </c>
    </row>
    <row r="1306">
      <c r="A1306" s="2">
        <f>IFERROR(__xludf.DUMMYFUNCTION("""COMPUTED_VALUE"""),42074.66666666667)</f>
        <v>42074.66667</v>
      </c>
      <c r="B1306" s="1">
        <f>IFERROR(__xludf.DUMMYFUNCTION("""COMPUTED_VALUE"""),105.48)</f>
        <v>105.48</v>
      </c>
    </row>
    <row r="1307">
      <c r="A1307" s="2">
        <f>IFERROR(__xludf.DUMMYFUNCTION("""COMPUTED_VALUE"""),42075.66666666667)</f>
        <v>42075.66667</v>
      </c>
      <c r="B1307" s="1">
        <f>IFERROR(__xludf.DUMMYFUNCTION("""COMPUTED_VALUE"""),106.11)</f>
        <v>106.11</v>
      </c>
    </row>
    <row r="1308">
      <c r="A1308" s="2">
        <f>IFERROR(__xludf.DUMMYFUNCTION("""COMPUTED_VALUE"""),42076.66666666667)</f>
        <v>42076.66667</v>
      </c>
      <c r="B1308" s="1">
        <f>IFERROR(__xludf.DUMMYFUNCTION("""COMPUTED_VALUE"""),105.57)</f>
        <v>105.57</v>
      </c>
    </row>
    <row r="1309">
      <c r="A1309" s="2">
        <f>IFERROR(__xludf.DUMMYFUNCTION("""COMPUTED_VALUE"""),42079.66666666667)</f>
        <v>42079.66667</v>
      </c>
      <c r="B1309" s="1">
        <f>IFERROR(__xludf.DUMMYFUNCTION("""COMPUTED_VALUE"""),106.84)</f>
        <v>106.84</v>
      </c>
    </row>
    <row r="1310">
      <c r="A1310" s="2">
        <f>IFERROR(__xludf.DUMMYFUNCTION("""COMPUTED_VALUE"""),42080.66666666667)</f>
        <v>42080.66667</v>
      </c>
      <c r="B1310" s="1">
        <f>IFERROR(__xludf.DUMMYFUNCTION("""COMPUTED_VALUE"""),106.95)</f>
        <v>106.95</v>
      </c>
    </row>
    <row r="1311">
      <c r="A1311" s="2">
        <f>IFERROR(__xludf.DUMMYFUNCTION("""COMPUTED_VALUE"""),42081.66666666667)</f>
        <v>42081.66667</v>
      </c>
      <c r="B1311" s="1">
        <f>IFERROR(__xludf.DUMMYFUNCTION("""COMPUTED_VALUE"""),108.24)</f>
        <v>108.24</v>
      </c>
    </row>
    <row r="1312">
      <c r="A1312" s="2">
        <f>IFERROR(__xludf.DUMMYFUNCTION("""COMPUTED_VALUE"""),42082.66666666667)</f>
        <v>42082.66667</v>
      </c>
      <c r="B1312" s="1">
        <f>IFERROR(__xludf.DUMMYFUNCTION("""COMPUTED_VALUE"""),108.15)</f>
        <v>108.15</v>
      </c>
    </row>
    <row r="1313">
      <c r="A1313" s="2">
        <f>IFERROR(__xludf.DUMMYFUNCTION("""COMPUTED_VALUE"""),42083.66666666667)</f>
        <v>42083.66667</v>
      </c>
      <c r="B1313" s="1">
        <f>IFERROR(__xludf.DUMMYFUNCTION("""COMPUTED_VALUE"""),108.77)</f>
        <v>108.77</v>
      </c>
    </row>
    <row r="1314">
      <c r="A1314" s="2">
        <f>IFERROR(__xludf.DUMMYFUNCTION("""COMPUTED_VALUE"""),42086.66666666667)</f>
        <v>42086.66667</v>
      </c>
      <c r="B1314" s="1">
        <f>IFERROR(__xludf.DUMMYFUNCTION("""COMPUTED_VALUE"""),108.8)</f>
        <v>108.8</v>
      </c>
    </row>
    <row r="1315">
      <c r="A1315" s="2">
        <f>IFERROR(__xludf.DUMMYFUNCTION("""COMPUTED_VALUE"""),42087.66666666667)</f>
        <v>42087.66667</v>
      </c>
      <c r="B1315" s="1">
        <f>IFERROR(__xludf.DUMMYFUNCTION("""COMPUTED_VALUE"""),108.5)</f>
        <v>108.5</v>
      </c>
    </row>
    <row r="1316">
      <c r="A1316" s="2">
        <f>IFERROR(__xludf.DUMMYFUNCTION("""COMPUTED_VALUE"""),42088.66666666667)</f>
        <v>42088.66667</v>
      </c>
      <c r="B1316" s="1">
        <f>IFERROR(__xludf.DUMMYFUNCTION("""COMPUTED_VALUE"""),105.52)</f>
        <v>105.52</v>
      </c>
    </row>
    <row r="1317">
      <c r="A1317" s="2">
        <f>IFERROR(__xludf.DUMMYFUNCTION("""COMPUTED_VALUE"""),42089.66666666667)</f>
        <v>42089.66667</v>
      </c>
      <c r="B1317" s="1">
        <f>IFERROR(__xludf.DUMMYFUNCTION("""COMPUTED_VALUE"""),105.59)</f>
        <v>105.59</v>
      </c>
    </row>
    <row r="1318">
      <c r="A1318" s="2">
        <f>IFERROR(__xludf.DUMMYFUNCTION("""COMPUTED_VALUE"""),42090.66666666667)</f>
        <v>42090.66667</v>
      </c>
      <c r="B1318" s="1">
        <f>IFERROR(__xludf.DUMMYFUNCTION("""COMPUTED_VALUE"""),105.85)</f>
        <v>105.85</v>
      </c>
    </row>
    <row r="1319">
      <c r="A1319" s="2">
        <f>IFERROR(__xludf.DUMMYFUNCTION("""COMPUTED_VALUE"""),42093.66666666667)</f>
        <v>42093.66667</v>
      </c>
      <c r="B1319" s="1">
        <f>IFERROR(__xludf.DUMMYFUNCTION("""COMPUTED_VALUE"""),107.05)</f>
        <v>107.05</v>
      </c>
    </row>
    <row r="1320">
      <c r="A1320" s="2">
        <f>IFERROR(__xludf.DUMMYFUNCTION("""COMPUTED_VALUE"""),42094.66666666667)</f>
        <v>42094.66667</v>
      </c>
      <c r="B1320" s="1">
        <f>IFERROR(__xludf.DUMMYFUNCTION("""COMPUTED_VALUE"""),106.52)</f>
        <v>106.52</v>
      </c>
    </row>
    <row r="1321">
      <c r="A1321" s="2">
        <f>IFERROR(__xludf.DUMMYFUNCTION("""COMPUTED_VALUE"""),42095.66666666667)</f>
        <v>42095.66667</v>
      </c>
      <c r="B1321" s="1">
        <f>IFERROR(__xludf.DUMMYFUNCTION("""COMPUTED_VALUE"""),105.67)</f>
        <v>105.67</v>
      </c>
    </row>
    <row r="1322">
      <c r="A1322" s="2">
        <f>IFERROR(__xludf.DUMMYFUNCTION("""COMPUTED_VALUE"""),42096.66666666667)</f>
        <v>42096.66667</v>
      </c>
      <c r="B1322" s="1">
        <f>IFERROR(__xludf.DUMMYFUNCTION("""COMPUTED_VALUE"""),105.66)</f>
        <v>105.66</v>
      </c>
    </row>
    <row r="1323">
      <c r="A1323" s="2">
        <f>IFERROR(__xludf.DUMMYFUNCTION("""COMPUTED_VALUE"""),42100.66666666667)</f>
        <v>42100.66667</v>
      </c>
      <c r="B1323" s="1">
        <f>IFERROR(__xludf.DUMMYFUNCTION("""COMPUTED_VALUE"""),106.65)</f>
        <v>106.65</v>
      </c>
    </row>
    <row r="1324">
      <c r="A1324" s="2">
        <f>IFERROR(__xludf.DUMMYFUNCTION("""COMPUTED_VALUE"""),42101.66666666667)</f>
        <v>42101.66667</v>
      </c>
      <c r="B1324" s="1">
        <f>IFERROR(__xludf.DUMMYFUNCTION("""COMPUTED_VALUE"""),106.53)</f>
        <v>106.53</v>
      </c>
    </row>
    <row r="1325">
      <c r="A1325" s="2">
        <f>IFERROR(__xludf.DUMMYFUNCTION("""COMPUTED_VALUE"""),42102.66666666667)</f>
        <v>42102.66667</v>
      </c>
      <c r="B1325" s="1">
        <f>IFERROR(__xludf.DUMMYFUNCTION("""COMPUTED_VALUE"""),106.91)</f>
        <v>106.91</v>
      </c>
    </row>
    <row r="1326">
      <c r="A1326" s="2">
        <f>IFERROR(__xludf.DUMMYFUNCTION("""COMPUTED_VALUE"""),42103.66666666667)</f>
        <v>42103.66667</v>
      </c>
      <c r="B1326" s="1">
        <f>IFERROR(__xludf.DUMMYFUNCTION("""COMPUTED_VALUE"""),107.35)</f>
        <v>107.35</v>
      </c>
    </row>
    <row r="1327">
      <c r="A1327" s="2">
        <f>IFERROR(__xludf.DUMMYFUNCTION("""COMPUTED_VALUE"""),42104.66666666667)</f>
        <v>42104.66667</v>
      </c>
      <c r="B1327" s="1">
        <f>IFERROR(__xludf.DUMMYFUNCTION("""COMPUTED_VALUE"""),107.82)</f>
        <v>107.82</v>
      </c>
    </row>
    <row r="1328">
      <c r="A1328" s="2">
        <f>IFERROR(__xludf.DUMMYFUNCTION("""COMPUTED_VALUE"""),42107.66666666667)</f>
        <v>42107.66667</v>
      </c>
      <c r="B1328" s="1">
        <f>IFERROR(__xludf.DUMMYFUNCTION("""COMPUTED_VALUE"""),107.37)</f>
        <v>107.37</v>
      </c>
    </row>
    <row r="1329">
      <c r="A1329" s="2">
        <f>IFERROR(__xludf.DUMMYFUNCTION("""COMPUTED_VALUE"""),42108.66666666667)</f>
        <v>42108.66667</v>
      </c>
      <c r="B1329" s="1">
        <f>IFERROR(__xludf.DUMMYFUNCTION("""COMPUTED_VALUE"""),106.98)</f>
        <v>106.98</v>
      </c>
    </row>
    <row r="1330">
      <c r="A1330" s="2">
        <f>IFERROR(__xludf.DUMMYFUNCTION("""COMPUTED_VALUE"""),42109.66666666667)</f>
        <v>42109.66667</v>
      </c>
      <c r="B1330" s="1">
        <f>IFERROR(__xludf.DUMMYFUNCTION("""COMPUTED_VALUE"""),107.95)</f>
        <v>107.95</v>
      </c>
    </row>
    <row r="1331">
      <c r="A1331" s="2">
        <f>IFERROR(__xludf.DUMMYFUNCTION("""COMPUTED_VALUE"""),42110.66666666667)</f>
        <v>42110.66667</v>
      </c>
      <c r="B1331" s="1">
        <f>IFERROR(__xludf.DUMMYFUNCTION("""COMPUTED_VALUE"""),107.73)</f>
        <v>107.73</v>
      </c>
    </row>
    <row r="1332">
      <c r="A1332" s="2">
        <f>IFERROR(__xludf.DUMMYFUNCTION("""COMPUTED_VALUE"""),42111.66666666667)</f>
        <v>42111.66667</v>
      </c>
      <c r="B1332" s="1">
        <f>IFERROR(__xludf.DUMMYFUNCTION("""COMPUTED_VALUE"""),106.08)</f>
        <v>106.08</v>
      </c>
    </row>
    <row r="1333">
      <c r="A1333" s="2">
        <f>IFERROR(__xludf.DUMMYFUNCTION("""COMPUTED_VALUE"""),42114.66666666667)</f>
        <v>42114.66667</v>
      </c>
      <c r="B1333" s="1">
        <f>IFERROR(__xludf.DUMMYFUNCTION("""COMPUTED_VALUE"""),107.81)</f>
        <v>107.81</v>
      </c>
    </row>
    <row r="1334">
      <c r="A1334" s="2">
        <f>IFERROR(__xludf.DUMMYFUNCTION("""COMPUTED_VALUE"""),42115.66666666667)</f>
        <v>42115.66667</v>
      </c>
      <c r="B1334" s="1">
        <f>IFERROR(__xludf.DUMMYFUNCTION("""COMPUTED_VALUE"""),107.9)</f>
        <v>107.9</v>
      </c>
    </row>
    <row r="1335">
      <c r="A1335" s="2">
        <f>IFERROR(__xludf.DUMMYFUNCTION("""COMPUTED_VALUE"""),42116.66666666667)</f>
        <v>42116.66667</v>
      </c>
      <c r="B1335" s="1">
        <f>IFERROR(__xludf.DUMMYFUNCTION("""COMPUTED_VALUE"""),108.94)</f>
        <v>108.94</v>
      </c>
    </row>
    <row r="1336">
      <c r="A1336" s="2">
        <f>IFERROR(__xludf.DUMMYFUNCTION("""COMPUTED_VALUE"""),42117.66666666667)</f>
        <v>42117.66667</v>
      </c>
      <c r="B1336" s="1">
        <f>IFERROR(__xludf.DUMMYFUNCTION("""COMPUTED_VALUE"""),109.2)</f>
        <v>109.2</v>
      </c>
    </row>
    <row r="1337">
      <c r="A1337" s="2">
        <f>IFERROR(__xludf.DUMMYFUNCTION("""COMPUTED_VALUE"""),42118.66666666667)</f>
        <v>42118.66667</v>
      </c>
      <c r="B1337" s="1">
        <f>IFERROR(__xludf.DUMMYFUNCTION("""COMPUTED_VALUE"""),109.82)</f>
        <v>109.82</v>
      </c>
    </row>
    <row r="1338">
      <c r="A1338" s="2">
        <f>IFERROR(__xludf.DUMMYFUNCTION("""COMPUTED_VALUE"""),42121.66666666667)</f>
        <v>42121.66667</v>
      </c>
      <c r="B1338" s="1">
        <f>IFERROR(__xludf.DUMMYFUNCTION("""COMPUTED_VALUE"""),110.07)</f>
        <v>110.07</v>
      </c>
    </row>
    <row r="1339">
      <c r="A1339" s="2">
        <f>IFERROR(__xludf.DUMMYFUNCTION("""COMPUTED_VALUE"""),42122.66666666667)</f>
        <v>42122.66667</v>
      </c>
      <c r="B1339" s="1">
        <f>IFERROR(__xludf.DUMMYFUNCTION("""COMPUTED_VALUE"""),110.19)</f>
        <v>110.19</v>
      </c>
    </row>
    <row r="1340">
      <c r="A1340" s="2">
        <f>IFERROR(__xludf.DUMMYFUNCTION("""COMPUTED_VALUE"""),42123.66666666667)</f>
        <v>42123.66667</v>
      </c>
      <c r="B1340" s="1">
        <f>IFERROR(__xludf.DUMMYFUNCTION("""COMPUTED_VALUE"""),109.68)</f>
        <v>109.68</v>
      </c>
    </row>
    <row r="1341">
      <c r="A1341" s="2">
        <f>IFERROR(__xludf.DUMMYFUNCTION("""COMPUTED_VALUE"""),42124.66666666667)</f>
        <v>42124.66667</v>
      </c>
      <c r="B1341" s="1">
        <f>IFERROR(__xludf.DUMMYFUNCTION("""COMPUTED_VALUE"""),107.89)</f>
        <v>107.89</v>
      </c>
    </row>
    <row r="1342">
      <c r="A1342" s="2">
        <f>IFERROR(__xludf.DUMMYFUNCTION("""COMPUTED_VALUE"""),42125.66666666667)</f>
        <v>42125.66667</v>
      </c>
      <c r="B1342" s="1">
        <f>IFERROR(__xludf.DUMMYFUNCTION("""COMPUTED_VALUE"""),109.27)</f>
        <v>109.27</v>
      </c>
    </row>
    <row r="1343">
      <c r="A1343" s="2">
        <f>IFERROR(__xludf.DUMMYFUNCTION("""COMPUTED_VALUE"""),42128.66666666667)</f>
        <v>42128.66667</v>
      </c>
      <c r="B1343" s="1">
        <f>IFERROR(__xludf.DUMMYFUNCTION("""COMPUTED_VALUE"""),109.35)</f>
        <v>109.35</v>
      </c>
    </row>
    <row r="1344">
      <c r="A1344" s="2">
        <f>IFERROR(__xludf.DUMMYFUNCTION("""COMPUTED_VALUE"""),42129.66666666667)</f>
        <v>42129.66667</v>
      </c>
      <c r="B1344" s="1">
        <f>IFERROR(__xludf.DUMMYFUNCTION("""COMPUTED_VALUE"""),107.64)</f>
        <v>107.64</v>
      </c>
    </row>
    <row r="1345">
      <c r="A1345" s="2">
        <f>IFERROR(__xludf.DUMMYFUNCTION("""COMPUTED_VALUE"""),42130.66666666667)</f>
        <v>42130.66667</v>
      </c>
      <c r="B1345" s="1">
        <f>IFERROR(__xludf.DUMMYFUNCTION("""COMPUTED_VALUE"""),107.03)</f>
        <v>107.03</v>
      </c>
    </row>
    <row r="1346">
      <c r="A1346" s="2">
        <f>IFERROR(__xludf.DUMMYFUNCTION("""COMPUTED_VALUE"""),42131.66666666667)</f>
        <v>42131.66667</v>
      </c>
      <c r="B1346" s="1">
        <f>IFERROR(__xludf.DUMMYFUNCTION("""COMPUTED_VALUE"""),107.8)</f>
        <v>107.8</v>
      </c>
    </row>
    <row r="1347">
      <c r="A1347" s="2">
        <f>IFERROR(__xludf.DUMMYFUNCTION("""COMPUTED_VALUE"""),42132.66666666667)</f>
        <v>42132.66667</v>
      </c>
      <c r="B1347" s="1">
        <f>IFERROR(__xludf.DUMMYFUNCTION("""COMPUTED_VALUE"""),109.32)</f>
        <v>109.32</v>
      </c>
    </row>
    <row r="1348">
      <c r="A1348" s="2">
        <f>IFERROR(__xludf.DUMMYFUNCTION("""COMPUTED_VALUE"""),42135.66666666667)</f>
        <v>42135.66667</v>
      </c>
      <c r="B1348" s="1">
        <f>IFERROR(__xludf.DUMMYFUNCTION("""COMPUTED_VALUE"""),108.89)</f>
        <v>108.89</v>
      </c>
    </row>
    <row r="1349">
      <c r="A1349" s="2">
        <f>IFERROR(__xludf.DUMMYFUNCTION("""COMPUTED_VALUE"""),42136.66666666667)</f>
        <v>42136.66667</v>
      </c>
      <c r="B1349" s="1">
        <f>IFERROR(__xludf.DUMMYFUNCTION("""COMPUTED_VALUE"""),108.32)</f>
        <v>108.32</v>
      </c>
    </row>
    <row r="1350">
      <c r="A1350" s="2">
        <f>IFERROR(__xludf.DUMMYFUNCTION("""COMPUTED_VALUE"""),42137.66666666667)</f>
        <v>42137.66667</v>
      </c>
      <c r="B1350" s="1">
        <f>IFERROR(__xludf.DUMMYFUNCTION("""COMPUTED_VALUE"""),108.84)</f>
        <v>108.84</v>
      </c>
    </row>
    <row r="1351">
      <c r="A1351" s="2">
        <f>IFERROR(__xludf.DUMMYFUNCTION("""COMPUTED_VALUE"""),42138.66666666667)</f>
        <v>42138.66667</v>
      </c>
      <c r="B1351" s="1">
        <f>IFERROR(__xludf.DUMMYFUNCTION("""COMPUTED_VALUE"""),110.57)</f>
        <v>110.57</v>
      </c>
    </row>
    <row r="1352">
      <c r="A1352" s="2">
        <f>IFERROR(__xludf.DUMMYFUNCTION("""COMPUTED_VALUE"""),42139.66666666667)</f>
        <v>42139.66667</v>
      </c>
      <c r="B1352" s="1">
        <f>IFERROR(__xludf.DUMMYFUNCTION("""COMPUTED_VALUE"""),110.26)</f>
        <v>110.26</v>
      </c>
    </row>
    <row r="1353">
      <c r="A1353" s="2">
        <f>IFERROR(__xludf.DUMMYFUNCTION("""COMPUTED_VALUE"""),42142.66666666667)</f>
        <v>42142.66667</v>
      </c>
      <c r="B1353" s="1">
        <f>IFERROR(__xludf.DUMMYFUNCTION("""COMPUTED_VALUE"""),110.83)</f>
        <v>110.83</v>
      </c>
    </row>
    <row r="1354">
      <c r="A1354" s="2">
        <f>IFERROR(__xludf.DUMMYFUNCTION("""COMPUTED_VALUE"""),42143.66666666667)</f>
        <v>42143.66667</v>
      </c>
      <c r="B1354" s="1">
        <f>IFERROR(__xludf.DUMMYFUNCTION("""COMPUTED_VALUE"""),110.69)</f>
        <v>110.69</v>
      </c>
    </row>
    <row r="1355">
      <c r="A1355" s="2">
        <f>IFERROR(__xludf.DUMMYFUNCTION("""COMPUTED_VALUE"""),42144.66666666667)</f>
        <v>42144.66667</v>
      </c>
      <c r="B1355" s="1">
        <f>IFERROR(__xludf.DUMMYFUNCTION("""COMPUTED_VALUE"""),110.66)</f>
        <v>110.66</v>
      </c>
    </row>
    <row r="1356">
      <c r="A1356" s="2">
        <f>IFERROR(__xludf.DUMMYFUNCTION("""COMPUTED_VALUE"""),42145.66666666667)</f>
        <v>42145.66667</v>
      </c>
      <c r="B1356" s="1">
        <f>IFERROR(__xludf.DUMMYFUNCTION("""COMPUTED_VALUE"""),111.04)</f>
        <v>111.04</v>
      </c>
    </row>
    <row r="1357">
      <c r="A1357" s="2">
        <f>IFERROR(__xludf.DUMMYFUNCTION("""COMPUTED_VALUE"""),42146.66666666667)</f>
        <v>42146.66667</v>
      </c>
      <c r="B1357" s="1">
        <f>IFERROR(__xludf.DUMMYFUNCTION("""COMPUTED_VALUE"""),111.08)</f>
        <v>111.08</v>
      </c>
    </row>
    <row r="1358">
      <c r="A1358" s="2">
        <f>IFERROR(__xludf.DUMMYFUNCTION("""COMPUTED_VALUE"""),42150.66666666667)</f>
        <v>42150.66667</v>
      </c>
      <c r="B1358" s="1">
        <f>IFERROR(__xludf.DUMMYFUNCTION("""COMPUTED_VALUE"""),109.54)</f>
        <v>109.54</v>
      </c>
    </row>
    <row r="1359">
      <c r="A1359" s="2">
        <f>IFERROR(__xludf.DUMMYFUNCTION("""COMPUTED_VALUE"""),42151.66666666667)</f>
        <v>42151.66667</v>
      </c>
      <c r="B1359" s="1">
        <f>IFERROR(__xludf.DUMMYFUNCTION("""COMPUTED_VALUE"""),111.41)</f>
        <v>111.41</v>
      </c>
    </row>
    <row r="1360">
      <c r="A1360" s="2">
        <f>IFERROR(__xludf.DUMMYFUNCTION("""COMPUTED_VALUE"""),42152.66666666667)</f>
        <v>42152.66667</v>
      </c>
      <c r="B1360" s="1">
        <f>IFERROR(__xludf.DUMMYFUNCTION("""COMPUTED_VALUE"""),111.35)</f>
        <v>111.35</v>
      </c>
    </row>
    <row r="1361">
      <c r="A1361" s="2">
        <f>IFERROR(__xludf.DUMMYFUNCTION("""COMPUTED_VALUE"""),42153.66666666667)</f>
        <v>42153.66667</v>
      </c>
      <c r="B1361" s="1">
        <f>IFERROR(__xludf.DUMMYFUNCTION("""COMPUTED_VALUE"""),110.58)</f>
        <v>110.58</v>
      </c>
    </row>
    <row r="1362">
      <c r="A1362" s="2">
        <f>IFERROR(__xludf.DUMMYFUNCTION("""COMPUTED_VALUE"""),42156.66666666667)</f>
        <v>42156.66667</v>
      </c>
      <c r="B1362" s="1">
        <f>IFERROR(__xludf.DUMMYFUNCTION("""COMPUTED_VALUE"""),110.91)</f>
        <v>110.91</v>
      </c>
    </row>
    <row r="1363">
      <c r="A1363" s="2">
        <f>IFERROR(__xludf.DUMMYFUNCTION("""COMPUTED_VALUE"""),42157.66666666667)</f>
        <v>42157.66667</v>
      </c>
      <c r="B1363" s="1">
        <f>IFERROR(__xludf.DUMMYFUNCTION("""COMPUTED_VALUE"""),110.65)</f>
        <v>110.65</v>
      </c>
    </row>
    <row r="1364">
      <c r="A1364" s="2">
        <f>IFERROR(__xludf.DUMMYFUNCTION("""COMPUTED_VALUE"""),42158.66666666667)</f>
        <v>42158.66667</v>
      </c>
      <c r="B1364" s="1">
        <f>IFERROR(__xludf.DUMMYFUNCTION("""COMPUTED_VALUE"""),111.06)</f>
        <v>111.06</v>
      </c>
    </row>
    <row r="1365">
      <c r="A1365" s="2">
        <f>IFERROR(__xludf.DUMMYFUNCTION("""COMPUTED_VALUE"""),42159.66666666667)</f>
        <v>42159.66667</v>
      </c>
      <c r="B1365" s="1">
        <f>IFERROR(__xludf.DUMMYFUNCTION("""COMPUTED_VALUE"""),110.02)</f>
        <v>110.02</v>
      </c>
    </row>
    <row r="1366">
      <c r="A1366" s="2">
        <f>IFERROR(__xludf.DUMMYFUNCTION("""COMPUTED_VALUE"""),42160.66666666667)</f>
        <v>42160.66667</v>
      </c>
      <c r="B1366" s="1">
        <f>IFERROR(__xludf.DUMMYFUNCTION("""COMPUTED_VALUE"""),109.98)</f>
        <v>109.98</v>
      </c>
    </row>
    <row r="1367">
      <c r="A1367" s="2">
        <f>IFERROR(__xludf.DUMMYFUNCTION("""COMPUTED_VALUE"""),42163.66666666667)</f>
        <v>42163.66667</v>
      </c>
      <c r="B1367" s="1">
        <f>IFERROR(__xludf.DUMMYFUNCTION("""COMPUTED_VALUE"""),108.6)</f>
        <v>108.6</v>
      </c>
    </row>
    <row r="1368">
      <c r="A1368" s="2">
        <f>IFERROR(__xludf.DUMMYFUNCTION("""COMPUTED_VALUE"""),42164.66666666667)</f>
        <v>42164.66667</v>
      </c>
      <c r="B1368" s="1">
        <f>IFERROR(__xludf.DUMMYFUNCTION("""COMPUTED_VALUE"""),108.41)</f>
        <v>108.41</v>
      </c>
    </row>
    <row r="1369">
      <c r="A1369" s="2">
        <f>IFERROR(__xludf.DUMMYFUNCTION("""COMPUTED_VALUE"""),42165.66666666667)</f>
        <v>42165.66667</v>
      </c>
      <c r="B1369" s="1">
        <f>IFERROR(__xludf.DUMMYFUNCTION("""COMPUTED_VALUE"""),110.05)</f>
        <v>110.05</v>
      </c>
    </row>
    <row r="1370">
      <c r="A1370" s="2">
        <f>IFERROR(__xludf.DUMMYFUNCTION("""COMPUTED_VALUE"""),42166.66666666667)</f>
        <v>42166.66667</v>
      </c>
      <c r="B1370" s="1">
        <f>IFERROR(__xludf.DUMMYFUNCTION("""COMPUTED_VALUE"""),110.07)</f>
        <v>110.07</v>
      </c>
    </row>
    <row r="1371">
      <c r="A1371" s="2">
        <f>IFERROR(__xludf.DUMMYFUNCTION("""COMPUTED_VALUE"""),42167.66666666667)</f>
        <v>42167.66667</v>
      </c>
      <c r="B1371" s="1">
        <f>IFERROR(__xludf.DUMMYFUNCTION("""COMPUTED_VALUE"""),109.28)</f>
        <v>109.28</v>
      </c>
    </row>
    <row r="1372">
      <c r="A1372" s="2">
        <f>IFERROR(__xludf.DUMMYFUNCTION("""COMPUTED_VALUE"""),42170.66666666667)</f>
        <v>42170.66667</v>
      </c>
      <c r="B1372" s="1">
        <f>IFERROR(__xludf.DUMMYFUNCTION("""COMPUTED_VALUE"""),108.68)</f>
        <v>108.68</v>
      </c>
    </row>
    <row r="1373">
      <c r="A1373" s="2">
        <f>IFERROR(__xludf.DUMMYFUNCTION("""COMPUTED_VALUE"""),42171.66666666667)</f>
        <v>42171.66667</v>
      </c>
      <c r="B1373" s="1">
        <f>IFERROR(__xludf.DUMMYFUNCTION("""COMPUTED_VALUE"""),109.36)</f>
        <v>109.36</v>
      </c>
    </row>
    <row r="1374">
      <c r="A1374" s="2">
        <f>IFERROR(__xludf.DUMMYFUNCTION("""COMPUTED_VALUE"""),42172.66666666667)</f>
        <v>42172.66667</v>
      </c>
      <c r="B1374" s="1">
        <f>IFERROR(__xludf.DUMMYFUNCTION("""COMPUTED_VALUE"""),109.52)</f>
        <v>109.52</v>
      </c>
    </row>
    <row r="1375">
      <c r="A1375" s="2">
        <f>IFERROR(__xludf.DUMMYFUNCTION("""COMPUTED_VALUE"""),42173.66666666667)</f>
        <v>42173.66667</v>
      </c>
      <c r="B1375" s="1">
        <f>IFERROR(__xludf.DUMMYFUNCTION("""COMPUTED_VALUE"""),110.44)</f>
        <v>110.44</v>
      </c>
    </row>
    <row r="1376">
      <c r="A1376" s="2">
        <f>IFERROR(__xludf.DUMMYFUNCTION("""COMPUTED_VALUE"""),42174.66666666667)</f>
        <v>42174.66667</v>
      </c>
      <c r="B1376" s="1">
        <f>IFERROR(__xludf.DUMMYFUNCTION("""COMPUTED_VALUE"""),109.64)</f>
        <v>109.64</v>
      </c>
    </row>
    <row r="1377">
      <c r="A1377" s="2">
        <f>IFERROR(__xludf.DUMMYFUNCTION("""COMPUTED_VALUE"""),42177.66666666667)</f>
        <v>42177.66667</v>
      </c>
      <c r="B1377" s="1">
        <f>IFERROR(__xludf.DUMMYFUNCTION("""COMPUTED_VALUE"""),110.37)</f>
        <v>110.37</v>
      </c>
    </row>
    <row r="1378">
      <c r="A1378" s="2">
        <f>IFERROR(__xludf.DUMMYFUNCTION("""COMPUTED_VALUE"""),42178.66666666667)</f>
        <v>42178.66667</v>
      </c>
      <c r="B1378" s="1">
        <f>IFERROR(__xludf.DUMMYFUNCTION("""COMPUTED_VALUE"""),110.43)</f>
        <v>110.43</v>
      </c>
    </row>
    <row r="1379">
      <c r="A1379" s="2">
        <f>IFERROR(__xludf.DUMMYFUNCTION("""COMPUTED_VALUE"""),42179.66666666667)</f>
        <v>42179.66667</v>
      </c>
      <c r="B1379" s="1">
        <f>IFERROR(__xludf.DUMMYFUNCTION("""COMPUTED_VALUE"""),109.82)</f>
        <v>109.82</v>
      </c>
    </row>
    <row r="1380">
      <c r="A1380" s="2">
        <f>IFERROR(__xludf.DUMMYFUNCTION("""COMPUTED_VALUE"""),42180.66666666667)</f>
        <v>42180.66667</v>
      </c>
      <c r="B1380" s="1">
        <f>IFERROR(__xludf.DUMMYFUNCTION("""COMPUTED_VALUE"""),109.55)</f>
        <v>109.55</v>
      </c>
    </row>
    <row r="1381">
      <c r="A1381" s="2">
        <f>IFERROR(__xludf.DUMMYFUNCTION("""COMPUTED_VALUE"""),42181.66666666667)</f>
        <v>42181.66667</v>
      </c>
      <c r="B1381" s="1">
        <f>IFERROR(__xludf.DUMMYFUNCTION("""COMPUTED_VALUE"""),108.49)</f>
        <v>108.49</v>
      </c>
    </row>
    <row r="1382">
      <c r="A1382" s="2">
        <f>IFERROR(__xludf.DUMMYFUNCTION("""COMPUTED_VALUE"""),42184.66666666667)</f>
        <v>42184.66667</v>
      </c>
      <c r="B1382" s="1">
        <f>IFERROR(__xludf.DUMMYFUNCTION("""COMPUTED_VALUE"""),106.02)</f>
        <v>106.02</v>
      </c>
    </row>
    <row r="1383">
      <c r="A1383" s="2">
        <f>IFERROR(__xludf.DUMMYFUNCTION("""COMPUTED_VALUE"""),42185.66666666667)</f>
        <v>42185.66667</v>
      </c>
      <c r="B1383" s="1">
        <f>IFERROR(__xludf.DUMMYFUNCTION("""COMPUTED_VALUE"""),106.23)</f>
        <v>106.23</v>
      </c>
    </row>
    <row r="1384">
      <c r="A1384" s="2">
        <f>IFERROR(__xludf.DUMMYFUNCTION("""COMPUTED_VALUE"""),42186.66666666667)</f>
        <v>42186.66667</v>
      </c>
      <c r="B1384" s="1">
        <f>IFERROR(__xludf.DUMMYFUNCTION("""COMPUTED_VALUE"""),106.8)</f>
        <v>106.8</v>
      </c>
    </row>
    <row r="1385">
      <c r="A1385" s="2">
        <f>IFERROR(__xludf.DUMMYFUNCTION("""COMPUTED_VALUE"""),42187.66666666667)</f>
        <v>42187.66667</v>
      </c>
      <c r="B1385" s="1">
        <f>IFERROR(__xludf.DUMMYFUNCTION("""COMPUTED_VALUE"""),106.89)</f>
        <v>106.89</v>
      </c>
    </row>
    <row r="1386">
      <c r="A1386" s="2">
        <f>IFERROR(__xludf.DUMMYFUNCTION("""COMPUTED_VALUE"""),42191.66666666667)</f>
        <v>42191.66667</v>
      </c>
      <c r="B1386" s="1">
        <f>IFERROR(__xludf.DUMMYFUNCTION("""COMPUTED_VALUE"""),106.45)</f>
        <v>106.45</v>
      </c>
    </row>
    <row r="1387">
      <c r="A1387" s="2">
        <f>IFERROR(__xludf.DUMMYFUNCTION("""COMPUTED_VALUE"""),42192.66666666667)</f>
        <v>42192.66667</v>
      </c>
      <c r="B1387" s="1">
        <f>IFERROR(__xludf.DUMMYFUNCTION("""COMPUTED_VALUE"""),106.47)</f>
        <v>106.47</v>
      </c>
    </row>
    <row r="1388">
      <c r="A1388" s="2">
        <f>IFERROR(__xludf.DUMMYFUNCTION("""COMPUTED_VALUE"""),42193.66666666667)</f>
        <v>42193.66667</v>
      </c>
      <c r="B1388" s="1">
        <f>IFERROR(__xludf.DUMMYFUNCTION("""COMPUTED_VALUE"""),104.67)</f>
        <v>104.67</v>
      </c>
    </row>
    <row r="1389">
      <c r="A1389" s="2">
        <f>IFERROR(__xludf.DUMMYFUNCTION("""COMPUTED_VALUE"""),42194.66666666667)</f>
        <v>42194.66667</v>
      </c>
      <c r="B1389" s="1">
        <f>IFERROR(__xludf.DUMMYFUNCTION("""COMPUTED_VALUE"""),104.44)</f>
        <v>104.44</v>
      </c>
    </row>
    <row r="1390">
      <c r="A1390" s="2">
        <f>IFERROR(__xludf.DUMMYFUNCTION("""COMPUTED_VALUE"""),42195.66666666667)</f>
        <v>42195.66667</v>
      </c>
      <c r="B1390" s="1">
        <f>IFERROR(__xludf.DUMMYFUNCTION("""COMPUTED_VALUE"""),105.99)</f>
        <v>105.99</v>
      </c>
    </row>
    <row r="1391">
      <c r="A1391" s="2">
        <f>IFERROR(__xludf.DUMMYFUNCTION("""COMPUTED_VALUE"""),42198.66666666667)</f>
        <v>42198.66667</v>
      </c>
      <c r="B1391" s="1">
        <f>IFERROR(__xludf.DUMMYFUNCTION("""COMPUTED_VALUE"""),107.55)</f>
        <v>107.55</v>
      </c>
    </row>
    <row r="1392">
      <c r="A1392" s="2">
        <f>IFERROR(__xludf.DUMMYFUNCTION("""COMPUTED_VALUE"""),42199.66666666667)</f>
        <v>42199.66667</v>
      </c>
      <c r="B1392" s="1">
        <f>IFERROR(__xludf.DUMMYFUNCTION("""COMPUTED_VALUE"""),108.07)</f>
        <v>108.07</v>
      </c>
    </row>
    <row r="1393">
      <c r="A1393" s="2">
        <f>IFERROR(__xludf.DUMMYFUNCTION("""COMPUTED_VALUE"""),42200.66666666667)</f>
        <v>42200.66667</v>
      </c>
      <c r="B1393" s="1">
        <f>IFERROR(__xludf.DUMMYFUNCTION("""COMPUTED_VALUE"""),108.1)</f>
        <v>108.1</v>
      </c>
    </row>
    <row r="1394">
      <c r="A1394" s="2">
        <f>IFERROR(__xludf.DUMMYFUNCTION("""COMPUTED_VALUE"""),42201.66666666667)</f>
        <v>42201.66667</v>
      </c>
      <c r="B1394" s="1">
        <f>IFERROR(__xludf.DUMMYFUNCTION("""COMPUTED_VALUE"""),109.34)</f>
        <v>109.34</v>
      </c>
    </row>
    <row r="1395">
      <c r="A1395" s="2">
        <f>IFERROR(__xludf.DUMMYFUNCTION("""COMPUTED_VALUE"""),42202.66666666667)</f>
        <v>42202.66667</v>
      </c>
      <c r="B1395" s="1">
        <f>IFERROR(__xludf.DUMMYFUNCTION("""COMPUTED_VALUE"""),110.85)</f>
        <v>110.85</v>
      </c>
    </row>
    <row r="1396">
      <c r="A1396" s="2">
        <f>IFERROR(__xludf.DUMMYFUNCTION("""COMPUTED_VALUE"""),42205.66666666667)</f>
        <v>42205.66667</v>
      </c>
      <c r="B1396" s="1">
        <f>IFERROR(__xludf.DUMMYFUNCTION("""COMPUTED_VALUE"""),111.34)</f>
        <v>111.34</v>
      </c>
    </row>
    <row r="1397">
      <c r="A1397" s="2">
        <f>IFERROR(__xludf.DUMMYFUNCTION("""COMPUTED_VALUE"""),42206.66666666667)</f>
        <v>42206.66667</v>
      </c>
      <c r="B1397" s="1">
        <f>IFERROR(__xludf.DUMMYFUNCTION("""COMPUTED_VALUE"""),110.81)</f>
        <v>110.81</v>
      </c>
    </row>
    <row r="1398">
      <c r="A1398" s="2">
        <f>IFERROR(__xludf.DUMMYFUNCTION("""COMPUTED_VALUE"""),42207.66666666667)</f>
        <v>42207.66667</v>
      </c>
      <c r="B1398" s="1">
        <f>IFERROR(__xludf.DUMMYFUNCTION("""COMPUTED_VALUE"""),109.25)</f>
        <v>109.25</v>
      </c>
    </row>
    <row r="1399">
      <c r="A1399" s="2">
        <f>IFERROR(__xludf.DUMMYFUNCTION("""COMPUTED_VALUE"""),42208.66666666667)</f>
        <v>42208.66667</v>
      </c>
      <c r="B1399" s="1">
        <f>IFERROR(__xludf.DUMMYFUNCTION("""COMPUTED_VALUE"""),109.06)</f>
        <v>109.06</v>
      </c>
    </row>
    <row r="1400">
      <c r="A1400" s="2">
        <f>IFERROR(__xludf.DUMMYFUNCTION("""COMPUTED_VALUE"""),42209.66666666667)</f>
        <v>42209.66667</v>
      </c>
      <c r="B1400" s="1">
        <f>IFERROR(__xludf.DUMMYFUNCTION("""COMPUTED_VALUE"""),108.31)</f>
        <v>108.31</v>
      </c>
    </row>
    <row r="1401">
      <c r="A1401" s="2">
        <f>IFERROR(__xludf.DUMMYFUNCTION("""COMPUTED_VALUE"""),42212.66666666667)</f>
        <v>42212.66667</v>
      </c>
      <c r="B1401" s="1">
        <f>IFERROR(__xludf.DUMMYFUNCTION("""COMPUTED_VALUE"""),107.21)</f>
        <v>107.21</v>
      </c>
    </row>
    <row r="1402">
      <c r="A1402" s="2">
        <f>IFERROR(__xludf.DUMMYFUNCTION("""COMPUTED_VALUE"""),42213.66666666667)</f>
        <v>42213.66667</v>
      </c>
      <c r="B1402" s="1">
        <f>IFERROR(__xludf.DUMMYFUNCTION("""COMPUTED_VALUE"""),108.29)</f>
        <v>108.29</v>
      </c>
    </row>
    <row r="1403">
      <c r="A1403" s="2">
        <f>IFERROR(__xludf.DUMMYFUNCTION("""COMPUTED_VALUE"""),42214.66666666667)</f>
        <v>42214.66667</v>
      </c>
      <c r="B1403" s="1">
        <f>IFERROR(__xludf.DUMMYFUNCTION("""COMPUTED_VALUE"""),108.86)</f>
        <v>108.86</v>
      </c>
    </row>
    <row r="1404">
      <c r="A1404" s="2">
        <f>IFERROR(__xludf.DUMMYFUNCTION("""COMPUTED_VALUE"""),42215.66666666667)</f>
        <v>42215.66667</v>
      </c>
      <c r="B1404" s="1">
        <f>IFERROR(__xludf.DUMMYFUNCTION("""COMPUTED_VALUE"""),109.12)</f>
        <v>109.12</v>
      </c>
    </row>
    <row r="1405">
      <c r="A1405" s="2">
        <f>IFERROR(__xludf.DUMMYFUNCTION("""COMPUTED_VALUE"""),42216.66666666667)</f>
        <v>42216.66667</v>
      </c>
      <c r="B1405" s="1">
        <f>IFERROR(__xludf.DUMMYFUNCTION("""COMPUTED_VALUE"""),108.64)</f>
        <v>108.64</v>
      </c>
    </row>
    <row r="1406">
      <c r="A1406" s="2">
        <f>IFERROR(__xludf.DUMMYFUNCTION("""COMPUTED_VALUE"""),42219.66666666667)</f>
        <v>42219.66667</v>
      </c>
      <c r="B1406" s="1">
        <f>IFERROR(__xludf.DUMMYFUNCTION("""COMPUTED_VALUE"""),107.99)</f>
        <v>107.99</v>
      </c>
    </row>
    <row r="1407">
      <c r="A1407" s="2">
        <f>IFERROR(__xludf.DUMMYFUNCTION("""COMPUTED_VALUE"""),42220.66666666667)</f>
        <v>42220.66667</v>
      </c>
      <c r="B1407" s="1">
        <f>IFERROR(__xludf.DUMMYFUNCTION("""COMPUTED_VALUE"""),107.32)</f>
        <v>107.32</v>
      </c>
    </row>
    <row r="1408">
      <c r="A1408" s="2">
        <f>IFERROR(__xludf.DUMMYFUNCTION("""COMPUTED_VALUE"""),42221.66666666667)</f>
        <v>42221.66667</v>
      </c>
      <c r="B1408" s="1">
        <f>IFERROR(__xludf.DUMMYFUNCTION("""COMPUTED_VALUE"""),108.37)</f>
        <v>108.37</v>
      </c>
    </row>
    <row r="1409">
      <c r="A1409" s="2">
        <f>IFERROR(__xludf.DUMMYFUNCTION("""COMPUTED_VALUE"""),42222.66666666667)</f>
        <v>42222.66667</v>
      </c>
      <c r="B1409" s="1">
        <f>IFERROR(__xludf.DUMMYFUNCTION("""COMPUTED_VALUE"""),107.24)</f>
        <v>107.24</v>
      </c>
    </row>
    <row r="1410">
      <c r="A1410" s="2">
        <f>IFERROR(__xludf.DUMMYFUNCTION("""COMPUTED_VALUE"""),42223.66666666667)</f>
        <v>42223.66667</v>
      </c>
      <c r="B1410" s="1">
        <f>IFERROR(__xludf.DUMMYFUNCTION("""COMPUTED_VALUE"""),107.33)</f>
        <v>107.33</v>
      </c>
    </row>
    <row r="1411">
      <c r="A1411" s="2">
        <f>IFERROR(__xludf.DUMMYFUNCTION("""COMPUTED_VALUE"""),42226.66666666667)</f>
        <v>42226.66667</v>
      </c>
      <c r="B1411" s="1">
        <f>IFERROR(__xludf.DUMMYFUNCTION("""COMPUTED_VALUE"""),108.97)</f>
        <v>108.97</v>
      </c>
    </row>
    <row r="1412">
      <c r="A1412" s="2">
        <f>IFERROR(__xludf.DUMMYFUNCTION("""COMPUTED_VALUE"""),42227.66666666667)</f>
        <v>42227.66667</v>
      </c>
      <c r="B1412" s="1">
        <f>IFERROR(__xludf.DUMMYFUNCTION("""COMPUTED_VALUE"""),107.19)</f>
        <v>107.19</v>
      </c>
    </row>
    <row r="1413">
      <c r="A1413" s="2">
        <f>IFERROR(__xludf.DUMMYFUNCTION("""COMPUTED_VALUE"""),42228.66666666667)</f>
        <v>42228.66667</v>
      </c>
      <c r="B1413" s="1">
        <f>IFERROR(__xludf.DUMMYFUNCTION("""COMPUTED_VALUE"""),107.71)</f>
        <v>107.71</v>
      </c>
    </row>
    <row r="1414">
      <c r="A1414" s="2">
        <f>IFERROR(__xludf.DUMMYFUNCTION("""COMPUTED_VALUE"""),42229.66666666667)</f>
        <v>42229.66667</v>
      </c>
      <c r="B1414" s="1">
        <f>IFERROR(__xludf.DUMMYFUNCTION("""COMPUTED_VALUE"""),107.44)</f>
        <v>107.44</v>
      </c>
    </row>
    <row r="1415">
      <c r="A1415" s="2">
        <f>IFERROR(__xludf.DUMMYFUNCTION("""COMPUTED_VALUE"""),42230.66666666667)</f>
        <v>42230.66667</v>
      </c>
      <c r="B1415" s="1">
        <f>IFERROR(__xludf.DUMMYFUNCTION("""COMPUTED_VALUE"""),108.01)</f>
        <v>108.01</v>
      </c>
    </row>
    <row r="1416">
      <c r="A1416" s="2">
        <f>IFERROR(__xludf.DUMMYFUNCTION("""COMPUTED_VALUE"""),42233.66666666667)</f>
        <v>42233.66667</v>
      </c>
      <c r="B1416" s="1">
        <f>IFERROR(__xludf.DUMMYFUNCTION("""COMPUTED_VALUE"""),108.71)</f>
        <v>108.71</v>
      </c>
    </row>
    <row r="1417">
      <c r="A1417" s="2">
        <f>IFERROR(__xludf.DUMMYFUNCTION("""COMPUTED_VALUE"""),42234.66666666667)</f>
        <v>42234.66667</v>
      </c>
      <c r="B1417" s="1">
        <f>IFERROR(__xludf.DUMMYFUNCTION("""COMPUTED_VALUE"""),108.03)</f>
        <v>108.03</v>
      </c>
    </row>
    <row r="1418">
      <c r="A1418" s="2">
        <f>IFERROR(__xludf.DUMMYFUNCTION("""COMPUTED_VALUE"""),42235.66666666667)</f>
        <v>42235.66667</v>
      </c>
      <c r="B1418" s="1">
        <f>IFERROR(__xludf.DUMMYFUNCTION("""COMPUTED_VALUE"""),107.14)</f>
        <v>107.14</v>
      </c>
    </row>
    <row r="1419">
      <c r="A1419" s="2">
        <f>IFERROR(__xludf.DUMMYFUNCTION("""COMPUTED_VALUE"""),42236.66666666667)</f>
        <v>42236.66667</v>
      </c>
      <c r="B1419" s="1">
        <f>IFERROR(__xludf.DUMMYFUNCTION("""COMPUTED_VALUE"""),104.38)</f>
        <v>104.38</v>
      </c>
    </row>
    <row r="1420">
      <c r="A1420" s="2">
        <f>IFERROR(__xludf.DUMMYFUNCTION("""COMPUTED_VALUE"""),42237.66666666667)</f>
        <v>42237.66667</v>
      </c>
      <c r="B1420" s="1">
        <f>IFERROR(__xludf.DUMMYFUNCTION("""COMPUTED_VALUE"""),100.46)</f>
        <v>100.46</v>
      </c>
    </row>
    <row r="1421">
      <c r="A1421" s="2">
        <f>IFERROR(__xludf.DUMMYFUNCTION("""COMPUTED_VALUE"""),42240.66666666667)</f>
        <v>42240.66667</v>
      </c>
      <c r="B1421" s="1">
        <f>IFERROR(__xludf.DUMMYFUNCTION("""COMPUTED_VALUE"""),96.8)</f>
        <v>96.8</v>
      </c>
    </row>
    <row r="1422">
      <c r="A1422" s="2">
        <f>IFERROR(__xludf.DUMMYFUNCTION("""COMPUTED_VALUE"""),42241.66666666667)</f>
        <v>42241.66667</v>
      </c>
      <c r="B1422" s="1">
        <f>IFERROR(__xludf.DUMMYFUNCTION("""COMPUTED_VALUE"""),95.76)</f>
        <v>95.76</v>
      </c>
    </row>
    <row r="1423">
      <c r="A1423" s="2">
        <f>IFERROR(__xludf.DUMMYFUNCTION("""COMPUTED_VALUE"""),42242.66666666667)</f>
        <v>42242.66667</v>
      </c>
      <c r="B1423" s="1">
        <f>IFERROR(__xludf.DUMMYFUNCTION("""COMPUTED_VALUE"""),100.54)</f>
        <v>100.54</v>
      </c>
    </row>
    <row r="1424">
      <c r="A1424" s="2">
        <f>IFERROR(__xludf.DUMMYFUNCTION("""COMPUTED_VALUE"""),42243.66666666667)</f>
        <v>42243.66667</v>
      </c>
      <c r="B1424" s="1">
        <f>IFERROR(__xludf.DUMMYFUNCTION("""COMPUTED_VALUE"""),102.96)</f>
        <v>102.96</v>
      </c>
    </row>
    <row r="1425">
      <c r="A1425" s="2">
        <f>IFERROR(__xludf.DUMMYFUNCTION("""COMPUTED_VALUE"""),42244.66666666667)</f>
        <v>42244.66667</v>
      </c>
      <c r="B1425" s="1">
        <f>IFERROR(__xludf.DUMMYFUNCTION("""COMPUTED_VALUE"""),103.18)</f>
        <v>103.18</v>
      </c>
    </row>
    <row r="1426">
      <c r="A1426" s="2">
        <f>IFERROR(__xludf.DUMMYFUNCTION("""COMPUTED_VALUE"""),42247.66666666667)</f>
        <v>42247.66667</v>
      </c>
      <c r="B1426" s="1">
        <f>IFERROR(__xludf.DUMMYFUNCTION("""COMPUTED_VALUE"""),102.34)</f>
        <v>102.34</v>
      </c>
    </row>
    <row r="1427">
      <c r="A1427" s="2">
        <f>IFERROR(__xludf.DUMMYFUNCTION("""COMPUTED_VALUE"""),42248.66666666667)</f>
        <v>42248.66667</v>
      </c>
      <c r="B1427" s="1">
        <f>IFERROR(__xludf.DUMMYFUNCTION("""COMPUTED_VALUE"""),99.08)</f>
        <v>99.08</v>
      </c>
    </row>
    <row r="1428">
      <c r="A1428" s="2">
        <f>IFERROR(__xludf.DUMMYFUNCTION("""COMPUTED_VALUE"""),42249.66666666667)</f>
        <v>42249.66667</v>
      </c>
      <c r="B1428" s="1">
        <f>IFERROR(__xludf.DUMMYFUNCTION("""COMPUTED_VALUE"""),101.4)</f>
        <v>101.4</v>
      </c>
    </row>
    <row r="1429">
      <c r="A1429" s="2">
        <f>IFERROR(__xludf.DUMMYFUNCTION("""COMPUTED_VALUE"""),42250.66666666667)</f>
        <v>42250.66667</v>
      </c>
      <c r="B1429" s="1">
        <f>IFERROR(__xludf.DUMMYFUNCTION("""COMPUTED_VALUE"""),101.5)</f>
        <v>101.5</v>
      </c>
    </row>
    <row r="1430">
      <c r="A1430" s="2">
        <f>IFERROR(__xludf.DUMMYFUNCTION("""COMPUTED_VALUE"""),42251.66666666667)</f>
        <v>42251.66667</v>
      </c>
      <c r="B1430" s="1">
        <f>IFERROR(__xludf.DUMMYFUNCTION("""COMPUTED_VALUE"""),100.03)</f>
        <v>100.03</v>
      </c>
    </row>
    <row r="1431">
      <c r="A1431" s="2">
        <f>IFERROR(__xludf.DUMMYFUNCTION("""COMPUTED_VALUE"""),42255.66666666667)</f>
        <v>42255.66667</v>
      </c>
      <c r="B1431" s="1">
        <f>IFERROR(__xludf.DUMMYFUNCTION("""COMPUTED_VALUE"""),102.82)</f>
        <v>102.82</v>
      </c>
    </row>
    <row r="1432">
      <c r="A1432" s="2">
        <f>IFERROR(__xludf.DUMMYFUNCTION("""COMPUTED_VALUE"""),42256.66666666667)</f>
        <v>42256.66667</v>
      </c>
      <c r="B1432" s="1">
        <f>IFERROR(__xludf.DUMMYFUNCTION("""COMPUTED_VALUE"""),101.58)</f>
        <v>101.58</v>
      </c>
    </row>
    <row r="1433">
      <c r="A1433" s="2">
        <f>IFERROR(__xludf.DUMMYFUNCTION("""COMPUTED_VALUE"""),42257.66666666667)</f>
        <v>42257.66667</v>
      </c>
      <c r="B1433" s="1">
        <f>IFERROR(__xludf.DUMMYFUNCTION("""COMPUTED_VALUE"""),102.58)</f>
        <v>102.58</v>
      </c>
    </row>
    <row r="1434">
      <c r="A1434" s="2">
        <f>IFERROR(__xludf.DUMMYFUNCTION("""COMPUTED_VALUE"""),42258.66666666667)</f>
        <v>42258.66667</v>
      </c>
      <c r="B1434" s="1">
        <f>IFERROR(__xludf.DUMMYFUNCTION("""COMPUTED_VALUE"""),103.08)</f>
        <v>103.08</v>
      </c>
    </row>
    <row r="1435">
      <c r="A1435" s="2">
        <f>IFERROR(__xludf.DUMMYFUNCTION("""COMPUTED_VALUE"""),42261.66666666667)</f>
        <v>42261.66667</v>
      </c>
      <c r="B1435" s="1">
        <f>IFERROR(__xludf.DUMMYFUNCTION("""COMPUTED_VALUE"""),102.78)</f>
        <v>102.78</v>
      </c>
    </row>
    <row r="1436">
      <c r="A1436" s="2">
        <f>IFERROR(__xludf.DUMMYFUNCTION("""COMPUTED_VALUE"""),42262.66666666667)</f>
        <v>42262.66667</v>
      </c>
      <c r="B1436" s="1">
        <f>IFERROR(__xludf.DUMMYFUNCTION("""COMPUTED_VALUE"""),104.09)</f>
        <v>104.09</v>
      </c>
    </row>
    <row r="1437">
      <c r="A1437" s="2">
        <f>IFERROR(__xludf.DUMMYFUNCTION("""COMPUTED_VALUE"""),42263.66666666667)</f>
        <v>42263.66667</v>
      </c>
      <c r="B1437" s="1">
        <f>IFERROR(__xludf.DUMMYFUNCTION("""COMPUTED_VALUE"""),104.66)</f>
        <v>104.66</v>
      </c>
    </row>
    <row r="1438">
      <c r="A1438" s="2">
        <f>IFERROR(__xludf.DUMMYFUNCTION("""COMPUTED_VALUE"""),42264.66666666667)</f>
        <v>42264.66667</v>
      </c>
      <c r="B1438" s="1">
        <f>IFERROR(__xludf.DUMMYFUNCTION("""COMPUTED_VALUE"""),104.09)</f>
        <v>104.09</v>
      </c>
    </row>
    <row r="1439">
      <c r="A1439" s="2">
        <f>IFERROR(__xludf.DUMMYFUNCTION("""COMPUTED_VALUE"""),42265.66666666667)</f>
        <v>42265.66667</v>
      </c>
      <c r="B1439" s="1">
        <f>IFERROR(__xludf.DUMMYFUNCTION("""COMPUTED_VALUE"""),102.79)</f>
        <v>102.79</v>
      </c>
    </row>
    <row r="1440">
      <c r="A1440" s="2">
        <f>IFERROR(__xludf.DUMMYFUNCTION("""COMPUTED_VALUE"""),42268.66666666667)</f>
        <v>42268.66667</v>
      </c>
      <c r="B1440" s="1">
        <f>IFERROR(__xludf.DUMMYFUNCTION("""COMPUTED_VALUE"""),103.64)</f>
        <v>103.64</v>
      </c>
    </row>
    <row r="1441">
      <c r="A1441" s="2">
        <f>IFERROR(__xludf.DUMMYFUNCTION("""COMPUTED_VALUE"""),42269.66666666667)</f>
        <v>42269.66667</v>
      </c>
      <c r="B1441" s="1">
        <f>IFERROR(__xludf.DUMMYFUNCTION("""COMPUTED_VALUE"""),102.02)</f>
        <v>102.02</v>
      </c>
    </row>
    <row r="1442">
      <c r="A1442" s="2">
        <f>IFERROR(__xludf.DUMMYFUNCTION("""COMPUTED_VALUE"""),42270.66666666667)</f>
        <v>42270.66667</v>
      </c>
      <c r="B1442" s="1">
        <f>IFERROR(__xludf.DUMMYFUNCTION("""COMPUTED_VALUE"""),101.18)</f>
        <v>101.18</v>
      </c>
    </row>
    <row r="1443">
      <c r="A1443" s="2">
        <f>IFERROR(__xludf.DUMMYFUNCTION("""COMPUTED_VALUE"""),42271.66666666667)</f>
        <v>42271.66667</v>
      </c>
      <c r="B1443" s="1">
        <f>IFERROR(__xludf.DUMMYFUNCTION("""COMPUTED_VALUE"""),101.08)</f>
        <v>101.08</v>
      </c>
    </row>
    <row r="1444">
      <c r="A1444" s="2">
        <f>IFERROR(__xludf.DUMMYFUNCTION("""COMPUTED_VALUE"""),42272.66666666667)</f>
        <v>42272.66667</v>
      </c>
      <c r="B1444" s="1">
        <f>IFERROR(__xludf.DUMMYFUNCTION("""COMPUTED_VALUE"""),100.84)</f>
        <v>100.84</v>
      </c>
    </row>
    <row r="1445">
      <c r="A1445" s="2">
        <f>IFERROR(__xludf.DUMMYFUNCTION("""COMPUTED_VALUE"""),42275.66666666667)</f>
        <v>42275.66667</v>
      </c>
      <c r="B1445" s="1">
        <f>IFERROR(__xludf.DUMMYFUNCTION("""COMPUTED_VALUE"""),98.46)</f>
        <v>98.46</v>
      </c>
    </row>
    <row r="1446">
      <c r="A1446" s="2">
        <f>IFERROR(__xludf.DUMMYFUNCTION("""COMPUTED_VALUE"""),42276.66666666667)</f>
        <v>42276.66667</v>
      </c>
      <c r="B1446" s="1">
        <f>IFERROR(__xludf.DUMMYFUNCTION("""COMPUTED_VALUE"""),97.95)</f>
        <v>97.95</v>
      </c>
    </row>
    <row r="1447">
      <c r="A1447" s="2">
        <f>IFERROR(__xludf.DUMMYFUNCTION("""COMPUTED_VALUE"""),42277.66666666667)</f>
        <v>42277.66667</v>
      </c>
      <c r="B1447" s="1">
        <f>IFERROR(__xludf.DUMMYFUNCTION("""COMPUTED_VALUE"""),100.0)</f>
        <v>100</v>
      </c>
    </row>
    <row r="1448">
      <c r="A1448" s="2">
        <f>IFERROR(__xludf.DUMMYFUNCTION("""COMPUTED_VALUE"""),42278.66666666667)</f>
        <v>42278.66667</v>
      </c>
      <c r="B1448" s="1">
        <f>IFERROR(__xludf.DUMMYFUNCTION("""COMPUTED_VALUE"""),100.05)</f>
        <v>100.05</v>
      </c>
    </row>
    <row r="1449">
      <c r="A1449" s="2">
        <f>IFERROR(__xludf.DUMMYFUNCTION("""COMPUTED_VALUE"""),42279.66666666667)</f>
        <v>42279.66667</v>
      </c>
      <c r="B1449" s="1">
        <f>IFERROR(__xludf.DUMMYFUNCTION("""COMPUTED_VALUE"""),101.57)</f>
        <v>101.57</v>
      </c>
    </row>
    <row r="1450">
      <c r="A1450" s="2">
        <f>IFERROR(__xludf.DUMMYFUNCTION("""COMPUTED_VALUE"""),42282.66666666667)</f>
        <v>42282.66667</v>
      </c>
      <c r="B1450" s="1">
        <f>IFERROR(__xludf.DUMMYFUNCTION("""COMPUTED_VALUE"""),103.59)</f>
        <v>103.59</v>
      </c>
    </row>
    <row r="1451">
      <c r="A1451" s="2">
        <f>IFERROR(__xludf.DUMMYFUNCTION("""COMPUTED_VALUE"""),42283.66666666667)</f>
        <v>42283.66667</v>
      </c>
      <c r="B1451" s="1">
        <f>IFERROR(__xludf.DUMMYFUNCTION("""COMPUTED_VALUE"""),103.83)</f>
        <v>103.83</v>
      </c>
    </row>
    <row r="1452">
      <c r="A1452" s="2">
        <f>IFERROR(__xludf.DUMMYFUNCTION("""COMPUTED_VALUE"""),42284.66666666667)</f>
        <v>42284.66667</v>
      </c>
      <c r="B1452" s="1">
        <f>IFERROR(__xludf.DUMMYFUNCTION("""COMPUTED_VALUE"""),104.39)</f>
        <v>104.39</v>
      </c>
    </row>
    <row r="1453">
      <c r="A1453" s="2">
        <f>IFERROR(__xludf.DUMMYFUNCTION("""COMPUTED_VALUE"""),42285.66666666667)</f>
        <v>42285.66667</v>
      </c>
      <c r="B1453" s="1">
        <f>IFERROR(__xludf.DUMMYFUNCTION("""COMPUTED_VALUE"""),104.9)</f>
        <v>104.9</v>
      </c>
    </row>
    <row r="1454">
      <c r="A1454" s="2">
        <f>IFERROR(__xludf.DUMMYFUNCTION("""COMPUTED_VALUE"""),42286.66666666667)</f>
        <v>42286.66667</v>
      </c>
      <c r="B1454" s="1">
        <f>IFERROR(__xludf.DUMMYFUNCTION("""COMPUTED_VALUE"""),105.45)</f>
        <v>105.45</v>
      </c>
    </row>
    <row r="1455">
      <c r="A1455" s="2">
        <f>IFERROR(__xludf.DUMMYFUNCTION("""COMPUTED_VALUE"""),42289.66666666667)</f>
        <v>42289.66667</v>
      </c>
      <c r="B1455" s="1">
        <f>IFERROR(__xludf.DUMMYFUNCTION("""COMPUTED_VALUE"""),105.54)</f>
        <v>105.54</v>
      </c>
    </row>
    <row r="1456">
      <c r="A1456" s="2">
        <f>IFERROR(__xludf.DUMMYFUNCTION("""COMPUTED_VALUE"""),42290.66666666667)</f>
        <v>42290.66667</v>
      </c>
      <c r="B1456" s="1">
        <f>IFERROR(__xludf.DUMMYFUNCTION("""COMPUTED_VALUE"""),105.05)</f>
        <v>105.05</v>
      </c>
    </row>
    <row r="1457">
      <c r="A1457" s="2">
        <f>IFERROR(__xludf.DUMMYFUNCTION("""COMPUTED_VALUE"""),42291.66666666667)</f>
        <v>42291.66667</v>
      </c>
      <c r="B1457" s="1">
        <f>IFERROR(__xludf.DUMMYFUNCTION("""COMPUTED_VALUE"""),104.98)</f>
        <v>104.98</v>
      </c>
    </row>
    <row r="1458">
      <c r="A1458" s="2">
        <f>IFERROR(__xludf.DUMMYFUNCTION("""COMPUTED_VALUE"""),42292.66666666667)</f>
        <v>42292.66667</v>
      </c>
      <c r="B1458" s="1">
        <f>IFERROR(__xludf.DUMMYFUNCTION("""COMPUTED_VALUE"""),106.22)</f>
        <v>106.22</v>
      </c>
    </row>
    <row r="1459">
      <c r="A1459" s="2">
        <f>IFERROR(__xludf.DUMMYFUNCTION("""COMPUTED_VALUE"""),42293.66666666667)</f>
        <v>42293.66667</v>
      </c>
      <c r="B1459" s="1">
        <f>IFERROR(__xludf.DUMMYFUNCTION("""COMPUTED_VALUE"""),106.51)</f>
        <v>106.51</v>
      </c>
    </row>
    <row r="1460">
      <c r="A1460" s="2">
        <f>IFERROR(__xludf.DUMMYFUNCTION("""COMPUTED_VALUE"""),42296.66666666667)</f>
        <v>42296.66667</v>
      </c>
      <c r="B1460" s="1">
        <f>IFERROR(__xludf.DUMMYFUNCTION("""COMPUTED_VALUE"""),106.86)</f>
        <v>106.86</v>
      </c>
    </row>
    <row r="1461">
      <c r="A1461" s="2">
        <f>IFERROR(__xludf.DUMMYFUNCTION("""COMPUTED_VALUE"""),42297.66666666667)</f>
        <v>42297.66667</v>
      </c>
      <c r="B1461" s="1">
        <f>IFERROR(__xludf.DUMMYFUNCTION("""COMPUTED_VALUE"""),106.48)</f>
        <v>106.48</v>
      </c>
    </row>
    <row r="1462">
      <c r="A1462" s="2">
        <f>IFERROR(__xludf.DUMMYFUNCTION("""COMPUTED_VALUE"""),42298.66666666667)</f>
        <v>42298.66667</v>
      </c>
      <c r="B1462" s="1">
        <f>IFERROR(__xludf.DUMMYFUNCTION("""COMPUTED_VALUE"""),105.47)</f>
        <v>105.47</v>
      </c>
    </row>
    <row r="1463">
      <c r="A1463" s="2">
        <f>IFERROR(__xludf.DUMMYFUNCTION("""COMPUTED_VALUE"""),42299.66666666667)</f>
        <v>42299.66667</v>
      </c>
      <c r="B1463" s="1">
        <f>IFERROR(__xludf.DUMMYFUNCTION("""COMPUTED_VALUE"""),107.88)</f>
        <v>107.88</v>
      </c>
    </row>
    <row r="1464">
      <c r="A1464" s="2">
        <f>IFERROR(__xludf.DUMMYFUNCTION("""COMPUTED_VALUE"""),42300.66666666667)</f>
        <v>42300.66667</v>
      </c>
      <c r="B1464" s="1">
        <f>IFERROR(__xludf.DUMMYFUNCTION("""COMPUTED_VALUE"""),110.81)</f>
        <v>110.81</v>
      </c>
    </row>
    <row r="1465">
      <c r="A1465" s="2">
        <f>IFERROR(__xludf.DUMMYFUNCTION("""COMPUTED_VALUE"""),42303.66666666667)</f>
        <v>42303.66667</v>
      </c>
      <c r="B1465" s="1">
        <f>IFERROR(__xludf.DUMMYFUNCTION("""COMPUTED_VALUE"""),110.31)</f>
        <v>110.31</v>
      </c>
    </row>
    <row r="1466">
      <c r="A1466" s="2">
        <f>IFERROR(__xludf.DUMMYFUNCTION("""COMPUTED_VALUE"""),42304.66666666667)</f>
        <v>42304.66667</v>
      </c>
      <c r="B1466" s="1">
        <f>IFERROR(__xludf.DUMMYFUNCTION("""COMPUTED_VALUE"""),109.62)</f>
        <v>109.62</v>
      </c>
    </row>
    <row r="1467">
      <c r="A1467" s="2">
        <f>IFERROR(__xludf.DUMMYFUNCTION("""COMPUTED_VALUE"""),42305.66666666667)</f>
        <v>42305.66667</v>
      </c>
      <c r="B1467" s="1">
        <f>IFERROR(__xludf.DUMMYFUNCTION("""COMPUTED_VALUE"""),111.54)</f>
        <v>111.54</v>
      </c>
    </row>
    <row r="1468">
      <c r="A1468" s="2">
        <f>IFERROR(__xludf.DUMMYFUNCTION("""COMPUTED_VALUE"""),42306.66666666667)</f>
        <v>42306.66667</v>
      </c>
      <c r="B1468" s="1">
        <f>IFERROR(__xludf.DUMMYFUNCTION("""COMPUTED_VALUE"""),111.02)</f>
        <v>111.02</v>
      </c>
    </row>
    <row r="1469">
      <c r="A1469" s="2">
        <f>IFERROR(__xludf.DUMMYFUNCTION("""COMPUTED_VALUE"""),42307.66666666667)</f>
        <v>42307.66667</v>
      </c>
      <c r="B1469" s="1">
        <f>IFERROR(__xludf.DUMMYFUNCTION("""COMPUTED_VALUE"""),110.46)</f>
        <v>110.46</v>
      </c>
    </row>
    <row r="1470">
      <c r="A1470" s="2">
        <f>IFERROR(__xludf.DUMMYFUNCTION("""COMPUTED_VALUE"""),42310.66666666667)</f>
        <v>42310.66667</v>
      </c>
      <c r="B1470" s="1">
        <f>IFERROR(__xludf.DUMMYFUNCTION("""COMPUTED_VALUE"""),111.52)</f>
        <v>111.52</v>
      </c>
    </row>
    <row r="1471">
      <c r="A1471" s="2">
        <f>IFERROR(__xludf.DUMMYFUNCTION("""COMPUTED_VALUE"""),42311.66666666667)</f>
        <v>42311.66667</v>
      </c>
      <c r="B1471" s="1">
        <f>IFERROR(__xludf.DUMMYFUNCTION("""COMPUTED_VALUE"""),112.25)</f>
        <v>112.25</v>
      </c>
    </row>
    <row r="1472">
      <c r="A1472" s="2">
        <f>IFERROR(__xludf.DUMMYFUNCTION("""COMPUTED_VALUE"""),42312.66666666667)</f>
        <v>42312.66667</v>
      </c>
      <c r="B1472" s="1">
        <f>IFERROR(__xludf.DUMMYFUNCTION("""COMPUTED_VALUE"""),112.46)</f>
        <v>112.46</v>
      </c>
    </row>
    <row r="1473">
      <c r="A1473" s="2">
        <f>IFERROR(__xludf.DUMMYFUNCTION("""COMPUTED_VALUE"""),42313.66666666667)</f>
        <v>42313.66667</v>
      </c>
      <c r="B1473" s="1">
        <f>IFERROR(__xludf.DUMMYFUNCTION("""COMPUTED_VALUE"""),112.12)</f>
        <v>112.12</v>
      </c>
    </row>
    <row r="1474">
      <c r="A1474" s="2">
        <f>IFERROR(__xludf.DUMMYFUNCTION("""COMPUTED_VALUE"""),42314.66666666667)</f>
        <v>42314.66667</v>
      </c>
      <c r="B1474" s="1">
        <f>IFERROR(__xludf.DUMMYFUNCTION("""COMPUTED_VALUE"""),112.78)</f>
        <v>112.78</v>
      </c>
    </row>
    <row r="1475">
      <c r="A1475" s="2">
        <f>IFERROR(__xludf.DUMMYFUNCTION("""COMPUTED_VALUE"""),42317.66666666667)</f>
        <v>42317.66667</v>
      </c>
      <c r="B1475" s="1">
        <f>IFERROR(__xludf.DUMMYFUNCTION("""COMPUTED_VALUE"""),111.71)</f>
        <v>111.71</v>
      </c>
    </row>
    <row r="1476">
      <c r="A1476" s="2">
        <f>IFERROR(__xludf.DUMMYFUNCTION("""COMPUTED_VALUE"""),42318.66666666667)</f>
        <v>42318.66667</v>
      </c>
      <c r="B1476" s="1">
        <f>IFERROR(__xludf.DUMMYFUNCTION("""COMPUTED_VALUE"""),110.89)</f>
        <v>110.89</v>
      </c>
    </row>
    <row r="1477">
      <c r="A1477" s="2">
        <f>IFERROR(__xludf.DUMMYFUNCTION("""COMPUTED_VALUE"""),42319.66666666667)</f>
        <v>42319.66667</v>
      </c>
      <c r="B1477" s="1">
        <f>IFERROR(__xludf.DUMMYFUNCTION("""COMPUTED_VALUE"""),110.83)</f>
        <v>110.83</v>
      </c>
    </row>
    <row r="1478">
      <c r="A1478" s="2">
        <f>IFERROR(__xludf.DUMMYFUNCTION("""COMPUTED_VALUE"""),42320.66666666667)</f>
        <v>42320.66667</v>
      </c>
      <c r="B1478" s="1">
        <f>IFERROR(__xludf.DUMMYFUNCTION("""COMPUTED_VALUE"""),109.72)</f>
        <v>109.72</v>
      </c>
    </row>
    <row r="1479">
      <c r="A1479" s="2">
        <f>IFERROR(__xludf.DUMMYFUNCTION("""COMPUTED_VALUE"""),42321.66666666667)</f>
        <v>42321.66667</v>
      </c>
      <c r="B1479" s="1">
        <f>IFERROR(__xludf.DUMMYFUNCTION("""COMPUTED_VALUE"""),107.57)</f>
        <v>107.57</v>
      </c>
    </row>
    <row r="1480">
      <c r="A1480" s="2">
        <f>IFERROR(__xludf.DUMMYFUNCTION("""COMPUTED_VALUE"""),42324.66666666667)</f>
        <v>42324.66667</v>
      </c>
      <c r="B1480" s="1">
        <f>IFERROR(__xludf.DUMMYFUNCTION("""COMPUTED_VALUE"""),109.01)</f>
        <v>109.01</v>
      </c>
    </row>
    <row r="1481">
      <c r="A1481" s="2">
        <f>IFERROR(__xludf.DUMMYFUNCTION("""COMPUTED_VALUE"""),42325.66666666667)</f>
        <v>42325.66667</v>
      </c>
      <c r="B1481" s="1">
        <f>IFERROR(__xludf.DUMMYFUNCTION("""COMPUTED_VALUE"""),109.08)</f>
        <v>109.08</v>
      </c>
    </row>
    <row r="1482">
      <c r="A1482" s="2">
        <f>IFERROR(__xludf.DUMMYFUNCTION("""COMPUTED_VALUE"""),42326.66666666667)</f>
        <v>42326.66667</v>
      </c>
      <c r="B1482" s="1">
        <f>IFERROR(__xludf.DUMMYFUNCTION("""COMPUTED_VALUE"""),110.82)</f>
        <v>110.82</v>
      </c>
    </row>
    <row r="1483">
      <c r="A1483" s="2">
        <f>IFERROR(__xludf.DUMMYFUNCTION("""COMPUTED_VALUE"""),42327.66666666667)</f>
        <v>42327.66667</v>
      </c>
      <c r="B1483" s="1">
        <f>IFERROR(__xludf.DUMMYFUNCTION("""COMPUTED_VALUE"""),111.27)</f>
        <v>111.27</v>
      </c>
    </row>
    <row r="1484">
      <c r="A1484" s="2">
        <f>IFERROR(__xludf.DUMMYFUNCTION("""COMPUTED_VALUE"""),42328.66666666667)</f>
        <v>42328.66667</v>
      </c>
      <c r="B1484" s="1">
        <f>IFERROR(__xludf.DUMMYFUNCTION("""COMPUTED_VALUE"""),112.12)</f>
        <v>112.12</v>
      </c>
    </row>
    <row r="1485">
      <c r="A1485" s="2">
        <f>IFERROR(__xludf.DUMMYFUNCTION("""COMPUTED_VALUE"""),42331.66666666667)</f>
        <v>42331.66667</v>
      </c>
      <c r="B1485" s="1">
        <f>IFERROR(__xludf.DUMMYFUNCTION("""COMPUTED_VALUE"""),111.53)</f>
        <v>111.53</v>
      </c>
    </row>
    <row r="1486">
      <c r="A1486" s="2">
        <f>IFERROR(__xludf.DUMMYFUNCTION("""COMPUTED_VALUE"""),42332.66666666667)</f>
        <v>42332.66667</v>
      </c>
      <c r="B1486" s="1">
        <f>IFERROR(__xludf.DUMMYFUNCTION("""COMPUTED_VALUE"""),111.67)</f>
        <v>111.67</v>
      </c>
    </row>
    <row r="1487">
      <c r="A1487" s="2">
        <f>IFERROR(__xludf.DUMMYFUNCTION("""COMPUTED_VALUE"""),42333.66666666667)</f>
        <v>42333.66667</v>
      </c>
      <c r="B1487" s="1">
        <f>IFERROR(__xludf.DUMMYFUNCTION("""COMPUTED_VALUE"""),111.42)</f>
        <v>111.42</v>
      </c>
    </row>
    <row r="1488">
      <c r="A1488" s="2">
        <f>IFERROR(__xludf.DUMMYFUNCTION("""COMPUTED_VALUE"""),42335.66666666667)</f>
        <v>42335.66667</v>
      </c>
      <c r="B1488" s="1">
        <f>IFERROR(__xludf.DUMMYFUNCTION("""COMPUTED_VALUE"""),111.61)</f>
        <v>111.61</v>
      </c>
    </row>
    <row r="1489">
      <c r="A1489" s="2">
        <f>IFERROR(__xludf.DUMMYFUNCTION("""COMPUTED_VALUE"""),42338.66666666667)</f>
        <v>42338.66667</v>
      </c>
      <c r="B1489" s="1">
        <f>IFERROR(__xludf.DUMMYFUNCTION("""COMPUTED_VALUE"""),111.77)</f>
        <v>111.77</v>
      </c>
    </row>
    <row r="1490">
      <c r="A1490" s="2">
        <f>IFERROR(__xludf.DUMMYFUNCTION("""COMPUTED_VALUE"""),42339.66666666667)</f>
        <v>42339.66667</v>
      </c>
      <c r="B1490" s="1">
        <f>IFERROR(__xludf.DUMMYFUNCTION("""COMPUTED_VALUE"""),112.77)</f>
        <v>112.77</v>
      </c>
    </row>
    <row r="1491">
      <c r="A1491" s="2">
        <f>IFERROR(__xludf.DUMMYFUNCTION("""COMPUTED_VALUE"""),42340.66666666667)</f>
        <v>42340.66667</v>
      </c>
      <c r="B1491" s="1">
        <f>IFERROR(__xludf.DUMMYFUNCTION("""COMPUTED_VALUE"""),112.17)</f>
        <v>112.17</v>
      </c>
    </row>
    <row r="1492">
      <c r="A1492" s="2">
        <f>IFERROR(__xludf.DUMMYFUNCTION("""COMPUTED_VALUE"""),42341.66666666667)</f>
        <v>42341.66667</v>
      </c>
      <c r="B1492" s="1">
        <f>IFERROR(__xludf.DUMMYFUNCTION("""COMPUTED_VALUE"""),110.61)</f>
        <v>110.61</v>
      </c>
    </row>
    <row r="1493">
      <c r="A1493" s="2">
        <f>IFERROR(__xludf.DUMMYFUNCTION("""COMPUTED_VALUE"""),42342.66666666667)</f>
        <v>42342.66667</v>
      </c>
      <c r="B1493" s="1">
        <f>IFERROR(__xludf.DUMMYFUNCTION("""COMPUTED_VALUE"""),113.02)</f>
        <v>113.02</v>
      </c>
    </row>
    <row r="1494">
      <c r="A1494" s="2">
        <f>IFERROR(__xludf.DUMMYFUNCTION("""COMPUTED_VALUE"""),42345.66666666667)</f>
        <v>42345.66667</v>
      </c>
      <c r="B1494" s="1">
        <f>IFERROR(__xludf.DUMMYFUNCTION("""COMPUTED_VALUE"""),112.29)</f>
        <v>112.29</v>
      </c>
    </row>
    <row r="1495">
      <c r="A1495" s="2">
        <f>IFERROR(__xludf.DUMMYFUNCTION("""COMPUTED_VALUE"""),42346.66666666667)</f>
        <v>42346.66667</v>
      </c>
      <c r="B1495" s="1">
        <f>IFERROR(__xludf.DUMMYFUNCTION("""COMPUTED_VALUE"""),112.1)</f>
        <v>112.1</v>
      </c>
    </row>
    <row r="1496">
      <c r="A1496" s="2">
        <f>IFERROR(__xludf.DUMMYFUNCTION("""COMPUTED_VALUE"""),42347.66666666667)</f>
        <v>42347.66667</v>
      </c>
      <c r="B1496" s="1">
        <f>IFERROR(__xludf.DUMMYFUNCTION("""COMPUTED_VALUE"""),110.42)</f>
        <v>110.42</v>
      </c>
    </row>
    <row r="1497">
      <c r="A1497" s="2">
        <f>IFERROR(__xludf.DUMMYFUNCTION("""COMPUTED_VALUE"""),42348.66666666667)</f>
        <v>42348.66667</v>
      </c>
      <c r="B1497" s="1">
        <f>IFERROR(__xludf.DUMMYFUNCTION("""COMPUTED_VALUE"""),110.68)</f>
        <v>110.68</v>
      </c>
    </row>
    <row r="1498">
      <c r="A1498" s="2">
        <f>IFERROR(__xludf.DUMMYFUNCTION("""COMPUTED_VALUE"""),42349.66666666667)</f>
        <v>42349.66667</v>
      </c>
      <c r="B1498" s="1">
        <f>IFERROR(__xludf.DUMMYFUNCTION("""COMPUTED_VALUE"""),108.37)</f>
        <v>108.37</v>
      </c>
    </row>
    <row r="1499">
      <c r="A1499" s="2">
        <f>IFERROR(__xludf.DUMMYFUNCTION("""COMPUTED_VALUE"""),42352.66666666667)</f>
        <v>42352.66667</v>
      </c>
      <c r="B1499" s="1">
        <f>IFERROR(__xludf.DUMMYFUNCTION("""COMPUTED_VALUE"""),108.92)</f>
        <v>108.92</v>
      </c>
    </row>
    <row r="1500">
      <c r="A1500" s="2">
        <f>IFERROR(__xludf.DUMMYFUNCTION("""COMPUTED_VALUE"""),42353.66666666667)</f>
        <v>42353.66667</v>
      </c>
      <c r="B1500" s="1">
        <f>IFERROR(__xludf.DUMMYFUNCTION("""COMPUTED_VALUE"""),109.44)</f>
        <v>109.44</v>
      </c>
    </row>
    <row r="1501">
      <c r="A1501" s="2">
        <f>IFERROR(__xludf.DUMMYFUNCTION("""COMPUTED_VALUE"""),42354.66666666667)</f>
        <v>42354.66667</v>
      </c>
      <c r="B1501" s="1">
        <f>IFERROR(__xludf.DUMMYFUNCTION("""COMPUTED_VALUE"""),110.9)</f>
        <v>110.9</v>
      </c>
    </row>
    <row r="1502">
      <c r="A1502" s="2">
        <f>IFERROR(__xludf.DUMMYFUNCTION("""COMPUTED_VALUE"""),42355.66666666667)</f>
        <v>42355.66667</v>
      </c>
      <c r="B1502" s="1">
        <f>IFERROR(__xludf.DUMMYFUNCTION("""COMPUTED_VALUE"""),109.21)</f>
        <v>109.21</v>
      </c>
    </row>
    <row r="1503">
      <c r="A1503" s="2">
        <f>IFERROR(__xludf.DUMMYFUNCTION("""COMPUTED_VALUE"""),42356.66666666667)</f>
        <v>42356.66667</v>
      </c>
      <c r="B1503" s="1">
        <f>IFERROR(__xludf.DUMMYFUNCTION("""COMPUTED_VALUE"""),107.05)</f>
        <v>107.05</v>
      </c>
    </row>
    <row r="1504">
      <c r="A1504" s="2">
        <f>IFERROR(__xludf.DUMMYFUNCTION("""COMPUTED_VALUE"""),42359.66666666667)</f>
        <v>42359.66667</v>
      </c>
      <c r="B1504" s="1">
        <f>IFERROR(__xludf.DUMMYFUNCTION("""COMPUTED_VALUE"""),108.1)</f>
        <v>108.1</v>
      </c>
    </row>
    <row r="1505">
      <c r="A1505" s="2">
        <f>IFERROR(__xludf.DUMMYFUNCTION("""COMPUTED_VALUE"""),42360.66666666667)</f>
        <v>42360.66667</v>
      </c>
      <c r="B1505" s="1">
        <f>IFERROR(__xludf.DUMMYFUNCTION("""COMPUTED_VALUE"""),108.81)</f>
        <v>108.81</v>
      </c>
    </row>
    <row r="1506">
      <c r="A1506" s="2">
        <f>IFERROR(__xludf.DUMMYFUNCTION("""COMPUTED_VALUE"""),42361.66666666667)</f>
        <v>42361.66667</v>
      </c>
      <c r="B1506" s="1">
        <f>IFERROR(__xludf.DUMMYFUNCTION("""COMPUTED_VALUE"""),109.36)</f>
        <v>109.36</v>
      </c>
    </row>
    <row r="1507">
      <c r="A1507" s="2">
        <f>IFERROR(__xludf.DUMMYFUNCTION("""COMPUTED_VALUE"""),42362.66666666667)</f>
        <v>42362.66667</v>
      </c>
      <c r="B1507" s="1">
        <f>IFERROR(__xludf.DUMMYFUNCTION("""COMPUTED_VALUE"""),109.31)</f>
        <v>109.31</v>
      </c>
    </row>
    <row r="1508">
      <c r="A1508" s="2">
        <f>IFERROR(__xludf.DUMMYFUNCTION("""COMPUTED_VALUE"""),42366.66666666667)</f>
        <v>42366.66667</v>
      </c>
      <c r="B1508" s="1">
        <f>IFERROR(__xludf.DUMMYFUNCTION("""COMPUTED_VALUE"""),109.29)</f>
        <v>109.29</v>
      </c>
    </row>
    <row r="1509">
      <c r="A1509" s="2">
        <f>IFERROR(__xludf.DUMMYFUNCTION("""COMPUTED_VALUE"""),42367.66666666667)</f>
        <v>42367.66667</v>
      </c>
      <c r="B1509" s="1">
        <f>IFERROR(__xludf.DUMMYFUNCTION("""COMPUTED_VALUE"""),110.65)</f>
        <v>110.65</v>
      </c>
    </row>
    <row r="1510">
      <c r="A1510" s="2">
        <f>IFERROR(__xludf.DUMMYFUNCTION("""COMPUTED_VALUE"""),42368.66666666667)</f>
        <v>42368.66667</v>
      </c>
      <c r="B1510" s="1">
        <f>IFERROR(__xludf.DUMMYFUNCTION("""COMPUTED_VALUE"""),109.8)</f>
        <v>109.8</v>
      </c>
    </row>
    <row r="1511">
      <c r="A1511" s="2">
        <f>IFERROR(__xludf.DUMMYFUNCTION("""COMPUTED_VALUE"""),42369.66666666667)</f>
        <v>42369.66667</v>
      </c>
      <c r="B1511" s="1">
        <f>IFERROR(__xludf.DUMMYFUNCTION("""COMPUTED_VALUE"""),108.29)</f>
        <v>108.29</v>
      </c>
    </row>
    <row r="1512">
      <c r="A1512" s="2">
        <f>IFERROR(__xludf.DUMMYFUNCTION("""COMPUTED_VALUE"""),42373.66666666667)</f>
        <v>42373.66667</v>
      </c>
      <c r="B1512" s="1">
        <f>IFERROR(__xludf.DUMMYFUNCTION("""COMPUTED_VALUE"""),106.61)</f>
        <v>106.61</v>
      </c>
    </row>
    <row r="1513">
      <c r="A1513" s="2">
        <f>IFERROR(__xludf.DUMMYFUNCTION("""COMPUTED_VALUE"""),42374.66666666667)</f>
        <v>42374.66667</v>
      </c>
      <c r="B1513" s="1">
        <f>IFERROR(__xludf.DUMMYFUNCTION("""COMPUTED_VALUE"""),106.1)</f>
        <v>106.1</v>
      </c>
    </row>
    <row r="1514">
      <c r="A1514" s="2">
        <f>IFERROR(__xludf.DUMMYFUNCTION("""COMPUTED_VALUE"""),42375.66666666667)</f>
        <v>42375.66667</v>
      </c>
      <c r="B1514" s="1">
        <f>IFERROR(__xludf.DUMMYFUNCTION("""COMPUTED_VALUE"""),104.66)</f>
        <v>104.66</v>
      </c>
    </row>
    <row r="1515">
      <c r="A1515" s="2">
        <f>IFERROR(__xludf.DUMMYFUNCTION("""COMPUTED_VALUE"""),42376.66666666667)</f>
        <v>42376.66667</v>
      </c>
      <c r="B1515" s="1">
        <f>IFERROR(__xludf.DUMMYFUNCTION("""COMPUTED_VALUE"""),101.29)</f>
        <v>101.29</v>
      </c>
    </row>
    <row r="1516">
      <c r="A1516" s="2">
        <f>IFERROR(__xludf.DUMMYFUNCTION("""COMPUTED_VALUE"""),42377.66666666667)</f>
        <v>42377.66667</v>
      </c>
      <c r="B1516" s="1">
        <f>IFERROR(__xludf.DUMMYFUNCTION("""COMPUTED_VALUE"""),100.42)</f>
        <v>100.42</v>
      </c>
    </row>
    <row r="1517">
      <c r="A1517" s="2">
        <f>IFERROR(__xludf.DUMMYFUNCTION("""COMPUTED_VALUE"""),42380.66666666667)</f>
        <v>42380.66667</v>
      </c>
      <c r="B1517" s="1">
        <f>IFERROR(__xludf.DUMMYFUNCTION("""COMPUTED_VALUE"""),100.91)</f>
        <v>100.91</v>
      </c>
    </row>
    <row r="1518">
      <c r="A1518" s="2">
        <f>IFERROR(__xludf.DUMMYFUNCTION("""COMPUTED_VALUE"""),42381.66666666667)</f>
        <v>42381.66667</v>
      </c>
      <c r="B1518" s="1">
        <f>IFERROR(__xludf.DUMMYFUNCTION("""COMPUTED_VALUE"""),102.06)</f>
        <v>102.06</v>
      </c>
    </row>
    <row r="1519">
      <c r="A1519" s="2">
        <f>IFERROR(__xludf.DUMMYFUNCTION("""COMPUTED_VALUE"""),42382.66666666667)</f>
        <v>42382.66667</v>
      </c>
      <c r="B1519" s="1">
        <f>IFERROR(__xludf.DUMMYFUNCTION("""COMPUTED_VALUE"""),99.2)</f>
        <v>99.2</v>
      </c>
    </row>
    <row r="1520">
      <c r="A1520" s="2">
        <f>IFERROR(__xludf.DUMMYFUNCTION("""COMPUTED_VALUE"""),42383.66666666667)</f>
        <v>42383.66667</v>
      </c>
      <c r="B1520" s="1">
        <f>IFERROR(__xludf.DUMMYFUNCTION("""COMPUTED_VALUE"""),101.11)</f>
        <v>101.11</v>
      </c>
    </row>
    <row r="1521">
      <c r="A1521" s="2">
        <f>IFERROR(__xludf.DUMMYFUNCTION("""COMPUTED_VALUE"""),42384.66666666667)</f>
        <v>42384.66667</v>
      </c>
      <c r="B1521" s="1">
        <f>IFERROR(__xludf.DUMMYFUNCTION("""COMPUTED_VALUE"""),98.1)</f>
        <v>98.1</v>
      </c>
    </row>
    <row r="1522">
      <c r="A1522" s="2">
        <f>IFERROR(__xludf.DUMMYFUNCTION("""COMPUTED_VALUE"""),42388.66666666667)</f>
        <v>42388.66667</v>
      </c>
      <c r="B1522" s="1">
        <f>IFERROR(__xludf.DUMMYFUNCTION("""COMPUTED_VALUE"""),97.84)</f>
        <v>97.84</v>
      </c>
    </row>
    <row r="1523">
      <c r="A1523" s="2">
        <f>IFERROR(__xludf.DUMMYFUNCTION("""COMPUTED_VALUE"""),42389.66666666667)</f>
        <v>42389.66667</v>
      </c>
      <c r="B1523" s="1">
        <f>IFERROR(__xludf.DUMMYFUNCTION("""COMPUTED_VALUE"""),97.32)</f>
        <v>97.32</v>
      </c>
    </row>
    <row r="1524">
      <c r="A1524" s="2">
        <f>IFERROR(__xludf.DUMMYFUNCTION("""COMPUTED_VALUE"""),42390.66666666667)</f>
        <v>42390.66667</v>
      </c>
      <c r="B1524" s="1">
        <f>IFERROR(__xludf.DUMMYFUNCTION("""COMPUTED_VALUE"""),97.57)</f>
        <v>97.57</v>
      </c>
    </row>
    <row r="1525">
      <c r="A1525" s="2">
        <f>IFERROR(__xludf.DUMMYFUNCTION("""COMPUTED_VALUE"""),42391.66666666667)</f>
        <v>42391.66667</v>
      </c>
      <c r="B1525" s="1">
        <f>IFERROR(__xludf.DUMMYFUNCTION("""COMPUTED_VALUE"""),100.3)</f>
        <v>100.3</v>
      </c>
    </row>
    <row r="1526">
      <c r="A1526" s="2">
        <f>IFERROR(__xludf.DUMMYFUNCTION("""COMPUTED_VALUE"""),42394.66666666667)</f>
        <v>42394.66667</v>
      </c>
      <c r="B1526" s="1">
        <f>IFERROR(__xludf.DUMMYFUNCTION("""COMPUTED_VALUE"""),98.82)</f>
        <v>98.82</v>
      </c>
    </row>
    <row r="1527">
      <c r="A1527" s="2">
        <f>IFERROR(__xludf.DUMMYFUNCTION("""COMPUTED_VALUE"""),42395.66666666667)</f>
        <v>42395.66667</v>
      </c>
      <c r="B1527" s="1">
        <f>IFERROR(__xludf.DUMMYFUNCTION("""COMPUTED_VALUE"""),99.84)</f>
        <v>99.84</v>
      </c>
    </row>
    <row r="1528">
      <c r="A1528" s="2">
        <f>IFERROR(__xludf.DUMMYFUNCTION("""COMPUTED_VALUE"""),42396.66666666667)</f>
        <v>42396.66667</v>
      </c>
      <c r="B1528" s="1">
        <f>IFERROR(__xludf.DUMMYFUNCTION("""COMPUTED_VALUE"""),97.44)</f>
        <v>97.44</v>
      </c>
    </row>
    <row r="1529">
      <c r="A1529" s="2">
        <f>IFERROR(__xludf.DUMMYFUNCTION("""COMPUTED_VALUE"""),42397.66666666667)</f>
        <v>42397.66667</v>
      </c>
      <c r="B1529" s="1">
        <f>IFERROR(__xludf.DUMMYFUNCTION("""COMPUTED_VALUE"""),98.52)</f>
        <v>98.52</v>
      </c>
    </row>
    <row r="1530">
      <c r="A1530" s="2">
        <f>IFERROR(__xludf.DUMMYFUNCTION("""COMPUTED_VALUE"""),42398.66666666667)</f>
        <v>42398.66667</v>
      </c>
      <c r="B1530" s="1">
        <f>IFERROR(__xludf.DUMMYFUNCTION("""COMPUTED_VALUE"""),101.93)</f>
        <v>101.93</v>
      </c>
    </row>
    <row r="1531">
      <c r="A1531" s="2">
        <f>IFERROR(__xludf.DUMMYFUNCTION("""COMPUTED_VALUE"""),42401.66666666667)</f>
        <v>42401.66667</v>
      </c>
      <c r="B1531" s="1">
        <f>IFERROR(__xludf.DUMMYFUNCTION("""COMPUTED_VALUE"""),102.18)</f>
        <v>102.18</v>
      </c>
    </row>
    <row r="1532">
      <c r="A1532" s="2">
        <f>IFERROR(__xludf.DUMMYFUNCTION("""COMPUTED_VALUE"""),42402.66666666667)</f>
        <v>42402.66667</v>
      </c>
      <c r="B1532" s="1">
        <f>IFERROR(__xludf.DUMMYFUNCTION("""COMPUTED_VALUE"""),100.11)</f>
        <v>100.11</v>
      </c>
    </row>
    <row r="1533">
      <c r="A1533" s="2">
        <f>IFERROR(__xludf.DUMMYFUNCTION("""COMPUTED_VALUE"""),42403.66666666667)</f>
        <v>42403.66667</v>
      </c>
      <c r="B1533" s="1">
        <f>IFERROR(__xludf.DUMMYFUNCTION("""COMPUTED_VALUE"""),99.88)</f>
        <v>99.88</v>
      </c>
    </row>
    <row r="1534">
      <c r="A1534" s="2">
        <f>IFERROR(__xludf.DUMMYFUNCTION("""COMPUTED_VALUE"""),42404.66666666667)</f>
        <v>42404.66667</v>
      </c>
      <c r="B1534" s="1">
        <f>IFERROR(__xludf.DUMMYFUNCTION("""COMPUTED_VALUE"""),100.12)</f>
        <v>100.12</v>
      </c>
    </row>
    <row r="1535">
      <c r="A1535" s="2">
        <f>IFERROR(__xludf.DUMMYFUNCTION("""COMPUTED_VALUE"""),42405.66666666667)</f>
        <v>42405.66667</v>
      </c>
      <c r="B1535" s="1">
        <f>IFERROR(__xludf.DUMMYFUNCTION("""COMPUTED_VALUE"""),96.37)</f>
        <v>96.37</v>
      </c>
    </row>
    <row r="1536">
      <c r="A1536" s="2">
        <f>IFERROR(__xludf.DUMMYFUNCTION("""COMPUTED_VALUE"""),42408.66666666667)</f>
        <v>42408.66667</v>
      </c>
      <c r="B1536" s="1">
        <f>IFERROR(__xludf.DUMMYFUNCTION("""COMPUTED_VALUE"""),94.63)</f>
        <v>94.63</v>
      </c>
    </row>
    <row r="1537">
      <c r="A1537" s="2">
        <f>IFERROR(__xludf.DUMMYFUNCTION("""COMPUTED_VALUE"""),42409.66666666667)</f>
        <v>42409.66667</v>
      </c>
      <c r="B1537" s="1">
        <f>IFERROR(__xludf.DUMMYFUNCTION("""COMPUTED_VALUE"""),94.19)</f>
        <v>94.19</v>
      </c>
    </row>
    <row r="1538">
      <c r="A1538" s="2">
        <f>IFERROR(__xludf.DUMMYFUNCTION("""COMPUTED_VALUE"""),42410.66666666667)</f>
        <v>42410.66667</v>
      </c>
      <c r="B1538" s="1">
        <f>IFERROR(__xludf.DUMMYFUNCTION("""COMPUTED_VALUE"""),94.62)</f>
        <v>94.62</v>
      </c>
    </row>
    <row r="1539">
      <c r="A1539" s="2">
        <f>IFERROR(__xludf.DUMMYFUNCTION("""COMPUTED_VALUE"""),42411.66666666667)</f>
        <v>42411.66667</v>
      </c>
      <c r="B1539" s="1">
        <f>IFERROR(__xludf.DUMMYFUNCTION("""COMPUTED_VALUE"""),94.29)</f>
        <v>94.29</v>
      </c>
    </row>
    <row r="1540">
      <c r="A1540" s="2">
        <f>IFERROR(__xludf.DUMMYFUNCTION("""COMPUTED_VALUE"""),42412.66666666667)</f>
        <v>42412.66667</v>
      </c>
      <c r="B1540" s="1">
        <f>IFERROR(__xludf.DUMMYFUNCTION("""COMPUTED_VALUE"""),95.67)</f>
        <v>95.67</v>
      </c>
    </row>
    <row r="1541">
      <c r="A1541" s="2">
        <f>IFERROR(__xludf.DUMMYFUNCTION("""COMPUTED_VALUE"""),42416.66666666667)</f>
        <v>42416.66667</v>
      </c>
      <c r="B1541" s="1">
        <f>IFERROR(__xludf.DUMMYFUNCTION("""COMPUTED_VALUE"""),97.66)</f>
        <v>97.66</v>
      </c>
    </row>
    <row r="1542">
      <c r="A1542" s="2">
        <f>IFERROR(__xludf.DUMMYFUNCTION("""COMPUTED_VALUE"""),42417.66666666667)</f>
        <v>42417.66667</v>
      </c>
      <c r="B1542" s="1">
        <f>IFERROR(__xludf.DUMMYFUNCTION("""COMPUTED_VALUE"""),100.06)</f>
        <v>100.06</v>
      </c>
    </row>
    <row r="1543">
      <c r="A1543" s="2">
        <f>IFERROR(__xludf.DUMMYFUNCTION("""COMPUTED_VALUE"""),42418.66666666667)</f>
        <v>42418.66667</v>
      </c>
      <c r="B1543" s="1">
        <f>IFERROR(__xludf.DUMMYFUNCTION("""COMPUTED_VALUE"""),99.43)</f>
        <v>99.43</v>
      </c>
    </row>
    <row r="1544">
      <c r="A1544" s="2">
        <f>IFERROR(__xludf.DUMMYFUNCTION("""COMPUTED_VALUE"""),42419.66666666667)</f>
        <v>42419.66667</v>
      </c>
      <c r="B1544" s="1">
        <f>IFERROR(__xludf.DUMMYFUNCTION("""COMPUTED_VALUE"""),99.83)</f>
        <v>99.83</v>
      </c>
    </row>
    <row r="1545">
      <c r="A1545" s="2">
        <f>IFERROR(__xludf.DUMMYFUNCTION("""COMPUTED_VALUE"""),42422.66666666667)</f>
        <v>42422.66667</v>
      </c>
      <c r="B1545" s="1">
        <f>IFERROR(__xludf.DUMMYFUNCTION("""COMPUTED_VALUE"""),101.2)</f>
        <v>101.2</v>
      </c>
    </row>
    <row r="1546">
      <c r="A1546" s="2">
        <f>IFERROR(__xludf.DUMMYFUNCTION("""COMPUTED_VALUE"""),42423.66666666667)</f>
        <v>42423.66667</v>
      </c>
      <c r="B1546" s="1">
        <f>IFERROR(__xludf.DUMMYFUNCTION("""COMPUTED_VALUE"""),99.48)</f>
        <v>99.48</v>
      </c>
    </row>
    <row r="1547">
      <c r="A1547" s="2">
        <f>IFERROR(__xludf.DUMMYFUNCTION("""COMPUTED_VALUE"""),42424.66666666667)</f>
        <v>42424.66667</v>
      </c>
      <c r="B1547" s="1">
        <f>IFERROR(__xludf.DUMMYFUNCTION("""COMPUTED_VALUE"""),100.44)</f>
        <v>100.44</v>
      </c>
    </row>
    <row r="1548">
      <c r="A1548" s="2">
        <f>IFERROR(__xludf.DUMMYFUNCTION("""COMPUTED_VALUE"""),42425.66666666667)</f>
        <v>42425.66667</v>
      </c>
      <c r="B1548" s="1">
        <f>IFERROR(__xludf.DUMMYFUNCTION("""COMPUTED_VALUE"""),101.62)</f>
        <v>101.62</v>
      </c>
    </row>
    <row r="1549">
      <c r="A1549" s="2">
        <f>IFERROR(__xludf.DUMMYFUNCTION("""COMPUTED_VALUE"""),42426.66666666667)</f>
        <v>42426.66667</v>
      </c>
      <c r="B1549" s="1">
        <f>IFERROR(__xludf.DUMMYFUNCTION("""COMPUTED_VALUE"""),101.52)</f>
        <v>101.52</v>
      </c>
    </row>
    <row r="1550">
      <c r="A1550" s="2">
        <f>IFERROR(__xludf.DUMMYFUNCTION("""COMPUTED_VALUE"""),42429.66666666667)</f>
        <v>42429.66667</v>
      </c>
      <c r="B1550" s="1">
        <f>IFERROR(__xludf.DUMMYFUNCTION("""COMPUTED_VALUE"""),100.94)</f>
        <v>100.94</v>
      </c>
    </row>
    <row r="1551">
      <c r="A1551" s="2">
        <f>IFERROR(__xludf.DUMMYFUNCTION("""COMPUTED_VALUE"""),42430.66666666667)</f>
        <v>42430.66667</v>
      </c>
      <c r="B1551" s="1">
        <f>IFERROR(__xludf.DUMMYFUNCTION("""COMPUTED_VALUE"""),104.0)</f>
        <v>104</v>
      </c>
    </row>
    <row r="1552">
      <c r="A1552" s="2">
        <f>IFERROR(__xludf.DUMMYFUNCTION("""COMPUTED_VALUE"""),42431.66666666667)</f>
        <v>42431.66667</v>
      </c>
      <c r="B1552" s="1">
        <f>IFERROR(__xludf.DUMMYFUNCTION("""COMPUTED_VALUE"""),104.27)</f>
        <v>104.27</v>
      </c>
    </row>
    <row r="1553">
      <c r="A1553" s="2">
        <f>IFERROR(__xludf.DUMMYFUNCTION("""COMPUTED_VALUE"""),42432.66666666667)</f>
        <v>42432.66667</v>
      </c>
      <c r="B1553" s="1">
        <f>IFERROR(__xludf.DUMMYFUNCTION("""COMPUTED_VALUE"""),104.31)</f>
        <v>104.31</v>
      </c>
    </row>
    <row r="1554">
      <c r="A1554" s="2">
        <f>IFERROR(__xludf.DUMMYFUNCTION("""COMPUTED_VALUE"""),42433.66666666667)</f>
        <v>42433.66667</v>
      </c>
      <c r="B1554" s="1">
        <f>IFERROR(__xludf.DUMMYFUNCTION("""COMPUTED_VALUE"""),104.63)</f>
        <v>104.63</v>
      </c>
    </row>
    <row r="1555">
      <c r="A1555" s="2">
        <f>IFERROR(__xludf.DUMMYFUNCTION("""COMPUTED_VALUE"""),42436.66666666667)</f>
        <v>42436.66667</v>
      </c>
      <c r="B1555" s="1">
        <f>IFERROR(__xludf.DUMMYFUNCTION("""COMPUTED_VALUE"""),104.06)</f>
        <v>104.06</v>
      </c>
    </row>
    <row r="1556">
      <c r="A1556" s="2">
        <f>IFERROR(__xludf.DUMMYFUNCTION("""COMPUTED_VALUE"""),42437.66666666667)</f>
        <v>42437.66667</v>
      </c>
      <c r="B1556" s="1">
        <f>IFERROR(__xludf.DUMMYFUNCTION("""COMPUTED_VALUE"""),103.02)</f>
        <v>103.02</v>
      </c>
    </row>
    <row r="1557">
      <c r="A1557" s="2">
        <f>IFERROR(__xludf.DUMMYFUNCTION("""COMPUTED_VALUE"""),42438.66666666667)</f>
        <v>42438.66667</v>
      </c>
      <c r="B1557" s="1">
        <f>IFERROR(__xludf.DUMMYFUNCTION("""COMPUTED_VALUE"""),103.99)</f>
        <v>103.99</v>
      </c>
    </row>
    <row r="1558">
      <c r="A1558" s="2">
        <f>IFERROR(__xludf.DUMMYFUNCTION("""COMPUTED_VALUE"""),42439.66666666667)</f>
        <v>42439.66667</v>
      </c>
      <c r="B1558" s="1">
        <f>IFERROR(__xludf.DUMMYFUNCTION("""COMPUTED_VALUE"""),103.76)</f>
        <v>103.76</v>
      </c>
    </row>
    <row r="1559">
      <c r="A1559" s="2">
        <f>IFERROR(__xludf.DUMMYFUNCTION("""COMPUTED_VALUE"""),42440.66666666667)</f>
        <v>42440.66667</v>
      </c>
      <c r="B1559" s="1">
        <f>IFERROR(__xludf.DUMMYFUNCTION("""COMPUTED_VALUE"""),105.57)</f>
        <v>105.57</v>
      </c>
    </row>
    <row r="1560">
      <c r="A1560" s="2">
        <f>IFERROR(__xludf.DUMMYFUNCTION("""COMPUTED_VALUE"""),42443.66666666667)</f>
        <v>42443.66667</v>
      </c>
      <c r="B1560" s="1">
        <f>IFERROR(__xludf.DUMMYFUNCTION("""COMPUTED_VALUE"""),105.61)</f>
        <v>105.61</v>
      </c>
    </row>
    <row r="1561">
      <c r="A1561" s="2">
        <f>IFERROR(__xludf.DUMMYFUNCTION("""COMPUTED_VALUE"""),42444.66666666667)</f>
        <v>42444.66667</v>
      </c>
      <c r="B1561" s="1">
        <f>IFERROR(__xludf.DUMMYFUNCTION("""COMPUTED_VALUE"""),105.84)</f>
        <v>105.84</v>
      </c>
    </row>
    <row r="1562">
      <c r="A1562" s="2">
        <f>IFERROR(__xludf.DUMMYFUNCTION("""COMPUTED_VALUE"""),42445.66666666667)</f>
        <v>42445.66667</v>
      </c>
      <c r="B1562" s="1">
        <f>IFERROR(__xludf.DUMMYFUNCTION("""COMPUTED_VALUE"""),107.02)</f>
        <v>107.02</v>
      </c>
    </row>
    <row r="1563">
      <c r="A1563" s="2">
        <f>IFERROR(__xludf.DUMMYFUNCTION("""COMPUTED_VALUE"""),42446.66666666667)</f>
        <v>42446.66667</v>
      </c>
      <c r="B1563" s="1">
        <f>IFERROR(__xludf.DUMMYFUNCTION("""COMPUTED_VALUE"""),107.61)</f>
        <v>107.61</v>
      </c>
    </row>
    <row r="1564">
      <c r="A1564" s="2">
        <f>IFERROR(__xludf.DUMMYFUNCTION("""COMPUTED_VALUE"""),42447.66666666667)</f>
        <v>42447.66667</v>
      </c>
      <c r="B1564" s="1">
        <f>IFERROR(__xludf.DUMMYFUNCTION("""COMPUTED_VALUE"""),107.97)</f>
        <v>107.97</v>
      </c>
    </row>
    <row r="1565">
      <c r="A1565" s="2">
        <f>IFERROR(__xludf.DUMMYFUNCTION("""COMPUTED_VALUE"""),42450.66666666667)</f>
        <v>42450.66667</v>
      </c>
      <c r="B1565" s="1">
        <f>IFERROR(__xludf.DUMMYFUNCTION("""COMPUTED_VALUE"""),107.86)</f>
        <v>107.86</v>
      </c>
    </row>
    <row r="1566">
      <c r="A1566" s="2">
        <f>IFERROR(__xludf.DUMMYFUNCTION("""COMPUTED_VALUE"""),42451.66666666667)</f>
        <v>42451.66667</v>
      </c>
      <c r="B1566" s="1">
        <f>IFERROR(__xludf.DUMMYFUNCTION("""COMPUTED_VALUE"""),107.99)</f>
        <v>107.99</v>
      </c>
    </row>
    <row r="1567">
      <c r="A1567" s="2">
        <f>IFERROR(__xludf.DUMMYFUNCTION("""COMPUTED_VALUE"""),42452.66666666667)</f>
        <v>42452.66667</v>
      </c>
      <c r="B1567" s="1">
        <f>IFERROR(__xludf.DUMMYFUNCTION("""COMPUTED_VALUE"""),107.15)</f>
        <v>107.15</v>
      </c>
    </row>
    <row r="1568">
      <c r="A1568" s="2">
        <f>IFERROR(__xludf.DUMMYFUNCTION("""COMPUTED_VALUE"""),42453.66666666667)</f>
        <v>42453.66667</v>
      </c>
      <c r="B1568" s="1">
        <f>IFERROR(__xludf.DUMMYFUNCTION("""COMPUTED_VALUE"""),107.3)</f>
        <v>107.3</v>
      </c>
    </row>
    <row r="1569">
      <c r="A1569" s="2">
        <f>IFERROR(__xludf.DUMMYFUNCTION("""COMPUTED_VALUE"""),42457.66666666667)</f>
        <v>42457.66667</v>
      </c>
      <c r="B1569" s="1">
        <f>IFERROR(__xludf.DUMMYFUNCTION("""COMPUTED_VALUE"""),107.05)</f>
        <v>107.05</v>
      </c>
    </row>
    <row r="1570">
      <c r="A1570" s="2">
        <f>IFERROR(__xludf.DUMMYFUNCTION("""COMPUTED_VALUE"""),42458.66666666667)</f>
        <v>42458.66667</v>
      </c>
      <c r="B1570" s="1">
        <f>IFERROR(__xludf.DUMMYFUNCTION("""COMPUTED_VALUE"""),108.87)</f>
        <v>108.87</v>
      </c>
    </row>
    <row r="1571">
      <c r="A1571" s="2">
        <f>IFERROR(__xludf.DUMMYFUNCTION("""COMPUTED_VALUE"""),42459.66666666667)</f>
        <v>42459.66667</v>
      </c>
      <c r="B1571" s="1">
        <f>IFERROR(__xludf.DUMMYFUNCTION("""COMPUTED_VALUE"""),109.61)</f>
        <v>109.61</v>
      </c>
    </row>
    <row r="1572">
      <c r="A1572" s="2">
        <f>IFERROR(__xludf.DUMMYFUNCTION("""COMPUTED_VALUE"""),42460.66666666667)</f>
        <v>42460.66667</v>
      </c>
      <c r="B1572" s="1">
        <f>IFERROR(__xludf.DUMMYFUNCTION("""COMPUTED_VALUE"""),109.53)</f>
        <v>109.53</v>
      </c>
    </row>
    <row r="1573">
      <c r="A1573" s="2">
        <f>IFERROR(__xludf.DUMMYFUNCTION("""COMPUTED_VALUE"""),42461.66666666667)</f>
        <v>42461.66667</v>
      </c>
      <c r="B1573" s="1">
        <f>IFERROR(__xludf.DUMMYFUNCTION("""COMPUTED_VALUE"""),110.36)</f>
        <v>110.36</v>
      </c>
    </row>
    <row r="1574">
      <c r="A1574" s="2">
        <f>IFERROR(__xludf.DUMMYFUNCTION("""COMPUTED_VALUE"""),42464.66666666667)</f>
        <v>42464.66667</v>
      </c>
      <c r="B1574" s="1">
        <f>IFERROR(__xludf.DUMMYFUNCTION("""COMPUTED_VALUE"""),109.78)</f>
        <v>109.78</v>
      </c>
    </row>
    <row r="1575">
      <c r="A1575" s="2">
        <f>IFERROR(__xludf.DUMMYFUNCTION("""COMPUTED_VALUE"""),42465.66666666667)</f>
        <v>42465.66667</v>
      </c>
      <c r="B1575" s="1">
        <f>IFERROR(__xludf.DUMMYFUNCTION("""COMPUTED_VALUE"""),108.64)</f>
        <v>108.64</v>
      </c>
    </row>
    <row r="1576">
      <c r="A1576" s="2">
        <f>IFERROR(__xludf.DUMMYFUNCTION("""COMPUTED_VALUE"""),42466.66666666667)</f>
        <v>42466.66667</v>
      </c>
      <c r="B1576" s="1">
        <f>IFERROR(__xludf.DUMMYFUNCTION("""COMPUTED_VALUE"""),109.83)</f>
        <v>109.83</v>
      </c>
    </row>
    <row r="1577">
      <c r="A1577" s="2">
        <f>IFERROR(__xludf.DUMMYFUNCTION("""COMPUTED_VALUE"""),42467.66666666667)</f>
        <v>42467.66667</v>
      </c>
      <c r="B1577" s="1">
        <f>IFERROR(__xludf.DUMMYFUNCTION("""COMPUTED_VALUE"""),108.25)</f>
        <v>108.25</v>
      </c>
    </row>
    <row r="1578">
      <c r="A1578" s="2">
        <f>IFERROR(__xludf.DUMMYFUNCTION("""COMPUTED_VALUE"""),42468.66666666667)</f>
        <v>42468.66667</v>
      </c>
      <c r="B1578" s="1">
        <f>IFERROR(__xludf.DUMMYFUNCTION("""COMPUTED_VALUE"""),108.28)</f>
        <v>108.28</v>
      </c>
    </row>
    <row r="1579">
      <c r="A1579" s="2">
        <f>IFERROR(__xludf.DUMMYFUNCTION("""COMPUTED_VALUE"""),42471.66666666667)</f>
        <v>42471.66667</v>
      </c>
      <c r="B1579" s="1">
        <f>IFERROR(__xludf.DUMMYFUNCTION("""COMPUTED_VALUE"""),108.06)</f>
        <v>108.06</v>
      </c>
    </row>
    <row r="1580">
      <c r="A1580" s="2">
        <f>IFERROR(__xludf.DUMMYFUNCTION("""COMPUTED_VALUE"""),42472.66666666667)</f>
        <v>42472.66667</v>
      </c>
      <c r="B1580" s="1">
        <f>IFERROR(__xludf.DUMMYFUNCTION("""COMPUTED_VALUE"""),108.56)</f>
        <v>108.56</v>
      </c>
    </row>
    <row r="1581">
      <c r="A1581" s="2">
        <f>IFERROR(__xludf.DUMMYFUNCTION("""COMPUTED_VALUE"""),42473.66666666667)</f>
        <v>42473.66667</v>
      </c>
      <c r="B1581" s="1">
        <f>IFERROR(__xludf.DUMMYFUNCTION("""COMPUTED_VALUE"""),110.26)</f>
        <v>110.26</v>
      </c>
    </row>
    <row r="1582">
      <c r="A1582" s="2">
        <f>IFERROR(__xludf.DUMMYFUNCTION("""COMPUTED_VALUE"""),42474.66666666667)</f>
        <v>42474.66667</v>
      </c>
      <c r="B1582" s="1">
        <f>IFERROR(__xludf.DUMMYFUNCTION("""COMPUTED_VALUE"""),110.1)</f>
        <v>110.1</v>
      </c>
    </row>
    <row r="1583">
      <c r="A1583" s="2">
        <f>IFERROR(__xludf.DUMMYFUNCTION("""COMPUTED_VALUE"""),42475.66666666667)</f>
        <v>42475.66667</v>
      </c>
      <c r="B1583" s="1">
        <f>IFERROR(__xludf.DUMMYFUNCTION("""COMPUTED_VALUE"""),109.55)</f>
        <v>109.55</v>
      </c>
    </row>
    <row r="1584">
      <c r="A1584" s="2">
        <f>IFERROR(__xludf.DUMMYFUNCTION("""COMPUTED_VALUE"""),42478.66666666667)</f>
        <v>42478.66667</v>
      </c>
      <c r="B1584" s="1">
        <f>IFERROR(__xludf.DUMMYFUNCTION("""COMPUTED_VALUE"""),110.11)</f>
        <v>110.11</v>
      </c>
    </row>
    <row r="1585">
      <c r="A1585" s="2">
        <f>IFERROR(__xludf.DUMMYFUNCTION("""COMPUTED_VALUE"""),42479.66666666667)</f>
        <v>42479.66667</v>
      </c>
      <c r="B1585" s="1">
        <f>IFERROR(__xludf.DUMMYFUNCTION("""COMPUTED_VALUE"""),109.43)</f>
        <v>109.43</v>
      </c>
    </row>
    <row r="1586">
      <c r="A1586" s="2">
        <f>IFERROR(__xludf.DUMMYFUNCTION("""COMPUTED_VALUE"""),42480.66666666667)</f>
        <v>42480.66667</v>
      </c>
      <c r="B1586" s="1">
        <f>IFERROR(__xludf.DUMMYFUNCTION("""COMPUTED_VALUE"""),109.7)</f>
        <v>109.7</v>
      </c>
    </row>
    <row r="1587">
      <c r="A1587" s="2">
        <f>IFERROR(__xludf.DUMMYFUNCTION("""COMPUTED_VALUE"""),42481.66666666667)</f>
        <v>42481.66667</v>
      </c>
      <c r="B1587" s="1">
        <f>IFERROR(__xludf.DUMMYFUNCTION("""COMPUTED_VALUE"""),109.62)</f>
        <v>109.62</v>
      </c>
    </row>
    <row r="1588">
      <c r="A1588" s="2">
        <f>IFERROR(__xludf.DUMMYFUNCTION("""COMPUTED_VALUE"""),42482.66666666667)</f>
        <v>42482.66667</v>
      </c>
      <c r="B1588" s="1">
        <f>IFERROR(__xludf.DUMMYFUNCTION("""COMPUTED_VALUE"""),107.98)</f>
        <v>107.98</v>
      </c>
    </row>
    <row r="1589">
      <c r="A1589" s="2">
        <f>IFERROR(__xludf.DUMMYFUNCTION("""COMPUTED_VALUE"""),42485.66666666667)</f>
        <v>42485.66667</v>
      </c>
      <c r="B1589" s="1">
        <f>IFERROR(__xludf.DUMMYFUNCTION("""COMPUTED_VALUE"""),107.77)</f>
        <v>107.77</v>
      </c>
    </row>
    <row r="1590">
      <c r="A1590" s="2">
        <f>IFERROR(__xludf.DUMMYFUNCTION("""COMPUTED_VALUE"""),42486.66666666667)</f>
        <v>42486.66667</v>
      </c>
      <c r="B1590" s="1">
        <f>IFERROR(__xludf.DUMMYFUNCTION("""COMPUTED_VALUE"""),107.58)</f>
        <v>107.58</v>
      </c>
    </row>
    <row r="1591">
      <c r="A1591" s="2">
        <f>IFERROR(__xludf.DUMMYFUNCTION("""COMPUTED_VALUE"""),42487.66666666667)</f>
        <v>42487.66667</v>
      </c>
      <c r="B1591" s="1">
        <f>IFERROR(__xludf.DUMMYFUNCTION("""COMPUTED_VALUE"""),106.8)</f>
        <v>106.8</v>
      </c>
    </row>
    <row r="1592">
      <c r="A1592" s="2">
        <f>IFERROR(__xludf.DUMMYFUNCTION("""COMPUTED_VALUE"""),42488.66666666667)</f>
        <v>42488.66667</v>
      </c>
      <c r="B1592" s="1">
        <f>IFERROR(__xludf.DUMMYFUNCTION("""COMPUTED_VALUE"""),105.37)</f>
        <v>105.37</v>
      </c>
    </row>
    <row r="1593">
      <c r="A1593" s="2">
        <f>IFERROR(__xludf.DUMMYFUNCTION("""COMPUTED_VALUE"""),42489.66666666667)</f>
        <v>42489.66667</v>
      </c>
      <c r="B1593" s="1">
        <f>IFERROR(__xludf.DUMMYFUNCTION("""COMPUTED_VALUE"""),104.41)</f>
        <v>104.41</v>
      </c>
    </row>
    <row r="1594">
      <c r="A1594" s="2">
        <f>IFERROR(__xludf.DUMMYFUNCTION("""COMPUTED_VALUE"""),42492.66666666667)</f>
        <v>42492.66667</v>
      </c>
      <c r="B1594" s="1">
        <f>IFERROR(__xludf.DUMMYFUNCTION("""COMPUTED_VALUE"""),105.02)</f>
        <v>105.02</v>
      </c>
    </row>
    <row r="1595">
      <c r="A1595" s="2">
        <f>IFERROR(__xludf.DUMMYFUNCTION("""COMPUTED_VALUE"""),42493.66666666667)</f>
        <v>42493.66667</v>
      </c>
      <c r="B1595" s="1">
        <f>IFERROR(__xludf.DUMMYFUNCTION("""COMPUTED_VALUE"""),104.07)</f>
        <v>104.07</v>
      </c>
    </row>
    <row r="1596">
      <c r="A1596" s="2">
        <f>IFERROR(__xludf.DUMMYFUNCTION("""COMPUTED_VALUE"""),42494.66666666667)</f>
        <v>42494.66667</v>
      </c>
      <c r="B1596" s="1">
        <f>IFERROR(__xludf.DUMMYFUNCTION("""COMPUTED_VALUE"""),103.61)</f>
        <v>103.61</v>
      </c>
    </row>
    <row r="1597">
      <c r="A1597" s="2">
        <f>IFERROR(__xludf.DUMMYFUNCTION("""COMPUTED_VALUE"""),42495.66666666667)</f>
        <v>42495.66667</v>
      </c>
      <c r="B1597" s="1">
        <f>IFERROR(__xludf.DUMMYFUNCTION("""COMPUTED_VALUE"""),103.62)</f>
        <v>103.62</v>
      </c>
    </row>
    <row r="1598">
      <c r="A1598" s="2">
        <f>IFERROR(__xludf.DUMMYFUNCTION("""COMPUTED_VALUE"""),42496.66666666667)</f>
        <v>42496.66667</v>
      </c>
      <c r="B1598" s="1">
        <f>IFERROR(__xludf.DUMMYFUNCTION("""COMPUTED_VALUE"""),104.28)</f>
        <v>104.28</v>
      </c>
    </row>
    <row r="1599">
      <c r="A1599" s="2">
        <f>IFERROR(__xludf.DUMMYFUNCTION("""COMPUTED_VALUE"""),42499.66666666667)</f>
        <v>42499.66667</v>
      </c>
      <c r="B1599" s="1">
        <f>IFERROR(__xludf.DUMMYFUNCTION("""COMPUTED_VALUE"""),104.38)</f>
        <v>104.38</v>
      </c>
    </row>
    <row r="1600">
      <c r="A1600" s="2">
        <f>IFERROR(__xludf.DUMMYFUNCTION("""COMPUTED_VALUE"""),42500.66666666667)</f>
        <v>42500.66667</v>
      </c>
      <c r="B1600" s="1">
        <f>IFERROR(__xludf.DUMMYFUNCTION("""COMPUTED_VALUE"""),105.75)</f>
        <v>105.75</v>
      </c>
    </row>
    <row r="1601">
      <c r="A1601" s="2">
        <f>IFERROR(__xludf.DUMMYFUNCTION("""COMPUTED_VALUE"""),42501.66666666667)</f>
        <v>42501.66667</v>
      </c>
      <c r="B1601" s="1">
        <f>IFERROR(__xludf.DUMMYFUNCTION("""COMPUTED_VALUE"""),105.07)</f>
        <v>105.07</v>
      </c>
    </row>
    <row r="1602">
      <c r="A1602" s="2">
        <f>IFERROR(__xludf.DUMMYFUNCTION("""COMPUTED_VALUE"""),42502.66666666667)</f>
        <v>42502.66667</v>
      </c>
      <c r="B1602" s="1">
        <f>IFERROR(__xludf.DUMMYFUNCTION("""COMPUTED_VALUE"""),104.53)</f>
        <v>104.53</v>
      </c>
    </row>
    <row r="1603">
      <c r="A1603" s="2">
        <f>IFERROR(__xludf.DUMMYFUNCTION("""COMPUTED_VALUE"""),42503.66666666667)</f>
        <v>42503.66667</v>
      </c>
      <c r="B1603" s="1">
        <f>IFERROR(__xludf.DUMMYFUNCTION("""COMPUTED_VALUE"""),104.28)</f>
        <v>104.28</v>
      </c>
    </row>
    <row r="1604">
      <c r="A1604" s="2">
        <f>IFERROR(__xludf.DUMMYFUNCTION("""COMPUTED_VALUE"""),42506.66666666667)</f>
        <v>42506.66667</v>
      </c>
      <c r="B1604" s="1">
        <f>IFERROR(__xludf.DUMMYFUNCTION("""COMPUTED_VALUE"""),105.63)</f>
        <v>105.63</v>
      </c>
    </row>
    <row r="1605">
      <c r="A1605" s="2">
        <f>IFERROR(__xludf.DUMMYFUNCTION("""COMPUTED_VALUE"""),42507.66666666667)</f>
        <v>42507.66667</v>
      </c>
      <c r="B1605" s="1">
        <f>IFERROR(__xludf.DUMMYFUNCTION("""COMPUTED_VALUE"""),104.54)</f>
        <v>104.54</v>
      </c>
    </row>
    <row r="1606">
      <c r="A1606" s="2">
        <f>IFERROR(__xludf.DUMMYFUNCTION("""COMPUTED_VALUE"""),42508.66666666667)</f>
        <v>42508.66667</v>
      </c>
      <c r="B1606" s="1">
        <f>IFERROR(__xludf.DUMMYFUNCTION("""COMPUTED_VALUE"""),105.13)</f>
        <v>105.13</v>
      </c>
    </row>
    <row r="1607">
      <c r="A1607" s="2">
        <f>IFERROR(__xludf.DUMMYFUNCTION("""COMPUTED_VALUE"""),42509.66666666667)</f>
        <v>42509.66667</v>
      </c>
      <c r="B1607" s="1">
        <f>IFERROR(__xludf.DUMMYFUNCTION("""COMPUTED_VALUE"""),104.56)</f>
        <v>104.56</v>
      </c>
    </row>
    <row r="1608">
      <c r="A1608" s="2">
        <f>IFERROR(__xludf.DUMMYFUNCTION("""COMPUTED_VALUE"""),42510.66666666667)</f>
        <v>42510.66667</v>
      </c>
      <c r="B1608" s="1">
        <f>IFERROR(__xludf.DUMMYFUNCTION("""COMPUTED_VALUE"""),105.89)</f>
        <v>105.89</v>
      </c>
    </row>
    <row r="1609">
      <c r="A1609" s="2">
        <f>IFERROR(__xludf.DUMMYFUNCTION("""COMPUTED_VALUE"""),42513.66666666667)</f>
        <v>42513.66667</v>
      </c>
      <c r="B1609" s="1">
        <f>IFERROR(__xludf.DUMMYFUNCTION("""COMPUTED_VALUE"""),105.87)</f>
        <v>105.87</v>
      </c>
    </row>
    <row r="1610">
      <c r="A1610" s="2">
        <f>IFERROR(__xludf.DUMMYFUNCTION("""COMPUTED_VALUE"""),42514.66666666667)</f>
        <v>42514.66667</v>
      </c>
      <c r="B1610" s="1">
        <f>IFERROR(__xludf.DUMMYFUNCTION("""COMPUTED_VALUE"""),108.12)</f>
        <v>108.12</v>
      </c>
    </row>
    <row r="1611">
      <c r="A1611" s="2">
        <f>IFERROR(__xludf.DUMMYFUNCTION("""COMPUTED_VALUE"""),42515.66666666667)</f>
        <v>42515.66667</v>
      </c>
      <c r="B1611" s="1">
        <f>IFERROR(__xludf.DUMMYFUNCTION("""COMPUTED_VALUE"""),108.87)</f>
        <v>108.87</v>
      </c>
    </row>
    <row r="1612">
      <c r="A1612" s="2">
        <f>IFERROR(__xludf.DUMMYFUNCTION("""COMPUTED_VALUE"""),42516.66666666667)</f>
        <v>42516.66667</v>
      </c>
      <c r="B1612" s="1">
        <f>IFERROR(__xludf.DUMMYFUNCTION("""COMPUTED_VALUE"""),109.17)</f>
        <v>109.17</v>
      </c>
    </row>
    <row r="1613">
      <c r="A1613" s="2">
        <f>IFERROR(__xludf.DUMMYFUNCTION("""COMPUTED_VALUE"""),42517.66666666667)</f>
        <v>42517.66667</v>
      </c>
      <c r="B1613" s="1">
        <f>IFERROR(__xludf.DUMMYFUNCTION("""COMPUTED_VALUE"""),109.81)</f>
        <v>109.81</v>
      </c>
    </row>
    <row r="1614">
      <c r="A1614" s="2">
        <f>IFERROR(__xludf.DUMMYFUNCTION("""COMPUTED_VALUE"""),42521.66666666667)</f>
        <v>42521.66667</v>
      </c>
      <c r="B1614" s="1">
        <f>IFERROR(__xludf.DUMMYFUNCTION("""COMPUTED_VALUE"""),109.99)</f>
        <v>109.99</v>
      </c>
    </row>
    <row r="1615">
      <c r="A1615" s="2">
        <f>IFERROR(__xludf.DUMMYFUNCTION("""COMPUTED_VALUE"""),42522.66666666667)</f>
        <v>42522.66667</v>
      </c>
      <c r="B1615" s="1">
        <f>IFERROR(__xludf.DUMMYFUNCTION("""COMPUTED_VALUE"""),109.93)</f>
        <v>109.93</v>
      </c>
    </row>
    <row r="1616">
      <c r="A1616" s="2">
        <f>IFERROR(__xludf.DUMMYFUNCTION("""COMPUTED_VALUE"""),42523.66666666667)</f>
        <v>42523.66667</v>
      </c>
      <c r="B1616" s="1">
        <f>IFERROR(__xludf.DUMMYFUNCTION("""COMPUTED_VALUE"""),109.93)</f>
        <v>109.93</v>
      </c>
    </row>
    <row r="1617">
      <c r="A1617" s="2">
        <f>IFERROR(__xludf.DUMMYFUNCTION("""COMPUTED_VALUE"""),42524.66666666667)</f>
        <v>42524.66667</v>
      </c>
      <c r="B1617" s="1">
        <f>IFERROR(__xludf.DUMMYFUNCTION("""COMPUTED_VALUE"""),109.55)</f>
        <v>109.55</v>
      </c>
    </row>
    <row r="1618">
      <c r="A1618" s="2">
        <f>IFERROR(__xludf.DUMMYFUNCTION("""COMPUTED_VALUE"""),42527.66666666667)</f>
        <v>42527.66667</v>
      </c>
      <c r="B1618" s="1">
        <f>IFERROR(__xludf.DUMMYFUNCTION("""COMPUTED_VALUE"""),109.96)</f>
        <v>109.96</v>
      </c>
    </row>
    <row r="1619">
      <c r="A1619" s="2">
        <f>IFERROR(__xludf.DUMMYFUNCTION("""COMPUTED_VALUE"""),42528.66666666667)</f>
        <v>42528.66667</v>
      </c>
      <c r="B1619" s="1">
        <f>IFERROR(__xludf.DUMMYFUNCTION("""COMPUTED_VALUE"""),110.18)</f>
        <v>110.18</v>
      </c>
    </row>
    <row r="1620">
      <c r="A1620" s="2">
        <f>IFERROR(__xludf.DUMMYFUNCTION("""COMPUTED_VALUE"""),42529.66666666667)</f>
        <v>42529.66667</v>
      </c>
      <c r="B1620" s="1">
        <f>IFERROR(__xludf.DUMMYFUNCTION("""COMPUTED_VALUE"""),110.54)</f>
        <v>110.54</v>
      </c>
    </row>
    <row r="1621">
      <c r="A1621" s="2">
        <f>IFERROR(__xludf.DUMMYFUNCTION("""COMPUTED_VALUE"""),42530.66666666667)</f>
        <v>42530.66667</v>
      </c>
      <c r="B1621" s="1">
        <f>IFERROR(__xludf.DUMMYFUNCTION("""COMPUTED_VALUE"""),110.45)</f>
        <v>110.45</v>
      </c>
    </row>
    <row r="1622">
      <c r="A1622" s="2">
        <f>IFERROR(__xludf.DUMMYFUNCTION("""COMPUTED_VALUE"""),42531.66666666667)</f>
        <v>42531.66667</v>
      </c>
      <c r="B1622" s="1">
        <f>IFERROR(__xludf.DUMMYFUNCTION("""COMPUTED_VALUE"""),109.12)</f>
        <v>109.12</v>
      </c>
    </row>
    <row r="1623">
      <c r="A1623" s="2">
        <f>IFERROR(__xludf.DUMMYFUNCTION("""COMPUTED_VALUE"""),42534.66666666667)</f>
        <v>42534.66667</v>
      </c>
      <c r="B1623" s="1">
        <f>IFERROR(__xludf.DUMMYFUNCTION("""COMPUTED_VALUE"""),108.13)</f>
        <v>108.13</v>
      </c>
    </row>
    <row r="1624">
      <c r="A1624" s="2">
        <f>IFERROR(__xludf.DUMMYFUNCTION("""COMPUTED_VALUE"""),42535.66666666667)</f>
        <v>42535.66667</v>
      </c>
      <c r="B1624" s="1">
        <f>IFERROR(__xludf.DUMMYFUNCTION("""COMPUTED_VALUE"""),108.24)</f>
        <v>108.24</v>
      </c>
    </row>
    <row r="1625">
      <c r="A1625" s="2">
        <f>IFERROR(__xludf.DUMMYFUNCTION("""COMPUTED_VALUE"""),42536.66666666667)</f>
        <v>42536.66667</v>
      </c>
      <c r="B1625" s="1">
        <f>IFERROR(__xludf.DUMMYFUNCTION("""COMPUTED_VALUE"""),108.05)</f>
        <v>108.05</v>
      </c>
    </row>
    <row r="1626">
      <c r="A1626" s="2">
        <f>IFERROR(__xludf.DUMMYFUNCTION("""COMPUTED_VALUE"""),42537.66666666667)</f>
        <v>42537.66667</v>
      </c>
      <c r="B1626" s="1">
        <f>IFERROR(__xludf.DUMMYFUNCTION("""COMPUTED_VALUE"""),108.25)</f>
        <v>108.25</v>
      </c>
    </row>
    <row r="1627">
      <c r="A1627" s="2">
        <f>IFERROR(__xludf.DUMMYFUNCTION("""COMPUTED_VALUE"""),42538.66666666667)</f>
        <v>42538.66667</v>
      </c>
      <c r="B1627" s="1">
        <f>IFERROR(__xludf.DUMMYFUNCTION("""COMPUTED_VALUE"""),107.26)</f>
        <v>107.26</v>
      </c>
    </row>
    <row r="1628">
      <c r="A1628" s="2">
        <f>IFERROR(__xludf.DUMMYFUNCTION("""COMPUTED_VALUE"""),42541.66666666667)</f>
        <v>42541.66667</v>
      </c>
      <c r="B1628" s="1">
        <f>IFERROR(__xludf.DUMMYFUNCTION("""COMPUTED_VALUE"""),108.05)</f>
        <v>108.05</v>
      </c>
    </row>
    <row r="1629">
      <c r="A1629" s="2">
        <f>IFERROR(__xludf.DUMMYFUNCTION("""COMPUTED_VALUE"""),42542.66666666667)</f>
        <v>42542.66667</v>
      </c>
      <c r="B1629" s="1">
        <f>IFERROR(__xludf.DUMMYFUNCTION("""COMPUTED_VALUE"""),108.25)</f>
        <v>108.25</v>
      </c>
    </row>
    <row r="1630">
      <c r="A1630" s="2">
        <f>IFERROR(__xludf.DUMMYFUNCTION("""COMPUTED_VALUE"""),42543.66666666667)</f>
        <v>42543.66667</v>
      </c>
      <c r="B1630" s="1">
        <f>IFERROR(__xludf.DUMMYFUNCTION("""COMPUTED_VALUE"""),107.77)</f>
        <v>107.77</v>
      </c>
    </row>
    <row r="1631">
      <c r="A1631" s="2">
        <f>IFERROR(__xludf.DUMMYFUNCTION("""COMPUTED_VALUE"""),42544.66666666667)</f>
        <v>42544.66667</v>
      </c>
      <c r="B1631" s="1">
        <f>IFERROR(__xludf.DUMMYFUNCTION("""COMPUTED_VALUE"""),109.44)</f>
        <v>109.44</v>
      </c>
    </row>
    <row r="1632">
      <c r="A1632" s="2">
        <f>IFERROR(__xludf.DUMMYFUNCTION("""COMPUTED_VALUE"""),42545.66666666667)</f>
        <v>42545.66667</v>
      </c>
      <c r="B1632" s="1">
        <f>IFERROR(__xludf.DUMMYFUNCTION("""COMPUTED_VALUE"""),104.69)</f>
        <v>104.69</v>
      </c>
    </row>
    <row r="1633">
      <c r="A1633" s="2">
        <f>IFERROR(__xludf.DUMMYFUNCTION("""COMPUTED_VALUE"""),42548.66666666667)</f>
        <v>42548.66667</v>
      </c>
      <c r="B1633" s="1">
        <f>IFERROR(__xludf.DUMMYFUNCTION("""COMPUTED_VALUE"""),101.94)</f>
        <v>101.94</v>
      </c>
    </row>
    <row r="1634">
      <c r="A1634" s="2">
        <f>IFERROR(__xludf.DUMMYFUNCTION("""COMPUTED_VALUE"""),42549.66666666667)</f>
        <v>42549.66667</v>
      </c>
      <c r="B1634" s="1">
        <f>IFERROR(__xludf.DUMMYFUNCTION("""COMPUTED_VALUE"""),104.03)</f>
        <v>104.03</v>
      </c>
    </row>
    <row r="1635">
      <c r="A1635" s="2">
        <f>IFERROR(__xludf.DUMMYFUNCTION("""COMPUTED_VALUE"""),42550.66666666667)</f>
        <v>42550.66667</v>
      </c>
      <c r="B1635" s="1">
        <f>IFERROR(__xludf.DUMMYFUNCTION("""COMPUTED_VALUE"""),105.76)</f>
        <v>105.76</v>
      </c>
    </row>
    <row r="1636">
      <c r="A1636" s="2">
        <f>IFERROR(__xludf.DUMMYFUNCTION("""COMPUTED_VALUE"""),42551.66666666667)</f>
        <v>42551.66667</v>
      </c>
      <c r="B1636" s="1">
        <f>IFERROR(__xludf.DUMMYFUNCTION("""COMPUTED_VALUE"""),107.09)</f>
        <v>107.09</v>
      </c>
    </row>
    <row r="1637">
      <c r="A1637" s="2">
        <f>IFERROR(__xludf.DUMMYFUNCTION("""COMPUTED_VALUE"""),42552.66666666667)</f>
        <v>42552.66667</v>
      </c>
      <c r="B1637" s="1">
        <f>IFERROR(__xludf.DUMMYFUNCTION("""COMPUTED_VALUE"""),107.16)</f>
        <v>107.16</v>
      </c>
    </row>
    <row r="1638">
      <c r="A1638" s="2">
        <f>IFERROR(__xludf.DUMMYFUNCTION("""COMPUTED_VALUE"""),42556.66666666667)</f>
        <v>42556.66667</v>
      </c>
      <c r="B1638" s="1">
        <f>IFERROR(__xludf.DUMMYFUNCTION("""COMPUTED_VALUE"""),106.29)</f>
        <v>106.29</v>
      </c>
    </row>
    <row r="1639">
      <c r="A1639" s="2">
        <f>IFERROR(__xludf.DUMMYFUNCTION("""COMPUTED_VALUE"""),42557.66666666667)</f>
        <v>42557.66667</v>
      </c>
      <c r="B1639" s="1">
        <f>IFERROR(__xludf.DUMMYFUNCTION("""COMPUTED_VALUE"""),106.87)</f>
        <v>106.87</v>
      </c>
    </row>
    <row r="1640">
      <c r="A1640" s="2">
        <f>IFERROR(__xludf.DUMMYFUNCTION("""COMPUTED_VALUE"""),42558.66666666667)</f>
        <v>42558.66667</v>
      </c>
      <c r="B1640" s="1">
        <f>IFERROR(__xludf.DUMMYFUNCTION("""COMPUTED_VALUE"""),107.21)</f>
        <v>107.21</v>
      </c>
    </row>
    <row r="1641">
      <c r="A1641" s="2">
        <f>IFERROR(__xludf.DUMMYFUNCTION("""COMPUTED_VALUE"""),42559.66666666667)</f>
        <v>42559.66667</v>
      </c>
      <c r="B1641" s="1">
        <f>IFERROR(__xludf.DUMMYFUNCTION("""COMPUTED_VALUE"""),109.15)</f>
        <v>109.15</v>
      </c>
    </row>
    <row r="1642">
      <c r="A1642" s="2">
        <f>IFERROR(__xludf.DUMMYFUNCTION("""COMPUTED_VALUE"""),42562.66666666667)</f>
        <v>42562.66667</v>
      </c>
      <c r="B1642" s="1">
        <f>IFERROR(__xludf.DUMMYFUNCTION("""COMPUTED_VALUE"""),109.82)</f>
        <v>109.82</v>
      </c>
    </row>
    <row r="1643">
      <c r="A1643" s="2">
        <f>IFERROR(__xludf.DUMMYFUNCTION("""COMPUTED_VALUE"""),42563.66666666667)</f>
        <v>42563.66667</v>
      </c>
      <c r="B1643" s="1">
        <f>IFERROR(__xludf.DUMMYFUNCTION("""COMPUTED_VALUE"""),110.91)</f>
        <v>110.91</v>
      </c>
    </row>
    <row r="1644">
      <c r="A1644" s="2">
        <f>IFERROR(__xludf.DUMMYFUNCTION("""COMPUTED_VALUE"""),42564.66666666667)</f>
        <v>42564.66667</v>
      </c>
      <c r="B1644" s="1">
        <f>IFERROR(__xludf.DUMMYFUNCTION("""COMPUTED_VALUE"""),110.83)</f>
        <v>110.83</v>
      </c>
    </row>
    <row r="1645">
      <c r="A1645" s="2">
        <f>IFERROR(__xludf.DUMMYFUNCTION("""COMPUTED_VALUE"""),42565.66666666667)</f>
        <v>42565.66667</v>
      </c>
      <c r="B1645" s="1">
        <f>IFERROR(__xludf.DUMMYFUNCTION("""COMPUTED_VALUE"""),111.63)</f>
        <v>111.63</v>
      </c>
    </row>
    <row r="1646">
      <c r="A1646" s="2">
        <f>IFERROR(__xludf.DUMMYFUNCTION("""COMPUTED_VALUE"""),42566.66666666667)</f>
        <v>42566.66667</v>
      </c>
      <c r="B1646" s="1">
        <f>IFERROR(__xludf.DUMMYFUNCTION("""COMPUTED_VALUE"""),111.44)</f>
        <v>111.44</v>
      </c>
    </row>
    <row r="1647">
      <c r="A1647" s="2">
        <f>IFERROR(__xludf.DUMMYFUNCTION("""COMPUTED_VALUE"""),42569.66666666667)</f>
        <v>42569.66667</v>
      </c>
      <c r="B1647" s="1">
        <f>IFERROR(__xludf.DUMMYFUNCTION("""COMPUTED_VALUE"""),112.22)</f>
        <v>112.22</v>
      </c>
    </row>
    <row r="1648">
      <c r="A1648" s="2">
        <f>IFERROR(__xludf.DUMMYFUNCTION("""COMPUTED_VALUE"""),42570.66666666667)</f>
        <v>42570.66667</v>
      </c>
      <c r="B1648" s="1">
        <f>IFERROR(__xludf.DUMMYFUNCTION("""COMPUTED_VALUE"""),112.05)</f>
        <v>112.05</v>
      </c>
    </row>
    <row r="1649">
      <c r="A1649" s="2">
        <f>IFERROR(__xludf.DUMMYFUNCTION("""COMPUTED_VALUE"""),42571.66666666667)</f>
        <v>42571.66667</v>
      </c>
      <c r="B1649" s="1">
        <f>IFERROR(__xludf.DUMMYFUNCTION("""COMPUTED_VALUE"""),113.57)</f>
        <v>113.57</v>
      </c>
    </row>
    <row r="1650">
      <c r="A1650" s="2">
        <f>IFERROR(__xludf.DUMMYFUNCTION("""COMPUTED_VALUE"""),42572.66666666667)</f>
        <v>42572.66667</v>
      </c>
      <c r="B1650" s="1">
        <f>IFERROR(__xludf.DUMMYFUNCTION("""COMPUTED_VALUE"""),112.9)</f>
        <v>112.9</v>
      </c>
    </row>
    <row r="1651">
      <c r="A1651" s="2">
        <f>IFERROR(__xludf.DUMMYFUNCTION("""COMPUTED_VALUE"""),42573.66666666667)</f>
        <v>42573.66667</v>
      </c>
      <c r="B1651" s="1">
        <f>IFERROR(__xludf.DUMMYFUNCTION("""COMPUTED_VALUE"""),113.54)</f>
        <v>113.54</v>
      </c>
    </row>
    <row r="1652">
      <c r="A1652" s="2">
        <f>IFERROR(__xludf.DUMMYFUNCTION("""COMPUTED_VALUE"""),42576.66666666667)</f>
        <v>42576.66667</v>
      </c>
      <c r="B1652" s="1">
        <f>IFERROR(__xludf.DUMMYFUNCTION("""COMPUTED_VALUE"""),113.51)</f>
        <v>113.51</v>
      </c>
    </row>
    <row r="1653">
      <c r="A1653" s="2">
        <f>IFERROR(__xludf.DUMMYFUNCTION("""COMPUTED_VALUE"""),42577.66666666667)</f>
        <v>42577.66667</v>
      </c>
      <c r="B1653" s="1">
        <f>IFERROR(__xludf.DUMMYFUNCTION("""COMPUTED_VALUE"""),114.03)</f>
        <v>114.03</v>
      </c>
    </row>
    <row r="1654">
      <c r="A1654" s="2">
        <f>IFERROR(__xludf.DUMMYFUNCTION("""COMPUTED_VALUE"""),42578.66666666667)</f>
        <v>42578.66667</v>
      </c>
      <c r="B1654" s="1">
        <f>IFERROR(__xludf.DUMMYFUNCTION("""COMPUTED_VALUE"""),114.9)</f>
        <v>114.9</v>
      </c>
    </row>
    <row r="1655">
      <c r="A1655" s="2">
        <f>IFERROR(__xludf.DUMMYFUNCTION("""COMPUTED_VALUE"""),42579.66666666667)</f>
        <v>42579.66667</v>
      </c>
      <c r="B1655" s="1">
        <f>IFERROR(__xludf.DUMMYFUNCTION("""COMPUTED_VALUE"""),115.18)</f>
        <v>115.18</v>
      </c>
    </row>
    <row r="1656">
      <c r="A1656" s="2">
        <f>IFERROR(__xludf.DUMMYFUNCTION("""COMPUTED_VALUE"""),42580.66666666667)</f>
        <v>42580.66667</v>
      </c>
      <c r="B1656" s="1">
        <f>IFERROR(__xludf.DUMMYFUNCTION("""COMPUTED_VALUE"""),115.2)</f>
        <v>115.2</v>
      </c>
    </row>
    <row r="1657">
      <c r="A1657" s="2">
        <f>IFERROR(__xludf.DUMMYFUNCTION("""COMPUTED_VALUE"""),42583.66666666667)</f>
        <v>42583.66667</v>
      </c>
      <c r="B1657" s="1">
        <f>IFERROR(__xludf.DUMMYFUNCTION("""COMPUTED_VALUE"""),115.71)</f>
        <v>115.71</v>
      </c>
    </row>
    <row r="1658">
      <c r="A1658" s="2">
        <f>IFERROR(__xludf.DUMMYFUNCTION("""COMPUTED_VALUE"""),42584.66666666667)</f>
        <v>42584.66667</v>
      </c>
      <c r="B1658" s="1">
        <f>IFERROR(__xludf.DUMMYFUNCTION("""COMPUTED_VALUE"""),114.63)</f>
        <v>114.63</v>
      </c>
    </row>
    <row r="1659">
      <c r="A1659" s="2">
        <f>IFERROR(__xludf.DUMMYFUNCTION("""COMPUTED_VALUE"""),42585.66666666667)</f>
        <v>42585.66667</v>
      </c>
      <c r="B1659" s="1">
        <f>IFERROR(__xludf.DUMMYFUNCTION("""COMPUTED_VALUE"""),115.07)</f>
        <v>115.07</v>
      </c>
    </row>
    <row r="1660">
      <c r="A1660" s="2">
        <f>IFERROR(__xludf.DUMMYFUNCTION("""COMPUTED_VALUE"""),42586.66666666667)</f>
        <v>42586.66667</v>
      </c>
      <c r="B1660" s="1">
        <f>IFERROR(__xludf.DUMMYFUNCTION("""COMPUTED_VALUE"""),115.73)</f>
        <v>115.73</v>
      </c>
    </row>
    <row r="1661">
      <c r="A1661" s="2">
        <f>IFERROR(__xludf.DUMMYFUNCTION("""COMPUTED_VALUE"""),42587.66666666667)</f>
        <v>42587.66667</v>
      </c>
      <c r="B1661" s="1">
        <f>IFERROR(__xludf.DUMMYFUNCTION("""COMPUTED_VALUE"""),117.09)</f>
        <v>117.09</v>
      </c>
    </row>
    <row r="1662">
      <c r="A1662" s="2">
        <f>IFERROR(__xludf.DUMMYFUNCTION("""COMPUTED_VALUE"""),42590.66666666667)</f>
        <v>42590.66667</v>
      </c>
      <c r="B1662" s="1">
        <f>IFERROR(__xludf.DUMMYFUNCTION("""COMPUTED_VALUE"""),117.11)</f>
        <v>117.11</v>
      </c>
    </row>
    <row r="1663">
      <c r="A1663" s="2">
        <f>IFERROR(__xludf.DUMMYFUNCTION("""COMPUTED_VALUE"""),42591.66666666667)</f>
        <v>42591.66667</v>
      </c>
      <c r="B1663" s="1">
        <f>IFERROR(__xludf.DUMMYFUNCTION("""COMPUTED_VALUE"""),117.31)</f>
        <v>117.31</v>
      </c>
    </row>
    <row r="1664">
      <c r="A1664" s="2">
        <f>IFERROR(__xludf.DUMMYFUNCTION("""COMPUTED_VALUE"""),42592.66666666667)</f>
        <v>42592.66667</v>
      </c>
      <c r="B1664" s="1">
        <f>IFERROR(__xludf.DUMMYFUNCTION("""COMPUTED_VALUE"""),116.99)</f>
        <v>116.99</v>
      </c>
    </row>
    <row r="1665">
      <c r="A1665" s="2">
        <f>IFERROR(__xludf.DUMMYFUNCTION("""COMPUTED_VALUE"""),42593.66666666667)</f>
        <v>42593.66667</v>
      </c>
      <c r="B1665" s="1">
        <f>IFERROR(__xludf.DUMMYFUNCTION("""COMPUTED_VALUE"""),117.43)</f>
        <v>117.43</v>
      </c>
    </row>
    <row r="1666">
      <c r="A1666" s="2">
        <f>IFERROR(__xludf.DUMMYFUNCTION("""COMPUTED_VALUE"""),42594.66666666667)</f>
        <v>42594.66667</v>
      </c>
      <c r="B1666" s="1">
        <f>IFERROR(__xludf.DUMMYFUNCTION("""COMPUTED_VALUE"""),117.34)</f>
        <v>117.34</v>
      </c>
    </row>
    <row r="1667">
      <c r="A1667" s="2">
        <f>IFERROR(__xludf.DUMMYFUNCTION("""COMPUTED_VALUE"""),42597.66666666667)</f>
        <v>42597.66667</v>
      </c>
      <c r="B1667" s="1">
        <f>IFERROR(__xludf.DUMMYFUNCTION("""COMPUTED_VALUE"""),118.01)</f>
        <v>118.01</v>
      </c>
    </row>
    <row r="1668">
      <c r="A1668" s="2">
        <f>IFERROR(__xludf.DUMMYFUNCTION("""COMPUTED_VALUE"""),42598.66666666667)</f>
        <v>42598.66667</v>
      </c>
      <c r="B1668" s="1">
        <f>IFERROR(__xludf.DUMMYFUNCTION("""COMPUTED_VALUE"""),117.4)</f>
        <v>117.4</v>
      </c>
    </row>
    <row r="1669">
      <c r="A1669" s="2">
        <f>IFERROR(__xludf.DUMMYFUNCTION("""COMPUTED_VALUE"""),42599.66666666667)</f>
        <v>42599.66667</v>
      </c>
      <c r="B1669" s="1">
        <f>IFERROR(__xludf.DUMMYFUNCTION("""COMPUTED_VALUE"""),117.25)</f>
        <v>117.25</v>
      </c>
    </row>
    <row r="1670">
      <c r="A1670" s="2">
        <f>IFERROR(__xludf.DUMMYFUNCTION("""COMPUTED_VALUE"""),42600.66666666667)</f>
        <v>42600.66667</v>
      </c>
      <c r="B1670" s="1">
        <f>IFERROR(__xludf.DUMMYFUNCTION("""COMPUTED_VALUE"""),117.44)</f>
        <v>117.44</v>
      </c>
    </row>
    <row r="1671">
      <c r="A1671" s="2">
        <f>IFERROR(__xludf.DUMMYFUNCTION("""COMPUTED_VALUE"""),42601.66666666667)</f>
        <v>42601.66667</v>
      </c>
      <c r="B1671" s="1">
        <f>IFERROR(__xludf.DUMMYFUNCTION("""COMPUTED_VALUE"""),117.7)</f>
        <v>117.7</v>
      </c>
    </row>
    <row r="1672">
      <c r="A1672" s="2">
        <f>IFERROR(__xludf.DUMMYFUNCTION("""COMPUTED_VALUE"""),42604.66666666667)</f>
        <v>42604.66667</v>
      </c>
      <c r="B1672" s="1">
        <f>IFERROR(__xludf.DUMMYFUNCTION("""COMPUTED_VALUE"""),117.65)</f>
        <v>117.65</v>
      </c>
    </row>
    <row r="1673">
      <c r="A1673" s="2">
        <f>IFERROR(__xludf.DUMMYFUNCTION("""COMPUTED_VALUE"""),42605.66666666667)</f>
        <v>42605.66667</v>
      </c>
      <c r="B1673" s="1">
        <f>IFERROR(__xludf.DUMMYFUNCTION("""COMPUTED_VALUE"""),118.2)</f>
        <v>118.2</v>
      </c>
    </row>
    <row r="1674">
      <c r="A1674" s="2">
        <f>IFERROR(__xludf.DUMMYFUNCTION("""COMPUTED_VALUE"""),42606.66666666667)</f>
        <v>42606.66667</v>
      </c>
      <c r="B1674" s="1">
        <f>IFERROR(__xludf.DUMMYFUNCTION("""COMPUTED_VALUE"""),117.55)</f>
        <v>117.55</v>
      </c>
    </row>
    <row r="1675">
      <c r="A1675" s="2">
        <f>IFERROR(__xludf.DUMMYFUNCTION("""COMPUTED_VALUE"""),42607.66666666667)</f>
        <v>42607.66667</v>
      </c>
      <c r="B1675" s="1">
        <f>IFERROR(__xludf.DUMMYFUNCTION("""COMPUTED_VALUE"""),117.79)</f>
        <v>117.79</v>
      </c>
    </row>
    <row r="1676">
      <c r="A1676" s="2">
        <f>IFERROR(__xludf.DUMMYFUNCTION("""COMPUTED_VALUE"""),42608.66666666667)</f>
        <v>42608.66667</v>
      </c>
      <c r="B1676" s="1">
        <f>IFERROR(__xludf.DUMMYFUNCTION("""COMPUTED_VALUE"""),117.9)</f>
        <v>117.9</v>
      </c>
    </row>
    <row r="1677">
      <c r="A1677" s="2">
        <f>IFERROR(__xludf.DUMMYFUNCTION("""COMPUTED_VALUE"""),42611.66666666667)</f>
        <v>42611.66667</v>
      </c>
      <c r="B1677" s="1">
        <f>IFERROR(__xludf.DUMMYFUNCTION("""COMPUTED_VALUE"""),118.22)</f>
        <v>118.22</v>
      </c>
    </row>
    <row r="1678">
      <c r="A1678" s="2">
        <f>IFERROR(__xludf.DUMMYFUNCTION("""COMPUTED_VALUE"""),42612.66666666667)</f>
        <v>42612.66667</v>
      </c>
      <c r="B1678" s="1">
        <f>IFERROR(__xludf.DUMMYFUNCTION("""COMPUTED_VALUE"""),118.0)</f>
        <v>118</v>
      </c>
    </row>
    <row r="1679">
      <c r="A1679" s="2">
        <f>IFERROR(__xludf.DUMMYFUNCTION("""COMPUTED_VALUE"""),42613.66666666667)</f>
        <v>42613.66667</v>
      </c>
      <c r="B1679" s="1">
        <f>IFERROR(__xludf.DUMMYFUNCTION("""COMPUTED_VALUE"""),117.89)</f>
        <v>117.89</v>
      </c>
    </row>
    <row r="1680">
      <c r="A1680" s="2">
        <f>IFERROR(__xludf.DUMMYFUNCTION("""COMPUTED_VALUE"""),42614.66666666667)</f>
        <v>42614.66667</v>
      </c>
      <c r="B1680" s="1">
        <f>IFERROR(__xludf.DUMMYFUNCTION("""COMPUTED_VALUE"""),118.33)</f>
        <v>118.33</v>
      </c>
    </row>
    <row r="1681">
      <c r="A1681" s="2">
        <f>IFERROR(__xludf.DUMMYFUNCTION("""COMPUTED_VALUE"""),42615.66666666667)</f>
        <v>42615.66667</v>
      </c>
      <c r="B1681" s="1">
        <f>IFERROR(__xludf.DUMMYFUNCTION("""COMPUTED_VALUE"""),118.83)</f>
        <v>118.83</v>
      </c>
    </row>
    <row r="1682">
      <c r="A1682" s="2">
        <f>IFERROR(__xludf.DUMMYFUNCTION("""COMPUTED_VALUE"""),42619.66666666667)</f>
        <v>42619.66667</v>
      </c>
      <c r="B1682" s="1">
        <f>IFERROR(__xludf.DUMMYFUNCTION("""COMPUTED_VALUE"""),119.34)</f>
        <v>119.34</v>
      </c>
    </row>
    <row r="1683">
      <c r="A1683" s="2">
        <f>IFERROR(__xludf.DUMMYFUNCTION("""COMPUTED_VALUE"""),42620.66666666667)</f>
        <v>42620.66667</v>
      </c>
      <c r="B1683" s="1">
        <f>IFERROR(__xludf.DUMMYFUNCTION("""COMPUTED_VALUE"""),119.62)</f>
        <v>119.62</v>
      </c>
    </row>
    <row r="1684">
      <c r="A1684" s="2">
        <f>IFERROR(__xludf.DUMMYFUNCTION("""COMPUTED_VALUE"""),42621.66666666667)</f>
        <v>42621.66667</v>
      </c>
      <c r="B1684" s="1">
        <f>IFERROR(__xludf.DUMMYFUNCTION("""COMPUTED_VALUE"""),118.61)</f>
        <v>118.61</v>
      </c>
    </row>
    <row r="1685">
      <c r="A1685" s="2">
        <f>IFERROR(__xludf.DUMMYFUNCTION("""COMPUTED_VALUE"""),42622.66666666667)</f>
        <v>42622.66667</v>
      </c>
      <c r="B1685" s="1">
        <f>IFERROR(__xludf.DUMMYFUNCTION("""COMPUTED_VALUE"""),115.82)</f>
        <v>115.82</v>
      </c>
    </row>
    <row r="1686">
      <c r="A1686" s="2">
        <f>IFERROR(__xludf.DUMMYFUNCTION("""COMPUTED_VALUE"""),42625.66666666667)</f>
        <v>42625.66667</v>
      </c>
      <c r="B1686" s="1">
        <f>IFERROR(__xludf.DUMMYFUNCTION("""COMPUTED_VALUE"""),117.66)</f>
        <v>117.66</v>
      </c>
    </row>
    <row r="1687">
      <c r="A1687" s="2">
        <f>IFERROR(__xludf.DUMMYFUNCTION("""COMPUTED_VALUE"""),42626.66666666667)</f>
        <v>42626.66667</v>
      </c>
      <c r="B1687" s="1">
        <f>IFERROR(__xludf.DUMMYFUNCTION("""COMPUTED_VALUE"""),116.83)</f>
        <v>116.83</v>
      </c>
    </row>
    <row r="1688">
      <c r="A1688" s="2">
        <f>IFERROR(__xludf.DUMMYFUNCTION("""COMPUTED_VALUE"""),42627.66666666667)</f>
        <v>42627.66667</v>
      </c>
      <c r="B1688" s="1">
        <f>IFERROR(__xludf.DUMMYFUNCTION("""COMPUTED_VALUE"""),117.42)</f>
        <v>117.42</v>
      </c>
    </row>
    <row r="1689">
      <c r="A1689" s="2">
        <f>IFERROR(__xludf.DUMMYFUNCTION("""COMPUTED_VALUE"""),42628.66666666667)</f>
        <v>42628.66667</v>
      </c>
      <c r="B1689" s="1">
        <f>IFERROR(__xludf.DUMMYFUNCTION("""COMPUTED_VALUE"""),119.36)</f>
        <v>119.36</v>
      </c>
    </row>
    <row r="1690">
      <c r="A1690" s="2">
        <f>IFERROR(__xludf.DUMMYFUNCTION("""COMPUTED_VALUE"""),42629.66666666667)</f>
        <v>42629.66667</v>
      </c>
      <c r="B1690" s="1">
        <f>IFERROR(__xludf.DUMMYFUNCTION("""COMPUTED_VALUE"""),118.92)</f>
        <v>118.92</v>
      </c>
    </row>
    <row r="1691">
      <c r="A1691" s="2">
        <f>IFERROR(__xludf.DUMMYFUNCTION("""COMPUTED_VALUE"""),42632.66666666667)</f>
        <v>42632.66667</v>
      </c>
      <c r="B1691" s="1">
        <f>IFERROR(__xludf.DUMMYFUNCTION("""COMPUTED_VALUE"""),118.79)</f>
        <v>118.79</v>
      </c>
    </row>
    <row r="1692">
      <c r="A1692" s="2">
        <f>IFERROR(__xludf.DUMMYFUNCTION("""COMPUTED_VALUE"""),42633.66666666667)</f>
        <v>42633.66667</v>
      </c>
      <c r="B1692" s="1">
        <f>IFERROR(__xludf.DUMMYFUNCTION("""COMPUTED_VALUE"""),118.36)</f>
        <v>118.36</v>
      </c>
    </row>
    <row r="1693">
      <c r="A1693" s="2">
        <f>IFERROR(__xludf.DUMMYFUNCTION("""COMPUTED_VALUE"""),42634.66666666667)</f>
        <v>42634.66667</v>
      </c>
      <c r="B1693" s="1">
        <f>IFERROR(__xludf.DUMMYFUNCTION("""COMPUTED_VALUE"""),119.7)</f>
        <v>119.7</v>
      </c>
    </row>
    <row r="1694">
      <c r="A1694" s="2">
        <f>IFERROR(__xludf.DUMMYFUNCTION("""COMPUTED_VALUE"""),42635.66666666667)</f>
        <v>42635.66667</v>
      </c>
      <c r="B1694" s="1">
        <f>IFERROR(__xludf.DUMMYFUNCTION("""COMPUTED_VALUE"""),120.52)</f>
        <v>120.52</v>
      </c>
    </row>
    <row r="1695">
      <c r="A1695" s="2">
        <f>IFERROR(__xludf.DUMMYFUNCTION("""COMPUTED_VALUE"""),42636.66666666667)</f>
        <v>42636.66667</v>
      </c>
      <c r="B1695" s="1">
        <f>IFERROR(__xludf.DUMMYFUNCTION("""COMPUTED_VALUE"""),119.44)</f>
        <v>119.44</v>
      </c>
    </row>
    <row r="1696">
      <c r="A1696" s="2">
        <f>IFERROR(__xludf.DUMMYFUNCTION("""COMPUTED_VALUE"""),42639.66666666667)</f>
        <v>42639.66667</v>
      </c>
      <c r="B1696" s="1">
        <f>IFERROR(__xludf.DUMMYFUNCTION("""COMPUTED_VALUE"""),118.68)</f>
        <v>118.68</v>
      </c>
    </row>
    <row r="1697">
      <c r="A1697" s="2">
        <f>IFERROR(__xludf.DUMMYFUNCTION("""COMPUTED_VALUE"""),42640.66666666667)</f>
        <v>42640.66667</v>
      </c>
      <c r="B1697" s="1">
        <f>IFERROR(__xludf.DUMMYFUNCTION("""COMPUTED_VALUE"""),120.03)</f>
        <v>120.03</v>
      </c>
    </row>
    <row r="1698">
      <c r="A1698" s="2">
        <f>IFERROR(__xludf.DUMMYFUNCTION("""COMPUTED_VALUE"""),42641.66666666667)</f>
        <v>42641.66667</v>
      </c>
      <c r="B1698" s="1">
        <f>IFERROR(__xludf.DUMMYFUNCTION("""COMPUTED_VALUE"""),120.41)</f>
        <v>120.41</v>
      </c>
    </row>
    <row r="1699">
      <c r="A1699" s="2">
        <f>IFERROR(__xludf.DUMMYFUNCTION("""COMPUTED_VALUE"""),42642.66666666667)</f>
        <v>42642.66667</v>
      </c>
      <c r="B1699" s="1">
        <f>IFERROR(__xludf.DUMMYFUNCTION("""COMPUTED_VALUE"""),119.7)</f>
        <v>119.7</v>
      </c>
    </row>
    <row r="1700">
      <c r="A1700" s="2">
        <f>IFERROR(__xludf.DUMMYFUNCTION("""COMPUTED_VALUE"""),42643.66666666667)</f>
        <v>42643.66667</v>
      </c>
      <c r="B1700" s="1">
        <f>IFERROR(__xludf.DUMMYFUNCTION("""COMPUTED_VALUE"""),120.37)</f>
        <v>120.37</v>
      </c>
    </row>
    <row r="1701">
      <c r="A1701" s="2">
        <f>IFERROR(__xludf.DUMMYFUNCTION("""COMPUTED_VALUE"""),42646.66666666667)</f>
        <v>42646.66667</v>
      </c>
      <c r="B1701" s="1">
        <f>IFERROR(__xludf.DUMMYFUNCTION("""COMPUTED_VALUE"""),120.02)</f>
        <v>120.02</v>
      </c>
    </row>
    <row r="1702">
      <c r="A1702" s="2">
        <f>IFERROR(__xludf.DUMMYFUNCTION("""COMPUTED_VALUE"""),42647.66666666667)</f>
        <v>42647.66667</v>
      </c>
      <c r="B1702" s="1">
        <f>IFERROR(__xludf.DUMMYFUNCTION("""COMPUTED_VALUE"""),119.77)</f>
        <v>119.77</v>
      </c>
    </row>
    <row r="1703">
      <c r="A1703" s="2">
        <f>IFERROR(__xludf.DUMMYFUNCTION("""COMPUTED_VALUE"""),42648.66666666667)</f>
        <v>42648.66667</v>
      </c>
      <c r="B1703" s="1">
        <f>IFERROR(__xludf.DUMMYFUNCTION("""COMPUTED_VALUE"""),120.39)</f>
        <v>120.39</v>
      </c>
    </row>
    <row r="1704">
      <c r="A1704" s="2">
        <f>IFERROR(__xludf.DUMMYFUNCTION("""COMPUTED_VALUE"""),42649.66666666667)</f>
        <v>42649.66667</v>
      </c>
      <c r="B1704" s="1">
        <f>IFERROR(__xludf.DUMMYFUNCTION("""COMPUTED_VALUE"""),120.57)</f>
        <v>120.57</v>
      </c>
    </row>
    <row r="1705">
      <c r="A1705" s="2">
        <f>IFERROR(__xludf.DUMMYFUNCTION("""COMPUTED_VALUE"""),42650.66666666667)</f>
        <v>42650.66667</v>
      </c>
      <c r="B1705" s="1">
        <f>IFERROR(__xludf.DUMMYFUNCTION("""COMPUTED_VALUE"""),120.18)</f>
        <v>120.18</v>
      </c>
    </row>
    <row r="1706">
      <c r="A1706" s="2">
        <f>IFERROR(__xludf.DUMMYFUNCTION("""COMPUTED_VALUE"""),42653.66666666667)</f>
        <v>42653.66667</v>
      </c>
      <c r="B1706" s="1">
        <f>IFERROR(__xludf.DUMMYFUNCTION("""COMPUTED_VALUE"""),120.95)</f>
        <v>120.95</v>
      </c>
    </row>
    <row r="1707">
      <c r="A1707" s="2">
        <f>IFERROR(__xludf.DUMMYFUNCTION("""COMPUTED_VALUE"""),42654.66666666667)</f>
        <v>42654.66667</v>
      </c>
      <c r="B1707" s="1">
        <f>IFERROR(__xludf.DUMMYFUNCTION("""COMPUTED_VALUE"""),119.35)</f>
        <v>119.35</v>
      </c>
    </row>
    <row r="1708">
      <c r="A1708" s="2">
        <f>IFERROR(__xludf.DUMMYFUNCTION("""COMPUTED_VALUE"""),42655.66666666667)</f>
        <v>42655.66667</v>
      </c>
      <c r="B1708" s="1">
        <f>IFERROR(__xludf.DUMMYFUNCTION("""COMPUTED_VALUE"""),119.39)</f>
        <v>119.39</v>
      </c>
    </row>
    <row r="1709">
      <c r="A1709" s="2">
        <f>IFERROR(__xludf.DUMMYFUNCTION("""COMPUTED_VALUE"""),42656.66666666667)</f>
        <v>42656.66667</v>
      </c>
      <c r="B1709" s="1">
        <f>IFERROR(__xludf.DUMMYFUNCTION("""COMPUTED_VALUE"""),118.62)</f>
        <v>118.62</v>
      </c>
    </row>
    <row r="1710">
      <c r="A1710" s="2">
        <f>IFERROR(__xludf.DUMMYFUNCTION("""COMPUTED_VALUE"""),42657.66666666667)</f>
        <v>42657.66667</v>
      </c>
      <c r="B1710" s="1">
        <f>IFERROR(__xludf.DUMMYFUNCTION("""COMPUTED_VALUE"""),119.06)</f>
        <v>119.06</v>
      </c>
    </row>
    <row r="1711">
      <c r="A1711" s="2">
        <f>IFERROR(__xludf.DUMMYFUNCTION("""COMPUTED_VALUE"""),42660.66666666667)</f>
        <v>42660.66667</v>
      </c>
      <c r="B1711" s="1">
        <f>IFERROR(__xludf.DUMMYFUNCTION("""COMPUTED_VALUE"""),118.75)</f>
        <v>118.75</v>
      </c>
    </row>
    <row r="1712">
      <c r="A1712" s="2">
        <f>IFERROR(__xludf.DUMMYFUNCTION("""COMPUTED_VALUE"""),42661.66666666667)</f>
        <v>42661.66667</v>
      </c>
      <c r="B1712" s="1">
        <f>IFERROR(__xludf.DUMMYFUNCTION("""COMPUTED_VALUE"""),119.5)</f>
        <v>119.5</v>
      </c>
    </row>
    <row r="1713">
      <c r="A1713" s="2">
        <f>IFERROR(__xludf.DUMMYFUNCTION("""COMPUTED_VALUE"""),42662.66666666667)</f>
        <v>42662.66667</v>
      </c>
      <c r="B1713" s="1">
        <f>IFERROR(__xludf.DUMMYFUNCTION("""COMPUTED_VALUE"""),119.62)</f>
        <v>119.62</v>
      </c>
    </row>
    <row r="1714">
      <c r="A1714" s="2">
        <f>IFERROR(__xludf.DUMMYFUNCTION("""COMPUTED_VALUE"""),42663.66666666667)</f>
        <v>42663.66667</v>
      </c>
      <c r="B1714" s="1">
        <f>IFERROR(__xludf.DUMMYFUNCTION("""COMPUTED_VALUE"""),119.32)</f>
        <v>119.32</v>
      </c>
    </row>
    <row r="1715">
      <c r="A1715" s="2">
        <f>IFERROR(__xludf.DUMMYFUNCTION("""COMPUTED_VALUE"""),42664.66666666667)</f>
        <v>42664.66667</v>
      </c>
      <c r="B1715" s="1">
        <f>IFERROR(__xludf.DUMMYFUNCTION("""COMPUTED_VALUE"""),119.93)</f>
        <v>119.93</v>
      </c>
    </row>
    <row r="1716">
      <c r="A1716" s="2">
        <f>IFERROR(__xludf.DUMMYFUNCTION("""COMPUTED_VALUE"""),42667.66666666667)</f>
        <v>42667.66667</v>
      </c>
      <c r="B1716" s="1">
        <f>IFERROR(__xludf.DUMMYFUNCTION("""COMPUTED_VALUE"""),121.31)</f>
        <v>121.31</v>
      </c>
    </row>
    <row r="1717">
      <c r="A1717" s="2">
        <f>IFERROR(__xludf.DUMMYFUNCTION("""COMPUTED_VALUE"""),42668.66666666667)</f>
        <v>42668.66667</v>
      </c>
      <c r="B1717" s="1">
        <f>IFERROR(__xludf.DUMMYFUNCTION("""COMPUTED_VALUE"""),120.86)</f>
        <v>120.86</v>
      </c>
    </row>
    <row r="1718">
      <c r="A1718" s="2">
        <f>IFERROR(__xludf.DUMMYFUNCTION("""COMPUTED_VALUE"""),42669.66666666667)</f>
        <v>42669.66667</v>
      </c>
      <c r="B1718" s="1">
        <f>IFERROR(__xludf.DUMMYFUNCTION("""COMPUTED_VALUE"""),120.25)</f>
        <v>120.25</v>
      </c>
    </row>
    <row r="1719">
      <c r="A1719" s="2">
        <f>IFERROR(__xludf.DUMMYFUNCTION("""COMPUTED_VALUE"""),42670.66666666667)</f>
        <v>42670.66667</v>
      </c>
      <c r="B1719" s="1">
        <f>IFERROR(__xludf.DUMMYFUNCTION("""COMPUTED_VALUE"""),119.65)</f>
        <v>119.65</v>
      </c>
    </row>
    <row r="1720">
      <c r="A1720" s="2">
        <f>IFERROR(__xludf.DUMMYFUNCTION("""COMPUTED_VALUE"""),42671.66666666667)</f>
        <v>42671.66667</v>
      </c>
      <c r="B1720" s="1">
        <f>IFERROR(__xludf.DUMMYFUNCTION("""COMPUTED_VALUE"""),119.71)</f>
        <v>119.71</v>
      </c>
    </row>
    <row r="1721">
      <c r="A1721" s="2">
        <f>IFERROR(__xludf.DUMMYFUNCTION("""COMPUTED_VALUE"""),42674.66666666667)</f>
        <v>42674.66667</v>
      </c>
      <c r="B1721" s="1">
        <f>IFERROR(__xludf.DUMMYFUNCTION("""COMPUTED_VALUE"""),119.72)</f>
        <v>119.72</v>
      </c>
    </row>
    <row r="1722">
      <c r="A1722" s="2">
        <f>IFERROR(__xludf.DUMMYFUNCTION("""COMPUTED_VALUE"""),42675.66666666667)</f>
        <v>42675.66667</v>
      </c>
      <c r="B1722" s="1">
        <f>IFERROR(__xludf.DUMMYFUNCTION("""COMPUTED_VALUE"""),118.75)</f>
        <v>118.75</v>
      </c>
    </row>
    <row r="1723">
      <c r="A1723" s="2">
        <f>IFERROR(__xludf.DUMMYFUNCTION("""COMPUTED_VALUE"""),42676.66666666667)</f>
        <v>42676.66667</v>
      </c>
      <c r="B1723" s="1">
        <f>IFERROR(__xludf.DUMMYFUNCTION("""COMPUTED_VALUE"""),117.83)</f>
        <v>117.83</v>
      </c>
    </row>
    <row r="1724">
      <c r="A1724" s="2">
        <f>IFERROR(__xludf.DUMMYFUNCTION("""COMPUTED_VALUE"""),42677.66666666667)</f>
        <v>42677.66667</v>
      </c>
      <c r="B1724" s="1">
        <f>IFERROR(__xludf.DUMMYFUNCTION("""COMPUTED_VALUE"""),116.93)</f>
        <v>116.93</v>
      </c>
    </row>
    <row r="1725">
      <c r="A1725" s="2">
        <f>IFERROR(__xludf.DUMMYFUNCTION("""COMPUTED_VALUE"""),42678.66666666667)</f>
        <v>42678.66667</v>
      </c>
      <c r="B1725" s="1">
        <f>IFERROR(__xludf.DUMMYFUNCTION("""COMPUTED_VALUE"""),116.6)</f>
        <v>116.6</v>
      </c>
    </row>
    <row r="1726">
      <c r="A1726" s="2">
        <f>IFERROR(__xludf.DUMMYFUNCTION("""COMPUTED_VALUE"""),42681.66666666667)</f>
        <v>42681.66667</v>
      </c>
      <c r="B1726" s="1">
        <f>IFERROR(__xludf.DUMMYFUNCTION("""COMPUTED_VALUE"""),119.28)</f>
        <v>119.28</v>
      </c>
    </row>
    <row r="1727">
      <c r="A1727" s="2">
        <f>IFERROR(__xludf.DUMMYFUNCTION("""COMPUTED_VALUE"""),42682.66666666667)</f>
        <v>42682.66667</v>
      </c>
      <c r="B1727" s="1">
        <f>IFERROR(__xludf.DUMMYFUNCTION("""COMPUTED_VALUE"""),119.87)</f>
        <v>119.87</v>
      </c>
    </row>
    <row r="1728">
      <c r="A1728" s="2">
        <f>IFERROR(__xludf.DUMMYFUNCTION("""COMPUTED_VALUE"""),42683.66666666667)</f>
        <v>42683.66667</v>
      </c>
      <c r="B1728" s="1">
        <f>IFERROR(__xludf.DUMMYFUNCTION("""COMPUTED_VALUE"""),119.7)</f>
        <v>119.7</v>
      </c>
    </row>
    <row r="1729">
      <c r="A1729" s="2">
        <f>IFERROR(__xludf.DUMMYFUNCTION("""COMPUTED_VALUE"""),42684.66666666667)</f>
        <v>42684.66667</v>
      </c>
      <c r="B1729" s="1">
        <f>IFERROR(__xludf.DUMMYFUNCTION("""COMPUTED_VALUE"""),118.05)</f>
        <v>118.05</v>
      </c>
    </row>
    <row r="1730">
      <c r="A1730" s="2">
        <f>IFERROR(__xludf.DUMMYFUNCTION("""COMPUTED_VALUE"""),42685.66666666667)</f>
        <v>42685.66667</v>
      </c>
      <c r="B1730" s="1">
        <f>IFERROR(__xludf.DUMMYFUNCTION("""COMPUTED_VALUE"""),118.77)</f>
        <v>118.77</v>
      </c>
    </row>
    <row r="1731">
      <c r="A1731" s="2">
        <f>IFERROR(__xludf.DUMMYFUNCTION("""COMPUTED_VALUE"""),42688.66666666667)</f>
        <v>42688.66667</v>
      </c>
      <c r="B1731" s="1">
        <f>IFERROR(__xludf.DUMMYFUNCTION("""COMPUTED_VALUE"""),117.12)</f>
        <v>117.12</v>
      </c>
    </row>
    <row r="1732">
      <c r="A1732" s="2">
        <f>IFERROR(__xludf.DUMMYFUNCTION("""COMPUTED_VALUE"""),42689.66666666667)</f>
        <v>42689.66667</v>
      </c>
      <c r="B1732" s="1">
        <f>IFERROR(__xludf.DUMMYFUNCTION("""COMPUTED_VALUE"""),118.69)</f>
        <v>118.69</v>
      </c>
    </row>
    <row r="1733">
      <c r="A1733" s="2">
        <f>IFERROR(__xludf.DUMMYFUNCTION("""COMPUTED_VALUE"""),42690.66666666667)</f>
        <v>42690.66667</v>
      </c>
      <c r="B1733" s="1">
        <f>IFERROR(__xludf.DUMMYFUNCTION("""COMPUTED_VALUE"""),119.72)</f>
        <v>119.72</v>
      </c>
    </row>
    <row r="1734">
      <c r="A1734" s="2">
        <f>IFERROR(__xludf.DUMMYFUNCTION("""COMPUTED_VALUE"""),42691.66666666667)</f>
        <v>42691.66667</v>
      </c>
      <c r="B1734" s="1">
        <f>IFERROR(__xludf.DUMMYFUNCTION("""COMPUTED_VALUE"""),120.67)</f>
        <v>120.67</v>
      </c>
    </row>
    <row r="1735">
      <c r="A1735" s="2">
        <f>IFERROR(__xludf.DUMMYFUNCTION("""COMPUTED_VALUE"""),42692.66666666667)</f>
        <v>42692.66667</v>
      </c>
      <c r="B1735" s="1">
        <f>IFERROR(__xludf.DUMMYFUNCTION("""COMPUTED_VALUE"""),120.39)</f>
        <v>120.39</v>
      </c>
    </row>
    <row r="1736">
      <c r="A1736" s="2">
        <f>IFERROR(__xludf.DUMMYFUNCTION("""COMPUTED_VALUE"""),42695.66666666667)</f>
        <v>42695.66667</v>
      </c>
      <c r="B1736" s="1">
        <f>IFERROR(__xludf.DUMMYFUNCTION("""COMPUTED_VALUE"""),121.57)</f>
        <v>121.57</v>
      </c>
    </row>
    <row r="1737">
      <c r="A1737" s="2">
        <f>IFERROR(__xludf.DUMMYFUNCTION("""COMPUTED_VALUE"""),42696.66666666667)</f>
        <v>42696.66667</v>
      </c>
      <c r="B1737" s="1">
        <f>IFERROR(__xludf.DUMMYFUNCTION("""COMPUTED_VALUE"""),121.73)</f>
        <v>121.73</v>
      </c>
    </row>
    <row r="1738">
      <c r="A1738" s="2">
        <f>IFERROR(__xludf.DUMMYFUNCTION("""COMPUTED_VALUE"""),42697.66666666667)</f>
        <v>42697.66667</v>
      </c>
      <c r="B1738" s="1">
        <f>IFERROR(__xludf.DUMMYFUNCTION("""COMPUTED_VALUE"""),121.3)</f>
        <v>121.3</v>
      </c>
    </row>
    <row r="1739">
      <c r="A1739" s="2">
        <f>IFERROR(__xludf.DUMMYFUNCTION("""COMPUTED_VALUE"""),42699.66666666667)</f>
        <v>42699.66667</v>
      </c>
      <c r="B1739" s="1">
        <f>IFERROR(__xludf.DUMMYFUNCTION("""COMPUTED_VALUE"""),121.62)</f>
        <v>121.62</v>
      </c>
    </row>
    <row r="1740">
      <c r="A1740" s="2">
        <f>IFERROR(__xludf.DUMMYFUNCTION("""COMPUTED_VALUE"""),42702.66666666667)</f>
        <v>42702.66667</v>
      </c>
      <c r="B1740" s="1">
        <f>IFERROR(__xludf.DUMMYFUNCTION("""COMPUTED_VALUE"""),121.54)</f>
        <v>121.54</v>
      </c>
    </row>
    <row r="1741">
      <c r="A1741" s="2">
        <f>IFERROR(__xludf.DUMMYFUNCTION("""COMPUTED_VALUE"""),42703.66666666667)</f>
        <v>42703.66667</v>
      </c>
      <c r="B1741" s="1">
        <f>IFERROR(__xludf.DUMMYFUNCTION("""COMPUTED_VALUE"""),121.69)</f>
        <v>121.69</v>
      </c>
    </row>
    <row r="1742">
      <c r="A1742" s="2">
        <f>IFERROR(__xludf.DUMMYFUNCTION("""COMPUTED_VALUE"""),42704.66666666667)</f>
        <v>42704.66667</v>
      </c>
      <c r="B1742" s="1">
        <f>IFERROR(__xludf.DUMMYFUNCTION("""COMPUTED_VALUE"""),120.35)</f>
        <v>120.35</v>
      </c>
    </row>
    <row r="1743">
      <c r="A1743" s="2">
        <f>IFERROR(__xludf.DUMMYFUNCTION("""COMPUTED_VALUE"""),42705.66666666667)</f>
        <v>42705.66667</v>
      </c>
      <c r="B1743" s="1">
        <f>IFERROR(__xludf.DUMMYFUNCTION("""COMPUTED_VALUE"""),117.43)</f>
        <v>117.43</v>
      </c>
    </row>
    <row r="1744">
      <c r="A1744" s="2">
        <f>IFERROR(__xludf.DUMMYFUNCTION("""COMPUTED_VALUE"""),42706.66666666667)</f>
        <v>42706.66667</v>
      </c>
      <c r="B1744" s="1">
        <f>IFERROR(__xludf.DUMMYFUNCTION("""COMPUTED_VALUE"""),117.87)</f>
        <v>117.87</v>
      </c>
    </row>
    <row r="1745">
      <c r="A1745" s="2">
        <f>IFERROR(__xludf.DUMMYFUNCTION("""COMPUTED_VALUE"""),42709.66666666667)</f>
        <v>42709.66667</v>
      </c>
      <c r="B1745" s="1">
        <f>IFERROR(__xludf.DUMMYFUNCTION("""COMPUTED_VALUE"""),119.19)</f>
        <v>119.19</v>
      </c>
    </row>
    <row r="1746">
      <c r="A1746" s="2">
        <f>IFERROR(__xludf.DUMMYFUNCTION("""COMPUTED_VALUE"""),42710.66666666667)</f>
        <v>42710.66667</v>
      </c>
      <c r="B1746" s="1">
        <f>IFERROR(__xludf.DUMMYFUNCTION("""COMPUTED_VALUE"""),119.57)</f>
        <v>119.57</v>
      </c>
    </row>
    <row r="1747">
      <c r="A1747" s="2">
        <f>IFERROR(__xludf.DUMMYFUNCTION("""COMPUTED_VALUE"""),42711.66666666667)</f>
        <v>42711.66667</v>
      </c>
      <c r="B1747" s="1">
        <f>IFERROR(__xludf.DUMMYFUNCTION("""COMPUTED_VALUE"""),121.68)</f>
        <v>121.68</v>
      </c>
    </row>
    <row r="1748">
      <c r="A1748" s="2">
        <f>IFERROR(__xludf.DUMMYFUNCTION("""COMPUTED_VALUE"""),42712.66666666667)</f>
        <v>42712.66667</v>
      </c>
      <c r="B1748" s="1">
        <f>IFERROR(__xludf.DUMMYFUNCTION("""COMPUTED_VALUE"""),122.37)</f>
        <v>122.37</v>
      </c>
    </row>
    <row r="1749">
      <c r="A1749" s="2">
        <f>IFERROR(__xludf.DUMMYFUNCTION("""COMPUTED_VALUE"""),42713.66666666667)</f>
        <v>42713.66667</v>
      </c>
      <c r="B1749" s="1">
        <f>IFERROR(__xludf.DUMMYFUNCTION("""COMPUTED_VALUE"""),123.02)</f>
        <v>123.02</v>
      </c>
    </row>
    <row r="1750">
      <c r="A1750" s="2">
        <f>IFERROR(__xludf.DUMMYFUNCTION("""COMPUTED_VALUE"""),42716.66666666667)</f>
        <v>42716.66667</v>
      </c>
      <c r="B1750" s="1">
        <f>IFERROR(__xludf.DUMMYFUNCTION("""COMPUTED_VALUE"""),122.42)</f>
        <v>122.42</v>
      </c>
    </row>
    <row r="1751">
      <c r="A1751" s="2">
        <f>IFERROR(__xludf.DUMMYFUNCTION("""COMPUTED_VALUE"""),42717.66666666667)</f>
        <v>42717.66667</v>
      </c>
      <c r="B1751" s="1">
        <f>IFERROR(__xludf.DUMMYFUNCTION("""COMPUTED_VALUE"""),123.82)</f>
        <v>123.82</v>
      </c>
    </row>
    <row r="1752">
      <c r="A1752" s="2">
        <f>IFERROR(__xludf.DUMMYFUNCTION("""COMPUTED_VALUE"""),42718.66666666667)</f>
        <v>42718.66667</v>
      </c>
      <c r="B1752" s="1">
        <f>IFERROR(__xludf.DUMMYFUNCTION("""COMPUTED_VALUE"""),123.02)</f>
        <v>123.02</v>
      </c>
    </row>
    <row r="1753">
      <c r="A1753" s="2">
        <f>IFERROR(__xludf.DUMMYFUNCTION("""COMPUTED_VALUE"""),42719.66666666667)</f>
        <v>42719.66667</v>
      </c>
      <c r="B1753" s="1">
        <f>IFERROR(__xludf.DUMMYFUNCTION("""COMPUTED_VALUE"""),123.56)</f>
        <v>123.56</v>
      </c>
    </row>
    <row r="1754">
      <c r="A1754" s="2">
        <f>IFERROR(__xludf.DUMMYFUNCTION("""COMPUTED_VALUE"""),42720.66666666667)</f>
        <v>42720.66667</v>
      </c>
      <c r="B1754" s="1">
        <f>IFERROR(__xludf.DUMMYFUNCTION("""COMPUTED_VALUE"""),122.69)</f>
        <v>122.69</v>
      </c>
    </row>
    <row r="1755">
      <c r="A1755" s="2">
        <f>IFERROR(__xludf.DUMMYFUNCTION("""COMPUTED_VALUE"""),42723.66666666667)</f>
        <v>42723.66667</v>
      </c>
      <c r="B1755" s="1">
        <f>IFERROR(__xludf.DUMMYFUNCTION("""COMPUTED_VALUE"""),123.41)</f>
        <v>123.41</v>
      </c>
    </row>
    <row r="1756">
      <c r="A1756" s="2">
        <f>IFERROR(__xludf.DUMMYFUNCTION("""COMPUTED_VALUE"""),42724.66666666667)</f>
        <v>42724.66667</v>
      </c>
      <c r="B1756" s="1">
        <f>IFERROR(__xludf.DUMMYFUNCTION("""COMPUTED_VALUE"""),123.83)</f>
        <v>123.83</v>
      </c>
    </row>
    <row r="1757">
      <c r="A1757" s="2">
        <f>IFERROR(__xludf.DUMMYFUNCTION("""COMPUTED_VALUE"""),42725.66666666667)</f>
        <v>42725.66667</v>
      </c>
      <c r="B1757" s="1">
        <f>IFERROR(__xludf.DUMMYFUNCTION("""COMPUTED_VALUE"""),123.47)</f>
        <v>123.47</v>
      </c>
    </row>
    <row r="1758">
      <c r="A1758" s="2">
        <f>IFERROR(__xludf.DUMMYFUNCTION("""COMPUTED_VALUE"""),42726.66666666667)</f>
        <v>42726.66667</v>
      </c>
      <c r="B1758" s="1">
        <f>IFERROR(__xludf.DUMMYFUNCTION("""COMPUTED_VALUE"""),123.0)</f>
        <v>123</v>
      </c>
    </row>
    <row r="1759">
      <c r="A1759" s="2">
        <f>IFERROR(__xludf.DUMMYFUNCTION("""COMPUTED_VALUE"""),42727.66666666667)</f>
        <v>42727.66667</v>
      </c>
      <c r="B1759" s="1">
        <f>IFERROR(__xludf.DUMMYFUNCTION("""COMPUTED_VALUE"""),123.17)</f>
        <v>123.17</v>
      </c>
    </row>
    <row r="1760">
      <c r="A1760" s="2">
        <f>IFERROR(__xludf.DUMMYFUNCTION("""COMPUTED_VALUE"""),42731.66666666667)</f>
        <v>42731.66667</v>
      </c>
      <c r="B1760" s="1">
        <f>IFERROR(__xludf.DUMMYFUNCTION("""COMPUTED_VALUE"""),123.79)</f>
        <v>123.79</v>
      </c>
    </row>
    <row r="1761">
      <c r="A1761" s="2">
        <f>IFERROR(__xludf.DUMMYFUNCTION("""COMPUTED_VALUE"""),42732.66666666667)</f>
        <v>42732.66667</v>
      </c>
      <c r="B1761" s="1">
        <f>IFERROR(__xludf.DUMMYFUNCTION("""COMPUTED_VALUE"""),122.55)</f>
        <v>122.55</v>
      </c>
    </row>
    <row r="1762">
      <c r="A1762" s="2">
        <f>IFERROR(__xludf.DUMMYFUNCTION("""COMPUTED_VALUE"""),42733.66666666667)</f>
        <v>42733.66667</v>
      </c>
      <c r="B1762" s="1">
        <f>IFERROR(__xludf.DUMMYFUNCTION("""COMPUTED_VALUE"""),122.62)</f>
        <v>122.62</v>
      </c>
    </row>
    <row r="1763">
      <c r="A1763" s="2">
        <f>IFERROR(__xludf.DUMMYFUNCTION("""COMPUTED_VALUE"""),42734.66666666667)</f>
        <v>42734.66667</v>
      </c>
      <c r="B1763" s="1">
        <f>IFERROR(__xludf.DUMMYFUNCTION("""COMPUTED_VALUE"""),121.5)</f>
        <v>121.5</v>
      </c>
    </row>
    <row r="1764">
      <c r="A1764" s="2">
        <f>IFERROR(__xludf.DUMMYFUNCTION("""COMPUTED_VALUE"""),42738.66666666667)</f>
        <v>42738.66667</v>
      </c>
      <c r="B1764" s="1">
        <f>IFERROR(__xludf.DUMMYFUNCTION("""COMPUTED_VALUE"""),122.46)</f>
        <v>122.46</v>
      </c>
    </row>
    <row r="1765">
      <c r="A1765" s="2">
        <f>IFERROR(__xludf.DUMMYFUNCTION("""COMPUTED_VALUE"""),42739.66666666667)</f>
        <v>42739.66667</v>
      </c>
      <c r="B1765" s="1">
        <f>IFERROR(__xludf.DUMMYFUNCTION("""COMPUTED_VALUE"""),123.2)</f>
        <v>123.2</v>
      </c>
    </row>
    <row r="1766">
      <c r="A1766" s="2">
        <f>IFERROR(__xludf.DUMMYFUNCTION("""COMPUTED_VALUE"""),42740.66666666667)</f>
        <v>42740.66667</v>
      </c>
      <c r="B1766" s="1">
        <f>IFERROR(__xludf.DUMMYFUNCTION("""COMPUTED_VALUE"""),123.29)</f>
        <v>123.29</v>
      </c>
    </row>
    <row r="1767">
      <c r="A1767" s="2">
        <f>IFERROR(__xludf.DUMMYFUNCTION("""COMPUTED_VALUE"""),42741.66666666667)</f>
        <v>42741.66667</v>
      </c>
      <c r="B1767" s="1">
        <f>IFERROR(__xludf.DUMMYFUNCTION("""COMPUTED_VALUE"""),124.42)</f>
        <v>124.42</v>
      </c>
    </row>
    <row r="1768">
      <c r="A1768" s="2">
        <f>IFERROR(__xludf.DUMMYFUNCTION("""COMPUTED_VALUE"""),42744.66666666667)</f>
        <v>42744.66667</v>
      </c>
      <c r="B1768" s="1">
        <f>IFERROR(__xludf.DUMMYFUNCTION("""COMPUTED_VALUE"""),124.64)</f>
        <v>124.64</v>
      </c>
    </row>
    <row r="1769">
      <c r="A1769" s="2">
        <f>IFERROR(__xludf.DUMMYFUNCTION("""COMPUTED_VALUE"""),42745.66666666667)</f>
        <v>42745.66667</v>
      </c>
      <c r="B1769" s="1">
        <f>IFERROR(__xludf.DUMMYFUNCTION("""COMPUTED_VALUE"""),124.63)</f>
        <v>124.63</v>
      </c>
    </row>
    <row r="1770">
      <c r="A1770" s="2">
        <f>IFERROR(__xludf.DUMMYFUNCTION("""COMPUTED_VALUE"""),42746.66666666667)</f>
        <v>42746.66667</v>
      </c>
      <c r="B1770" s="1">
        <f>IFERROR(__xludf.DUMMYFUNCTION("""COMPUTED_VALUE"""),125.39)</f>
        <v>125.39</v>
      </c>
    </row>
    <row r="1771">
      <c r="A1771" s="2">
        <f>IFERROR(__xludf.DUMMYFUNCTION("""COMPUTED_VALUE"""),42747.66666666667)</f>
        <v>42747.66667</v>
      </c>
      <c r="B1771" s="1">
        <f>IFERROR(__xludf.DUMMYFUNCTION("""COMPUTED_VALUE"""),125.01)</f>
        <v>125.01</v>
      </c>
    </row>
    <row r="1772">
      <c r="A1772" s="2">
        <f>IFERROR(__xludf.DUMMYFUNCTION("""COMPUTED_VALUE"""),42748.66666666667)</f>
        <v>42748.66667</v>
      </c>
      <c r="B1772" s="1">
        <f>IFERROR(__xludf.DUMMYFUNCTION("""COMPUTED_VALUE"""),125.5)</f>
        <v>125.5</v>
      </c>
    </row>
    <row r="1773">
      <c r="A1773" s="2">
        <f>IFERROR(__xludf.DUMMYFUNCTION("""COMPUTED_VALUE"""),42752.66666666667)</f>
        <v>42752.66667</v>
      </c>
      <c r="B1773" s="1">
        <f>IFERROR(__xludf.DUMMYFUNCTION("""COMPUTED_VALUE"""),124.8)</f>
        <v>124.8</v>
      </c>
    </row>
    <row r="1774">
      <c r="A1774" s="2">
        <f>IFERROR(__xludf.DUMMYFUNCTION("""COMPUTED_VALUE"""),42753.66666666667)</f>
        <v>42753.66667</v>
      </c>
      <c r="B1774" s="1">
        <f>IFERROR(__xludf.DUMMYFUNCTION("""COMPUTED_VALUE"""),125.28)</f>
        <v>125.28</v>
      </c>
    </row>
    <row r="1775">
      <c r="A1775" s="2">
        <f>IFERROR(__xludf.DUMMYFUNCTION("""COMPUTED_VALUE"""),42754.66666666667)</f>
        <v>42754.66667</v>
      </c>
      <c r="B1775" s="1">
        <f>IFERROR(__xludf.DUMMYFUNCTION("""COMPUTED_VALUE"""),124.92)</f>
        <v>124.92</v>
      </c>
    </row>
    <row r="1776">
      <c r="A1776" s="2">
        <f>IFERROR(__xludf.DUMMYFUNCTION("""COMPUTED_VALUE"""),42755.66666666667)</f>
        <v>42755.66667</v>
      </c>
      <c r="B1776" s="1">
        <f>IFERROR(__xludf.DUMMYFUNCTION("""COMPUTED_VALUE"""),125.59)</f>
        <v>125.59</v>
      </c>
    </row>
    <row r="1777">
      <c r="A1777" s="2">
        <f>IFERROR(__xludf.DUMMYFUNCTION("""COMPUTED_VALUE"""),42758.66666666667)</f>
        <v>42758.66667</v>
      </c>
      <c r="B1777" s="1">
        <f>IFERROR(__xludf.DUMMYFUNCTION("""COMPUTED_VALUE"""),125.65)</f>
        <v>125.65</v>
      </c>
    </row>
    <row r="1778">
      <c r="A1778" s="2">
        <f>IFERROR(__xludf.DUMMYFUNCTION("""COMPUTED_VALUE"""),42759.66666666667)</f>
        <v>42759.66667</v>
      </c>
      <c r="B1778" s="1">
        <f>IFERROR(__xludf.DUMMYFUNCTION("""COMPUTED_VALUE"""),126.99)</f>
        <v>126.99</v>
      </c>
    </row>
    <row r="1779">
      <c r="A1779" s="2">
        <f>IFERROR(__xludf.DUMMYFUNCTION("""COMPUTED_VALUE"""),42760.66666666667)</f>
        <v>42760.66667</v>
      </c>
      <c r="B1779" s="1">
        <f>IFERROR(__xludf.DUMMYFUNCTION("""COMPUTED_VALUE"""),128.35)</f>
        <v>128.35</v>
      </c>
    </row>
    <row r="1780">
      <c r="A1780" s="2">
        <f>IFERROR(__xludf.DUMMYFUNCTION("""COMPUTED_VALUE"""),42761.66666666667)</f>
        <v>42761.66667</v>
      </c>
      <c r="B1780" s="1">
        <f>IFERROR(__xludf.DUMMYFUNCTION("""COMPUTED_VALUE"""),128.03)</f>
        <v>128.03</v>
      </c>
    </row>
    <row r="1781">
      <c r="A1781" s="2">
        <f>IFERROR(__xludf.DUMMYFUNCTION("""COMPUTED_VALUE"""),42762.66666666667)</f>
        <v>42762.66667</v>
      </c>
      <c r="B1781" s="1">
        <f>IFERROR(__xludf.DUMMYFUNCTION("""COMPUTED_VALUE"""),128.39)</f>
        <v>128.39</v>
      </c>
    </row>
    <row r="1782">
      <c r="A1782" s="2">
        <f>IFERROR(__xludf.DUMMYFUNCTION("""COMPUTED_VALUE"""),42765.66666666667)</f>
        <v>42765.66667</v>
      </c>
      <c r="B1782" s="1">
        <f>IFERROR(__xludf.DUMMYFUNCTION("""COMPUTED_VALUE"""),127.35)</f>
        <v>127.35</v>
      </c>
    </row>
    <row r="1783">
      <c r="A1783" s="2">
        <f>IFERROR(__xludf.DUMMYFUNCTION("""COMPUTED_VALUE"""),42766.66666666667)</f>
        <v>42766.66667</v>
      </c>
      <c r="B1783" s="1">
        <f>IFERROR(__xludf.DUMMYFUNCTION("""COMPUTED_VALUE"""),126.74)</f>
        <v>126.74</v>
      </c>
    </row>
    <row r="1784">
      <c r="A1784" s="2">
        <f>IFERROR(__xludf.DUMMYFUNCTION("""COMPUTED_VALUE"""),42767.66666666667)</f>
        <v>42767.66667</v>
      </c>
      <c r="B1784" s="1">
        <f>IFERROR(__xludf.DUMMYFUNCTION("""COMPUTED_VALUE"""),127.65)</f>
        <v>127.65</v>
      </c>
    </row>
    <row r="1785">
      <c r="A1785" s="2">
        <f>IFERROR(__xludf.DUMMYFUNCTION("""COMPUTED_VALUE"""),42768.66666666667)</f>
        <v>42768.66667</v>
      </c>
      <c r="B1785" s="1">
        <f>IFERROR(__xludf.DUMMYFUNCTION("""COMPUTED_VALUE"""),127.71)</f>
        <v>127.71</v>
      </c>
    </row>
    <row r="1786">
      <c r="A1786" s="2">
        <f>IFERROR(__xludf.DUMMYFUNCTION("""COMPUTED_VALUE"""),42769.66666666667)</f>
        <v>42769.66667</v>
      </c>
      <c r="B1786" s="1">
        <f>IFERROR(__xludf.DUMMYFUNCTION("""COMPUTED_VALUE"""),128.73)</f>
        <v>128.73</v>
      </c>
    </row>
    <row r="1787">
      <c r="A1787" s="2">
        <f>IFERROR(__xludf.DUMMYFUNCTION("""COMPUTED_VALUE"""),42772.66666666667)</f>
        <v>42772.66667</v>
      </c>
      <c r="B1787" s="1">
        <f>IFERROR(__xludf.DUMMYFUNCTION("""COMPUTED_VALUE"""),128.91)</f>
        <v>128.91</v>
      </c>
    </row>
    <row r="1788">
      <c r="A1788" s="2">
        <f>IFERROR(__xludf.DUMMYFUNCTION("""COMPUTED_VALUE"""),42773.66666666667)</f>
        <v>42773.66667</v>
      </c>
      <c r="B1788" s="1">
        <f>IFERROR(__xludf.DUMMYFUNCTION("""COMPUTED_VALUE"""),129.37)</f>
        <v>129.37</v>
      </c>
    </row>
    <row r="1789">
      <c r="A1789" s="2">
        <f>IFERROR(__xludf.DUMMYFUNCTION("""COMPUTED_VALUE"""),42774.66666666667)</f>
        <v>42774.66667</v>
      </c>
      <c r="B1789" s="1">
        <f>IFERROR(__xludf.DUMMYFUNCTION("""COMPUTED_VALUE"""),129.59)</f>
        <v>129.59</v>
      </c>
    </row>
    <row r="1790">
      <c r="A1790" s="2">
        <f>IFERROR(__xludf.DUMMYFUNCTION("""COMPUTED_VALUE"""),42775.66666666667)</f>
        <v>42775.66667</v>
      </c>
      <c r="B1790" s="1">
        <f>IFERROR(__xludf.DUMMYFUNCTION("""COMPUTED_VALUE"""),130.22)</f>
        <v>130.22</v>
      </c>
    </row>
    <row r="1791">
      <c r="A1791" s="2">
        <f>IFERROR(__xludf.DUMMYFUNCTION("""COMPUTED_VALUE"""),42776.66666666667)</f>
        <v>42776.66667</v>
      </c>
      <c r="B1791" s="1">
        <f>IFERROR(__xludf.DUMMYFUNCTION("""COMPUTED_VALUE"""),130.53)</f>
        <v>130.53</v>
      </c>
    </row>
    <row r="1792">
      <c r="A1792" s="2">
        <f>IFERROR(__xludf.DUMMYFUNCTION("""COMPUTED_VALUE"""),42779.66666666667)</f>
        <v>42779.66667</v>
      </c>
      <c r="B1792" s="1">
        <f>IFERROR(__xludf.DUMMYFUNCTION("""COMPUTED_VALUE"""),131.25)</f>
        <v>131.25</v>
      </c>
    </row>
    <row r="1793">
      <c r="A1793" s="2">
        <f>IFERROR(__xludf.DUMMYFUNCTION("""COMPUTED_VALUE"""),42780.66666666667)</f>
        <v>42780.66667</v>
      </c>
      <c r="B1793" s="1">
        <f>IFERROR(__xludf.DUMMYFUNCTION("""COMPUTED_VALUE"""),131.72)</f>
        <v>131.72</v>
      </c>
    </row>
    <row r="1794">
      <c r="A1794" s="2">
        <f>IFERROR(__xludf.DUMMYFUNCTION("""COMPUTED_VALUE"""),42781.66666666667)</f>
        <v>42781.66667</v>
      </c>
      <c r="B1794" s="1">
        <f>IFERROR(__xludf.DUMMYFUNCTION("""COMPUTED_VALUE"""),132.3)</f>
        <v>132.3</v>
      </c>
    </row>
    <row r="1795">
      <c r="A1795" s="2">
        <f>IFERROR(__xludf.DUMMYFUNCTION("""COMPUTED_VALUE"""),42782.66666666667)</f>
        <v>42782.66667</v>
      </c>
      <c r="B1795" s="1">
        <f>IFERROR(__xludf.DUMMYFUNCTION("""COMPUTED_VALUE"""),132.48)</f>
        <v>132.48</v>
      </c>
    </row>
    <row r="1796">
      <c r="A1796" s="2">
        <f>IFERROR(__xludf.DUMMYFUNCTION("""COMPUTED_VALUE"""),42783.66666666667)</f>
        <v>42783.66667</v>
      </c>
      <c r="B1796" s="1">
        <f>IFERROR(__xludf.DUMMYFUNCTION("""COMPUTED_VALUE"""),132.87)</f>
        <v>132.87</v>
      </c>
    </row>
    <row r="1797">
      <c r="A1797" s="2">
        <f>IFERROR(__xludf.DUMMYFUNCTION("""COMPUTED_VALUE"""),42787.66666666667)</f>
        <v>42787.66667</v>
      </c>
      <c r="B1797" s="1">
        <f>IFERROR(__xludf.DUMMYFUNCTION("""COMPUTED_VALUE"""),133.66)</f>
        <v>133.66</v>
      </c>
    </row>
    <row r="1798">
      <c r="A1798" s="2">
        <f>IFERROR(__xludf.DUMMYFUNCTION("""COMPUTED_VALUE"""),42788.66666666667)</f>
        <v>42788.66667</v>
      </c>
      <c r="B1798" s="1">
        <f>IFERROR(__xludf.DUMMYFUNCTION("""COMPUTED_VALUE"""),133.83)</f>
        <v>133.83</v>
      </c>
    </row>
    <row r="1799">
      <c r="A1799" s="2">
        <f>IFERROR(__xludf.DUMMYFUNCTION("""COMPUTED_VALUE"""),42789.66666666667)</f>
        <v>42789.66667</v>
      </c>
      <c r="B1799" s="1">
        <f>IFERROR(__xludf.DUMMYFUNCTION("""COMPUTED_VALUE"""),133.52)</f>
        <v>133.52</v>
      </c>
    </row>
    <row r="1800">
      <c r="A1800" s="2">
        <f>IFERROR(__xludf.DUMMYFUNCTION("""COMPUTED_VALUE"""),42790.66666666667)</f>
        <v>42790.66667</v>
      </c>
      <c r="B1800" s="1">
        <f>IFERROR(__xludf.DUMMYFUNCTION("""COMPUTED_VALUE"""),133.79)</f>
        <v>133.79</v>
      </c>
    </row>
    <row r="1801">
      <c r="A1801" s="2">
        <f>IFERROR(__xludf.DUMMYFUNCTION("""COMPUTED_VALUE"""),42793.66666666667)</f>
        <v>42793.66667</v>
      </c>
      <c r="B1801" s="1">
        <f>IFERROR(__xludf.DUMMYFUNCTION("""COMPUTED_VALUE"""),133.82)</f>
        <v>133.82</v>
      </c>
    </row>
    <row r="1802">
      <c r="A1802" s="2">
        <f>IFERROR(__xludf.DUMMYFUNCTION("""COMPUTED_VALUE"""),42794.66666666667)</f>
        <v>42794.66667</v>
      </c>
      <c r="B1802" s="1">
        <f>IFERROR(__xludf.DUMMYFUNCTION("""COMPUTED_VALUE"""),133.0)</f>
        <v>133</v>
      </c>
    </row>
    <row r="1803">
      <c r="A1803" s="2">
        <f>IFERROR(__xludf.DUMMYFUNCTION("""COMPUTED_VALUE"""),42795.66666666667)</f>
        <v>42795.66667</v>
      </c>
      <c r="B1803" s="1">
        <f>IFERROR(__xludf.DUMMYFUNCTION("""COMPUTED_VALUE"""),134.87)</f>
        <v>134.87</v>
      </c>
    </row>
    <row r="1804">
      <c r="A1804" s="2">
        <f>IFERROR(__xludf.DUMMYFUNCTION("""COMPUTED_VALUE"""),42796.66666666667)</f>
        <v>42796.66667</v>
      </c>
      <c r="B1804" s="1">
        <f>IFERROR(__xludf.DUMMYFUNCTION("""COMPUTED_VALUE"""),133.87)</f>
        <v>133.87</v>
      </c>
    </row>
    <row r="1805">
      <c r="A1805" s="2">
        <f>IFERROR(__xludf.DUMMYFUNCTION("""COMPUTED_VALUE"""),42797.66666666667)</f>
        <v>42797.66667</v>
      </c>
      <c r="B1805" s="1">
        <f>IFERROR(__xludf.DUMMYFUNCTION("""COMPUTED_VALUE"""),134.1)</f>
        <v>134.1</v>
      </c>
    </row>
    <row r="1806">
      <c r="A1806" s="2">
        <f>IFERROR(__xludf.DUMMYFUNCTION("""COMPUTED_VALUE"""),42800.66666666667)</f>
        <v>42800.66667</v>
      </c>
      <c r="B1806" s="1">
        <f>IFERROR(__xludf.DUMMYFUNCTION("""COMPUTED_VALUE"""),133.85)</f>
        <v>133.85</v>
      </c>
    </row>
    <row r="1807">
      <c r="A1807" s="2">
        <f>IFERROR(__xludf.DUMMYFUNCTION("""COMPUTED_VALUE"""),42801.66666666667)</f>
        <v>42801.66667</v>
      </c>
      <c r="B1807" s="1">
        <f>IFERROR(__xludf.DUMMYFUNCTION("""COMPUTED_VALUE"""),133.96)</f>
        <v>133.96</v>
      </c>
    </row>
    <row r="1808">
      <c r="A1808" s="2">
        <f>IFERROR(__xludf.DUMMYFUNCTION("""COMPUTED_VALUE"""),42802.66666666667)</f>
        <v>42802.66667</v>
      </c>
      <c r="B1808" s="1">
        <f>IFERROR(__xludf.DUMMYFUNCTION("""COMPUTED_VALUE"""),134.12)</f>
        <v>134.12</v>
      </c>
    </row>
    <row r="1809">
      <c r="A1809" s="2">
        <f>IFERROR(__xludf.DUMMYFUNCTION("""COMPUTED_VALUE"""),42803.66666666667)</f>
        <v>42803.66667</v>
      </c>
      <c r="B1809" s="1">
        <f>IFERROR(__xludf.DUMMYFUNCTION("""COMPUTED_VALUE"""),134.04)</f>
        <v>134.04</v>
      </c>
    </row>
    <row r="1810">
      <c r="A1810" s="2">
        <f>IFERROR(__xludf.DUMMYFUNCTION("""COMPUTED_VALUE"""),42804.66666666667)</f>
        <v>42804.66667</v>
      </c>
      <c r="B1810" s="1">
        <f>IFERROR(__xludf.DUMMYFUNCTION("""COMPUTED_VALUE"""),134.73)</f>
        <v>134.73</v>
      </c>
    </row>
    <row r="1811">
      <c r="A1811" s="2">
        <f>IFERROR(__xludf.DUMMYFUNCTION("""COMPUTED_VALUE"""),42807.66666666667)</f>
        <v>42807.66667</v>
      </c>
      <c r="B1811" s="1">
        <f>IFERROR(__xludf.DUMMYFUNCTION("""COMPUTED_VALUE"""),134.91)</f>
        <v>134.91</v>
      </c>
    </row>
    <row r="1812">
      <c r="A1812" s="2">
        <f>IFERROR(__xludf.DUMMYFUNCTION("""COMPUTED_VALUE"""),42808.66666666667)</f>
        <v>42808.66667</v>
      </c>
      <c r="B1812" s="1">
        <f>IFERROR(__xludf.DUMMYFUNCTION("""COMPUTED_VALUE"""),134.54)</f>
        <v>134.54</v>
      </c>
    </row>
    <row r="1813">
      <c r="A1813" s="2">
        <f>IFERROR(__xludf.DUMMYFUNCTION("""COMPUTED_VALUE"""),42809.66666666667)</f>
        <v>42809.66667</v>
      </c>
      <c r="B1813" s="1">
        <f>IFERROR(__xludf.DUMMYFUNCTION("""COMPUTED_VALUE"""),135.4)</f>
        <v>135.4</v>
      </c>
    </row>
    <row r="1814">
      <c r="A1814" s="2">
        <f>IFERROR(__xludf.DUMMYFUNCTION("""COMPUTED_VALUE"""),42810.66666666667)</f>
        <v>42810.66667</v>
      </c>
      <c r="B1814" s="1">
        <f>IFERROR(__xludf.DUMMYFUNCTION("""COMPUTED_VALUE"""),135.77)</f>
        <v>135.77</v>
      </c>
    </row>
    <row r="1815">
      <c r="A1815" s="2">
        <f>IFERROR(__xludf.DUMMYFUNCTION("""COMPUTED_VALUE"""),42811.66666666667)</f>
        <v>42811.66667</v>
      </c>
      <c r="B1815" s="1">
        <f>IFERROR(__xludf.DUMMYFUNCTION("""COMPUTED_VALUE"""),135.79)</f>
        <v>135.79</v>
      </c>
    </row>
    <row r="1816">
      <c r="A1816" s="2">
        <f>IFERROR(__xludf.DUMMYFUNCTION("""COMPUTED_VALUE"""),42814.66666666667)</f>
        <v>42814.66667</v>
      </c>
      <c r="B1816" s="1">
        <f>IFERROR(__xludf.DUMMYFUNCTION("""COMPUTED_VALUE"""),135.97)</f>
        <v>135.97</v>
      </c>
    </row>
    <row r="1817">
      <c r="A1817" s="2">
        <f>IFERROR(__xludf.DUMMYFUNCTION("""COMPUTED_VALUE"""),42815.66666666667)</f>
        <v>42815.66667</v>
      </c>
      <c r="B1817" s="1">
        <f>IFERROR(__xludf.DUMMYFUNCTION("""COMPUTED_VALUE"""),133.78)</f>
        <v>133.78</v>
      </c>
    </row>
    <row r="1818">
      <c r="A1818" s="2">
        <f>IFERROR(__xludf.DUMMYFUNCTION("""COMPUTED_VALUE"""),42816.66666666667)</f>
        <v>42816.66667</v>
      </c>
      <c r="B1818" s="1">
        <f>IFERROR(__xludf.DUMMYFUNCTION("""COMPUTED_VALUE"""),134.79)</f>
        <v>134.79</v>
      </c>
    </row>
    <row r="1819">
      <c r="A1819" s="2">
        <f>IFERROR(__xludf.DUMMYFUNCTION("""COMPUTED_VALUE"""),42817.66666666667)</f>
        <v>42817.66667</v>
      </c>
      <c r="B1819" s="1">
        <f>IFERROR(__xludf.DUMMYFUNCTION("""COMPUTED_VALUE"""),134.46)</f>
        <v>134.46</v>
      </c>
    </row>
    <row r="1820">
      <c r="A1820" s="2">
        <f>IFERROR(__xludf.DUMMYFUNCTION("""COMPUTED_VALUE"""),42818.66666666667)</f>
        <v>42818.66667</v>
      </c>
      <c r="B1820" s="1">
        <f>IFERROR(__xludf.DUMMYFUNCTION("""COMPUTED_VALUE"""),134.19)</f>
        <v>134.19</v>
      </c>
    </row>
    <row r="1821">
      <c r="A1821" s="2">
        <f>IFERROR(__xludf.DUMMYFUNCTION("""COMPUTED_VALUE"""),42821.66666666667)</f>
        <v>42821.66667</v>
      </c>
      <c r="B1821" s="1">
        <f>IFERROR(__xludf.DUMMYFUNCTION("""COMPUTED_VALUE"""),134.29)</f>
        <v>134.29</v>
      </c>
    </row>
    <row r="1822">
      <c r="A1822" s="2">
        <f>IFERROR(__xludf.DUMMYFUNCTION("""COMPUTED_VALUE"""),42822.66666666667)</f>
        <v>42822.66667</v>
      </c>
      <c r="B1822" s="1">
        <f>IFERROR(__xludf.DUMMYFUNCTION("""COMPUTED_VALUE"""),135.22)</f>
        <v>135.22</v>
      </c>
    </row>
    <row r="1823">
      <c r="A1823" s="2">
        <f>IFERROR(__xludf.DUMMYFUNCTION("""COMPUTED_VALUE"""),42823.66666666667)</f>
        <v>42823.66667</v>
      </c>
      <c r="B1823" s="1">
        <f>IFERROR(__xludf.DUMMYFUNCTION("""COMPUTED_VALUE"""),135.54)</f>
        <v>135.54</v>
      </c>
    </row>
    <row r="1824">
      <c r="A1824" s="2">
        <f>IFERROR(__xludf.DUMMYFUNCTION("""COMPUTED_VALUE"""),42824.66666666667)</f>
        <v>42824.66667</v>
      </c>
      <c r="B1824" s="1">
        <f>IFERROR(__xludf.DUMMYFUNCTION("""COMPUTED_VALUE"""),135.68)</f>
        <v>135.68</v>
      </c>
    </row>
    <row r="1825">
      <c r="A1825" s="2">
        <f>IFERROR(__xludf.DUMMYFUNCTION("""COMPUTED_VALUE"""),42825.66666666667)</f>
        <v>42825.66667</v>
      </c>
      <c r="B1825" s="1">
        <f>IFERROR(__xludf.DUMMYFUNCTION("""COMPUTED_VALUE"""),135.63)</f>
        <v>135.63</v>
      </c>
    </row>
    <row r="1826">
      <c r="A1826" s="2">
        <f>IFERROR(__xludf.DUMMYFUNCTION("""COMPUTED_VALUE"""),42828.66666666667)</f>
        <v>42828.66667</v>
      </c>
      <c r="B1826" s="1">
        <f>IFERROR(__xludf.DUMMYFUNCTION("""COMPUTED_VALUE"""),135.23)</f>
        <v>135.23</v>
      </c>
    </row>
    <row r="1827">
      <c r="A1827" s="2">
        <f>IFERROR(__xludf.DUMMYFUNCTION("""COMPUTED_VALUE"""),42829.66666666667)</f>
        <v>42829.66667</v>
      </c>
      <c r="B1827" s="1">
        <f>IFERROR(__xludf.DUMMYFUNCTION("""COMPUTED_VALUE"""),135.15)</f>
        <v>135.15</v>
      </c>
    </row>
    <row r="1828">
      <c r="A1828" s="2">
        <f>IFERROR(__xludf.DUMMYFUNCTION("""COMPUTED_VALUE"""),42830.66666666667)</f>
        <v>42830.66667</v>
      </c>
      <c r="B1828" s="1">
        <f>IFERROR(__xludf.DUMMYFUNCTION("""COMPUTED_VALUE"""),134.66)</f>
        <v>134.66</v>
      </c>
    </row>
    <row r="1829">
      <c r="A1829" s="2">
        <f>IFERROR(__xludf.DUMMYFUNCTION("""COMPUTED_VALUE"""),42831.66666666667)</f>
        <v>42831.66667</v>
      </c>
      <c r="B1829" s="1">
        <f>IFERROR(__xludf.DUMMYFUNCTION("""COMPUTED_VALUE"""),134.72)</f>
        <v>134.72</v>
      </c>
    </row>
    <row r="1830">
      <c r="A1830" s="2">
        <f>IFERROR(__xludf.DUMMYFUNCTION("""COMPUTED_VALUE"""),42832.66666666667)</f>
        <v>42832.66667</v>
      </c>
      <c r="B1830" s="1">
        <f>IFERROR(__xludf.DUMMYFUNCTION("""COMPUTED_VALUE"""),134.63)</f>
        <v>134.63</v>
      </c>
    </row>
    <row r="1831">
      <c r="A1831" s="2">
        <f>IFERROR(__xludf.DUMMYFUNCTION("""COMPUTED_VALUE"""),42835.66666666667)</f>
        <v>42835.66667</v>
      </c>
      <c r="B1831" s="1">
        <f>IFERROR(__xludf.DUMMYFUNCTION("""COMPUTED_VALUE"""),134.56)</f>
        <v>134.56</v>
      </c>
    </row>
    <row r="1832">
      <c r="A1832" s="2">
        <f>IFERROR(__xludf.DUMMYFUNCTION("""COMPUTED_VALUE"""),42836.66666666667)</f>
        <v>42836.66667</v>
      </c>
      <c r="B1832" s="1">
        <f>IFERROR(__xludf.DUMMYFUNCTION("""COMPUTED_VALUE"""),134.09)</f>
        <v>134.09</v>
      </c>
    </row>
    <row r="1833">
      <c r="A1833" s="2">
        <f>IFERROR(__xludf.DUMMYFUNCTION("""COMPUTED_VALUE"""),42837.66666666667)</f>
        <v>42837.66667</v>
      </c>
      <c r="B1833" s="1">
        <f>IFERROR(__xludf.DUMMYFUNCTION("""COMPUTED_VALUE"""),133.4)</f>
        <v>133.4</v>
      </c>
    </row>
    <row r="1834">
      <c r="A1834" s="2">
        <f>IFERROR(__xludf.DUMMYFUNCTION("""COMPUTED_VALUE"""),42838.66666666667)</f>
        <v>42838.66667</v>
      </c>
      <c r="B1834" s="1">
        <f>IFERROR(__xludf.DUMMYFUNCTION("""COMPUTED_VALUE"""),132.9)</f>
        <v>132.9</v>
      </c>
    </row>
    <row r="1835">
      <c r="A1835" s="2">
        <f>IFERROR(__xludf.DUMMYFUNCTION("""COMPUTED_VALUE"""),42842.66666666667)</f>
        <v>42842.66667</v>
      </c>
      <c r="B1835" s="1">
        <f>IFERROR(__xludf.DUMMYFUNCTION("""COMPUTED_VALUE"""),134.16)</f>
        <v>134.16</v>
      </c>
    </row>
    <row r="1836">
      <c r="A1836" s="2">
        <f>IFERROR(__xludf.DUMMYFUNCTION("""COMPUTED_VALUE"""),42843.66666666667)</f>
        <v>42843.66667</v>
      </c>
      <c r="B1836" s="1">
        <f>IFERROR(__xludf.DUMMYFUNCTION("""COMPUTED_VALUE"""),134.13)</f>
        <v>134.13</v>
      </c>
    </row>
    <row r="1837">
      <c r="A1837" s="2">
        <f>IFERROR(__xludf.DUMMYFUNCTION("""COMPUTED_VALUE"""),42844.66666666667)</f>
        <v>42844.66667</v>
      </c>
      <c r="B1837" s="1">
        <f>IFERROR(__xludf.DUMMYFUNCTION("""COMPUTED_VALUE"""),134.15)</f>
        <v>134.15</v>
      </c>
    </row>
    <row r="1838">
      <c r="A1838" s="2">
        <f>IFERROR(__xludf.DUMMYFUNCTION("""COMPUTED_VALUE"""),42845.66666666667)</f>
        <v>42845.66667</v>
      </c>
      <c r="B1838" s="1">
        <f>IFERROR(__xludf.DUMMYFUNCTION("""COMPUTED_VALUE"""),135.51)</f>
        <v>135.51</v>
      </c>
    </row>
    <row r="1839">
      <c r="A1839" s="2">
        <f>IFERROR(__xludf.DUMMYFUNCTION("""COMPUTED_VALUE"""),42846.66666666667)</f>
        <v>42846.66667</v>
      </c>
      <c r="B1839" s="1">
        <f>IFERROR(__xludf.DUMMYFUNCTION("""COMPUTED_VALUE"""),135.41)</f>
        <v>135.41</v>
      </c>
    </row>
    <row r="1840">
      <c r="A1840" s="2">
        <f>IFERROR(__xludf.DUMMYFUNCTION("""COMPUTED_VALUE"""),42849.66666666667)</f>
        <v>42849.66667</v>
      </c>
      <c r="B1840" s="1">
        <f>IFERROR(__xludf.DUMMYFUNCTION("""COMPUTED_VALUE"""),137.21)</f>
        <v>137.21</v>
      </c>
    </row>
    <row r="1841">
      <c r="A1841" s="2">
        <f>IFERROR(__xludf.DUMMYFUNCTION("""COMPUTED_VALUE"""),42850.66666666667)</f>
        <v>42850.66667</v>
      </c>
      <c r="B1841" s="1">
        <f>IFERROR(__xludf.DUMMYFUNCTION("""COMPUTED_VALUE"""),138.06)</f>
        <v>138.06</v>
      </c>
    </row>
    <row r="1842">
      <c r="A1842" s="2">
        <f>IFERROR(__xludf.DUMMYFUNCTION("""COMPUTED_VALUE"""),42851.66666666667)</f>
        <v>42851.66667</v>
      </c>
      <c r="B1842" s="1">
        <f>IFERROR(__xludf.DUMMYFUNCTION("""COMPUTED_VALUE"""),137.74)</f>
        <v>137.74</v>
      </c>
    </row>
    <row r="1843">
      <c r="A1843" s="2">
        <f>IFERROR(__xludf.DUMMYFUNCTION("""COMPUTED_VALUE"""),42852.66666666667)</f>
        <v>42852.66667</v>
      </c>
      <c r="B1843" s="1">
        <f>IFERROR(__xludf.DUMMYFUNCTION("""COMPUTED_VALUE"""),138.59)</f>
        <v>138.59</v>
      </c>
    </row>
    <row r="1844">
      <c r="A1844" s="2">
        <f>IFERROR(__xludf.DUMMYFUNCTION("""COMPUTED_VALUE"""),42853.66666666667)</f>
        <v>42853.66667</v>
      </c>
      <c r="B1844" s="1">
        <f>IFERROR(__xludf.DUMMYFUNCTION("""COMPUTED_VALUE"""),138.8)</f>
        <v>138.8</v>
      </c>
    </row>
    <row r="1845">
      <c r="A1845" s="2">
        <f>IFERROR(__xludf.DUMMYFUNCTION("""COMPUTED_VALUE"""),42856.66666666667)</f>
        <v>42856.66667</v>
      </c>
      <c r="B1845" s="1">
        <f>IFERROR(__xludf.DUMMYFUNCTION("""COMPUTED_VALUE"""),140.04)</f>
        <v>140.04</v>
      </c>
    </row>
    <row r="1846">
      <c r="A1846" s="2">
        <f>IFERROR(__xludf.DUMMYFUNCTION("""COMPUTED_VALUE"""),42857.66666666667)</f>
        <v>42857.66667</v>
      </c>
      <c r="B1846" s="1">
        <f>IFERROR(__xludf.DUMMYFUNCTION("""COMPUTED_VALUE"""),140.32)</f>
        <v>140.32</v>
      </c>
    </row>
    <row r="1847">
      <c r="A1847" s="2">
        <f>IFERROR(__xludf.DUMMYFUNCTION("""COMPUTED_VALUE"""),42858.66666666667)</f>
        <v>42858.66667</v>
      </c>
      <c r="B1847" s="1">
        <f>IFERROR(__xludf.DUMMYFUNCTION("""COMPUTED_VALUE"""),140.07)</f>
        <v>140.07</v>
      </c>
    </row>
    <row r="1848">
      <c r="A1848" s="2">
        <f>IFERROR(__xludf.DUMMYFUNCTION("""COMPUTED_VALUE"""),42859.66666666667)</f>
        <v>42859.66667</v>
      </c>
      <c r="B1848" s="1">
        <f>IFERROR(__xludf.DUMMYFUNCTION("""COMPUTED_VALUE"""),140.27)</f>
        <v>140.27</v>
      </c>
    </row>
    <row r="1849">
      <c r="A1849" s="2">
        <f>IFERROR(__xludf.DUMMYFUNCTION("""COMPUTED_VALUE"""),42860.66666666667)</f>
        <v>42860.66667</v>
      </c>
      <c r="B1849" s="1">
        <f>IFERROR(__xludf.DUMMYFUNCTION("""COMPUTED_VALUE"""),140.92)</f>
        <v>140.92</v>
      </c>
    </row>
    <row r="1850">
      <c r="A1850" s="2">
        <f>IFERROR(__xludf.DUMMYFUNCTION("""COMPUTED_VALUE"""),42863.66666666667)</f>
        <v>42863.66667</v>
      </c>
      <c r="B1850" s="1">
        <f>IFERROR(__xludf.DUMMYFUNCTION("""COMPUTED_VALUE"""),141.39)</f>
        <v>141.39</v>
      </c>
    </row>
    <row r="1851">
      <c r="A1851" s="2">
        <f>IFERROR(__xludf.DUMMYFUNCTION("""COMPUTED_VALUE"""),42864.66666666667)</f>
        <v>42864.66667</v>
      </c>
      <c r="B1851" s="1">
        <f>IFERROR(__xludf.DUMMYFUNCTION("""COMPUTED_VALUE"""),141.69)</f>
        <v>141.69</v>
      </c>
    </row>
    <row r="1852">
      <c r="A1852" s="2">
        <f>IFERROR(__xludf.DUMMYFUNCTION("""COMPUTED_VALUE"""),42865.66666666667)</f>
        <v>42865.66667</v>
      </c>
      <c r="B1852" s="1">
        <f>IFERROR(__xludf.DUMMYFUNCTION("""COMPUTED_VALUE"""),142.24)</f>
        <v>142.24</v>
      </c>
    </row>
    <row r="1853">
      <c r="A1853" s="2">
        <f>IFERROR(__xludf.DUMMYFUNCTION("""COMPUTED_VALUE"""),42866.66666666667)</f>
        <v>42866.66667</v>
      </c>
      <c r="B1853" s="1">
        <f>IFERROR(__xludf.DUMMYFUNCTION("""COMPUTED_VALUE"""),142.05)</f>
        <v>142.05</v>
      </c>
    </row>
    <row r="1854">
      <c r="A1854" s="2">
        <f>IFERROR(__xludf.DUMMYFUNCTION("""COMPUTED_VALUE"""),42867.66666666667)</f>
        <v>42867.66667</v>
      </c>
      <c r="B1854" s="1">
        <f>IFERROR(__xludf.DUMMYFUNCTION("""COMPUTED_VALUE"""),142.44)</f>
        <v>142.44</v>
      </c>
    </row>
    <row r="1855">
      <c r="A1855" s="2">
        <f>IFERROR(__xludf.DUMMYFUNCTION("""COMPUTED_VALUE"""),42870.66666666667)</f>
        <v>42870.66667</v>
      </c>
      <c r="B1855" s="1">
        <f>IFERROR(__xludf.DUMMYFUNCTION("""COMPUTED_VALUE"""),143.4)</f>
        <v>143.4</v>
      </c>
    </row>
    <row r="1856">
      <c r="A1856" s="2">
        <f>IFERROR(__xludf.DUMMYFUNCTION("""COMPUTED_VALUE"""),42871.66666666667)</f>
        <v>42871.66667</v>
      </c>
      <c r="B1856" s="1">
        <f>IFERROR(__xludf.DUMMYFUNCTION("""COMPUTED_VALUE"""),144.2)</f>
        <v>144.2</v>
      </c>
    </row>
    <row r="1857">
      <c r="A1857" s="2">
        <f>IFERROR(__xludf.DUMMYFUNCTION("""COMPUTED_VALUE"""),42872.66666666667)</f>
        <v>42872.66667</v>
      </c>
      <c r="B1857" s="1">
        <f>IFERROR(__xludf.DUMMYFUNCTION("""COMPUTED_VALUE"""),140.05)</f>
        <v>140.05</v>
      </c>
    </row>
    <row r="1858">
      <c r="A1858" s="2">
        <f>IFERROR(__xludf.DUMMYFUNCTION("""COMPUTED_VALUE"""),42873.66666666667)</f>
        <v>42873.66667</v>
      </c>
      <c r="B1858" s="1">
        <f>IFERROR(__xludf.DUMMYFUNCTION("""COMPUTED_VALUE"""),140.73)</f>
        <v>140.73</v>
      </c>
    </row>
    <row r="1859">
      <c r="A1859" s="2">
        <f>IFERROR(__xludf.DUMMYFUNCTION("""COMPUTED_VALUE"""),42874.66666666667)</f>
        <v>42874.66667</v>
      </c>
      <c r="B1859" s="1">
        <f>IFERROR(__xludf.DUMMYFUNCTION("""COMPUTED_VALUE"""),141.53)</f>
        <v>141.53</v>
      </c>
    </row>
    <row r="1860">
      <c r="A1860" s="2">
        <f>IFERROR(__xludf.DUMMYFUNCTION("""COMPUTED_VALUE"""),42877.66666666667)</f>
        <v>42877.66667</v>
      </c>
      <c r="B1860" s="1">
        <f>IFERROR(__xludf.DUMMYFUNCTION("""COMPUTED_VALUE"""),142.98)</f>
        <v>142.98</v>
      </c>
    </row>
    <row r="1861">
      <c r="A1861" s="2">
        <f>IFERROR(__xludf.DUMMYFUNCTION("""COMPUTED_VALUE"""),42878.66666666667)</f>
        <v>42878.66667</v>
      </c>
      <c r="B1861" s="1">
        <f>IFERROR(__xludf.DUMMYFUNCTION("""COMPUTED_VALUE"""),143.1)</f>
        <v>143.1</v>
      </c>
    </row>
    <row r="1862">
      <c r="A1862" s="2">
        <f>IFERROR(__xludf.DUMMYFUNCTION("""COMPUTED_VALUE"""),42879.66666666667)</f>
        <v>42879.66667</v>
      </c>
      <c r="B1862" s="1">
        <f>IFERROR(__xludf.DUMMYFUNCTION("""COMPUTED_VALUE"""),143.8)</f>
        <v>143.8</v>
      </c>
    </row>
    <row r="1863">
      <c r="A1863" s="2">
        <f>IFERROR(__xludf.DUMMYFUNCTION("""COMPUTED_VALUE"""),42880.66666666667)</f>
        <v>42880.66667</v>
      </c>
      <c r="B1863" s="1">
        <f>IFERROR(__xludf.DUMMYFUNCTION("""COMPUTED_VALUE"""),144.96)</f>
        <v>144.96</v>
      </c>
    </row>
    <row r="1864">
      <c r="A1864" s="2">
        <f>IFERROR(__xludf.DUMMYFUNCTION("""COMPUTED_VALUE"""),42881.66666666667)</f>
        <v>42881.66667</v>
      </c>
      <c r="B1864" s="1">
        <f>IFERROR(__xludf.DUMMYFUNCTION("""COMPUTED_VALUE"""),144.96)</f>
        <v>144.96</v>
      </c>
    </row>
    <row r="1865">
      <c r="A1865" s="2">
        <f>IFERROR(__xludf.DUMMYFUNCTION("""COMPUTED_VALUE"""),42885.66666666667)</f>
        <v>42885.66667</v>
      </c>
      <c r="B1865" s="1">
        <f>IFERROR(__xludf.DUMMYFUNCTION("""COMPUTED_VALUE"""),145.32)</f>
        <v>145.32</v>
      </c>
    </row>
    <row r="1866">
      <c r="A1866" s="2">
        <f>IFERROR(__xludf.DUMMYFUNCTION("""COMPUTED_VALUE"""),42886.66666666667)</f>
        <v>42886.66667</v>
      </c>
      <c r="B1866" s="1">
        <f>IFERROR(__xludf.DUMMYFUNCTION("""COMPUTED_VALUE"""),144.92)</f>
        <v>144.92</v>
      </c>
    </row>
    <row r="1867">
      <c r="A1867" s="2">
        <f>IFERROR(__xludf.DUMMYFUNCTION("""COMPUTED_VALUE"""),42887.66666666667)</f>
        <v>42887.66667</v>
      </c>
      <c r="B1867" s="1">
        <f>IFERROR(__xludf.DUMMYFUNCTION("""COMPUTED_VALUE"""),145.63)</f>
        <v>145.63</v>
      </c>
    </row>
    <row r="1868">
      <c r="A1868" s="2">
        <f>IFERROR(__xludf.DUMMYFUNCTION("""COMPUTED_VALUE"""),42888.66666666667)</f>
        <v>42888.66667</v>
      </c>
      <c r="B1868" s="1">
        <f>IFERROR(__xludf.DUMMYFUNCTION("""COMPUTED_VALUE"""),146.96)</f>
        <v>146.96</v>
      </c>
    </row>
    <row r="1869">
      <c r="A1869" s="2">
        <f>IFERROR(__xludf.DUMMYFUNCTION("""COMPUTED_VALUE"""),42891.66666666667)</f>
        <v>42891.66667</v>
      </c>
      <c r="B1869" s="1">
        <f>IFERROR(__xludf.DUMMYFUNCTION("""COMPUTED_VALUE"""),147.12)</f>
        <v>147.12</v>
      </c>
    </row>
    <row r="1870">
      <c r="A1870" s="2">
        <f>IFERROR(__xludf.DUMMYFUNCTION("""COMPUTED_VALUE"""),42892.66666666667)</f>
        <v>42892.66667</v>
      </c>
      <c r="B1870" s="1">
        <f>IFERROR(__xludf.DUMMYFUNCTION("""COMPUTED_VALUE"""),146.88)</f>
        <v>146.88</v>
      </c>
    </row>
    <row r="1871">
      <c r="A1871" s="2">
        <f>IFERROR(__xludf.DUMMYFUNCTION("""COMPUTED_VALUE"""),42893.66666666667)</f>
        <v>42893.66667</v>
      </c>
      <c r="B1871" s="1">
        <f>IFERROR(__xludf.DUMMYFUNCTION("""COMPUTED_VALUE"""),147.2)</f>
        <v>147.2</v>
      </c>
    </row>
    <row r="1872">
      <c r="A1872" s="2">
        <f>IFERROR(__xludf.DUMMYFUNCTION("""COMPUTED_VALUE"""),42894.66666666667)</f>
        <v>42894.66667</v>
      </c>
      <c r="B1872" s="1">
        <f>IFERROR(__xludf.DUMMYFUNCTION("""COMPUTED_VALUE"""),147.79)</f>
        <v>147.79</v>
      </c>
    </row>
    <row r="1873">
      <c r="A1873" s="2">
        <f>IFERROR(__xludf.DUMMYFUNCTION("""COMPUTED_VALUE"""),42895.66666666667)</f>
        <v>42895.66667</v>
      </c>
      <c r="B1873" s="1">
        <f>IFERROR(__xludf.DUMMYFUNCTION("""COMPUTED_VALUE"""),143.69)</f>
        <v>143.69</v>
      </c>
    </row>
    <row r="1874">
      <c r="A1874" s="2">
        <f>IFERROR(__xludf.DUMMYFUNCTION("""COMPUTED_VALUE"""),42898.66666666667)</f>
        <v>42898.66667</v>
      </c>
      <c r="B1874" s="1">
        <f>IFERROR(__xludf.DUMMYFUNCTION("""COMPUTED_VALUE"""),142.6)</f>
        <v>142.6</v>
      </c>
    </row>
    <row r="1875">
      <c r="A1875" s="2">
        <f>IFERROR(__xludf.DUMMYFUNCTION("""COMPUTED_VALUE"""),42899.66666666667)</f>
        <v>42899.66667</v>
      </c>
      <c r="B1875" s="1">
        <f>IFERROR(__xludf.DUMMYFUNCTION("""COMPUTED_VALUE"""),143.84)</f>
        <v>143.84</v>
      </c>
    </row>
    <row r="1876">
      <c r="A1876" s="2">
        <f>IFERROR(__xludf.DUMMYFUNCTION("""COMPUTED_VALUE"""),42900.66666666667)</f>
        <v>42900.66667</v>
      </c>
      <c r="B1876" s="1">
        <f>IFERROR(__xludf.DUMMYFUNCTION("""COMPUTED_VALUE"""),143.01)</f>
        <v>143.01</v>
      </c>
    </row>
    <row r="1877">
      <c r="A1877" s="2">
        <f>IFERROR(__xludf.DUMMYFUNCTION("""COMPUTED_VALUE"""),42901.66666666667)</f>
        <v>42901.66667</v>
      </c>
      <c r="B1877" s="1">
        <f>IFERROR(__xludf.DUMMYFUNCTION("""COMPUTED_VALUE"""),142.34)</f>
        <v>142.34</v>
      </c>
    </row>
    <row r="1878">
      <c r="A1878" s="2">
        <f>IFERROR(__xludf.DUMMYFUNCTION("""COMPUTED_VALUE"""),42902.66666666667)</f>
        <v>42902.66667</v>
      </c>
      <c r="B1878" s="1">
        <f>IFERROR(__xludf.DUMMYFUNCTION("""COMPUTED_VALUE"""),142.11)</f>
        <v>142.11</v>
      </c>
    </row>
    <row r="1879">
      <c r="A1879" s="2">
        <f>IFERROR(__xludf.DUMMYFUNCTION("""COMPUTED_VALUE"""),42905.66666666667)</f>
        <v>42905.66667</v>
      </c>
      <c r="B1879" s="1">
        <f>IFERROR(__xludf.DUMMYFUNCTION("""COMPUTED_VALUE"""),144.4)</f>
        <v>144.4</v>
      </c>
    </row>
    <row r="1880">
      <c r="A1880" s="2">
        <f>IFERROR(__xludf.DUMMYFUNCTION("""COMPUTED_VALUE"""),42906.66666666667)</f>
        <v>42906.66667</v>
      </c>
      <c r="B1880" s="1">
        <f>IFERROR(__xludf.DUMMYFUNCTION("""COMPUTED_VALUE"""),143.2)</f>
        <v>143.2</v>
      </c>
    </row>
    <row r="1881">
      <c r="A1881" s="2">
        <f>IFERROR(__xludf.DUMMYFUNCTION("""COMPUTED_VALUE"""),42907.66666666667)</f>
        <v>42907.66667</v>
      </c>
      <c r="B1881" s="1">
        <f>IFERROR(__xludf.DUMMYFUNCTION("""COMPUTED_VALUE"""),144.17)</f>
        <v>144.17</v>
      </c>
    </row>
    <row r="1882">
      <c r="A1882" s="2">
        <f>IFERROR(__xludf.DUMMYFUNCTION("""COMPUTED_VALUE"""),42908.66666666667)</f>
        <v>42908.66667</v>
      </c>
      <c r="B1882" s="1">
        <f>IFERROR(__xludf.DUMMYFUNCTION("""COMPUTED_VALUE"""),144.39)</f>
        <v>144.39</v>
      </c>
    </row>
    <row r="1883">
      <c r="A1883" s="2">
        <f>IFERROR(__xludf.DUMMYFUNCTION("""COMPUTED_VALUE"""),42909.66666666667)</f>
        <v>42909.66667</v>
      </c>
      <c r="B1883" s="1">
        <f>IFERROR(__xludf.DUMMYFUNCTION("""COMPUTED_VALUE"""),145.34)</f>
        <v>145.34</v>
      </c>
    </row>
    <row r="1884">
      <c r="A1884" s="2">
        <f>IFERROR(__xludf.DUMMYFUNCTION("""COMPUTED_VALUE"""),42912.66666666667)</f>
        <v>42912.66667</v>
      </c>
      <c r="B1884" s="1">
        <f>IFERROR(__xludf.DUMMYFUNCTION("""COMPUTED_VALUE"""),144.56)</f>
        <v>144.56</v>
      </c>
    </row>
    <row r="1885">
      <c r="A1885" s="2">
        <f>IFERROR(__xludf.DUMMYFUNCTION("""COMPUTED_VALUE"""),42913.66666666667)</f>
        <v>42913.66667</v>
      </c>
      <c r="B1885" s="1">
        <f>IFERROR(__xludf.DUMMYFUNCTION("""COMPUTED_VALUE"""),142.13)</f>
        <v>142.13</v>
      </c>
    </row>
    <row r="1886">
      <c r="A1886" s="2">
        <f>IFERROR(__xludf.DUMMYFUNCTION("""COMPUTED_VALUE"""),42914.66666666667)</f>
        <v>42914.66667</v>
      </c>
      <c r="B1886" s="1">
        <f>IFERROR(__xludf.DUMMYFUNCTION("""COMPUTED_VALUE"""),143.57)</f>
        <v>143.57</v>
      </c>
    </row>
    <row r="1887">
      <c r="A1887" s="2">
        <f>IFERROR(__xludf.DUMMYFUNCTION("""COMPUTED_VALUE"""),42915.66666666667)</f>
        <v>42915.66667</v>
      </c>
      <c r="B1887" s="1">
        <f>IFERROR(__xludf.DUMMYFUNCTION("""COMPUTED_VALUE"""),141.03)</f>
        <v>141.03</v>
      </c>
    </row>
    <row r="1888">
      <c r="A1888" s="2">
        <f>IFERROR(__xludf.DUMMYFUNCTION("""COMPUTED_VALUE"""),42916.66666666667)</f>
        <v>42916.66667</v>
      </c>
      <c r="B1888" s="1">
        <f>IFERROR(__xludf.DUMMYFUNCTION("""COMPUTED_VALUE"""),140.84)</f>
        <v>140.84</v>
      </c>
    </row>
    <row r="1889">
      <c r="A1889" s="2">
        <f>IFERROR(__xludf.DUMMYFUNCTION("""COMPUTED_VALUE"""),42919.66666666667)</f>
        <v>42919.66667</v>
      </c>
      <c r="B1889" s="1">
        <f>IFERROR(__xludf.DUMMYFUNCTION("""COMPUTED_VALUE"""),139.7)</f>
        <v>139.7</v>
      </c>
    </row>
    <row r="1890">
      <c r="A1890" s="2">
        <f>IFERROR(__xludf.DUMMYFUNCTION("""COMPUTED_VALUE"""),42921.66666666667)</f>
        <v>42921.66667</v>
      </c>
      <c r="B1890" s="1">
        <f>IFERROR(__xludf.DUMMYFUNCTION("""COMPUTED_VALUE"""),141.14)</f>
        <v>141.14</v>
      </c>
    </row>
    <row r="1891">
      <c r="A1891" s="2">
        <f>IFERROR(__xludf.DUMMYFUNCTION("""COMPUTED_VALUE"""),42922.66666666667)</f>
        <v>42922.66667</v>
      </c>
      <c r="B1891" s="1">
        <f>IFERROR(__xludf.DUMMYFUNCTION("""COMPUTED_VALUE"""),139.87)</f>
        <v>139.87</v>
      </c>
    </row>
    <row r="1892">
      <c r="A1892" s="2">
        <f>IFERROR(__xludf.DUMMYFUNCTION("""COMPUTED_VALUE"""),42923.66666666667)</f>
        <v>42923.66667</v>
      </c>
      <c r="B1892" s="1">
        <f>IFERROR(__xludf.DUMMYFUNCTION("""COMPUTED_VALUE"""),141.7)</f>
        <v>141.7</v>
      </c>
    </row>
    <row r="1893">
      <c r="A1893" s="2">
        <f>IFERROR(__xludf.DUMMYFUNCTION("""COMPUTED_VALUE"""),42926.66666666667)</f>
        <v>42926.66667</v>
      </c>
      <c r="B1893" s="1">
        <f>IFERROR(__xludf.DUMMYFUNCTION("""COMPUTED_VALUE"""),142.73)</f>
        <v>142.73</v>
      </c>
    </row>
    <row r="1894">
      <c r="A1894" s="2">
        <f>IFERROR(__xludf.DUMMYFUNCTION("""COMPUTED_VALUE"""),42927.66666666667)</f>
        <v>42927.66667</v>
      </c>
      <c r="B1894" s="1">
        <f>IFERROR(__xludf.DUMMYFUNCTION("""COMPUTED_VALUE"""),143.28)</f>
        <v>143.28</v>
      </c>
    </row>
    <row r="1895">
      <c r="A1895" s="2">
        <f>IFERROR(__xludf.DUMMYFUNCTION("""COMPUTED_VALUE"""),42928.66666666667)</f>
        <v>42928.66667</v>
      </c>
      <c r="B1895" s="1">
        <f>IFERROR(__xludf.DUMMYFUNCTION("""COMPUTED_VALUE"""),145.24)</f>
        <v>145.24</v>
      </c>
    </row>
    <row r="1896">
      <c r="A1896" s="2">
        <f>IFERROR(__xludf.DUMMYFUNCTION("""COMPUTED_VALUE"""),42929.66666666667)</f>
        <v>42929.66667</v>
      </c>
      <c r="B1896" s="1">
        <f>IFERROR(__xludf.DUMMYFUNCTION("""COMPUTED_VALUE"""),145.59)</f>
        <v>145.59</v>
      </c>
    </row>
    <row r="1897">
      <c r="A1897" s="2">
        <f>IFERROR(__xludf.DUMMYFUNCTION("""COMPUTED_VALUE"""),42930.66666666667)</f>
        <v>42930.66667</v>
      </c>
      <c r="B1897" s="1">
        <f>IFERROR(__xludf.DUMMYFUNCTION("""COMPUTED_VALUE"""),146.78)</f>
        <v>146.78</v>
      </c>
    </row>
    <row r="1898">
      <c r="A1898" s="2">
        <f>IFERROR(__xludf.DUMMYFUNCTION("""COMPUTED_VALUE"""),42933.66666666667)</f>
        <v>42933.66667</v>
      </c>
      <c r="B1898" s="1">
        <f>IFERROR(__xludf.DUMMYFUNCTION("""COMPUTED_VALUE"""),146.87)</f>
        <v>146.87</v>
      </c>
    </row>
    <row r="1899">
      <c r="A1899" s="2">
        <f>IFERROR(__xludf.DUMMYFUNCTION("""COMPUTED_VALUE"""),42934.66666666667)</f>
        <v>42934.66667</v>
      </c>
      <c r="B1899" s="1">
        <f>IFERROR(__xludf.DUMMYFUNCTION("""COMPUTED_VALUE"""),147.57)</f>
        <v>147.57</v>
      </c>
    </row>
    <row r="1900">
      <c r="A1900" s="2">
        <f>IFERROR(__xludf.DUMMYFUNCTION("""COMPUTED_VALUE"""),42935.66666666667)</f>
        <v>42935.66667</v>
      </c>
      <c r="B1900" s="1">
        <f>IFERROR(__xludf.DUMMYFUNCTION("""COMPUTED_VALUE"""),148.46)</f>
        <v>148.46</v>
      </c>
    </row>
    <row r="1901">
      <c r="A1901" s="2">
        <f>IFERROR(__xludf.DUMMYFUNCTION("""COMPUTED_VALUE"""),42936.66666666667)</f>
        <v>42936.66667</v>
      </c>
      <c r="B1901" s="1">
        <f>IFERROR(__xludf.DUMMYFUNCTION("""COMPUTED_VALUE"""),148.6)</f>
        <v>148.6</v>
      </c>
    </row>
    <row r="1902">
      <c r="A1902" s="2">
        <f>IFERROR(__xludf.DUMMYFUNCTION("""COMPUTED_VALUE"""),42937.66666666667)</f>
        <v>42937.66667</v>
      </c>
      <c r="B1902" s="1">
        <f>IFERROR(__xludf.DUMMYFUNCTION("""COMPUTED_VALUE"""),148.28)</f>
        <v>148.28</v>
      </c>
    </row>
    <row r="1903">
      <c r="A1903" s="2">
        <f>IFERROR(__xludf.DUMMYFUNCTION("""COMPUTED_VALUE"""),42940.66666666667)</f>
        <v>42940.66667</v>
      </c>
      <c r="B1903" s="1">
        <f>IFERROR(__xludf.DUMMYFUNCTION("""COMPUTED_VALUE"""),148.87)</f>
        <v>148.87</v>
      </c>
    </row>
    <row r="1904">
      <c r="A1904" s="2">
        <f>IFERROR(__xludf.DUMMYFUNCTION("""COMPUTED_VALUE"""),42941.66666666667)</f>
        <v>42941.66667</v>
      </c>
      <c r="B1904" s="1">
        <f>IFERROR(__xludf.DUMMYFUNCTION("""COMPUTED_VALUE"""),148.69)</f>
        <v>148.69</v>
      </c>
    </row>
    <row r="1905">
      <c r="A1905" s="2">
        <f>IFERROR(__xludf.DUMMYFUNCTION("""COMPUTED_VALUE"""),42942.66666666667)</f>
        <v>42942.66667</v>
      </c>
      <c r="B1905" s="1">
        <f>IFERROR(__xludf.DUMMYFUNCTION("""COMPUTED_VALUE"""),148.96)</f>
        <v>148.96</v>
      </c>
    </row>
    <row r="1906">
      <c r="A1906" s="2">
        <f>IFERROR(__xludf.DUMMYFUNCTION("""COMPUTED_VALUE"""),42943.66666666667)</f>
        <v>42943.66667</v>
      </c>
      <c r="B1906" s="1">
        <f>IFERROR(__xludf.DUMMYFUNCTION("""COMPUTED_VALUE"""),147.61)</f>
        <v>147.61</v>
      </c>
    </row>
    <row r="1907">
      <c r="A1907" s="2">
        <f>IFERROR(__xludf.DUMMYFUNCTION("""COMPUTED_VALUE"""),42944.66666666667)</f>
        <v>42944.66667</v>
      </c>
      <c r="B1907" s="1">
        <f>IFERROR(__xludf.DUMMYFUNCTION("""COMPUTED_VALUE"""),147.4)</f>
        <v>147.4</v>
      </c>
    </row>
    <row r="1908">
      <c r="A1908" s="2">
        <f>IFERROR(__xludf.DUMMYFUNCTION("""COMPUTED_VALUE"""),42947.66666666667)</f>
        <v>42947.66667</v>
      </c>
      <c r="B1908" s="1">
        <f>IFERROR(__xludf.DUMMYFUNCTION("""COMPUTED_VALUE"""),146.66)</f>
        <v>146.66</v>
      </c>
    </row>
    <row r="1909">
      <c r="A1909" s="2">
        <f>IFERROR(__xludf.DUMMYFUNCTION("""COMPUTED_VALUE"""),42948.66666666667)</f>
        <v>42948.66667</v>
      </c>
      <c r="B1909" s="1">
        <f>IFERROR(__xludf.DUMMYFUNCTION("""COMPUTED_VALUE"""),147.44)</f>
        <v>147.44</v>
      </c>
    </row>
    <row r="1910">
      <c r="A1910" s="2">
        <f>IFERROR(__xludf.DUMMYFUNCTION("""COMPUTED_VALUE"""),42949.66666666667)</f>
        <v>42949.66667</v>
      </c>
      <c r="B1910" s="1">
        <f>IFERROR(__xludf.DUMMYFUNCTION("""COMPUTED_VALUE"""),147.64)</f>
        <v>147.64</v>
      </c>
    </row>
    <row r="1911">
      <c r="A1911" s="2">
        <f>IFERROR(__xludf.DUMMYFUNCTION("""COMPUTED_VALUE"""),42950.66666666667)</f>
        <v>42950.66667</v>
      </c>
      <c r="B1911" s="1">
        <f>IFERROR(__xludf.DUMMYFUNCTION("""COMPUTED_VALUE"""),147.23)</f>
        <v>147.23</v>
      </c>
    </row>
    <row r="1912">
      <c r="A1912" s="2">
        <f>IFERROR(__xludf.DUMMYFUNCTION("""COMPUTED_VALUE"""),42951.66666666667)</f>
        <v>42951.66667</v>
      </c>
      <c r="B1912" s="1">
        <f>IFERROR(__xludf.DUMMYFUNCTION("""COMPUTED_VALUE"""),147.44)</f>
        <v>147.44</v>
      </c>
    </row>
    <row r="1913">
      <c r="A1913" s="2">
        <f>IFERROR(__xludf.DUMMYFUNCTION("""COMPUTED_VALUE"""),42954.66666666667)</f>
        <v>42954.66667</v>
      </c>
      <c r="B1913" s="1">
        <f>IFERROR(__xludf.DUMMYFUNCTION("""COMPUTED_VALUE"""),148.34)</f>
        <v>148.34</v>
      </c>
    </row>
    <row r="1914">
      <c r="A1914" s="2">
        <f>IFERROR(__xludf.DUMMYFUNCTION("""COMPUTED_VALUE"""),42955.66666666667)</f>
        <v>42955.66667</v>
      </c>
      <c r="B1914" s="1">
        <f>IFERROR(__xludf.DUMMYFUNCTION("""COMPUTED_VALUE"""),148.15)</f>
        <v>148.15</v>
      </c>
    </row>
    <row r="1915">
      <c r="A1915" s="2">
        <f>IFERROR(__xludf.DUMMYFUNCTION("""COMPUTED_VALUE"""),42956.66666666667)</f>
        <v>42956.66667</v>
      </c>
      <c r="B1915" s="1">
        <f>IFERROR(__xludf.DUMMYFUNCTION("""COMPUTED_VALUE"""),148.01)</f>
        <v>148.01</v>
      </c>
    </row>
    <row r="1916">
      <c r="A1916" s="2">
        <f>IFERROR(__xludf.DUMMYFUNCTION("""COMPUTED_VALUE"""),42957.66666666667)</f>
        <v>42957.66667</v>
      </c>
      <c r="B1916" s="1">
        <f>IFERROR(__xludf.DUMMYFUNCTION("""COMPUTED_VALUE"""),144.86)</f>
        <v>144.86</v>
      </c>
    </row>
    <row r="1917">
      <c r="A1917" s="2">
        <f>IFERROR(__xludf.DUMMYFUNCTION("""COMPUTED_VALUE"""),42958.66666666667)</f>
        <v>42958.66667</v>
      </c>
      <c r="B1917" s="1">
        <f>IFERROR(__xludf.DUMMYFUNCTION("""COMPUTED_VALUE"""),146.0)</f>
        <v>146</v>
      </c>
    </row>
    <row r="1918">
      <c r="A1918" s="2">
        <f>IFERROR(__xludf.DUMMYFUNCTION("""COMPUTED_VALUE"""),42961.66666666667)</f>
        <v>42961.66667</v>
      </c>
      <c r="B1918" s="1">
        <f>IFERROR(__xludf.DUMMYFUNCTION("""COMPUTED_VALUE"""),148.36)</f>
        <v>148.36</v>
      </c>
    </row>
    <row r="1919">
      <c r="A1919" s="2">
        <f>IFERROR(__xludf.DUMMYFUNCTION("""COMPUTED_VALUE"""),42962.66666666667)</f>
        <v>42962.66667</v>
      </c>
      <c r="B1919" s="1">
        <f>IFERROR(__xludf.DUMMYFUNCTION("""COMPUTED_VALUE"""),148.65)</f>
        <v>148.65</v>
      </c>
    </row>
    <row r="1920">
      <c r="A1920" s="2">
        <f>IFERROR(__xludf.DUMMYFUNCTION("""COMPUTED_VALUE"""),42963.66666666667)</f>
        <v>42963.66667</v>
      </c>
      <c r="B1920" s="1">
        <f>IFERROR(__xludf.DUMMYFUNCTION("""COMPUTED_VALUE"""),149.16)</f>
        <v>149.16</v>
      </c>
    </row>
    <row r="1921">
      <c r="A1921" s="2">
        <f>IFERROR(__xludf.DUMMYFUNCTION("""COMPUTED_VALUE"""),42964.66666666667)</f>
        <v>42964.66667</v>
      </c>
      <c r="B1921" s="1">
        <f>IFERROR(__xludf.DUMMYFUNCTION("""COMPUTED_VALUE"""),146.2)</f>
        <v>146.2</v>
      </c>
    </row>
    <row r="1922">
      <c r="A1922" s="2">
        <f>IFERROR(__xludf.DUMMYFUNCTION("""COMPUTED_VALUE"""),42965.66666666667)</f>
        <v>42965.66667</v>
      </c>
      <c r="B1922" s="1">
        <f>IFERROR(__xludf.DUMMYFUNCTION("""COMPUTED_VALUE"""),146.16)</f>
        <v>146.16</v>
      </c>
    </row>
    <row r="1923">
      <c r="A1923" s="2">
        <f>IFERROR(__xludf.DUMMYFUNCTION("""COMPUTED_VALUE"""),42968.66666666667)</f>
        <v>42968.66667</v>
      </c>
      <c r="B1923" s="1">
        <f>IFERROR(__xludf.DUMMYFUNCTION("""COMPUTED_VALUE"""),145.99)</f>
        <v>145.99</v>
      </c>
    </row>
    <row r="1924">
      <c r="A1924" s="2">
        <f>IFERROR(__xludf.DUMMYFUNCTION("""COMPUTED_VALUE"""),42969.66666666667)</f>
        <v>42969.66667</v>
      </c>
      <c r="B1924" s="1">
        <f>IFERROR(__xludf.DUMMYFUNCTION("""COMPUTED_VALUE"""),148.14)</f>
        <v>148.14</v>
      </c>
    </row>
    <row r="1925">
      <c r="A1925" s="2">
        <f>IFERROR(__xludf.DUMMYFUNCTION("""COMPUTED_VALUE"""),42970.66666666667)</f>
        <v>42970.66667</v>
      </c>
      <c r="B1925" s="1">
        <f>IFERROR(__xludf.DUMMYFUNCTION("""COMPUTED_VALUE"""),147.87)</f>
        <v>147.87</v>
      </c>
    </row>
    <row r="1926">
      <c r="A1926" s="2">
        <f>IFERROR(__xludf.DUMMYFUNCTION("""COMPUTED_VALUE"""),42971.66666666667)</f>
        <v>42971.66667</v>
      </c>
      <c r="B1926" s="1">
        <f>IFERROR(__xludf.DUMMYFUNCTION("""COMPUTED_VALUE"""),147.85)</f>
        <v>147.85</v>
      </c>
    </row>
    <row r="1927">
      <c r="A1927" s="2">
        <f>IFERROR(__xludf.DUMMYFUNCTION("""COMPUTED_VALUE"""),42972.66666666667)</f>
        <v>42972.66667</v>
      </c>
      <c r="B1927" s="1">
        <f>IFERROR(__xludf.DUMMYFUNCTION("""COMPUTED_VALUE"""),147.75)</f>
        <v>147.75</v>
      </c>
    </row>
    <row r="1928">
      <c r="A1928" s="2">
        <f>IFERROR(__xludf.DUMMYFUNCTION("""COMPUTED_VALUE"""),42975.66666666667)</f>
        <v>42975.66667</v>
      </c>
      <c r="B1928" s="1">
        <f>IFERROR(__xludf.DUMMYFUNCTION("""COMPUTED_VALUE"""),148.13)</f>
        <v>148.13</v>
      </c>
    </row>
    <row r="1929">
      <c r="A1929" s="2">
        <f>IFERROR(__xludf.DUMMYFUNCTION("""COMPUTED_VALUE"""),42976.66666666667)</f>
        <v>42976.66667</v>
      </c>
      <c r="B1929" s="1">
        <f>IFERROR(__xludf.DUMMYFUNCTION("""COMPUTED_VALUE"""),148.73)</f>
        <v>148.73</v>
      </c>
    </row>
    <row r="1930">
      <c r="A1930" s="2">
        <f>IFERROR(__xludf.DUMMYFUNCTION("""COMPUTED_VALUE"""),42977.66666666667)</f>
        <v>42977.66667</v>
      </c>
      <c r="B1930" s="1">
        <f>IFERROR(__xludf.DUMMYFUNCTION("""COMPUTED_VALUE"""),150.11)</f>
        <v>150.11</v>
      </c>
    </row>
    <row r="1931">
      <c r="A1931" s="2">
        <f>IFERROR(__xludf.DUMMYFUNCTION("""COMPUTED_VALUE"""),42978.66666666667)</f>
        <v>42978.66667</v>
      </c>
      <c r="B1931" s="1">
        <f>IFERROR(__xludf.DUMMYFUNCTION("""COMPUTED_VALUE"""),151.22)</f>
        <v>151.22</v>
      </c>
    </row>
    <row r="1932">
      <c r="A1932" s="2">
        <f>IFERROR(__xludf.DUMMYFUNCTION("""COMPUTED_VALUE"""),42979.66666666667)</f>
        <v>42979.66667</v>
      </c>
      <c r="B1932" s="1">
        <f>IFERROR(__xludf.DUMMYFUNCTION("""COMPUTED_VALUE"""),151.11)</f>
        <v>151.11</v>
      </c>
    </row>
    <row r="1933">
      <c r="A1933" s="2">
        <f>IFERROR(__xludf.DUMMYFUNCTION("""COMPUTED_VALUE"""),42983.66666666667)</f>
        <v>42983.66667</v>
      </c>
      <c r="B1933" s="1">
        <f>IFERROR(__xludf.DUMMYFUNCTION("""COMPUTED_VALUE"""),149.83)</f>
        <v>149.83</v>
      </c>
    </row>
    <row r="1934">
      <c r="A1934" s="2">
        <f>IFERROR(__xludf.DUMMYFUNCTION("""COMPUTED_VALUE"""),42984.66666666667)</f>
        <v>42984.66667</v>
      </c>
      <c r="B1934" s="1">
        <f>IFERROR(__xludf.DUMMYFUNCTION("""COMPUTED_VALUE"""),150.06)</f>
        <v>150.06</v>
      </c>
    </row>
    <row r="1935">
      <c r="A1935" s="2">
        <f>IFERROR(__xludf.DUMMYFUNCTION("""COMPUTED_VALUE"""),42985.66666666667)</f>
        <v>42985.66667</v>
      </c>
      <c r="B1935" s="1">
        <f>IFERROR(__xludf.DUMMYFUNCTION("""COMPUTED_VALUE"""),150.76)</f>
        <v>150.76</v>
      </c>
    </row>
    <row r="1936">
      <c r="A1936" s="2">
        <f>IFERROR(__xludf.DUMMYFUNCTION("""COMPUTED_VALUE"""),42986.66666666667)</f>
        <v>42986.66667</v>
      </c>
      <c r="B1936" s="1">
        <f>IFERROR(__xludf.DUMMYFUNCTION("""COMPUTED_VALUE"""),149.56)</f>
        <v>149.56</v>
      </c>
    </row>
    <row r="1937">
      <c r="A1937" s="2">
        <f>IFERROR(__xludf.DUMMYFUNCTION("""COMPUTED_VALUE"""),42989.66666666667)</f>
        <v>42989.66667</v>
      </c>
      <c r="B1937" s="1">
        <f>IFERROR(__xludf.DUMMYFUNCTION("""COMPUTED_VALUE"""),151.8)</f>
        <v>151.8</v>
      </c>
    </row>
    <row r="1938">
      <c r="A1938" s="2">
        <f>IFERROR(__xludf.DUMMYFUNCTION("""COMPUTED_VALUE"""),42990.66666666667)</f>
        <v>42990.66667</v>
      </c>
      <c r="B1938" s="1">
        <f>IFERROR(__xludf.DUMMYFUNCTION("""COMPUTED_VALUE"""),152.07)</f>
        <v>152.07</v>
      </c>
    </row>
    <row r="1939">
      <c r="A1939" s="2">
        <f>IFERROR(__xludf.DUMMYFUNCTION("""COMPUTED_VALUE"""),42991.66666666667)</f>
        <v>42991.66667</v>
      </c>
      <c r="B1939" s="1">
        <f>IFERROR(__xludf.DUMMYFUNCTION("""COMPUTED_VALUE"""),151.79)</f>
        <v>151.79</v>
      </c>
    </row>
    <row r="1940">
      <c r="A1940" s="2">
        <f>IFERROR(__xludf.DUMMYFUNCTION("""COMPUTED_VALUE"""),42992.66666666667)</f>
        <v>42992.66667</v>
      </c>
      <c r="B1940" s="1">
        <f>IFERROR(__xludf.DUMMYFUNCTION("""COMPUTED_VALUE"""),151.38)</f>
        <v>151.38</v>
      </c>
    </row>
    <row r="1941">
      <c r="A1941" s="2">
        <f>IFERROR(__xludf.DUMMYFUNCTION("""COMPUTED_VALUE"""),42993.66666666667)</f>
        <v>42993.66667</v>
      </c>
      <c r="B1941" s="1">
        <f>IFERROR(__xludf.DUMMYFUNCTION("""COMPUTED_VALUE"""),151.81)</f>
        <v>151.81</v>
      </c>
    </row>
    <row r="1942">
      <c r="A1942" s="2">
        <f>IFERROR(__xludf.DUMMYFUNCTION("""COMPUTED_VALUE"""),42996.66666666667)</f>
        <v>42996.66667</v>
      </c>
      <c r="B1942" s="1">
        <f>IFERROR(__xludf.DUMMYFUNCTION("""COMPUTED_VALUE"""),151.97)</f>
        <v>151.97</v>
      </c>
    </row>
    <row r="1943">
      <c r="A1943" s="2">
        <f>IFERROR(__xludf.DUMMYFUNCTION("""COMPUTED_VALUE"""),42997.66666666667)</f>
        <v>42997.66667</v>
      </c>
      <c r="B1943" s="1">
        <f>IFERROR(__xludf.DUMMYFUNCTION("""COMPUTED_VALUE"""),152.49)</f>
        <v>152.49</v>
      </c>
    </row>
    <row r="1944">
      <c r="A1944" s="2">
        <f>IFERROR(__xludf.DUMMYFUNCTION("""COMPUTED_VALUE"""),42998.66666666667)</f>
        <v>42998.66667</v>
      </c>
      <c r="B1944" s="1">
        <f>IFERROR(__xludf.DUMMYFUNCTION("""COMPUTED_VALUE"""),151.73)</f>
        <v>151.73</v>
      </c>
    </row>
    <row r="1945">
      <c r="A1945" s="2">
        <f>IFERROR(__xludf.DUMMYFUNCTION("""COMPUTED_VALUE"""),42999.66666666667)</f>
        <v>42999.66667</v>
      </c>
      <c r="B1945" s="1">
        <f>IFERROR(__xludf.DUMMYFUNCTION("""COMPUTED_VALUE"""),150.88)</f>
        <v>150.88</v>
      </c>
    </row>
    <row r="1946">
      <c r="A1946" s="2">
        <f>IFERROR(__xludf.DUMMYFUNCTION("""COMPUTED_VALUE"""),43000.66666666667)</f>
        <v>43000.66667</v>
      </c>
      <c r="B1946" s="1">
        <f>IFERROR(__xludf.DUMMYFUNCTION("""COMPUTED_VALUE"""),151.0)</f>
        <v>151</v>
      </c>
    </row>
    <row r="1947">
      <c r="A1947" s="2">
        <f>IFERROR(__xludf.DUMMYFUNCTION("""COMPUTED_VALUE"""),43003.66666666667)</f>
        <v>43003.66667</v>
      </c>
      <c r="B1947" s="1">
        <f>IFERROR(__xludf.DUMMYFUNCTION("""COMPUTED_VALUE"""),148.94)</f>
        <v>148.94</v>
      </c>
    </row>
    <row r="1948">
      <c r="A1948" s="2">
        <f>IFERROR(__xludf.DUMMYFUNCTION("""COMPUTED_VALUE"""),43004.66666666667)</f>
        <v>43004.66667</v>
      </c>
      <c r="B1948" s="1">
        <f>IFERROR(__xludf.DUMMYFUNCTION("""COMPUTED_VALUE"""),149.43)</f>
        <v>149.43</v>
      </c>
    </row>
    <row r="1949">
      <c r="A1949" s="2">
        <f>IFERROR(__xludf.DUMMYFUNCTION("""COMPUTED_VALUE"""),43005.66666666667)</f>
        <v>43005.66667</v>
      </c>
      <c r="B1949" s="1">
        <f>IFERROR(__xludf.DUMMYFUNCTION("""COMPUTED_VALUE"""),150.82)</f>
        <v>150.82</v>
      </c>
    </row>
    <row r="1950">
      <c r="A1950" s="2">
        <f>IFERROR(__xludf.DUMMYFUNCTION("""COMPUTED_VALUE"""),43006.66666666667)</f>
        <v>43006.66667</v>
      </c>
      <c r="B1950" s="1">
        <f>IFERROR(__xludf.DUMMYFUNCTION("""COMPUTED_VALUE"""),151.04)</f>
        <v>151.04</v>
      </c>
    </row>
    <row r="1951">
      <c r="A1951" s="2">
        <f>IFERROR(__xludf.DUMMYFUNCTION("""COMPUTED_VALUE"""),43007.66666666667)</f>
        <v>43007.66667</v>
      </c>
      <c r="B1951" s="1">
        <f>IFERROR(__xludf.DUMMYFUNCTION("""COMPUTED_VALUE"""),151.99)</f>
        <v>151.99</v>
      </c>
    </row>
    <row r="1952">
      <c r="A1952" s="2">
        <f>IFERROR(__xludf.DUMMYFUNCTION("""COMPUTED_VALUE"""),43010.66666666667)</f>
        <v>43010.66667</v>
      </c>
      <c r="B1952" s="1">
        <f>IFERROR(__xludf.DUMMYFUNCTION("""COMPUTED_VALUE"""),152.42)</f>
        <v>152.42</v>
      </c>
    </row>
    <row r="1953">
      <c r="A1953" s="2">
        <f>IFERROR(__xludf.DUMMYFUNCTION("""COMPUTED_VALUE"""),43011.66666666667)</f>
        <v>43011.66667</v>
      </c>
      <c r="B1953" s="1">
        <f>IFERROR(__xludf.DUMMYFUNCTION("""COMPUTED_VALUE"""),152.81)</f>
        <v>152.81</v>
      </c>
    </row>
    <row r="1954">
      <c r="A1954" s="2">
        <f>IFERROR(__xludf.DUMMYFUNCTION("""COMPUTED_VALUE"""),43012.66666666667)</f>
        <v>43012.66667</v>
      </c>
      <c r="B1954" s="1">
        <f>IFERROR(__xludf.DUMMYFUNCTION("""COMPUTED_VALUE"""),152.72)</f>
        <v>152.72</v>
      </c>
    </row>
    <row r="1955">
      <c r="A1955" s="2">
        <f>IFERROR(__xludf.DUMMYFUNCTION("""COMPUTED_VALUE"""),43013.66666666667)</f>
        <v>43013.66667</v>
      </c>
      <c r="B1955" s="1">
        <f>IFERROR(__xludf.DUMMYFUNCTION("""COMPUTED_VALUE"""),154.16)</f>
        <v>154.16</v>
      </c>
    </row>
    <row r="1956">
      <c r="A1956" s="2">
        <f>IFERROR(__xludf.DUMMYFUNCTION("""COMPUTED_VALUE"""),43014.66666666667)</f>
        <v>43014.66667</v>
      </c>
      <c r="B1956" s="1">
        <f>IFERROR(__xludf.DUMMYFUNCTION("""COMPUTED_VALUE"""),154.63)</f>
        <v>154.63</v>
      </c>
    </row>
    <row r="1957">
      <c r="A1957" s="2">
        <f>IFERROR(__xludf.DUMMYFUNCTION("""COMPUTED_VALUE"""),43017.66666666667)</f>
        <v>43017.66667</v>
      </c>
      <c r="B1957" s="1">
        <f>IFERROR(__xludf.DUMMYFUNCTION("""COMPUTED_VALUE"""),154.97)</f>
        <v>154.97</v>
      </c>
    </row>
    <row r="1958">
      <c r="A1958" s="2">
        <f>IFERROR(__xludf.DUMMYFUNCTION("""COMPUTED_VALUE"""),43018.66666666667)</f>
        <v>43018.66667</v>
      </c>
      <c r="B1958" s="1">
        <f>IFERROR(__xludf.DUMMYFUNCTION("""COMPUTED_VALUE"""),155.07)</f>
        <v>155.07</v>
      </c>
    </row>
    <row r="1959">
      <c r="A1959" s="2">
        <f>IFERROR(__xludf.DUMMYFUNCTION("""COMPUTED_VALUE"""),43019.66666666667)</f>
        <v>43019.66667</v>
      </c>
      <c r="B1959" s="1">
        <f>IFERROR(__xludf.DUMMYFUNCTION("""COMPUTED_VALUE"""),155.7)</f>
        <v>155.7</v>
      </c>
    </row>
    <row r="1960">
      <c r="A1960" s="2">
        <f>IFERROR(__xludf.DUMMYFUNCTION("""COMPUTED_VALUE"""),43020.66666666667)</f>
        <v>43020.66667</v>
      </c>
      <c r="B1960" s="1">
        <f>IFERROR(__xludf.DUMMYFUNCTION("""COMPUTED_VALUE"""),155.82)</f>
        <v>155.82</v>
      </c>
    </row>
    <row r="1961">
      <c r="A1961" s="2">
        <f>IFERROR(__xludf.DUMMYFUNCTION("""COMPUTED_VALUE"""),43021.66666666667)</f>
        <v>43021.66667</v>
      </c>
      <c r="B1961" s="1">
        <f>IFERROR(__xludf.DUMMYFUNCTION("""COMPUTED_VALUE"""),156.53)</f>
        <v>156.53</v>
      </c>
    </row>
    <row r="1962">
      <c r="A1962" s="2">
        <f>IFERROR(__xludf.DUMMYFUNCTION("""COMPUTED_VALUE"""),43024.66666666667)</f>
        <v>43024.66667</v>
      </c>
      <c r="B1962" s="1">
        <f>IFERROR(__xludf.DUMMYFUNCTION("""COMPUTED_VALUE"""),156.95)</f>
        <v>156.95</v>
      </c>
    </row>
    <row r="1963">
      <c r="A1963" s="2">
        <f>IFERROR(__xludf.DUMMYFUNCTION("""COMPUTED_VALUE"""),43025.66666666667)</f>
        <v>43025.66667</v>
      </c>
      <c r="B1963" s="1">
        <f>IFERROR(__xludf.DUMMYFUNCTION("""COMPUTED_VALUE"""),156.87)</f>
        <v>156.87</v>
      </c>
    </row>
    <row r="1964">
      <c r="A1964" s="2">
        <f>IFERROR(__xludf.DUMMYFUNCTION("""COMPUTED_VALUE"""),43026.66666666667)</f>
        <v>43026.66667</v>
      </c>
      <c r="B1964" s="1">
        <f>IFERROR(__xludf.DUMMYFUNCTION("""COMPUTED_VALUE"""),157.41)</f>
        <v>157.41</v>
      </c>
    </row>
    <row r="1965">
      <c r="A1965" s="2">
        <f>IFERROR(__xludf.DUMMYFUNCTION("""COMPUTED_VALUE"""),43027.66666666667)</f>
        <v>43027.66667</v>
      </c>
      <c r="B1965" s="1">
        <f>IFERROR(__xludf.DUMMYFUNCTION("""COMPUTED_VALUE"""),156.89)</f>
        <v>156.89</v>
      </c>
    </row>
    <row r="1966">
      <c r="A1966" s="2">
        <f>IFERROR(__xludf.DUMMYFUNCTION("""COMPUTED_VALUE"""),43028.66666666667)</f>
        <v>43028.66667</v>
      </c>
      <c r="B1966" s="1">
        <f>IFERROR(__xludf.DUMMYFUNCTION("""COMPUTED_VALUE"""),157.94)</f>
        <v>157.94</v>
      </c>
    </row>
    <row r="1967">
      <c r="A1967" s="2">
        <f>IFERROR(__xludf.DUMMYFUNCTION("""COMPUTED_VALUE"""),43031.66666666667)</f>
        <v>43031.66667</v>
      </c>
      <c r="B1967" s="1">
        <f>IFERROR(__xludf.DUMMYFUNCTION("""COMPUTED_VALUE"""),157.37)</f>
        <v>157.37</v>
      </c>
    </row>
    <row r="1968">
      <c r="A1968" s="2">
        <f>IFERROR(__xludf.DUMMYFUNCTION("""COMPUTED_VALUE"""),43032.66666666667)</f>
        <v>43032.66667</v>
      </c>
      <c r="B1968" s="1">
        <f>IFERROR(__xludf.DUMMYFUNCTION("""COMPUTED_VALUE"""),157.88)</f>
        <v>157.88</v>
      </c>
    </row>
    <row r="1969">
      <c r="A1969" s="2">
        <f>IFERROR(__xludf.DUMMYFUNCTION("""COMPUTED_VALUE"""),43033.66666666667)</f>
        <v>43033.66667</v>
      </c>
      <c r="B1969" s="1">
        <f>IFERROR(__xludf.DUMMYFUNCTION("""COMPUTED_VALUE"""),157.3)</f>
        <v>157.3</v>
      </c>
    </row>
    <row r="1970">
      <c r="A1970" s="2">
        <f>IFERROR(__xludf.DUMMYFUNCTION("""COMPUTED_VALUE"""),43034.66666666667)</f>
        <v>43034.66667</v>
      </c>
      <c r="B1970" s="1">
        <f>IFERROR(__xludf.DUMMYFUNCTION("""COMPUTED_VALUE"""),157.96)</f>
        <v>157.96</v>
      </c>
    </row>
    <row r="1971">
      <c r="A1971" s="2">
        <f>IFERROR(__xludf.DUMMYFUNCTION("""COMPUTED_VALUE"""),43035.66666666667)</f>
        <v>43035.66667</v>
      </c>
      <c r="B1971" s="1">
        <f>IFERROR(__xludf.DUMMYFUNCTION("""COMPUTED_VALUE"""),161.99)</f>
        <v>161.99</v>
      </c>
    </row>
    <row r="1972">
      <c r="A1972" s="2">
        <f>IFERROR(__xludf.DUMMYFUNCTION("""COMPUTED_VALUE"""),43038.66666666667)</f>
        <v>43038.66667</v>
      </c>
      <c r="B1972" s="1">
        <f>IFERROR(__xludf.DUMMYFUNCTION("""COMPUTED_VALUE"""),162.52)</f>
        <v>162.52</v>
      </c>
    </row>
    <row r="1973">
      <c r="A1973" s="2">
        <f>IFERROR(__xludf.DUMMYFUNCTION("""COMPUTED_VALUE"""),43039.66666666667)</f>
        <v>43039.66667</v>
      </c>
      <c r="B1973" s="1">
        <f>IFERROR(__xludf.DUMMYFUNCTION("""COMPUTED_VALUE"""),163.23)</f>
        <v>163.23</v>
      </c>
    </row>
    <row r="1974">
      <c r="A1974" s="2">
        <f>IFERROR(__xludf.DUMMYFUNCTION("""COMPUTED_VALUE"""),43040.66666666667)</f>
        <v>43040.66667</v>
      </c>
      <c r="B1974" s="1">
        <f>IFERROR(__xludf.DUMMYFUNCTION("""COMPUTED_VALUE"""),163.17)</f>
        <v>163.17</v>
      </c>
    </row>
    <row r="1975">
      <c r="A1975" s="2">
        <f>IFERROR(__xludf.DUMMYFUNCTION("""COMPUTED_VALUE"""),43041.66666666667)</f>
        <v>43041.66667</v>
      </c>
      <c r="B1975" s="1">
        <f>IFERROR(__xludf.DUMMYFUNCTION("""COMPUTED_VALUE"""),163.29)</f>
        <v>163.29</v>
      </c>
    </row>
    <row r="1976">
      <c r="A1976" s="2">
        <f>IFERROR(__xludf.DUMMYFUNCTION("""COMPUTED_VALUE"""),43042.66666666667)</f>
        <v>43042.66667</v>
      </c>
      <c r="B1976" s="1">
        <f>IFERROR(__xludf.DUMMYFUNCTION("""COMPUTED_VALUE"""),164.59)</f>
        <v>164.59</v>
      </c>
    </row>
    <row r="1977">
      <c r="A1977" s="2">
        <f>IFERROR(__xludf.DUMMYFUNCTION("""COMPUTED_VALUE"""),43045.66666666667)</f>
        <v>43045.66667</v>
      </c>
      <c r="B1977" s="1">
        <f>IFERROR(__xludf.DUMMYFUNCTION("""COMPUTED_VALUE"""),165.33)</f>
        <v>165.33</v>
      </c>
    </row>
    <row r="1978">
      <c r="A1978" s="2">
        <f>IFERROR(__xludf.DUMMYFUNCTION("""COMPUTED_VALUE"""),43046.66666666667)</f>
        <v>43046.66667</v>
      </c>
      <c r="B1978" s="1">
        <f>IFERROR(__xludf.DUMMYFUNCTION("""COMPUTED_VALUE"""),165.26)</f>
        <v>165.26</v>
      </c>
    </row>
    <row r="1979">
      <c r="A1979" s="2">
        <f>IFERROR(__xludf.DUMMYFUNCTION("""COMPUTED_VALUE"""),43047.66666666667)</f>
        <v>43047.66667</v>
      </c>
      <c r="B1979" s="1">
        <f>IFERROR(__xludf.DUMMYFUNCTION("""COMPUTED_VALUE"""),166.22)</f>
        <v>166.22</v>
      </c>
    </row>
    <row r="1980">
      <c r="A1980" s="2">
        <f>IFERROR(__xludf.DUMMYFUNCTION("""COMPUTED_VALUE"""),43048.66666666667)</f>
        <v>43048.66667</v>
      </c>
      <c r="B1980" s="1">
        <f>IFERROR(__xludf.DUMMYFUNCTION("""COMPUTED_VALUE"""),164.74)</f>
        <v>164.74</v>
      </c>
    </row>
    <row r="1981">
      <c r="A1981" s="2">
        <f>IFERROR(__xludf.DUMMYFUNCTION("""COMPUTED_VALUE"""),43049.66666666667)</f>
        <v>43049.66667</v>
      </c>
      <c r="B1981" s="1">
        <f>IFERROR(__xludf.DUMMYFUNCTION("""COMPUTED_VALUE"""),164.8)</f>
        <v>164.8</v>
      </c>
    </row>
    <row r="1982">
      <c r="A1982" s="2">
        <f>IFERROR(__xludf.DUMMYFUNCTION("""COMPUTED_VALUE"""),43052.66666666667)</f>
        <v>43052.66667</v>
      </c>
      <c r="B1982" s="1">
        <f>IFERROR(__xludf.DUMMYFUNCTION("""COMPUTED_VALUE"""),164.77)</f>
        <v>164.77</v>
      </c>
    </row>
    <row r="1983">
      <c r="A1983" s="2">
        <f>IFERROR(__xludf.DUMMYFUNCTION("""COMPUTED_VALUE"""),43053.66666666667)</f>
        <v>43053.66667</v>
      </c>
      <c r="B1983" s="1">
        <f>IFERROR(__xludf.DUMMYFUNCTION("""COMPUTED_VALUE"""),164.48)</f>
        <v>164.48</v>
      </c>
    </row>
    <row r="1984">
      <c r="A1984" s="2">
        <f>IFERROR(__xludf.DUMMYFUNCTION("""COMPUTED_VALUE"""),43054.66666666667)</f>
        <v>43054.66667</v>
      </c>
      <c r="B1984" s="1">
        <f>IFERROR(__xludf.DUMMYFUNCTION("""COMPUTED_VALUE"""),163.23)</f>
        <v>163.23</v>
      </c>
    </row>
    <row r="1985">
      <c r="A1985" s="2">
        <f>IFERROR(__xludf.DUMMYFUNCTION("""COMPUTED_VALUE"""),43055.66666666667)</f>
        <v>43055.66667</v>
      </c>
      <c r="B1985" s="1">
        <f>IFERROR(__xludf.DUMMYFUNCTION("""COMPUTED_VALUE"""),165.48)</f>
        <v>165.48</v>
      </c>
    </row>
    <row r="1986">
      <c r="A1986" s="2">
        <f>IFERROR(__xludf.DUMMYFUNCTION("""COMPUTED_VALUE"""),43056.66666666667)</f>
        <v>43056.66667</v>
      </c>
      <c r="B1986" s="1">
        <f>IFERROR(__xludf.DUMMYFUNCTION("""COMPUTED_VALUE"""),164.64)</f>
        <v>164.64</v>
      </c>
    </row>
    <row r="1987">
      <c r="A1987" s="2">
        <f>IFERROR(__xludf.DUMMYFUNCTION("""COMPUTED_VALUE"""),43059.66666666667)</f>
        <v>43059.66667</v>
      </c>
      <c r="B1987" s="1">
        <f>IFERROR(__xludf.DUMMYFUNCTION("""COMPUTED_VALUE"""),165.22)</f>
        <v>165.22</v>
      </c>
    </row>
    <row r="1988">
      <c r="A1988" s="2">
        <f>IFERROR(__xludf.DUMMYFUNCTION("""COMPUTED_VALUE"""),43060.66666666667)</f>
        <v>43060.66667</v>
      </c>
      <c r="B1988" s="1">
        <f>IFERROR(__xludf.DUMMYFUNCTION("""COMPUTED_VALUE"""),167.25)</f>
        <v>167.25</v>
      </c>
    </row>
    <row r="1989">
      <c r="A1989" s="2">
        <f>IFERROR(__xludf.DUMMYFUNCTION("""COMPUTED_VALUE"""),43061.66666666667)</f>
        <v>43061.66667</v>
      </c>
      <c r="B1989" s="1">
        <f>IFERROR(__xludf.DUMMYFUNCTION("""COMPUTED_VALUE"""),166.81)</f>
        <v>166.81</v>
      </c>
    </row>
    <row r="1990">
      <c r="A1990" s="2">
        <f>IFERROR(__xludf.DUMMYFUNCTION("""COMPUTED_VALUE"""),43063.66666666667)</f>
        <v>43063.66667</v>
      </c>
      <c r="B1990" s="1">
        <f>IFERROR(__xludf.DUMMYFUNCTION("""COMPUTED_VALUE"""),167.77)</f>
        <v>167.77</v>
      </c>
    </row>
    <row r="1991">
      <c r="A1991" s="2">
        <f>IFERROR(__xludf.DUMMYFUNCTION("""COMPUTED_VALUE"""),43066.66666666667)</f>
        <v>43066.66667</v>
      </c>
      <c r="B1991" s="1">
        <f>IFERROR(__xludf.DUMMYFUNCTION("""COMPUTED_VALUE"""),167.59)</f>
        <v>167.59</v>
      </c>
    </row>
    <row r="1992">
      <c r="A1992" s="2">
        <f>IFERROR(__xludf.DUMMYFUNCTION("""COMPUTED_VALUE"""),43067.66666666667)</f>
        <v>43067.66667</v>
      </c>
      <c r="B1992" s="1">
        <f>IFERROR(__xludf.DUMMYFUNCTION("""COMPUTED_VALUE"""),168.01)</f>
        <v>168.01</v>
      </c>
    </row>
    <row r="1993">
      <c r="A1993" s="2">
        <f>IFERROR(__xludf.DUMMYFUNCTION("""COMPUTED_VALUE"""),43068.66666666667)</f>
        <v>43068.66667</v>
      </c>
      <c r="B1993" s="1">
        <f>IFERROR(__xludf.DUMMYFUNCTION("""COMPUTED_VALUE"""),163.65)</f>
        <v>163.65</v>
      </c>
    </row>
    <row r="1994">
      <c r="A1994" s="2">
        <f>IFERROR(__xludf.DUMMYFUNCTION("""COMPUTED_VALUE"""),43069.66666666667)</f>
        <v>43069.66667</v>
      </c>
      <c r="B1994" s="1">
        <f>IFERROR(__xludf.DUMMYFUNCTION("""COMPUTED_VALUE"""),165.01)</f>
        <v>165.01</v>
      </c>
    </row>
    <row r="1995">
      <c r="A1995" s="2">
        <f>IFERROR(__xludf.DUMMYFUNCTION("""COMPUTED_VALUE"""),43070.66666666667)</f>
        <v>43070.66667</v>
      </c>
      <c r="B1995" s="1">
        <f>IFERROR(__xludf.DUMMYFUNCTION("""COMPUTED_VALUE"""),164.1)</f>
        <v>164.1</v>
      </c>
    </row>
    <row r="1996">
      <c r="A1996" s="2">
        <f>IFERROR(__xludf.DUMMYFUNCTION("""COMPUTED_VALUE"""),43073.66666666667)</f>
        <v>43073.66667</v>
      </c>
      <c r="B1996" s="1">
        <f>IFERROR(__xludf.DUMMYFUNCTION("""COMPUTED_VALUE"""),160.91)</f>
        <v>160.91</v>
      </c>
    </row>
    <row r="1997">
      <c r="A1997" s="2">
        <f>IFERROR(__xludf.DUMMYFUNCTION("""COMPUTED_VALUE"""),43074.66666666667)</f>
        <v>43074.66667</v>
      </c>
      <c r="B1997" s="1">
        <f>IFERROR(__xludf.DUMMYFUNCTION("""COMPUTED_VALUE"""),161.28)</f>
        <v>161.28</v>
      </c>
    </row>
    <row r="1998">
      <c r="A1998" s="2">
        <f>IFERROR(__xludf.DUMMYFUNCTION("""COMPUTED_VALUE"""),43075.66666666667)</f>
        <v>43075.66667</v>
      </c>
      <c r="B1998" s="1">
        <f>IFERROR(__xludf.DUMMYFUNCTION("""COMPUTED_VALUE"""),162.31)</f>
        <v>162.31</v>
      </c>
    </row>
    <row r="1999">
      <c r="A1999" s="2">
        <f>IFERROR(__xludf.DUMMYFUNCTION("""COMPUTED_VALUE"""),43076.66666666667)</f>
        <v>43076.66667</v>
      </c>
      <c r="B1999" s="1">
        <f>IFERROR(__xludf.DUMMYFUNCTION("""COMPUTED_VALUE"""),163.48)</f>
        <v>163.48</v>
      </c>
    </row>
    <row r="2000">
      <c r="A2000" s="2">
        <f>IFERROR(__xludf.DUMMYFUNCTION("""COMPUTED_VALUE"""),43077.66666666667)</f>
        <v>43077.66667</v>
      </c>
      <c r="B2000" s="1">
        <f>IFERROR(__xludf.DUMMYFUNCTION("""COMPUTED_VALUE"""),164.1)</f>
        <v>164.1</v>
      </c>
    </row>
    <row r="2001">
      <c r="A2001" s="2">
        <f>IFERROR(__xludf.DUMMYFUNCTION("""COMPUTED_VALUE"""),43080.66666666667)</f>
        <v>43080.66667</v>
      </c>
      <c r="B2001" s="1">
        <f>IFERROR(__xludf.DUMMYFUNCTION("""COMPUTED_VALUE"""),165.41)</f>
        <v>165.41</v>
      </c>
    </row>
    <row r="2002">
      <c r="A2002" s="2">
        <f>IFERROR(__xludf.DUMMYFUNCTION("""COMPUTED_VALUE"""),43081.66666666667)</f>
        <v>43081.66667</v>
      </c>
      <c r="B2002" s="1">
        <f>IFERROR(__xludf.DUMMYFUNCTION("""COMPUTED_VALUE"""),164.99)</f>
        <v>164.99</v>
      </c>
    </row>
    <row r="2003">
      <c r="A2003" s="2">
        <f>IFERROR(__xludf.DUMMYFUNCTION("""COMPUTED_VALUE"""),43082.66666666667)</f>
        <v>43082.66667</v>
      </c>
      <c r="B2003" s="1">
        <f>IFERROR(__xludf.DUMMYFUNCTION("""COMPUTED_VALUE"""),165.16)</f>
        <v>165.16</v>
      </c>
    </row>
    <row r="2004">
      <c r="A2004" s="2">
        <f>IFERROR(__xludf.DUMMYFUNCTION("""COMPUTED_VALUE"""),43083.66666666667)</f>
        <v>43083.66667</v>
      </c>
      <c r="B2004" s="1">
        <f>IFERROR(__xludf.DUMMYFUNCTION("""COMPUTED_VALUE"""),164.57)</f>
        <v>164.57</v>
      </c>
    </row>
    <row r="2005">
      <c r="A2005" s="2">
        <f>IFERROR(__xludf.DUMMYFUNCTION("""COMPUTED_VALUE"""),43084.66666666667)</f>
        <v>43084.66667</v>
      </c>
      <c r="B2005" s="1">
        <f>IFERROR(__xludf.DUMMYFUNCTION("""COMPUTED_VALUE"""),166.46)</f>
        <v>166.46</v>
      </c>
    </row>
    <row r="2006">
      <c r="A2006" s="2">
        <f>IFERROR(__xludf.DUMMYFUNCTION("""COMPUTED_VALUE"""),43087.66666666667)</f>
        <v>43087.66667</v>
      </c>
      <c r="B2006" s="1">
        <f>IFERROR(__xludf.DUMMYFUNCTION("""COMPUTED_VALUE"""),168.03)</f>
        <v>168.03</v>
      </c>
    </row>
    <row r="2007">
      <c r="A2007" s="2">
        <f>IFERROR(__xludf.DUMMYFUNCTION("""COMPUTED_VALUE"""),43088.66666666667)</f>
        <v>43088.66667</v>
      </c>
      <c r="B2007" s="1">
        <f>IFERROR(__xludf.DUMMYFUNCTION("""COMPUTED_VALUE"""),167.14)</f>
        <v>167.14</v>
      </c>
    </row>
    <row r="2008">
      <c r="A2008" s="2">
        <f>IFERROR(__xludf.DUMMYFUNCTION("""COMPUTED_VALUE"""),43089.66666666667)</f>
        <v>43089.66667</v>
      </c>
      <c r="B2008" s="1">
        <f>IFERROR(__xludf.DUMMYFUNCTION("""COMPUTED_VALUE"""),166.96)</f>
        <v>166.96</v>
      </c>
    </row>
    <row r="2009">
      <c r="A2009" s="2">
        <f>IFERROR(__xludf.DUMMYFUNCTION("""COMPUTED_VALUE"""),43090.66666666667)</f>
        <v>43090.66667</v>
      </c>
      <c r="B2009" s="1">
        <f>IFERROR(__xludf.DUMMYFUNCTION("""COMPUTED_VALUE"""),166.54)</f>
        <v>166.54</v>
      </c>
    </row>
    <row r="2010">
      <c r="A2010" s="2">
        <f>IFERROR(__xludf.DUMMYFUNCTION("""COMPUTED_VALUE"""),43091.66666666667)</f>
        <v>43091.66667</v>
      </c>
      <c r="B2010" s="1">
        <f>IFERROR(__xludf.DUMMYFUNCTION("""COMPUTED_VALUE"""),166.34)</f>
        <v>166.34</v>
      </c>
    </row>
    <row r="2011">
      <c r="A2011" s="2">
        <f>IFERROR(__xludf.DUMMYFUNCTION("""COMPUTED_VALUE"""),43095.66666666667)</f>
        <v>43095.66667</v>
      </c>
      <c r="B2011" s="1">
        <f>IFERROR(__xludf.DUMMYFUNCTION("""COMPUTED_VALUE"""),165.18)</f>
        <v>165.18</v>
      </c>
    </row>
    <row r="2012">
      <c r="A2012" s="2">
        <f>IFERROR(__xludf.DUMMYFUNCTION("""COMPUTED_VALUE"""),43096.66666666667)</f>
        <v>43096.66667</v>
      </c>
      <c r="B2012" s="1">
        <f>IFERROR(__xludf.DUMMYFUNCTION("""COMPUTED_VALUE"""),165.44)</f>
        <v>165.44</v>
      </c>
    </row>
    <row r="2013">
      <c r="A2013" s="2">
        <f>IFERROR(__xludf.DUMMYFUNCTION("""COMPUTED_VALUE"""),43097.66666666667)</f>
        <v>43097.66667</v>
      </c>
      <c r="B2013" s="1">
        <f>IFERROR(__xludf.DUMMYFUNCTION("""COMPUTED_VALUE"""),165.59)</f>
        <v>165.59</v>
      </c>
    </row>
    <row r="2014">
      <c r="A2014" s="2">
        <f>IFERROR(__xludf.DUMMYFUNCTION("""COMPUTED_VALUE"""),43098.66666666667)</f>
        <v>43098.66667</v>
      </c>
      <c r="B2014" s="1">
        <f>IFERROR(__xludf.DUMMYFUNCTION("""COMPUTED_VALUE"""),164.73)</f>
        <v>164.73</v>
      </c>
    </row>
    <row r="2015">
      <c r="A2015" s="2">
        <f>IFERROR(__xludf.DUMMYFUNCTION("""COMPUTED_VALUE"""),43102.66666666667)</f>
        <v>43102.66667</v>
      </c>
      <c r="B2015" s="1">
        <f>IFERROR(__xludf.DUMMYFUNCTION("""COMPUTED_VALUE"""),166.98)</f>
        <v>166.98</v>
      </c>
    </row>
    <row r="2016">
      <c r="A2016" s="2">
        <f>IFERROR(__xludf.DUMMYFUNCTION("""COMPUTED_VALUE"""),43103.66666666667)</f>
        <v>43103.66667</v>
      </c>
      <c r="B2016" s="1">
        <f>IFERROR(__xludf.DUMMYFUNCTION("""COMPUTED_VALUE"""),168.72)</f>
        <v>168.72</v>
      </c>
    </row>
    <row r="2017">
      <c r="A2017" s="2">
        <f>IFERROR(__xludf.DUMMYFUNCTION("""COMPUTED_VALUE"""),43104.66666666667)</f>
        <v>43104.66667</v>
      </c>
      <c r="B2017" s="1">
        <f>IFERROR(__xludf.DUMMYFUNCTION("""COMPUTED_VALUE"""),169.69)</f>
        <v>169.69</v>
      </c>
    </row>
    <row r="2018">
      <c r="A2018" s="2">
        <f>IFERROR(__xludf.DUMMYFUNCTION("""COMPUTED_VALUE"""),43105.66666666667)</f>
        <v>43105.66667</v>
      </c>
      <c r="B2018" s="1">
        <f>IFERROR(__xludf.DUMMYFUNCTION("""COMPUTED_VALUE"""),171.5)</f>
        <v>171.5</v>
      </c>
    </row>
    <row r="2019">
      <c r="A2019" s="2">
        <f>IFERROR(__xludf.DUMMYFUNCTION("""COMPUTED_VALUE"""),43108.66666666667)</f>
        <v>43108.66667</v>
      </c>
      <c r="B2019" s="1">
        <f>IFERROR(__xludf.DUMMYFUNCTION("""COMPUTED_VALUE"""),172.32)</f>
        <v>172.32</v>
      </c>
    </row>
    <row r="2020">
      <c r="A2020" s="2">
        <f>IFERROR(__xludf.DUMMYFUNCTION("""COMPUTED_VALUE"""),43109.66666666667)</f>
        <v>43109.66667</v>
      </c>
      <c r="B2020" s="1">
        <f>IFERROR(__xludf.DUMMYFUNCTION("""COMPUTED_VALUE"""),171.88)</f>
        <v>171.88</v>
      </c>
    </row>
    <row r="2021">
      <c r="A2021" s="2">
        <f>IFERROR(__xludf.DUMMYFUNCTION("""COMPUTED_VALUE"""),43110.66666666667)</f>
        <v>43110.66667</v>
      </c>
      <c r="B2021" s="1">
        <f>IFERROR(__xludf.DUMMYFUNCTION("""COMPUTED_VALUE"""),171.32)</f>
        <v>171.32</v>
      </c>
    </row>
    <row r="2022">
      <c r="A2022" s="2">
        <f>IFERROR(__xludf.DUMMYFUNCTION("""COMPUTED_VALUE"""),43111.66666666667)</f>
        <v>43111.66667</v>
      </c>
      <c r="B2022" s="1">
        <f>IFERROR(__xludf.DUMMYFUNCTION("""COMPUTED_VALUE"""),172.44)</f>
        <v>172.44</v>
      </c>
    </row>
    <row r="2023">
      <c r="A2023" s="2">
        <f>IFERROR(__xludf.DUMMYFUNCTION("""COMPUTED_VALUE"""),43112.66666666667)</f>
        <v>43112.66667</v>
      </c>
      <c r="B2023" s="1">
        <f>IFERROR(__xludf.DUMMYFUNCTION("""COMPUTED_VALUE"""),173.43)</f>
        <v>173.43</v>
      </c>
    </row>
    <row r="2024">
      <c r="A2024" s="2">
        <f>IFERROR(__xludf.DUMMYFUNCTION("""COMPUTED_VALUE"""),43116.66666666667)</f>
        <v>43116.66667</v>
      </c>
      <c r="B2024" s="1">
        <f>IFERROR(__xludf.DUMMYFUNCTION("""COMPUTED_VALUE"""),172.65)</f>
        <v>172.65</v>
      </c>
    </row>
    <row r="2025">
      <c r="A2025" s="2">
        <f>IFERROR(__xludf.DUMMYFUNCTION("""COMPUTED_VALUE"""),43117.66666666667)</f>
        <v>43117.66667</v>
      </c>
      <c r="B2025" s="1">
        <f>IFERROR(__xludf.DUMMYFUNCTION("""COMPUTED_VALUE"""),175.29)</f>
        <v>175.29</v>
      </c>
    </row>
    <row r="2026">
      <c r="A2026" s="2">
        <f>IFERROR(__xludf.DUMMYFUNCTION("""COMPUTED_VALUE"""),43118.66666666667)</f>
        <v>43118.66667</v>
      </c>
      <c r="B2026" s="1">
        <f>IFERROR(__xludf.DUMMYFUNCTION("""COMPUTED_VALUE"""),175.64)</f>
        <v>175.64</v>
      </c>
    </row>
    <row r="2027">
      <c r="A2027" s="2">
        <f>IFERROR(__xludf.DUMMYFUNCTION("""COMPUTED_VALUE"""),43119.66666666667)</f>
        <v>43119.66667</v>
      </c>
      <c r="B2027" s="1">
        <f>IFERROR(__xludf.DUMMYFUNCTION("""COMPUTED_VALUE"""),176.01)</f>
        <v>176.01</v>
      </c>
    </row>
    <row r="2028">
      <c r="A2028" s="2">
        <f>IFERROR(__xludf.DUMMYFUNCTION("""COMPUTED_VALUE"""),43122.66666666667)</f>
        <v>43122.66667</v>
      </c>
      <c r="B2028" s="1">
        <f>IFERROR(__xludf.DUMMYFUNCTION("""COMPUTED_VALUE"""),177.37)</f>
        <v>177.37</v>
      </c>
    </row>
    <row r="2029">
      <c r="A2029" s="2">
        <f>IFERROR(__xludf.DUMMYFUNCTION("""COMPUTED_VALUE"""),43123.66666666667)</f>
        <v>43123.66667</v>
      </c>
      <c r="B2029" s="1">
        <f>IFERROR(__xludf.DUMMYFUNCTION("""COMPUTED_VALUE"""),178.45)</f>
        <v>178.45</v>
      </c>
    </row>
    <row r="2030">
      <c r="A2030" s="2">
        <f>IFERROR(__xludf.DUMMYFUNCTION("""COMPUTED_VALUE"""),43124.66666666667)</f>
        <v>43124.66667</v>
      </c>
      <c r="B2030" s="1">
        <f>IFERROR(__xludf.DUMMYFUNCTION("""COMPUTED_VALUE"""),176.86)</f>
        <v>176.86</v>
      </c>
    </row>
    <row r="2031">
      <c r="A2031" s="2">
        <f>IFERROR(__xludf.DUMMYFUNCTION("""COMPUTED_VALUE"""),43125.66666666667)</f>
        <v>43125.66667</v>
      </c>
      <c r="B2031" s="1">
        <f>IFERROR(__xludf.DUMMYFUNCTION("""COMPUTED_VALUE"""),176.4)</f>
        <v>176.4</v>
      </c>
    </row>
    <row r="2032">
      <c r="A2032" s="2">
        <f>IFERROR(__xludf.DUMMYFUNCTION("""COMPUTED_VALUE"""),43126.66666666667)</f>
        <v>43126.66667</v>
      </c>
      <c r="B2032" s="1">
        <f>IFERROR(__xludf.DUMMYFUNCTION("""COMPUTED_VALUE"""),179.19)</f>
        <v>179.19</v>
      </c>
    </row>
    <row r="2033">
      <c r="A2033" s="2">
        <f>IFERROR(__xludf.DUMMYFUNCTION("""COMPUTED_VALUE"""),43129.66666666667)</f>
        <v>43129.66667</v>
      </c>
      <c r="B2033" s="1">
        <f>IFERROR(__xludf.DUMMYFUNCTION("""COMPUTED_VALUE"""),177.71)</f>
        <v>177.71</v>
      </c>
    </row>
    <row r="2034">
      <c r="A2034" s="2">
        <f>IFERROR(__xludf.DUMMYFUNCTION("""COMPUTED_VALUE"""),43130.66666666667)</f>
        <v>43130.66667</v>
      </c>
      <c r="B2034" s="1">
        <f>IFERROR(__xludf.DUMMYFUNCTION("""COMPUTED_VALUE"""),175.93)</f>
        <v>175.93</v>
      </c>
    </row>
    <row r="2035">
      <c r="A2035" s="2">
        <f>IFERROR(__xludf.DUMMYFUNCTION("""COMPUTED_VALUE"""),43131.66666666667)</f>
        <v>43131.66667</v>
      </c>
      <c r="B2035" s="1">
        <f>IFERROR(__xludf.DUMMYFUNCTION("""COMPUTED_VALUE"""),177.17)</f>
        <v>177.17</v>
      </c>
    </row>
    <row r="2036">
      <c r="A2036" s="2">
        <f>IFERROR(__xludf.DUMMYFUNCTION("""COMPUTED_VALUE"""),43132.66666666667)</f>
        <v>43132.66667</v>
      </c>
      <c r="B2036" s="1">
        <f>IFERROR(__xludf.DUMMYFUNCTION("""COMPUTED_VALUE"""),177.04)</f>
        <v>177.04</v>
      </c>
    </row>
    <row r="2037">
      <c r="A2037" s="2">
        <f>IFERROR(__xludf.DUMMYFUNCTION("""COMPUTED_VALUE"""),43133.66666666667)</f>
        <v>43133.66667</v>
      </c>
      <c r="B2037" s="1">
        <f>IFERROR(__xludf.DUMMYFUNCTION("""COMPUTED_VALUE"""),172.06)</f>
        <v>172.06</v>
      </c>
    </row>
    <row r="2038">
      <c r="A2038" s="2">
        <f>IFERROR(__xludf.DUMMYFUNCTION("""COMPUTED_VALUE"""),43136.66666666667)</f>
        <v>43136.66667</v>
      </c>
      <c r="B2038" s="1">
        <f>IFERROR(__xludf.DUMMYFUNCTION("""COMPUTED_VALUE"""),165.33)</f>
        <v>165.33</v>
      </c>
    </row>
    <row r="2039">
      <c r="A2039" s="2">
        <f>IFERROR(__xludf.DUMMYFUNCTION("""COMPUTED_VALUE"""),43137.66666666667)</f>
        <v>43137.66667</v>
      </c>
      <c r="B2039" s="1">
        <f>IFERROR(__xludf.DUMMYFUNCTION("""COMPUTED_VALUE"""),169.51)</f>
        <v>169.51</v>
      </c>
    </row>
    <row r="2040">
      <c r="A2040" s="2">
        <f>IFERROR(__xludf.DUMMYFUNCTION("""COMPUTED_VALUE"""),43138.66666666667)</f>
        <v>43138.66667</v>
      </c>
      <c r="B2040" s="1">
        <f>IFERROR(__xludf.DUMMYFUNCTION("""COMPUTED_VALUE"""),167.61)</f>
        <v>167.61</v>
      </c>
    </row>
    <row r="2041">
      <c r="A2041" s="2">
        <f>IFERROR(__xludf.DUMMYFUNCTION("""COMPUTED_VALUE"""),43139.66666666667)</f>
        <v>43139.66667</v>
      </c>
      <c r="B2041" s="1">
        <f>IFERROR(__xludf.DUMMYFUNCTION("""COMPUTED_VALUE"""),160.71)</f>
        <v>160.71</v>
      </c>
    </row>
    <row r="2042">
      <c r="A2042" s="2">
        <f>IFERROR(__xludf.DUMMYFUNCTION("""COMPUTED_VALUE"""),43140.66666666667)</f>
        <v>43140.66667</v>
      </c>
      <c r="B2042" s="1">
        <f>IFERROR(__xludf.DUMMYFUNCTION("""COMPUTED_VALUE"""),164.59)</f>
        <v>164.59</v>
      </c>
    </row>
    <row r="2043">
      <c r="A2043" s="2">
        <f>IFERROR(__xludf.DUMMYFUNCTION("""COMPUTED_VALUE"""),43143.66666666667)</f>
        <v>43143.66667</v>
      </c>
      <c r="B2043" s="1">
        <f>IFERROR(__xludf.DUMMYFUNCTION("""COMPUTED_VALUE"""),167.53)</f>
        <v>167.53</v>
      </c>
    </row>
    <row r="2044">
      <c r="A2044" s="2">
        <f>IFERROR(__xludf.DUMMYFUNCTION("""COMPUTED_VALUE"""),43144.66666666667)</f>
        <v>43144.66667</v>
      </c>
      <c r="B2044" s="1">
        <f>IFERROR(__xludf.DUMMYFUNCTION("""COMPUTED_VALUE"""),168.05)</f>
        <v>168.05</v>
      </c>
    </row>
    <row r="2045">
      <c r="A2045" s="2">
        <f>IFERROR(__xludf.DUMMYFUNCTION("""COMPUTED_VALUE"""),43145.66666666667)</f>
        <v>43145.66667</v>
      </c>
      <c r="B2045" s="1">
        <f>IFERROR(__xludf.DUMMYFUNCTION("""COMPUTED_VALUE"""),171.48)</f>
        <v>171.48</v>
      </c>
    </row>
    <row r="2046">
      <c r="A2046" s="2">
        <f>IFERROR(__xludf.DUMMYFUNCTION("""COMPUTED_VALUE"""),43146.66666666667)</f>
        <v>43146.66667</v>
      </c>
      <c r="B2046" s="1">
        <f>IFERROR(__xludf.DUMMYFUNCTION("""COMPUTED_VALUE"""),174.79)</f>
        <v>174.79</v>
      </c>
    </row>
    <row r="2047">
      <c r="A2047" s="2">
        <f>IFERROR(__xludf.DUMMYFUNCTION("""COMPUTED_VALUE"""),43147.66666666667)</f>
        <v>43147.66667</v>
      </c>
      <c r="B2047" s="1">
        <f>IFERROR(__xludf.DUMMYFUNCTION("""COMPUTED_VALUE"""),174.35)</f>
        <v>174.35</v>
      </c>
    </row>
    <row r="2048">
      <c r="A2048" s="2">
        <f>IFERROR(__xludf.DUMMYFUNCTION("""COMPUTED_VALUE"""),43151.66666666667)</f>
        <v>43151.66667</v>
      </c>
      <c r="B2048" s="1">
        <f>IFERROR(__xludf.DUMMYFUNCTION("""COMPUTED_VALUE"""),174.78)</f>
        <v>174.78</v>
      </c>
    </row>
    <row r="2049">
      <c r="A2049" s="2">
        <f>IFERROR(__xludf.DUMMYFUNCTION("""COMPUTED_VALUE"""),43152.66666666667)</f>
        <v>43152.66667</v>
      </c>
      <c r="B2049" s="1">
        <f>IFERROR(__xludf.DUMMYFUNCTION("""COMPUTED_VALUE"""),173.91)</f>
        <v>173.91</v>
      </c>
    </row>
    <row r="2050">
      <c r="A2050" s="2">
        <f>IFERROR(__xludf.DUMMYFUNCTION("""COMPUTED_VALUE"""),43153.66666666667)</f>
        <v>43153.66667</v>
      </c>
      <c r="B2050" s="1">
        <f>IFERROR(__xludf.DUMMYFUNCTION("""COMPUTED_VALUE"""),173.97)</f>
        <v>173.97</v>
      </c>
    </row>
    <row r="2051">
      <c r="A2051" s="2">
        <f>IFERROR(__xludf.DUMMYFUNCTION("""COMPUTED_VALUE"""),43154.66666666667)</f>
        <v>43154.66667</v>
      </c>
      <c r="B2051" s="1">
        <f>IFERROR(__xludf.DUMMYFUNCTION("""COMPUTED_VALUE"""),177.51)</f>
        <v>177.51</v>
      </c>
    </row>
    <row r="2052">
      <c r="A2052" s="2">
        <f>IFERROR(__xludf.DUMMYFUNCTION("""COMPUTED_VALUE"""),43157.66666666667)</f>
        <v>43157.66667</v>
      </c>
      <c r="B2052" s="1">
        <f>IFERROR(__xludf.DUMMYFUNCTION("""COMPUTED_VALUE"""),180.16)</f>
        <v>180.16</v>
      </c>
    </row>
    <row r="2053">
      <c r="A2053" s="2">
        <f>IFERROR(__xludf.DUMMYFUNCTION("""COMPUTED_VALUE"""),43158.66666666667)</f>
        <v>43158.66667</v>
      </c>
      <c r="B2053" s="1">
        <f>IFERROR(__xludf.DUMMYFUNCTION("""COMPUTED_VALUE"""),178.51)</f>
        <v>178.51</v>
      </c>
    </row>
    <row r="2054">
      <c r="A2054" s="2">
        <f>IFERROR(__xludf.DUMMYFUNCTION("""COMPUTED_VALUE"""),43159.66666666667)</f>
        <v>43159.66667</v>
      </c>
      <c r="B2054" s="1">
        <f>IFERROR(__xludf.DUMMYFUNCTION("""COMPUTED_VALUE"""),177.34)</f>
        <v>177.34</v>
      </c>
    </row>
    <row r="2055">
      <c r="A2055" s="2">
        <f>IFERROR(__xludf.DUMMYFUNCTION("""COMPUTED_VALUE"""),43160.66666666667)</f>
        <v>43160.66667</v>
      </c>
      <c r="B2055" s="1">
        <f>IFERROR(__xludf.DUMMYFUNCTION("""COMPUTED_VALUE"""),174.55)</f>
        <v>174.55</v>
      </c>
    </row>
    <row r="2056">
      <c r="A2056" s="2">
        <f>IFERROR(__xludf.DUMMYFUNCTION("""COMPUTED_VALUE"""),43161.66666666667)</f>
        <v>43161.66667</v>
      </c>
      <c r="B2056" s="1">
        <f>IFERROR(__xludf.DUMMYFUNCTION("""COMPUTED_VALUE"""),176.5)</f>
        <v>176.5</v>
      </c>
    </row>
    <row r="2057">
      <c r="A2057" s="2">
        <f>IFERROR(__xludf.DUMMYFUNCTION("""COMPUTED_VALUE"""),43164.66666666667)</f>
        <v>43164.66667</v>
      </c>
      <c r="B2057" s="1">
        <f>IFERROR(__xludf.DUMMYFUNCTION("""COMPUTED_VALUE"""),178.31)</f>
        <v>178.31</v>
      </c>
    </row>
    <row r="2058">
      <c r="A2058" s="2">
        <f>IFERROR(__xludf.DUMMYFUNCTION("""COMPUTED_VALUE"""),43165.66666666667)</f>
        <v>43165.66667</v>
      </c>
      <c r="B2058" s="1">
        <f>IFERROR(__xludf.DUMMYFUNCTION("""COMPUTED_VALUE"""),178.91)</f>
        <v>178.91</v>
      </c>
    </row>
    <row r="2059">
      <c r="A2059" s="2">
        <f>IFERROR(__xludf.DUMMYFUNCTION("""COMPUTED_VALUE"""),43166.66666666667)</f>
        <v>43166.66667</v>
      </c>
      <c r="B2059" s="1">
        <f>IFERROR(__xludf.DUMMYFUNCTION("""COMPUTED_VALUE"""),180.04)</f>
        <v>180.04</v>
      </c>
    </row>
    <row r="2060">
      <c r="A2060" s="2">
        <f>IFERROR(__xludf.DUMMYFUNCTION("""COMPUTED_VALUE"""),43167.66666666667)</f>
        <v>43167.66667</v>
      </c>
      <c r="B2060" s="1">
        <f>IFERROR(__xludf.DUMMYFUNCTION("""COMPUTED_VALUE"""),180.74)</f>
        <v>180.74</v>
      </c>
    </row>
    <row r="2061">
      <c r="A2061" s="2">
        <f>IFERROR(__xludf.DUMMYFUNCTION("""COMPUTED_VALUE"""),43168.66666666667)</f>
        <v>43168.66667</v>
      </c>
      <c r="B2061" s="1">
        <f>IFERROR(__xludf.DUMMYFUNCTION("""COMPUTED_VALUE"""),184.31)</f>
        <v>184.31</v>
      </c>
    </row>
    <row r="2062">
      <c r="A2062" s="2">
        <f>IFERROR(__xludf.DUMMYFUNCTION("""COMPUTED_VALUE"""),43171.66666666667)</f>
        <v>43171.66667</v>
      </c>
      <c r="B2062" s="1">
        <f>IFERROR(__xludf.DUMMYFUNCTION("""COMPUTED_VALUE"""),184.96)</f>
        <v>184.96</v>
      </c>
    </row>
    <row r="2063">
      <c r="A2063" s="2">
        <f>IFERROR(__xludf.DUMMYFUNCTION("""COMPUTED_VALUE"""),43172.66666666667)</f>
        <v>43172.66667</v>
      </c>
      <c r="B2063" s="1">
        <f>IFERROR(__xludf.DUMMYFUNCTION("""COMPUTED_VALUE"""),182.72)</f>
        <v>182.72</v>
      </c>
    </row>
    <row r="2064">
      <c r="A2064" s="2">
        <f>IFERROR(__xludf.DUMMYFUNCTION("""COMPUTED_VALUE"""),43173.66666666667)</f>
        <v>43173.66667</v>
      </c>
      <c r="B2064" s="1">
        <f>IFERROR(__xludf.DUMMYFUNCTION("""COMPUTED_VALUE"""),182.76)</f>
        <v>182.76</v>
      </c>
    </row>
    <row r="2065">
      <c r="A2065" s="2">
        <f>IFERROR(__xludf.DUMMYFUNCTION("""COMPUTED_VALUE"""),43174.66666666667)</f>
        <v>43174.66667</v>
      </c>
      <c r="B2065" s="1">
        <f>IFERROR(__xludf.DUMMYFUNCTION("""COMPUTED_VALUE"""),182.8)</f>
        <v>182.8</v>
      </c>
    </row>
    <row r="2066">
      <c r="A2066" s="2">
        <f>IFERROR(__xludf.DUMMYFUNCTION("""COMPUTED_VALUE"""),43175.66666666667)</f>
        <v>43175.66667</v>
      </c>
      <c r="B2066" s="1">
        <f>IFERROR(__xludf.DUMMYFUNCTION("""COMPUTED_VALUE"""),182.21)</f>
        <v>182.21</v>
      </c>
    </row>
    <row r="2067">
      <c r="A2067" s="2">
        <f>IFERROR(__xludf.DUMMYFUNCTION("""COMPUTED_VALUE"""),43178.66666666667)</f>
        <v>43178.66667</v>
      </c>
      <c r="B2067" s="1">
        <f>IFERROR(__xludf.DUMMYFUNCTION("""COMPUTED_VALUE"""),178.63)</f>
        <v>178.63</v>
      </c>
    </row>
    <row r="2068">
      <c r="A2068" s="2">
        <f>IFERROR(__xludf.DUMMYFUNCTION("""COMPUTED_VALUE"""),43179.66666666667)</f>
        <v>43179.66667</v>
      </c>
      <c r="B2068" s="1">
        <f>IFERROR(__xludf.DUMMYFUNCTION("""COMPUTED_VALUE"""),178.81)</f>
        <v>178.81</v>
      </c>
    </row>
    <row r="2069">
      <c r="A2069" s="2">
        <f>IFERROR(__xludf.DUMMYFUNCTION("""COMPUTED_VALUE"""),43180.66666666667)</f>
        <v>43180.66667</v>
      </c>
      <c r="B2069" s="1">
        <f>IFERROR(__xludf.DUMMYFUNCTION("""COMPUTED_VALUE"""),178.03)</f>
        <v>178.03</v>
      </c>
    </row>
    <row r="2070">
      <c r="A2070" s="2">
        <f>IFERROR(__xludf.DUMMYFUNCTION("""COMPUTED_VALUE"""),43181.66666666667)</f>
        <v>43181.66667</v>
      </c>
      <c r="B2070" s="1">
        <f>IFERROR(__xludf.DUMMYFUNCTION("""COMPUTED_VALUE"""),173.25)</f>
        <v>173.25</v>
      </c>
    </row>
    <row r="2071">
      <c r="A2071" s="2">
        <f>IFERROR(__xludf.DUMMYFUNCTION("""COMPUTED_VALUE"""),43182.66666666667)</f>
        <v>43182.66667</v>
      </c>
      <c r="B2071" s="1">
        <f>IFERROR(__xludf.DUMMYFUNCTION("""COMPUTED_VALUE"""),168.63)</f>
        <v>168.63</v>
      </c>
    </row>
    <row r="2072">
      <c r="A2072" s="2">
        <f>IFERROR(__xludf.DUMMYFUNCTION("""COMPUTED_VALUE"""),43185.66666666667)</f>
        <v>43185.66667</v>
      </c>
      <c r="B2072" s="1">
        <f>IFERROR(__xludf.DUMMYFUNCTION("""COMPUTED_VALUE"""),175.03)</f>
        <v>175.03</v>
      </c>
    </row>
    <row r="2073">
      <c r="A2073" s="2">
        <f>IFERROR(__xludf.DUMMYFUNCTION("""COMPUTED_VALUE"""),43186.66666666667)</f>
        <v>43186.66667</v>
      </c>
      <c r="B2073" s="1">
        <f>IFERROR(__xludf.DUMMYFUNCTION("""COMPUTED_VALUE"""),169.09)</f>
        <v>169.09</v>
      </c>
    </row>
    <row r="2074">
      <c r="A2074" s="2">
        <f>IFERROR(__xludf.DUMMYFUNCTION("""COMPUTED_VALUE"""),43187.66666666667)</f>
        <v>43187.66667</v>
      </c>
      <c r="B2074" s="1">
        <f>IFERROR(__xludf.DUMMYFUNCTION("""COMPUTED_VALUE"""),167.42)</f>
        <v>167.42</v>
      </c>
    </row>
    <row r="2075">
      <c r="A2075" s="2">
        <f>IFERROR(__xludf.DUMMYFUNCTION("""COMPUTED_VALUE"""),43188.66666666667)</f>
        <v>43188.66667</v>
      </c>
      <c r="B2075" s="1">
        <f>IFERROR(__xludf.DUMMYFUNCTION("""COMPUTED_VALUE"""),171.0)</f>
        <v>171</v>
      </c>
    </row>
    <row r="2076">
      <c r="A2076" s="2">
        <f>IFERROR(__xludf.DUMMYFUNCTION("""COMPUTED_VALUE"""),43192.66666666667)</f>
        <v>43192.66667</v>
      </c>
      <c r="B2076" s="1">
        <f>IFERROR(__xludf.DUMMYFUNCTION("""COMPUTED_VALUE"""),166.88)</f>
        <v>166.88</v>
      </c>
    </row>
    <row r="2077">
      <c r="A2077" s="2">
        <f>IFERROR(__xludf.DUMMYFUNCTION("""COMPUTED_VALUE"""),43193.66666666667)</f>
        <v>43193.66667</v>
      </c>
      <c r="B2077" s="1">
        <f>IFERROR(__xludf.DUMMYFUNCTION("""COMPUTED_VALUE"""),168.39)</f>
        <v>168.39</v>
      </c>
    </row>
    <row r="2078">
      <c r="A2078" s="2">
        <f>IFERROR(__xludf.DUMMYFUNCTION("""COMPUTED_VALUE"""),43194.66666666667)</f>
        <v>43194.66667</v>
      </c>
      <c r="B2078" s="1">
        <f>IFERROR(__xludf.DUMMYFUNCTION("""COMPUTED_VALUE"""),170.62)</f>
        <v>170.62</v>
      </c>
    </row>
    <row r="2079">
      <c r="A2079" s="2">
        <f>IFERROR(__xludf.DUMMYFUNCTION("""COMPUTED_VALUE"""),43195.66666666667)</f>
        <v>43195.66667</v>
      </c>
      <c r="B2079" s="1">
        <f>IFERROR(__xludf.DUMMYFUNCTION("""COMPUTED_VALUE"""),171.34)</f>
        <v>171.34</v>
      </c>
    </row>
    <row r="2080">
      <c r="A2080" s="2">
        <f>IFERROR(__xludf.DUMMYFUNCTION("""COMPUTED_VALUE"""),43196.66666666667)</f>
        <v>43196.66667</v>
      </c>
      <c r="B2080" s="1">
        <f>IFERROR(__xludf.DUMMYFUNCTION("""COMPUTED_VALUE"""),167.2)</f>
        <v>167.2</v>
      </c>
    </row>
    <row r="2081">
      <c r="A2081" s="2">
        <f>IFERROR(__xludf.DUMMYFUNCTION("""COMPUTED_VALUE"""),43199.66666666667)</f>
        <v>43199.66667</v>
      </c>
      <c r="B2081" s="1">
        <f>IFERROR(__xludf.DUMMYFUNCTION("""COMPUTED_VALUE"""),168.34)</f>
        <v>168.34</v>
      </c>
    </row>
    <row r="2082">
      <c r="A2082" s="2">
        <f>IFERROR(__xludf.DUMMYFUNCTION("""COMPUTED_VALUE"""),43200.66666666667)</f>
        <v>43200.66667</v>
      </c>
      <c r="B2082" s="1">
        <f>IFERROR(__xludf.DUMMYFUNCTION("""COMPUTED_VALUE"""),172.48)</f>
        <v>172.48</v>
      </c>
    </row>
    <row r="2083">
      <c r="A2083" s="2">
        <f>IFERROR(__xludf.DUMMYFUNCTION("""COMPUTED_VALUE"""),43201.66666666667)</f>
        <v>43201.66667</v>
      </c>
      <c r="B2083" s="1">
        <f>IFERROR(__xludf.DUMMYFUNCTION("""COMPUTED_VALUE"""),171.77)</f>
        <v>171.77</v>
      </c>
    </row>
    <row r="2084">
      <c r="A2084" s="2">
        <f>IFERROR(__xludf.DUMMYFUNCTION("""COMPUTED_VALUE"""),43202.66666666667)</f>
        <v>43202.66667</v>
      </c>
      <c r="B2084" s="1">
        <f>IFERROR(__xludf.DUMMYFUNCTION("""COMPUTED_VALUE"""),173.91)</f>
        <v>173.91</v>
      </c>
    </row>
    <row r="2085">
      <c r="A2085" s="2">
        <f>IFERROR(__xludf.DUMMYFUNCTION("""COMPUTED_VALUE"""),43203.66666666667)</f>
        <v>43203.66667</v>
      </c>
      <c r="B2085" s="1">
        <f>IFERROR(__xludf.DUMMYFUNCTION("""COMPUTED_VALUE"""),173.22)</f>
        <v>173.22</v>
      </c>
    </row>
    <row r="2086">
      <c r="A2086" s="2">
        <f>IFERROR(__xludf.DUMMYFUNCTION("""COMPUTED_VALUE"""),43206.66666666667)</f>
        <v>43206.66667</v>
      </c>
      <c r="B2086" s="1">
        <f>IFERROR(__xludf.DUMMYFUNCTION("""COMPUTED_VALUE"""),174.42)</f>
        <v>174.42</v>
      </c>
    </row>
    <row r="2087">
      <c r="A2087" s="2">
        <f>IFERROR(__xludf.DUMMYFUNCTION("""COMPUTED_VALUE"""),43207.66666666667)</f>
        <v>43207.66667</v>
      </c>
      <c r="B2087" s="1">
        <f>IFERROR(__xludf.DUMMYFUNCTION("""COMPUTED_VALUE"""),178.04)</f>
        <v>178.04</v>
      </c>
    </row>
    <row r="2088">
      <c r="A2088" s="2">
        <f>IFERROR(__xludf.DUMMYFUNCTION("""COMPUTED_VALUE"""),43208.66666666667)</f>
        <v>43208.66667</v>
      </c>
      <c r="B2088" s="1">
        <f>IFERROR(__xludf.DUMMYFUNCTION("""COMPUTED_VALUE"""),177.74)</f>
        <v>177.74</v>
      </c>
    </row>
    <row r="2089">
      <c r="A2089" s="2">
        <f>IFERROR(__xludf.DUMMYFUNCTION("""COMPUTED_VALUE"""),43209.66666666667)</f>
        <v>43209.66667</v>
      </c>
      <c r="B2089" s="1">
        <f>IFERROR(__xludf.DUMMYFUNCTION("""COMPUTED_VALUE"""),175.65)</f>
        <v>175.65</v>
      </c>
    </row>
    <row r="2090">
      <c r="A2090" s="2">
        <f>IFERROR(__xludf.DUMMYFUNCTION("""COMPUTED_VALUE"""),43210.66666666667)</f>
        <v>43210.66667</v>
      </c>
      <c r="B2090" s="1">
        <f>IFERROR(__xludf.DUMMYFUNCTION("""COMPUTED_VALUE"""),173.19)</f>
        <v>173.19</v>
      </c>
    </row>
    <row r="2091">
      <c r="A2091" s="2">
        <f>IFERROR(__xludf.DUMMYFUNCTION("""COMPUTED_VALUE"""),43213.66666666667)</f>
        <v>43213.66667</v>
      </c>
      <c r="B2091" s="1">
        <f>IFERROR(__xludf.DUMMYFUNCTION("""COMPUTED_VALUE"""),172.47)</f>
        <v>172.47</v>
      </c>
    </row>
    <row r="2092">
      <c r="A2092" s="2">
        <f>IFERROR(__xludf.DUMMYFUNCTION("""COMPUTED_VALUE"""),43214.66666666667)</f>
        <v>43214.66667</v>
      </c>
      <c r="B2092" s="1">
        <f>IFERROR(__xludf.DUMMYFUNCTION("""COMPUTED_VALUE"""),169.21)</f>
        <v>169.21</v>
      </c>
    </row>
    <row r="2093">
      <c r="A2093" s="2">
        <f>IFERROR(__xludf.DUMMYFUNCTION("""COMPUTED_VALUE"""),43215.66666666667)</f>
        <v>43215.66667</v>
      </c>
      <c r="B2093" s="1">
        <f>IFERROR(__xludf.DUMMYFUNCTION("""COMPUTED_VALUE"""),168.94)</f>
        <v>168.94</v>
      </c>
    </row>
    <row r="2094">
      <c r="A2094" s="2">
        <f>IFERROR(__xludf.DUMMYFUNCTION("""COMPUTED_VALUE"""),43216.66666666667)</f>
        <v>43216.66667</v>
      </c>
      <c r="B2094" s="1">
        <f>IFERROR(__xludf.DUMMYFUNCTION("""COMPUTED_VALUE"""),172.37)</f>
        <v>172.37</v>
      </c>
    </row>
    <row r="2095">
      <c r="A2095" s="2">
        <f>IFERROR(__xludf.DUMMYFUNCTION("""COMPUTED_VALUE"""),43217.66666666667)</f>
        <v>43217.66667</v>
      </c>
      <c r="B2095" s="1">
        <f>IFERROR(__xludf.DUMMYFUNCTION("""COMPUTED_VALUE"""),171.64)</f>
        <v>171.64</v>
      </c>
    </row>
    <row r="2096">
      <c r="A2096" s="2">
        <f>IFERROR(__xludf.DUMMYFUNCTION("""COMPUTED_VALUE"""),43220.66666666667)</f>
        <v>43220.66667</v>
      </c>
      <c r="B2096" s="1">
        <f>IFERROR(__xludf.DUMMYFUNCTION("""COMPUTED_VALUE"""),170.96)</f>
        <v>170.96</v>
      </c>
    </row>
    <row r="2097">
      <c r="A2097" s="2">
        <f>IFERROR(__xludf.DUMMYFUNCTION("""COMPUTED_VALUE"""),43221.66666666667)</f>
        <v>43221.66667</v>
      </c>
      <c r="B2097" s="1">
        <f>IFERROR(__xludf.DUMMYFUNCTION("""COMPUTED_VALUE"""),173.02)</f>
        <v>173.02</v>
      </c>
    </row>
    <row r="2098">
      <c r="A2098" s="2">
        <f>IFERROR(__xludf.DUMMYFUNCTION("""COMPUTED_VALUE"""),43222.66666666667)</f>
        <v>43222.66667</v>
      </c>
      <c r="B2098" s="1">
        <f>IFERROR(__xludf.DUMMYFUNCTION("""COMPUTED_VALUE"""),173.07)</f>
        <v>173.07</v>
      </c>
    </row>
    <row r="2099">
      <c r="A2099" s="2">
        <f>IFERROR(__xludf.DUMMYFUNCTION("""COMPUTED_VALUE"""),43223.66666666667)</f>
        <v>43223.66667</v>
      </c>
      <c r="B2099" s="1">
        <f>IFERROR(__xludf.DUMMYFUNCTION("""COMPUTED_VALUE"""),173.61)</f>
        <v>173.61</v>
      </c>
    </row>
    <row r="2100">
      <c r="A2100" s="2">
        <f>IFERROR(__xludf.DUMMYFUNCTION("""COMPUTED_VALUE"""),43224.66666666667)</f>
        <v>43224.66667</v>
      </c>
      <c r="B2100" s="1">
        <f>IFERROR(__xludf.DUMMYFUNCTION("""COMPUTED_VALUE"""),176.88)</f>
        <v>176.88</v>
      </c>
    </row>
    <row r="2101">
      <c r="A2101" s="2">
        <f>IFERROR(__xludf.DUMMYFUNCTION("""COMPUTED_VALUE"""),43227.66666666667)</f>
        <v>43227.66667</v>
      </c>
      <c r="B2101" s="1">
        <f>IFERROR(__xludf.DUMMYFUNCTION("""COMPUTED_VALUE"""),178.41)</f>
        <v>178.41</v>
      </c>
    </row>
    <row r="2102">
      <c r="A2102" s="2">
        <f>IFERROR(__xludf.DUMMYFUNCTION("""COMPUTED_VALUE"""),43228.66666666667)</f>
        <v>43228.66667</v>
      </c>
      <c r="B2102" s="1">
        <f>IFERROR(__xludf.DUMMYFUNCTION("""COMPUTED_VALUE"""),179.09)</f>
        <v>179.09</v>
      </c>
    </row>
    <row r="2103">
      <c r="A2103" s="2">
        <f>IFERROR(__xludf.DUMMYFUNCTION("""COMPUTED_VALUE"""),43229.66666666667)</f>
        <v>43229.66667</v>
      </c>
      <c r="B2103" s="1">
        <f>IFERROR(__xludf.DUMMYFUNCTION("""COMPUTED_VALUE"""),181.44)</f>
        <v>181.44</v>
      </c>
    </row>
    <row r="2104">
      <c r="A2104" s="2">
        <f>IFERROR(__xludf.DUMMYFUNCTION("""COMPUTED_VALUE"""),43230.66666666667)</f>
        <v>43230.66667</v>
      </c>
      <c r="B2104" s="1">
        <f>IFERROR(__xludf.DUMMYFUNCTION("""COMPUTED_VALUE"""),183.6)</f>
        <v>183.6</v>
      </c>
    </row>
    <row r="2105">
      <c r="A2105" s="2">
        <f>IFERROR(__xludf.DUMMYFUNCTION("""COMPUTED_VALUE"""),43231.66666666667)</f>
        <v>43231.66667</v>
      </c>
      <c r="B2105" s="1">
        <f>IFERROR(__xludf.DUMMYFUNCTION("""COMPUTED_VALUE"""),183.07)</f>
        <v>183.07</v>
      </c>
    </row>
    <row r="2106">
      <c r="A2106" s="2">
        <f>IFERROR(__xludf.DUMMYFUNCTION("""COMPUTED_VALUE"""),43234.66666666667)</f>
        <v>43234.66667</v>
      </c>
      <c r="B2106" s="1">
        <f>IFERROR(__xludf.DUMMYFUNCTION("""COMPUTED_VALUE"""),182.84)</f>
        <v>182.84</v>
      </c>
    </row>
    <row r="2107">
      <c r="A2107" s="2">
        <f>IFERROR(__xludf.DUMMYFUNCTION("""COMPUTED_VALUE"""),43235.66666666667)</f>
        <v>43235.66667</v>
      </c>
      <c r="B2107" s="1">
        <f>IFERROR(__xludf.DUMMYFUNCTION("""COMPUTED_VALUE"""),181.25)</f>
        <v>181.25</v>
      </c>
    </row>
    <row r="2108">
      <c r="A2108" s="2">
        <f>IFERROR(__xludf.DUMMYFUNCTION("""COMPUTED_VALUE"""),43236.66666666667)</f>
        <v>43236.66667</v>
      </c>
      <c r="B2108" s="1">
        <f>IFERROR(__xludf.DUMMYFUNCTION("""COMPUTED_VALUE"""),182.2)</f>
        <v>182.2</v>
      </c>
    </row>
    <row r="2109">
      <c r="A2109" s="2">
        <f>IFERROR(__xludf.DUMMYFUNCTION("""COMPUTED_VALUE"""),43237.66666666667)</f>
        <v>43237.66667</v>
      </c>
      <c r="B2109" s="1">
        <f>IFERROR(__xludf.DUMMYFUNCTION("""COMPUTED_VALUE"""),181.3)</f>
        <v>181.3</v>
      </c>
    </row>
    <row r="2110">
      <c r="A2110" s="2">
        <f>IFERROR(__xludf.DUMMYFUNCTION("""COMPUTED_VALUE"""),43238.66666666667)</f>
        <v>43238.66667</v>
      </c>
      <c r="B2110" s="1">
        <f>IFERROR(__xludf.DUMMYFUNCTION("""COMPUTED_VALUE"""),180.6)</f>
        <v>180.6</v>
      </c>
    </row>
    <row r="2111">
      <c r="A2111" s="2">
        <f>IFERROR(__xludf.DUMMYFUNCTION("""COMPUTED_VALUE"""),43241.66666666667)</f>
        <v>43241.66667</v>
      </c>
      <c r="B2111" s="1">
        <f>IFERROR(__xludf.DUMMYFUNCTION("""COMPUTED_VALUE"""),182.01)</f>
        <v>182.01</v>
      </c>
    </row>
    <row r="2112">
      <c r="A2112" s="2">
        <f>IFERROR(__xludf.DUMMYFUNCTION("""COMPUTED_VALUE"""),43242.66666666667)</f>
        <v>43242.66667</v>
      </c>
      <c r="B2112" s="1">
        <f>IFERROR(__xludf.DUMMYFUNCTION("""COMPUTED_VALUE"""),181.58)</f>
        <v>181.58</v>
      </c>
    </row>
    <row r="2113">
      <c r="A2113" s="2">
        <f>IFERROR(__xludf.DUMMYFUNCTION("""COMPUTED_VALUE"""),43243.66666666667)</f>
        <v>43243.66667</v>
      </c>
      <c r="B2113" s="1">
        <f>IFERROR(__xludf.DUMMYFUNCTION("""COMPUTED_VALUE"""),182.98)</f>
        <v>182.98</v>
      </c>
    </row>
    <row r="2114">
      <c r="A2114" s="2">
        <f>IFERROR(__xludf.DUMMYFUNCTION("""COMPUTED_VALUE"""),43244.66666666667)</f>
        <v>43244.66667</v>
      </c>
      <c r="B2114" s="1">
        <f>IFERROR(__xludf.DUMMYFUNCTION("""COMPUTED_VALUE"""),182.85)</f>
        <v>182.85</v>
      </c>
    </row>
    <row r="2115">
      <c r="A2115" s="2">
        <f>IFERROR(__xludf.DUMMYFUNCTION("""COMPUTED_VALUE"""),43245.66666666667)</f>
        <v>43245.66667</v>
      </c>
      <c r="B2115" s="1">
        <f>IFERROR(__xludf.DUMMYFUNCTION("""COMPUTED_VALUE"""),182.89)</f>
        <v>182.89</v>
      </c>
    </row>
    <row r="2116">
      <c r="A2116" s="2">
        <f>IFERROR(__xludf.DUMMYFUNCTION("""COMPUTED_VALUE"""),43249.66666666667)</f>
        <v>43249.66667</v>
      </c>
      <c r="B2116" s="1">
        <f>IFERROR(__xludf.DUMMYFUNCTION("""COMPUTED_VALUE"""),181.86)</f>
        <v>181.86</v>
      </c>
    </row>
    <row r="2117">
      <c r="A2117" s="2">
        <f>IFERROR(__xludf.DUMMYFUNCTION("""COMPUTED_VALUE"""),43250.66666666667)</f>
        <v>43250.66667</v>
      </c>
      <c r="B2117" s="1">
        <f>IFERROR(__xludf.DUMMYFUNCTION("""COMPUTED_VALUE"""),183.2)</f>
        <v>183.2</v>
      </c>
    </row>
    <row r="2118">
      <c r="A2118" s="2">
        <f>IFERROR(__xludf.DUMMYFUNCTION("""COMPUTED_VALUE"""),43251.66666666667)</f>
        <v>43251.66667</v>
      </c>
      <c r="B2118" s="1">
        <f>IFERROR(__xludf.DUMMYFUNCTION("""COMPUTED_VALUE"""),183.01)</f>
        <v>183.01</v>
      </c>
    </row>
    <row r="2119">
      <c r="A2119" s="2">
        <f>IFERROR(__xludf.DUMMYFUNCTION("""COMPUTED_VALUE"""),43252.66666666667)</f>
        <v>43252.66667</v>
      </c>
      <c r="B2119" s="1">
        <f>IFERROR(__xludf.DUMMYFUNCTION("""COMPUTED_VALUE"""),186.32)</f>
        <v>186.32</v>
      </c>
    </row>
    <row r="2120">
      <c r="A2120" s="2">
        <f>IFERROR(__xludf.DUMMYFUNCTION("""COMPUTED_VALUE"""),43255.66666666667)</f>
        <v>43255.66667</v>
      </c>
      <c r="B2120" s="1">
        <f>IFERROR(__xludf.DUMMYFUNCTION("""COMPUTED_VALUE"""),187.88)</f>
        <v>187.88</v>
      </c>
    </row>
    <row r="2121">
      <c r="A2121" s="2">
        <f>IFERROR(__xludf.DUMMYFUNCTION("""COMPUTED_VALUE"""),43256.66666666667)</f>
        <v>43256.66667</v>
      </c>
      <c r="B2121" s="1">
        <f>IFERROR(__xludf.DUMMYFUNCTION("""COMPUTED_VALUE"""),188.91)</f>
        <v>188.91</v>
      </c>
    </row>
    <row r="2122">
      <c r="A2122" s="2">
        <f>IFERROR(__xludf.DUMMYFUNCTION("""COMPUTED_VALUE"""),43257.66666666667)</f>
        <v>43257.66667</v>
      </c>
      <c r="B2122" s="1">
        <f>IFERROR(__xludf.DUMMYFUNCTION("""COMPUTED_VALUE"""),190.0)</f>
        <v>190</v>
      </c>
    </row>
    <row r="2123">
      <c r="A2123" s="2">
        <f>IFERROR(__xludf.DUMMYFUNCTION("""COMPUTED_VALUE"""),43258.66666666667)</f>
        <v>43258.66667</v>
      </c>
      <c r="B2123" s="1">
        <f>IFERROR(__xludf.DUMMYFUNCTION("""COMPUTED_VALUE"""),187.85)</f>
        <v>187.85</v>
      </c>
    </row>
    <row r="2124">
      <c r="A2124" s="2">
        <f>IFERROR(__xludf.DUMMYFUNCTION("""COMPUTED_VALUE"""),43259.66666666667)</f>
        <v>43259.66667</v>
      </c>
      <c r="B2124" s="1">
        <f>IFERROR(__xludf.DUMMYFUNCTION("""COMPUTED_VALUE"""),187.88)</f>
        <v>187.88</v>
      </c>
    </row>
    <row r="2125">
      <c r="A2125" s="2">
        <f>IFERROR(__xludf.DUMMYFUNCTION("""COMPUTED_VALUE"""),43262.66666666667)</f>
        <v>43262.66667</v>
      </c>
      <c r="B2125" s="1">
        <f>IFERROR(__xludf.DUMMYFUNCTION("""COMPUTED_VALUE"""),187.86)</f>
        <v>187.86</v>
      </c>
    </row>
    <row r="2126">
      <c r="A2126" s="2">
        <f>IFERROR(__xludf.DUMMYFUNCTION("""COMPUTED_VALUE"""),43263.66666666667)</f>
        <v>43263.66667</v>
      </c>
      <c r="B2126" s="1">
        <f>IFERROR(__xludf.DUMMYFUNCTION("""COMPUTED_VALUE"""),189.12)</f>
        <v>189.12</v>
      </c>
    </row>
    <row r="2127">
      <c r="A2127" s="2">
        <f>IFERROR(__xludf.DUMMYFUNCTION("""COMPUTED_VALUE"""),43264.66666666667)</f>
        <v>43264.66667</v>
      </c>
      <c r="B2127" s="1">
        <f>IFERROR(__xludf.DUMMYFUNCTION("""COMPUTED_VALUE"""),188.75)</f>
        <v>188.75</v>
      </c>
    </row>
    <row r="2128">
      <c r="A2128" s="2">
        <f>IFERROR(__xludf.DUMMYFUNCTION("""COMPUTED_VALUE"""),43265.66666666667)</f>
        <v>43265.66667</v>
      </c>
      <c r="B2128" s="1">
        <f>IFERROR(__xludf.DUMMYFUNCTION("""COMPUTED_VALUE"""),189.76)</f>
        <v>189.76</v>
      </c>
    </row>
    <row r="2129">
      <c r="A2129" s="2">
        <f>IFERROR(__xludf.DUMMYFUNCTION("""COMPUTED_VALUE"""),43266.66666666667)</f>
        <v>43266.66667</v>
      </c>
      <c r="B2129" s="1">
        <f>IFERROR(__xludf.DUMMYFUNCTION("""COMPUTED_VALUE"""),189.04)</f>
        <v>189.04</v>
      </c>
    </row>
    <row r="2130">
      <c r="A2130" s="2">
        <f>IFERROR(__xludf.DUMMYFUNCTION("""COMPUTED_VALUE"""),43269.66666666667)</f>
        <v>43269.66667</v>
      </c>
      <c r="B2130" s="1">
        <f>IFERROR(__xludf.DUMMYFUNCTION("""COMPUTED_VALUE"""),189.32)</f>
        <v>189.32</v>
      </c>
    </row>
    <row r="2131">
      <c r="A2131" s="2">
        <f>IFERROR(__xludf.DUMMYFUNCTION("""COMPUTED_VALUE"""),43270.66666666667)</f>
        <v>43270.66667</v>
      </c>
      <c r="B2131" s="1">
        <f>IFERROR(__xludf.DUMMYFUNCTION("""COMPUTED_VALUE"""),188.01)</f>
        <v>188.01</v>
      </c>
    </row>
    <row r="2132">
      <c r="A2132" s="2">
        <f>IFERROR(__xludf.DUMMYFUNCTION("""COMPUTED_VALUE"""),43271.66666666667)</f>
        <v>43271.66667</v>
      </c>
      <c r="B2132" s="1">
        <f>IFERROR(__xludf.DUMMYFUNCTION("""COMPUTED_VALUE"""),188.53)</f>
        <v>188.53</v>
      </c>
    </row>
    <row r="2133">
      <c r="A2133" s="2">
        <f>IFERROR(__xludf.DUMMYFUNCTION("""COMPUTED_VALUE"""),43272.66666666667)</f>
        <v>43272.66667</v>
      </c>
      <c r="B2133" s="1">
        <f>IFERROR(__xludf.DUMMYFUNCTION("""COMPUTED_VALUE"""),186.86)</f>
        <v>186.86</v>
      </c>
    </row>
    <row r="2134">
      <c r="A2134" s="2">
        <f>IFERROR(__xludf.DUMMYFUNCTION("""COMPUTED_VALUE"""),43273.66666666667)</f>
        <v>43273.66667</v>
      </c>
      <c r="B2134" s="1">
        <f>IFERROR(__xludf.DUMMYFUNCTION("""COMPUTED_VALUE"""),185.87)</f>
        <v>185.87</v>
      </c>
    </row>
    <row r="2135">
      <c r="A2135" s="2">
        <f>IFERROR(__xludf.DUMMYFUNCTION("""COMPUTED_VALUE"""),43276.66666666667)</f>
        <v>43276.66667</v>
      </c>
      <c r="B2135" s="1">
        <f>IFERROR(__xludf.DUMMYFUNCTION("""COMPUTED_VALUE"""),181.57)</f>
        <v>181.57</v>
      </c>
    </row>
    <row r="2136">
      <c r="A2136" s="2">
        <f>IFERROR(__xludf.DUMMYFUNCTION("""COMPUTED_VALUE"""),43277.66666666667)</f>
        <v>43277.66667</v>
      </c>
      <c r="B2136" s="1">
        <f>IFERROR(__xludf.DUMMYFUNCTION("""COMPUTED_VALUE"""),182.53)</f>
        <v>182.53</v>
      </c>
    </row>
    <row r="2137">
      <c r="A2137" s="2">
        <f>IFERROR(__xludf.DUMMYFUNCTION("""COMPUTED_VALUE"""),43278.66666666667)</f>
        <v>43278.66667</v>
      </c>
      <c r="B2137" s="1">
        <f>IFERROR(__xludf.DUMMYFUNCTION("""COMPUTED_VALUE"""),179.73)</f>
        <v>179.73</v>
      </c>
    </row>
    <row r="2138">
      <c r="A2138" s="2">
        <f>IFERROR(__xludf.DUMMYFUNCTION("""COMPUTED_VALUE"""),43279.66666666667)</f>
        <v>43279.66667</v>
      </c>
      <c r="B2138" s="1">
        <f>IFERROR(__xludf.DUMMYFUNCTION("""COMPUTED_VALUE"""),181.29)</f>
        <v>181.29</v>
      </c>
    </row>
    <row r="2139">
      <c r="A2139" s="2">
        <f>IFERROR(__xludf.DUMMYFUNCTION("""COMPUTED_VALUE"""),43280.66666666667)</f>
        <v>43280.66667</v>
      </c>
      <c r="B2139" s="1">
        <f>IFERROR(__xludf.DUMMYFUNCTION("""COMPUTED_VALUE"""),181.4)</f>
        <v>181.4</v>
      </c>
    </row>
    <row r="2140">
      <c r="A2140" s="2">
        <f>IFERROR(__xludf.DUMMYFUNCTION("""COMPUTED_VALUE"""),43283.66666666667)</f>
        <v>43283.66667</v>
      </c>
      <c r="B2140" s="1">
        <f>IFERROR(__xludf.DUMMYFUNCTION("""COMPUTED_VALUE"""),183.3)</f>
        <v>183.3</v>
      </c>
    </row>
    <row r="2141">
      <c r="A2141" s="2">
        <f>IFERROR(__xludf.DUMMYFUNCTION("""COMPUTED_VALUE"""),43284.54166666667)</f>
        <v>43284.54167</v>
      </c>
      <c r="B2141" s="1">
        <f>IFERROR(__xludf.DUMMYFUNCTION("""COMPUTED_VALUE"""),181.26)</f>
        <v>181.26</v>
      </c>
    </row>
    <row r="2142">
      <c r="A2142" s="2">
        <f>IFERROR(__xludf.DUMMYFUNCTION("""COMPUTED_VALUE"""),43286.66666666667)</f>
        <v>43286.66667</v>
      </c>
      <c r="B2142" s="1">
        <f>IFERROR(__xludf.DUMMYFUNCTION("""COMPUTED_VALUE"""),183.64)</f>
        <v>183.64</v>
      </c>
    </row>
    <row r="2143">
      <c r="A2143" s="2">
        <f>IFERROR(__xludf.DUMMYFUNCTION("""COMPUTED_VALUE"""),43287.66666666667)</f>
        <v>43287.66667</v>
      </c>
      <c r="B2143" s="1">
        <f>IFERROR(__xludf.DUMMYFUNCTION("""COMPUTED_VALUE"""),185.83)</f>
        <v>185.83</v>
      </c>
    </row>
    <row r="2144">
      <c r="A2144" s="2">
        <f>IFERROR(__xludf.DUMMYFUNCTION("""COMPUTED_VALUE"""),43290.66666666667)</f>
        <v>43290.66667</v>
      </c>
      <c r="B2144" s="1">
        <f>IFERROR(__xludf.DUMMYFUNCTION("""COMPUTED_VALUE"""),187.44)</f>
        <v>187.44</v>
      </c>
    </row>
    <row r="2145">
      <c r="A2145" s="2">
        <f>IFERROR(__xludf.DUMMYFUNCTION("""COMPUTED_VALUE"""),43291.66666666667)</f>
        <v>43291.66667</v>
      </c>
      <c r="B2145" s="1">
        <f>IFERROR(__xludf.DUMMYFUNCTION("""COMPUTED_VALUE"""),187.82)</f>
        <v>187.82</v>
      </c>
    </row>
    <row r="2146">
      <c r="A2146" s="2">
        <f>IFERROR(__xludf.DUMMYFUNCTION("""COMPUTED_VALUE"""),43292.66666666667)</f>
        <v>43292.66667</v>
      </c>
      <c r="B2146" s="1">
        <f>IFERROR(__xludf.DUMMYFUNCTION("""COMPUTED_VALUE"""),186.83)</f>
        <v>186.83</v>
      </c>
    </row>
    <row r="2147">
      <c r="A2147" s="2">
        <f>IFERROR(__xludf.DUMMYFUNCTION("""COMPUTED_VALUE"""),43293.66666666667)</f>
        <v>43293.66667</v>
      </c>
      <c r="B2147" s="1">
        <f>IFERROR(__xludf.DUMMYFUNCTION("""COMPUTED_VALUE"""),190.0)</f>
        <v>190</v>
      </c>
    </row>
    <row r="2148">
      <c r="A2148" s="2">
        <f>IFERROR(__xludf.DUMMYFUNCTION("""COMPUTED_VALUE"""),43294.66666666667)</f>
        <v>43294.66667</v>
      </c>
      <c r="B2148" s="1">
        <f>IFERROR(__xludf.DUMMYFUNCTION("""COMPUTED_VALUE"""),189.76)</f>
        <v>189.76</v>
      </c>
    </row>
    <row r="2149">
      <c r="A2149" s="2">
        <f>IFERROR(__xludf.DUMMYFUNCTION("""COMPUTED_VALUE"""),43297.66666666667)</f>
        <v>43297.66667</v>
      </c>
      <c r="B2149" s="1">
        <f>IFERROR(__xludf.DUMMYFUNCTION("""COMPUTED_VALUE"""),189.1)</f>
        <v>189.1</v>
      </c>
    </row>
    <row r="2150">
      <c r="A2150" s="2">
        <f>IFERROR(__xludf.DUMMYFUNCTION("""COMPUTED_VALUE"""),43298.66666666667)</f>
        <v>43298.66667</v>
      </c>
      <c r="B2150" s="1">
        <f>IFERROR(__xludf.DUMMYFUNCTION("""COMPUTED_VALUE"""),190.64)</f>
        <v>190.64</v>
      </c>
    </row>
    <row r="2151">
      <c r="A2151" s="2">
        <f>IFERROR(__xludf.DUMMYFUNCTION("""COMPUTED_VALUE"""),43299.66666666667)</f>
        <v>43299.66667</v>
      </c>
      <c r="B2151" s="1">
        <f>IFERROR(__xludf.DUMMYFUNCTION("""COMPUTED_VALUE"""),190.53)</f>
        <v>190.53</v>
      </c>
    </row>
    <row r="2152">
      <c r="A2152" s="2">
        <f>IFERROR(__xludf.DUMMYFUNCTION("""COMPUTED_VALUE"""),43300.66666666667)</f>
        <v>43300.66667</v>
      </c>
      <c r="B2152" s="1">
        <f>IFERROR(__xludf.DUMMYFUNCTION("""COMPUTED_VALUE"""),190.33)</f>
        <v>190.33</v>
      </c>
    </row>
    <row r="2153">
      <c r="A2153" s="2">
        <f>IFERROR(__xludf.DUMMYFUNCTION("""COMPUTED_VALUE"""),43301.66666666667)</f>
        <v>43301.66667</v>
      </c>
      <c r="B2153" s="1">
        <f>IFERROR(__xludf.DUMMYFUNCTION("""COMPUTED_VALUE"""),190.2)</f>
        <v>190.2</v>
      </c>
    </row>
    <row r="2154">
      <c r="A2154" s="2">
        <f>IFERROR(__xludf.DUMMYFUNCTION("""COMPUTED_VALUE"""),43304.66666666667)</f>
        <v>43304.66667</v>
      </c>
      <c r="B2154" s="1">
        <f>IFERROR(__xludf.DUMMYFUNCTION("""COMPUTED_VALUE"""),190.95)</f>
        <v>190.95</v>
      </c>
    </row>
    <row r="2155">
      <c r="A2155" s="2">
        <f>IFERROR(__xludf.DUMMYFUNCTION("""COMPUTED_VALUE"""),43305.66666666667)</f>
        <v>43305.66667</v>
      </c>
      <c r="B2155" s="1">
        <f>IFERROR(__xludf.DUMMYFUNCTION("""COMPUTED_VALUE"""),190.66)</f>
        <v>190.66</v>
      </c>
    </row>
    <row r="2156">
      <c r="A2156" s="2">
        <f>IFERROR(__xludf.DUMMYFUNCTION("""COMPUTED_VALUE"""),43306.66666666667)</f>
        <v>43306.66667</v>
      </c>
      <c r="B2156" s="1">
        <f>IFERROR(__xludf.DUMMYFUNCTION("""COMPUTED_VALUE"""),193.41)</f>
        <v>193.41</v>
      </c>
    </row>
    <row r="2157">
      <c r="A2157" s="2">
        <f>IFERROR(__xludf.DUMMYFUNCTION("""COMPUTED_VALUE"""),43307.66666666667)</f>
        <v>43307.66667</v>
      </c>
      <c r="B2157" s="1">
        <f>IFERROR(__xludf.DUMMYFUNCTION("""COMPUTED_VALUE"""),192.74)</f>
        <v>192.74</v>
      </c>
    </row>
    <row r="2158">
      <c r="A2158" s="2">
        <f>IFERROR(__xludf.DUMMYFUNCTION("""COMPUTED_VALUE"""),43308.66666666667)</f>
        <v>43308.66667</v>
      </c>
      <c r="B2158" s="1">
        <f>IFERROR(__xludf.DUMMYFUNCTION("""COMPUTED_VALUE"""),188.99)</f>
        <v>188.99</v>
      </c>
    </row>
    <row r="2159">
      <c r="A2159" s="2">
        <f>IFERROR(__xludf.DUMMYFUNCTION("""COMPUTED_VALUE"""),43311.66666666667)</f>
        <v>43311.66667</v>
      </c>
      <c r="B2159" s="1">
        <f>IFERROR(__xludf.DUMMYFUNCTION("""COMPUTED_VALUE"""),185.6)</f>
        <v>185.6</v>
      </c>
    </row>
    <row r="2160">
      <c r="A2160" s="2">
        <f>IFERROR(__xludf.DUMMYFUNCTION("""COMPUTED_VALUE"""),43312.66666666667)</f>
        <v>43312.66667</v>
      </c>
      <c r="B2160" s="1">
        <f>IFERROR(__xludf.DUMMYFUNCTION("""COMPUTED_VALUE"""),186.16)</f>
        <v>186.16</v>
      </c>
    </row>
    <row r="2161">
      <c r="A2161" s="2">
        <f>IFERROR(__xludf.DUMMYFUNCTION("""COMPUTED_VALUE"""),43313.66666666667)</f>
        <v>43313.66667</v>
      </c>
      <c r="B2161" s="1">
        <f>IFERROR(__xludf.DUMMYFUNCTION("""COMPUTED_VALUE"""),188.3)</f>
        <v>188.3</v>
      </c>
    </row>
    <row r="2162">
      <c r="A2162" s="2">
        <f>IFERROR(__xludf.DUMMYFUNCTION("""COMPUTED_VALUE"""),43314.66666666667)</f>
        <v>43314.66667</v>
      </c>
      <c r="B2162" s="1">
        <f>IFERROR(__xludf.DUMMYFUNCTION("""COMPUTED_VALUE"""),191.02)</f>
        <v>191.02</v>
      </c>
    </row>
    <row r="2163">
      <c r="A2163" s="2">
        <f>IFERROR(__xludf.DUMMYFUNCTION("""COMPUTED_VALUE"""),43315.66666666667)</f>
        <v>43315.66667</v>
      </c>
      <c r="B2163" s="1">
        <f>IFERROR(__xludf.DUMMYFUNCTION("""COMPUTED_VALUE"""),191.51)</f>
        <v>191.51</v>
      </c>
    </row>
    <row r="2164">
      <c r="A2164" s="2">
        <f>IFERROR(__xludf.DUMMYFUNCTION("""COMPUTED_VALUE"""),43318.66666666667)</f>
        <v>43318.66667</v>
      </c>
      <c r="B2164" s="1">
        <f>IFERROR(__xludf.DUMMYFUNCTION("""COMPUTED_VALUE"""),192.64)</f>
        <v>192.64</v>
      </c>
    </row>
    <row r="2165">
      <c r="A2165" s="2">
        <f>IFERROR(__xludf.DUMMYFUNCTION("""COMPUTED_VALUE"""),43319.66666666667)</f>
        <v>43319.66667</v>
      </c>
      <c r="B2165" s="1">
        <f>IFERROR(__xludf.DUMMYFUNCTION("""COMPUTED_VALUE"""),193.41)</f>
        <v>193.41</v>
      </c>
    </row>
    <row r="2166">
      <c r="A2166" s="2">
        <f>IFERROR(__xludf.DUMMYFUNCTION("""COMPUTED_VALUE"""),43320.66666666667)</f>
        <v>43320.66667</v>
      </c>
      <c r="B2166" s="1">
        <f>IFERROR(__xludf.DUMMYFUNCTION("""COMPUTED_VALUE"""),193.78)</f>
        <v>193.78</v>
      </c>
    </row>
    <row r="2167">
      <c r="A2167" s="2">
        <f>IFERROR(__xludf.DUMMYFUNCTION("""COMPUTED_VALUE"""),43321.66666666667)</f>
        <v>43321.66667</v>
      </c>
      <c r="B2167" s="1">
        <f>IFERROR(__xludf.DUMMYFUNCTION("""COMPUTED_VALUE"""),193.96)</f>
        <v>193.96</v>
      </c>
    </row>
    <row r="2168">
      <c r="A2168" s="2">
        <f>IFERROR(__xludf.DUMMYFUNCTION("""COMPUTED_VALUE"""),43322.66666666667)</f>
        <v>43322.66667</v>
      </c>
      <c r="B2168" s="1">
        <f>IFERROR(__xludf.DUMMYFUNCTION("""COMPUTED_VALUE"""),192.69)</f>
        <v>192.69</v>
      </c>
    </row>
    <row r="2169">
      <c r="A2169" s="2">
        <f>IFERROR(__xludf.DUMMYFUNCTION("""COMPUTED_VALUE"""),43325.66666666667)</f>
        <v>43325.66667</v>
      </c>
      <c r="B2169" s="1">
        <f>IFERROR(__xludf.DUMMYFUNCTION("""COMPUTED_VALUE"""),192.33)</f>
        <v>192.33</v>
      </c>
    </row>
    <row r="2170">
      <c r="A2170" s="2">
        <f>IFERROR(__xludf.DUMMYFUNCTION("""COMPUTED_VALUE"""),43326.66666666667)</f>
        <v>43326.66667</v>
      </c>
      <c r="B2170" s="1">
        <f>IFERROR(__xludf.DUMMYFUNCTION("""COMPUTED_VALUE"""),193.59)</f>
        <v>193.59</v>
      </c>
    </row>
    <row r="2171">
      <c r="A2171" s="2">
        <f>IFERROR(__xludf.DUMMYFUNCTION("""COMPUTED_VALUE"""),43327.66666666667)</f>
        <v>43327.66667</v>
      </c>
      <c r="B2171" s="1">
        <f>IFERROR(__xludf.DUMMYFUNCTION("""COMPUTED_VALUE"""),191.88)</f>
        <v>191.88</v>
      </c>
    </row>
    <row r="2172">
      <c r="A2172" s="2">
        <f>IFERROR(__xludf.DUMMYFUNCTION("""COMPUTED_VALUE"""),43328.66666666667)</f>
        <v>43328.66667</v>
      </c>
      <c r="B2172" s="1">
        <f>IFERROR(__xludf.DUMMYFUNCTION("""COMPUTED_VALUE"""),193.06)</f>
        <v>193.06</v>
      </c>
    </row>
    <row r="2173">
      <c r="A2173" s="2">
        <f>IFERROR(__xludf.DUMMYFUNCTION("""COMPUTED_VALUE"""),43329.66666666667)</f>
        <v>43329.66667</v>
      </c>
      <c r="B2173" s="1">
        <f>IFERROR(__xludf.DUMMYFUNCTION("""COMPUTED_VALUE"""),193.74)</f>
        <v>193.74</v>
      </c>
    </row>
    <row r="2174">
      <c r="A2174" s="2">
        <f>IFERROR(__xludf.DUMMYFUNCTION("""COMPUTED_VALUE"""),43332.66666666667)</f>
        <v>43332.66667</v>
      </c>
      <c r="B2174" s="1">
        <f>IFERROR(__xludf.DUMMYFUNCTION("""COMPUTED_VALUE"""),193.56)</f>
        <v>193.56</v>
      </c>
    </row>
    <row r="2175">
      <c r="A2175" s="2">
        <f>IFERROR(__xludf.DUMMYFUNCTION("""COMPUTED_VALUE"""),43333.66666666667)</f>
        <v>43333.66667</v>
      </c>
      <c r="B2175" s="1">
        <f>IFERROR(__xludf.DUMMYFUNCTION("""COMPUTED_VALUE"""),193.98)</f>
        <v>193.98</v>
      </c>
    </row>
    <row r="2176">
      <c r="A2176" s="2">
        <f>IFERROR(__xludf.DUMMYFUNCTION("""COMPUTED_VALUE"""),43334.66666666667)</f>
        <v>43334.66667</v>
      </c>
      <c r="B2176" s="1">
        <f>IFERROR(__xludf.DUMMYFUNCTION("""COMPUTED_VALUE"""),194.97)</f>
        <v>194.97</v>
      </c>
    </row>
    <row r="2177">
      <c r="A2177" s="2">
        <f>IFERROR(__xludf.DUMMYFUNCTION("""COMPUTED_VALUE"""),43335.66666666667)</f>
        <v>43335.66667</v>
      </c>
      <c r="B2177" s="1">
        <f>IFERROR(__xludf.DUMMYFUNCTION("""COMPUTED_VALUE"""),195.59)</f>
        <v>195.59</v>
      </c>
    </row>
    <row r="2178">
      <c r="A2178" s="2">
        <f>IFERROR(__xludf.DUMMYFUNCTION("""COMPUTED_VALUE"""),43336.66666666667)</f>
        <v>43336.66667</v>
      </c>
      <c r="B2178" s="1">
        <f>IFERROR(__xludf.DUMMYFUNCTION("""COMPUTED_VALUE"""),197.83)</f>
        <v>197.83</v>
      </c>
    </row>
    <row r="2179">
      <c r="A2179" s="2">
        <f>IFERROR(__xludf.DUMMYFUNCTION("""COMPUTED_VALUE"""),43339.66666666667)</f>
        <v>43339.66667</v>
      </c>
      <c r="B2179" s="1">
        <f>IFERROR(__xludf.DUMMYFUNCTION("""COMPUTED_VALUE"""),199.35)</f>
        <v>199.35</v>
      </c>
    </row>
    <row r="2180">
      <c r="A2180" s="2">
        <f>IFERROR(__xludf.DUMMYFUNCTION("""COMPUTED_VALUE"""),43340.66666666667)</f>
        <v>43340.66667</v>
      </c>
      <c r="B2180" s="1">
        <f>IFERROR(__xludf.DUMMYFUNCTION("""COMPUTED_VALUE"""),200.3)</f>
        <v>200.3</v>
      </c>
    </row>
    <row r="2181">
      <c r="A2181" s="2">
        <f>IFERROR(__xludf.DUMMYFUNCTION("""COMPUTED_VALUE"""),43341.66666666667)</f>
        <v>43341.66667</v>
      </c>
      <c r="B2181" s="1">
        <f>IFERROR(__xludf.DUMMYFUNCTION("""COMPUTED_VALUE"""),202.22)</f>
        <v>202.22</v>
      </c>
    </row>
    <row r="2182">
      <c r="A2182" s="2">
        <f>IFERROR(__xludf.DUMMYFUNCTION("""COMPUTED_VALUE"""),43342.66666666667)</f>
        <v>43342.66667</v>
      </c>
      <c r="B2182" s="1">
        <f>IFERROR(__xludf.DUMMYFUNCTION("""COMPUTED_VALUE"""),201.73)</f>
        <v>201.73</v>
      </c>
    </row>
    <row r="2183">
      <c r="A2183" s="2">
        <f>IFERROR(__xludf.DUMMYFUNCTION("""COMPUTED_VALUE"""),43343.66666666667)</f>
        <v>43343.66667</v>
      </c>
      <c r="B2183" s="1">
        <f>IFERROR(__xludf.DUMMYFUNCTION("""COMPUTED_VALUE"""),202.8)</f>
        <v>202.8</v>
      </c>
    </row>
    <row r="2184">
      <c r="A2184" s="2">
        <f>IFERROR(__xludf.DUMMYFUNCTION("""COMPUTED_VALUE"""),43347.66666666667)</f>
        <v>43347.66667</v>
      </c>
      <c r="B2184" s="1">
        <f>IFERROR(__xludf.DUMMYFUNCTION("""COMPUTED_VALUE"""),203.09)</f>
        <v>203.09</v>
      </c>
    </row>
    <row r="2185">
      <c r="A2185" s="2">
        <f>IFERROR(__xludf.DUMMYFUNCTION("""COMPUTED_VALUE"""),43348.66666666667)</f>
        <v>43348.66667</v>
      </c>
      <c r="B2185" s="1">
        <f>IFERROR(__xludf.DUMMYFUNCTION("""COMPUTED_VALUE"""),199.93)</f>
        <v>199.93</v>
      </c>
    </row>
    <row r="2186">
      <c r="A2186" s="2">
        <f>IFERROR(__xludf.DUMMYFUNCTION("""COMPUTED_VALUE"""),43349.66666666667)</f>
        <v>43349.66667</v>
      </c>
      <c r="B2186" s="1">
        <f>IFERROR(__xludf.DUMMYFUNCTION("""COMPUTED_VALUE"""),198.86)</f>
        <v>198.86</v>
      </c>
    </row>
    <row r="2187">
      <c r="A2187" s="2">
        <f>IFERROR(__xludf.DUMMYFUNCTION("""COMPUTED_VALUE"""),43350.66666666667)</f>
        <v>43350.66667</v>
      </c>
      <c r="B2187" s="1">
        <f>IFERROR(__xludf.DUMMYFUNCTION("""COMPUTED_VALUE"""),198.25)</f>
        <v>198.25</v>
      </c>
    </row>
    <row r="2188">
      <c r="A2188" s="2">
        <f>IFERROR(__xludf.DUMMYFUNCTION("""COMPUTED_VALUE"""),43353.66666666667)</f>
        <v>43353.66667</v>
      </c>
      <c r="B2188" s="1">
        <f>IFERROR(__xludf.DUMMYFUNCTION("""COMPUTED_VALUE"""),198.98)</f>
        <v>198.98</v>
      </c>
    </row>
    <row r="2189">
      <c r="A2189" s="2">
        <f>IFERROR(__xludf.DUMMYFUNCTION("""COMPUTED_VALUE"""),43354.66666666667)</f>
        <v>43354.66667</v>
      </c>
      <c r="B2189" s="1">
        <f>IFERROR(__xludf.DUMMYFUNCTION("""COMPUTED_VALUE"""),200.24)</f>
        <v>200.24</v>
      </c>
    </row>
    <row r="2190">
      <c r="A2190" s="2">
        <f>IFERROR(__xludf.DUMMYFUNCTION("""COMPUTED_VALUE"""),43355.66666666667)</f>
        <v>43355.66667</v>
      </c>
      <c r="B2190" s="1">
        <f>IFERROR(__xludf.DUMMYFUNCTION("""COMPUTED_VALUE"""),199.85)</f>
        <v>199.85</v>
      </c>
    </row>
    <row r="2191">
      <c r="A2191" s="2">
        <f>IFERROR(__xludf.DUMMYFUNCTION("""COMPUTED_VALUE"""),43356.66666666667)</f>
        <v>43356.66667</v>
      </c>
      <c r="B2191" s="1">
        <f>IFERROR(__xludf.DUMMYFUNCTION("""COMPUTED_VALUE"""),202.16)</f>
        <v>202.16</v>
      </c>
    </row>
    <row r="2192">
      <c r="A2192" s="2">
        <f>IFERROR(__xludf.DUMMYFUNCTION("""COMPUTED_VALUE"""),43357.66666666667)</f>
        <v>43357.66667</v>
      </c>
      <c r="B2192" s="1">
        <f>IFERROR(__xludf.DUMMYFUNCTION("""COMPUTED_VALUE"""),202.35)</f>
        <v>202.35</v>
      </c>
    </row>
    <row r="2193">
      <c r="A2193" s="2">
        <f>IFERROR(__xludf.DUMMYFUNCTION("""COMPUTED_VALUE"""),43360.66666666667)</f>
        <v>43360.66667</v>
      </c>
      <c r="B2193" s="1">
        <f>IFERROR(__xludf.DUMMYFUNCTION("""COMPUTED_VALUE"""),199.29)</f>
        <v>199.29</v>
      </c>
    </row>
    <row r="2194">
      <c r="A2194" s="2">
        <f>IFERROR(__xludf.DUMMYFUNCTION("""COMPUTED_VALUE"""),43361.66666666667)</f>
        <v>43361.66667</v>
      </c>
      <c r="B2194" s="1">
        <f>IFERROR(__xludf.DUMMYFUNCTION("""COMPUTED_VALUE"""),200.6)</f>
        <v>200.6</v>
      </c>
    </row>
    <row r="2195">
      <c r="A2195" s="2">
        <f>IFERROR(__xludf.DUMMYFUNCTION("""COMPUTED_VALUE"""),43362.66666666667)</f>
        <v>43362.66667</v>
      </c>
      <c r="B2195" s="1">
        <f>IFERROR(__xludf.DUMMYFUNCTION("""COMPUTED_VALUE"""),199.61)</f>
        <v>199.61</v>
      </c>
    </row>
    <row r="2196">
      <c r="A2196" s="2">
        <f>IFERROR(__xludf.DUMMYFUNCTION("""COMPUTED_VALUE"""),43363.66666666667)</f>
        <v>43363.66667</v>
      </c>
      <c r="B2196" s="1">
        <f>IFERROR(__xludf.DUMMYFUNCTION("""COMPUTED_VALUE"""),201.77)</f>
        <v>201.77</v>
      </c>
    </row>
    <row r="2197">
      <c r="A2197" s="2">
        <f>IFERROR(__xludf.DUMMYFUNCTION("""COMPUTED_VALUE"""),43364.66666666667)</f>
        <v>43364.66667</v>
      </c>
      <c r="B2197" s="1">
        <f>IFERROR(__xludf.DUMMYFUNCTION("""COMPUTED_VALUE"""),201.45)</f>
        <v>201.45</v>
      </c>
    </row>
    <row r="2198">
      <c r="A2198" s="2">
        <f>IFERROR(__xludf.DUMMYFUNCTION("""COMPUTED_VALUE"""),43367.66666666667)</f>
        <v>43367.66667</v>
      </c>
      <c r="B2198" s="1">
        <f>IFERROR(__xludf.DUMMYFUNCTION("""COMPUTED_VALUE"""),201.54)</f>
        <v>201.54</v>
      </c>
    </row>
    <row r="2199">
      <c r="A2199" s="2">
        <f>IFERROR(__xludf.DUMMYFUNCTION("""COMPUTED_VALUE"""),43368.66666666667)</f>
        <v>43368.66667</v>
      </c>
      <c r="B2199" s="1">
        <f>IFERROR(__xludf.DUMMYFUNCTION("""COMPUTED_VALUE"""),201.61)</f>
        <v>201.61</v>
      </c>
    </row>
    <row r="2200">
      <c r="A2200" s="2">
        <f>IFERROR(__xludf.DUMMYFUNCTION("""COMPUTED_VALUE"""),43369.66666666667)</f>
        <v>43369.66667</v>
      </c>
      <c r="B2200" s="1">
        <f>IFERROR(__xludf.DUMMYFUNCTION("""COMPUTED_VALUE"""),200.66)</f>
        <v>200.66</v>
      </c>
    </row>
    <row r="2201">
      <c r="A2201" s="2">
        <f>IFERROR(__xludf.DUMMYFUNCTION("""COMPUTED_VALUE"""),43370.66666666667)</f>
        <v>43370.66667</v>
      </c>
      <c r="B2201" s="1">
        <f>IFERROR(__xludf.DUMMYFUNCTION("""COMPUTED_VALUE"""),201.66)</f>
        <v>201.66</v>
      </c>
    </row>
    <row r="2202">
      <c r="A2202" s="2">
        <f>IFERROR(__xludf.DUMMYFUNCTION("""COMPUTED_VALUE"""),43371.66666666667)</f>
        <v>43371.66667</v>
      </c>
      <c r="B2202" s="1">
        <f>IFERROR(__xludf.DUMMYFUNCTION("""COMPUTED_VALUE"""),202.56)</f>
        <v>202.56</v>
      </c>
    </row>
    <row r="2203">
      <c r="A2203" s="2">
        <f>IFERROR(__xludf.DUMMYFUNCTION("""COMPUTED_VALUE"""),43374.66666666667)</f>
        <v>43374.66667</v>
      </c>
      <c r="B2203" s="1">
        <f>IFERROR(__xludf.DUMMYFUNCTION("""COMPUTED_VALUE"""),202.93)</f>
        <v>202.93</v>
      </c>
    </row>
    <row r="2204">
      <c r="A2204" s="2">
        <f>IFERROR(__xludf.DUMMYFUNCTION("""COMPUTED_VALUE"""),43375.66666666667)</f>
        <v>43375.66667</v>
      </c>
      <c r="B2204" s="1">
        <f>IFERROR(__xludf.DUMMYFUNCTION("""COMPUTED_VALUE"""),202.67)</f>
        <v>202.67</v>
      </c>
    </row>
    <row r="2205">
      <c r="A2205" s="2">
        <f>IFERROR(__xludf.DUMMYFUNCTION("""COMPUTED_VALUE"""),43376.66666666667)</f>
        <v>43376.66667</v>
      </c>
      <c r="B2205" s="1">
        <f>IFERROR(__xludf.DUMMYFUNCTION("""COMPUTED_VALUE"""),203.56)</f>
        <v>203.56</v>
      </c>
    </row>
    <row r="2206">
      <c r="A2206" s="2">
        <f>IFERROR(__xludf.DUMMYFUNCTION("""COMPUTED_VALUE"""),43377.66666666667)</f>
        <v>43377.66667</v>
      </c>
      <c r="B2206" s="1">
        <f>IFERROR(__xludf.DUMMYFUNCTION("""COMPUTED_VALUE"""),199.98)</f>
        <v>199.98</v>
      </c>
    </row>
    <row r="2207">
      <c r="A2207" s="2">
        <f>IFERROR(__xludf.DUMMYFUNCTION("""COMPUTED_VALUE"""),43378.66666666667)</f>
        <v>43378.66667</v>
      </c>
      <c r="B2207" s="1">
        <f>IFERROR(__xludf.DUMMYFUNCTION("""COMPUTED_VALUE"""),197.35)</f>
        <v>197.35</v>
      </c>
    </row>
    <row r="2208">
      <c r="A2208" s="2">
        <f>IFERROR(__xludf.DUMMYFUNCTION("""COMPUTED_VALUE"""),43381.66666666667)</f>
        <v>43381.66667</v>
      </c>
      <c r="B2208" s="1">
        <f>IFERROR(__xludf.DUMMYFUNCTION("""COMPUTED_VALUE"""),194.76)</f>
        <v>194.76</v>
      </c>
    </row>
    <row r="2209">
      <c r="A2209" s="2">
        <f>IFERROR(__xludf.DUMMYFUNCTION("""COMPUTED_VALUE"""),43382.66666666667)</f>
        <v>43382.66667</v>
      </c>
      <c r="B2209" s="1">
        <f>IFERROR(__xludf.DUMMYFUNCTION("""COMPUTED_VALUE"""),195.27)</f>
        <v>195.27</v>
      </c>
    </row>
    <row r="2210">
      <c r="A2210" s="2">
        <f>IFERROR(__xludf.DUMMYFUNCTION("""COMPUTED_VALUE"""),43383.66666666667)</f>
        <v>43383.66667</v>
      </c>
      <c r="B2210" s="1">
        <f>IFERROR(__xludf.DUMMYFUNCTION("""COMPUTED_VALUE"""),186.2)</f>
        <v>186.2</v>
      </c>
    </row>
    <row r="2211">
      <c r="A2211" s="2">
        <f>IFERROR(__xludf.DUMMYFUNCTION("""COMPUTED_VALUE"""),43384.66666666667)</f>
        <v>43384.66667</v>
      </c>
      <c r="B2211" s="1">
        <f>IFERROR(__xludf.DUMMYFUNCTION("""COMPUTED_VALUE"""),183.6)</f>
        <v>183.6</v>
      </c>
    </row>
    <row r="2212">
      <c r="A2212" s="2">
        <f>IFERROR(__xludf.DUMMYFUNCTION("""COMPUTED_VALUE"""),43385.66666666667)</f>
        <v>43385.66667</v>
      </c>
      <c r="B2212" s="1">
        <f>IFERROR(__xludf.DUMMYFUNCTION("""COMPUTED_VALUE"""),189.26)</f>
        <v>189.26</v>
      </c>
    </row>
    <row r="2213">
      <c r="A2213" s="2">
        <f>IFERROR(__xludf.DUMMYFUNCTION("""COMPUTED_VALUE"""),43388.66666666667)</f>
        <v>43388.66667</v>
      </c>
      <c r="B2213" s="1">
        <f>IFERROR(__xludf.DUMMYFUNCTION("""COMPUTED_VALUE"""),186.55)</f>
        <v>186.55</v>
      </c>
    </row>
    <row r="2214">
      <c r="A2214" s="2">
        <f>IFERROR(__xludf.DUMMYFUNCTION("""COMPUTED_VALUE"""),43389.66666666667)</f>
        <v>43389.66667</v>
      </c>
      <c r="B2214" s="1">
        <f>IFERROR(__xludf.DUMMYFUNCTION("""COMPUTED_VALUE"""),192.35)</f>
        <v>192.35</v>
      </c>
    </row>
    <row r="2215">
      <c r="A2215" s="2">
        <f>IFERROR(__xludf.DUMMYFUNCTION("""COMPUTED_VALUE"""),43390.66666666667)</f>
        <v>43390.66667</v>
      </c>
      <c r="B2215" s="1">
        <f>IFERROR(__xludf.DUMMYFUNCTION("""COMPUTED_VALUE"""),191.67)</f>
        <v>191.67</v>
      </c>
    </row>
    <row r="2216">
      <c r="A2216" s="2">
        <f>IFERROR(__xludf.DUMMYFUNCTION("""COMPUTED_VALUE"""),43391.66666666667)</f>
        <v>43391.66667</v>
      </c>
      <c r="B2216" s="1">
        <f>IFERROR(__xludf.DUMMYFUNCTION("""COMPUTED_VALUE"""),187.8)</f>
        <v>187.8</v>
      </c>
    </row>
    <row r="2217">
      <c r="A2217" s="2">
        <f>IFERROR(__xludf.DUMMYFUNCTION("""COMPUTED_VALUE"""),43392.66666666667)</f>
        <v>43392.66667</v>
      </c>
      <c r="B2217" s="1">
        <f>IFERROR(__xludf.DUMMYFUNCTION("""COMPUTED_VALUE"""),187.26)</f>
        <v>187.26</v>
      </c>
    </row>
    <row r="2218">
      <c r="A2218" s="2">
        <f>IFERROR(__xludf.DUMMYFUNCTION("""COMPUTED_VALUE"""),43395.66666666667)</f>
        <v>43395.66667</v>
      </c>
      <c r="B2218" s="1">
        <f>IFERROR(__xludf.DUMMYFUNCTION("""COMPUTED_VALUE"""),188.78)</f>
        <v>188.78</v>
      </c>
    </row>
    <row r="2219">
      <c r="A2219" s="2">
        <f>IFERROR(__xludf.DUMMYFUNCTION("""COMPUTED_VALUE"""),43396.66666666667)</f>
        <v>43396.66667</v>
      </c>
      <c r="B2219" s="1">
        <f>IFERROR(__xludf.DUMMYFUNCTION("""COMPUTED_VALUE"""),188.07)</f>
        <v>188.07</v>
      </c>
    </row>
    <row r="2220">
      <c r="A2220" s="2">
        <f>IFERROR(__xludf.DUMMYFUNCTION("""COMPUTED_VALUE"""),43397.66666666667)</f>
        <v>43397.66667</v>
      </c>
      <c r="B2220" s="1">
        <f>IFERROR(__xludf.DUMMYFUNCTION("""COMPUTED_VALUE"""),179.63)</f>
        <v>179.63</v>
      </c>
    </row>
    <row r="2221">
      <c r="A2221" s="2">
        <f>IFERROR(__xludf.DUMMYFUNCTION("""COMPUTED_VALUE"""),43398.66666666667)</f>
        <v>43398.66667</v>
      </c>
      <c r="B2221" s="1">
        <f>IFERROR(__xludf.DUMMYFUNCTION("""COMPUTED_VALUE"""),185.4)</f>
        <v>185.4</v>
      </c>
    </row>
    <row r="2222">
      <c r="A2222" s="2">
        <f>IFERROR(__xludf.DUMMYFUNCTION("""COMPUTED_VALUE"""),43399.66666666667)</f>
        <v>43399.66667</v>
      </c>
      <c r="B2222" s="1">
        <f>IFERROR(__xludf.DUMMYFUNCTION("""COMPUTED_VALUE"""),181.68)</f>
        <v>181.68</v>
      </c>
    </row>
    <row r="2223">
      <c r="A2223" s="2">
        <f>IFERROR(__xludf.DUMMYFUNCTION("""COMPUTED_VALUE"""),43402.66666666667)</f>
        <v>43402.66667</v>
      </c>
      <c r="B2223" s="1">
        <f>IFERROR(__xludf.DUMMYFUNCTION("""COMPUTED_VALUE"""),178.68)</f>
        <v>178.68</v>
      </c>
    </row>
    <row r="2224">
      <c r="A2224" s="2">
        <f>IFERROR(__xludf.DUMMYFUNCTION("""COMPUTED_VALUE"""),43403.66666666667)</f>
        <v>43403.66667</v>
      </c>
      <c r="B2224" s="1">
        <f>IFERROR(__xludf.DUMMYFUNCTION("""COMPUTED_VALUE"""),180.97)</f>
        <v>180.97</v>
      </c>
    </row>
    <row r="2225">
      <c r="A2225" s="2">
        <f>IFERROR(__xludf.DUMMYFUNCTION("""COMPUTED_VALUE"""),43404.66666666667)</f>
        <v>43404.66667</v>
      </c>
      <c r="B2225" s="1">
        <f>IFERROR(__xludf.DUMMYFUNCTION("""COMPUTED_VALUE"""),185.39)</f>
        <v>185.39</v>
      </c>
    </row>
    <row r="2226">
      <c r="A2226" s="2">
        <f>IFERROR(__xludf.DUMMYFUNCTION("""COMPUTED_VALUE"""),43405.66666666667)</f>
        <v>43405.66667</v>
      </c>
      <c r="B2226" s="1">
        <f>IFERROR(__xludf.DUMMYFUNCTION("""COMPUTED_VALUE"""),187.93)</f>
        <v>187.93</v>
      </c>
    </row>
    <row r="2227">
      <c r="A2227" s="2">
        <f>IFERROR(__xludf.DUMMYFUNCTION("""COMPUTED_VALUE"""),43406.66666666667)</f>
        <v>43406.66667</v>
      </c>
      <c r="B2227" s="1">
        <f>IFERROR(__xludf.DUMMYFUNCTION("""COMPUTED_VALUE"""),184.51)</f>
        <v>184.51</v>
      </c>
    </row>
    <row r="2228">
      <c r="A2228" s="2">
        <f>IFERROR(__xludf.DUMMYFUNCTION("""COMPUTED_VALUE"""),43409.66666666667)</f>
        <v>43409.66667</v>
      </c>
      <c r="B2228" s="1">
        <f>IFERROR(__xludf.DUMMYFUNCTION("""COMPUTED_VALUE"""),184.07)</f>
        <v>184.07</v>
      </c>
    </row>
    <row r="2229">
      <c r="A2229" s="2">
        <f>IFERROR(__xludf.DUMMYFUNCTION("""COMPUTED_VALUE"""),43410.66666666667)</f>
        <v>43410.66667</v>
      </c>
      <c r="B2229" s="1">
        <f>IFERROR(__xludf.DUMMYFUNCTION("""COMPUTED_VALUE"""),185.19)</f>
        <v>185.19</v>
      </c>
    </row>
    <row r="2230">
      <c r="A2230" s="2">
        <f>IFERROR(__xludf.DUMMYFUNCTION("""COMPUTED_VALUE"""),43411.66666666667)</f>
        <v>43411.66667</v>
      </c>
      <c r="B2230" s="1">
        <f>IFERROR(__xludf.DUMMYFUNCTION("""COMPUTED_VALUE"""),190.5)</f>
        <v>190.5</v>
      </c>
    </row>
    <row r="2231">
      <c r="A2231" s="2">
        <f>IFERROR(__xludf.DUMMYFUNCTION("""COMPUTED_VALUE"""),43412.66666666667)</f>
        <v>43412.66667</v>
      </c>
      <c r="B2231" s="1">
        <f>IFERROR(__xludf.DUMMYFUNCTION("""COMPUTED_VALUE"""),190.15)</f>
        <v>190.15</v>
      </c>
    </row>
    <row r="2232">
      <c r="A2232" s="2">
        <f>IFERROR(__xludf.DUMMYFUNCTION("""COMPUTED_VALUE"""),43413.66666666667)</f>
        <v>43413.66667</v>
      </c>
      <c r="B2232" s="1">
        <f>IFERROR(__xludf.DUMMYFUNCTION("""COMPUTED_VALUE"""),186.87)</f>
        <v>186.87</v>
      </c>
    </row>
    <row r="2233">
      <c r="A2233" s="2">
        <f>IFERROR(__xludf.DUMMYFUNCTION("""COMPUTED_VALUE"""),43416.66666666667)</f>
        <v>43416.66667</v>
      </c>
      <c r="B2233" s="1">
        <f>IFERROR(__xludf.DUMMYFUNCTION("""COMPUTED_VALUE"""),180.44)</f>
        <v>180.44</v>
      </c>
    </row>
    <row r="2234">
      <c r="A2234" s="2">
        <f>IFERROR(__xludf.DUMMYFUNCTION("""COMPUTED_VALUE"""),43417.66666666667)</f>
        <v>43417.66667</v>
      </c>
      <c r="B2234" s="1">
        <f>IFERROR(__xludf.DUMMYFUNCTION("""COMPUTED_VALUE"""),180.52)</f>
        <v>180.52</v>
      </c>
    </row>
    <row r="2235">
      <c r="A2235" s="2">
        <f>IFERROR(__xludf.DUMMYFUNCTION("""COMPUTED_VALUE"""),43418.66666666667)</f>
        <v>43418.66667</v>
      </c>
      <c r="B2235" s="1">
        <f>IFERROR(__xludf.DUMMYFUNCTION("""COMPUTED_VALUE"""),178.56)</f>
        <v>178.56</v>
      </c>
    </row>
    <row r="2236">
      <c r="A2236" s="2">
        <f>IFERROR(__xludf.DUMMYFUNCTION("""COMPUTED_VALUE"""),43419.66666666667)</f>
        <v>43419.66667</v>
      </c>
      <c r="B2236" s="1">
        <f>IFERROR(__xludf.DUMMYFUNCTION("""COMPUTED_VALUE"""),183.03)</f>
        <v>183.03</v>
      </c>
    </row>
    <row r="2237">
      <c r="A2237" s="2">
        <f>IFERROR(__xludf.DUMMYFUNCTION("""COMPUTED_VALUE"""),43420.66666666667)</f>
        <v>43420.66667</v>
      </c>
      <c r="B2237" s="1">
        <f>IFERROR(__xludf.DUMMYFUNCTION("""COMPUTED_VALUE"""),182.77)</f>
        <v>182.77</v>
      </c>
    </row>
    <row r="2238">
      <c r="A2238" s="2">
        <f>IFERROR(__xludf.DUMMYFUNCTION("""COMPUTED_VALUE"""),43423.66666666667)</f>
        <v>43423.66667</v>
      </c>
      <c r="B2238" s="1">
        <f>IFERROR(__xludf.DUMMYFUNCTION("""COMPUTED_VALUE"""),175.57)</f>
        <v>175.57</v>
      </c>
    </row>
    <row r="2239">
      <c r="A2239" s="2">
        <f>IFERROR(__xludf.DUMMYFUNCTION("""COMPUTED_VALUE"""),43424.66666666667)</f>
        <v>43424.66667</v>
      </c>
      <c r="B2239" s="1">
        <f>IFERROR(__xludf.DUMMYFUNCTION("""COMPUTED_VALUE"""),172.0)</f>
        <v>172</v>
      </c>
    </row>
    <row r="2240">
      <c r="A2240" s="2">
        <f>IFERROR(__xludf.DUMMYFUNCTION("""COMPUTED_VALUE"""),43425.66666666667)</f>
        <v>43425.66667</v>
      </c>
      <c r="B2240" s="1">
        <f>IFERROR(__xludf.DUMMYFUNCTION("""COMPUTED_VALUE"""),173.45)</f>
        <v>173.45</v>
      </c>
    </row>
    <row r="2241">
      <c r="A2241" s="2">
        <f>IFERROR(__xludf.DUMMYFUNCTION("""COMPUTED_VALUE"""),43427.54166666667)</f>
        <v>43427.54167</v>
      </c>
      <c r="B2241" s="1">
        <f>IFERROR(__xludf.DUMMYFUNCTION("""COMPUTED_VALUE"""),172.29)</f>
        <v>172.29</v>
      </c>
    </row>
    <row r="2242">
      <c r="A2242" s="2">
        <f>IFERROR(__xludf.DUMMYFUNCTION("""COMPUTED_VALUE"""),43430.66666666667)</f>
        <v>43430.66667</v>
      </c>
      <c r="B2242" s="1">
        <f>IFERROR(__xludf.DUMMYFUNCTION("""COMPUTED_VALUE"""),176.03)</f>
        <v>176.03</v>
      </c>
    </row>
    <row r="2243">
      <c r="A2243" s="2">
        <f>IFERROR(__xludf.DUMMYFUNCTION("""COMPUTED_VALUE"""),43431.66666666667)</f>
        <v>43431.66667</v>
      </c>
      <c r="B2243" s="1">
        <f>IFERROR(__xludf.DUMMYFUNCTION("""COMPUTED_VALUE"""),176.17)</f>
        <v>176.17</v>
      </c>
    </row>
    <row r="2244">
      <c r="A2244" s="2">
        <f>IFERROR(__xludf.DUMMYFUNCTION("""COMPUTED_VALUE"""),43432.66666666667)</f>
        <v>43432.66667</v>
      </c>
      <c r="B2244" s="1">
        <f>IFERROR(__xludf.DUMMYFUNCTION("""COMPUTED_VALUE"""),182.32)</f>
        <v>182.32</v>
      </c>
    </row>
    <row r="2245">
      <c r="A2245" s="2">
        <f>IFERROR(__xludf.DUMMYFUNCTION("""COMPUTED_VALUE"""),43433.66666666667)</f>
        <v>43433.66667</v>
      </c>
      <c r="B2245" s="1">
        <f>IFERROR(__xludf.DUMMYFUNCTION("""COMPUTED_VALUE"""),180.88)</f>
        <v>180.88</v>
      </c>
    </row>
    <row r="2246">
      <c r="A2246" s="2">
        <f>IFERROR(__xludf.DUMMYFUNCTION("""COMPUTED_VALUE"""),43434.66666666667)</f>
        <v>43434.66667</v>
      </c>
      <c r="B2246" s="1">
        <f>IFERROR(__xludf.DUMMYFUNCTION("""COMPUTED_VALUE"""),182.67)</f>
        <v>182.67</v>
      </c>
    </row>
    <row r="2247">
      <c r="A2247" s="2">
        <f>IFERROR(__xludf.DUMMYFUNCTION("""COMPUTED_VALUE"""),43437.66666666667)</f>
        <v>43437.66667</v>
      </c>
      <c r="B2247" s="1">
        <f>IFERROR(__xludf.DUMMYFUNCTION("""COMPUTED_VALUE"""),186.52)</f>
        <v>186.52</v>
      </c>
    </row>
    <row r="2248">
      <c r="A2248" s="2">
        <f>IFERROR(__xludf.DUMMYFUNCTION("""COMPUTED_VALUE"""),43438.66666666667)</f>
        <v>43438.66667</v>
      </c>
      <c r="B2248" s="1">
        <f>IFERROR(__xludf.DUMMYFUNCTION("""COMPUTED_VALUE"""),179.35)</f>
        <v>179.35</v>
      </c>
    </row>
    <row r="2249">
      <c r="A2249" s="2">
        <f>IFERROR(__xludf.DUMMYFUNCTION("""COMPUTED_VALUE"""),43440.66666666667)</f>
        <v>43440.66667</v>
      </c>
      <c r="B2249" s="1">
        <f>IFERROR(__xludf.DUMMYFUNCTION("""COMPUTED_VALUE"""),179.89)</f>
        <v>179.89</v>
      </c>
    </row>
    <row r="2250">
      <c r="A2250" s="2">
        <f>IFERROR(__xludf.DUMMYFUNCTION("""COMPUTED_VALUE"""),43441.66666666667)</f>
        <v>43441.66667</v>
      </c>
      <c r="B2250" s="1">
        <f>IFERROR(__xludf.DUMMYFUNCTION("""COMPUTED_VALUE"""),173.67)</f>
        <v>173.67</v>
      </c>
    </row>
    <row r="2251">
      <c r="A2251" s="2">
        <f>IFERROR(__xludf.DUMMYFUNCTION("""COMPUTED_VALUE"""),43444.66666666667)</f>
        <v>43444.66667</v>
      </c>
      <c r="B2251" s="1">
        <f>IFERROR(__xludf.DUMMYFUNCTION("""COMPUTED_VALUE"""),175.97)</f>
        <v>175.97</v>
      </c>
    </row>
    <row r="2252">
      <c r="A2252" s="2">
        <f>IFERROR(__xludf.DUMMYFUNCTION("""COMPUTED_VALUE"""),43445.66666666667)</f>
        <v>43445.66667</v>
      </c>
      <c r="B2252" s="1">
        <f>IFERROR(__xludf.DUMMYFUNCTION("""COMPUTED_VALUE"""),176.05)</f>
        <v>176.05</v>
      </c>
    </row>
    <row r="2253">
      <c r="A2253" s="2">
        <f>IFERROR(__xludf.DUMMYFUNCTION("""COMPUTED_VALUE"""),43446.66666666667)</f>
        <v>43446.66667</v>
      </c>
      <c r="B2253" s="1">
        <f>IFERROR(__xludf.DUMMYFUNCTION("""COMPUTED_VALUE"""),177.63)</f>
        <v>177.63</v>
      </c>
    </row>
    <row r="2254">
      <c r="A2254" s="2">
        <f>IFERROR(__xludf.DUMMYFUNCTION("""COMPUTED_VALUE"""),43447.66666666667)</f>
        <v>43447.66667</v>
      </c>
      <c r="B2254" s="1">
        <f>IFERROR(__xludf.DUMMYFUNCTION("""COMPUTED_VALUE"""),177.0)</f>
        <v>177</v>
      </c>
    </row>
    <row r="2255">
      <c r="A2255" s="2">
        <f>IFERROR(__xludf.DUMMYFUNCTION("""COMPUTED_VALUE"""),43448.66666666667)</f>
        <v>43448.66667</v>
      </c>
      <c r="B2255" s="1">
        <f>IFERROR(__xludf.DUMMYFUNCTION("""COMPUTED_VALUE"""),172.87)</f>
        <v>172.87</v>
      </c>
    </row>
    <row r="2256">
      <c r="A2256" s="2">
        <f>IFERROR(__xludf.DUMMYFUNCTION("""COMPUTED_VALUE"""),43451.66666666667)</f>
        <v>43451.66667</v>
      </c>
      <c r="B2256" s="1">
        <f>IFERROR(__xludf.DUMMYFUNCTION("""COMPUTED_VALUE"""),168.87)</f>
        <v>168.87</v>
      </c>
    </row>
    <row r="2257">
      <c r="A2257" s="2">
        <f>IFERROR(__xludf.DUMMYFUNCTION("""COMPUTED_VALUE"""),43452.66666666667)</f>
        <v>43452.66667</v>
      </c>
      <c r="B2257" s="1">
        <f>IFERROR(__xludf.DUMMYFUNCTION("""COMPUTED_VALUE"""),170.28)</f>
        <v>170.28</v>
      </c>
    </row>
    <row r="2258">
      <c r="A2258" s="2">
        <f>IFERROR(__xludf.DUMMYFUNCTION("""COMPUTED_VALUE"""),43453.66666666667)</f>
        <v>43453.66667</v>
      </c>
      <c r="B2258" s="1">
        <f>IFERROR(__xludf.DUMMYFUNCTION("""COMPUTED_VALUE"""),166.82)</f>
        <v>166.82</v>
      </c>
    </row>
    <row r="2259">
      <c r="A2259" s="2">
        <f>IFERROR(__xludf.DUMMYFUNCTION("""COMPUTED_VALUE"""),43454.66666666667)</f>
        <v>43454.66667</v>
      </c>
      <c r="B2259" s="1">
        <f>IFERROR(__xludf.DUMMYFUNCTION("""COMPUTED_VALUE"""),163.97)</f>
        <v>163.97</v>
      </c>
    </row>
    <row r="2260">
      <c r="A2260" s="2">
        <f>IFERROR(__xludf.DUMMYFUNCTION("""COMPUTED_VALUE"""),43455.66666666667)</f>
        <v>43455.66667</v>
      </c>
      <c r="B2260" s="1">
        <f>IFERROR(__xludf.DUMMYFUNCTION("""COMPUTED_VALUE"""),158.9)</f>
        <v>158.9</v>
      </c>
    </row>
    <row r="2261">
      <c r="A2261" s="2">
        <f>IFERROR(__xludf.DUMMYFUNCTION("""COMPUTED_VALUE"""),43458.54166666667)</f>
        <v>43458.54167</v>
      </c>
      <c r="B2261" s="1">
        <f>IFERROR(__xludf.DUMMYFUNCTION("""COMPUTED_VALUE"""),154.81)</f>
        <v>154.81</v>
      </c>
    </row>
    <row r="2262">
      <c r="A2262" s="2">
        <f>IFERROR(__xludf.DUMMYFUNCTION("""COMPUTED_VALUE"""),43460.66666666667)</f>
        <v>43460.66667</v>
      </c>
      <c r="B2262" s="1">
        <f>IFERROR(__xludf.DUMMYFUNCTION("""COMPUTED_VALUE"""),164.16)</f>
        <v>164.16</v>
      </c>
    </row>
    <row r="2263">
      <c r="A2263" s="2">
        <f>IFERROR(__xludf.DUMMYFUNCTION("""COMPUTED_VALUE"""),43461.66666666667)</f>
        <v>43461.66667</v>
      </c>
      <c r="B2263" s="1">
        <f>IFERROR(__xludf.DUMMYFUNCTION("""COMPUTED_VALUE"""),165.51)</f>
        <v>165.51</v>
      </c>
    </row>
    <row r="2264">
      <c r="A2264" s="2">
        <f>IFERROR(__xludf.DUMMYFUNCTION("""COMPUTED_VALUE"""),43462.66666666667)</f>
        <v>43462.66667</v>
      </c>
      <c r="B2264" s="1">
        <f>IFERROR(__xludf.DUMMYFUNCTION("""COMPUTED_VALUE"""),165.17)</f>
        <v>165.17</v>
      </c>
    </row>
    <row r="2265">
      <c r="A2265" s="2">
        <f>IFERROR(__xludf.DUMMYFUNCTION("""COMPUTED_VALUE"""),43465.66666666667)</f>
        <v>43465.66667</v>
      </c>
      <c r="B2265" s="1">
        <f>IFERROR(__xludf.DUMMYFUNCTION("""COMPUTED_VALUE"""),166.83)</f>
        <v>166.83</v>
      </c>
    </row>
    <row r="2266">
      <c r="A2266" s="2">
        <f>IFERROR(__xludf.DUMMYFUNCTION("""COMPUTED_VALUE"""),43467.66666666667)</f>
        <v>43467.66667</v>
      </c>
      <c r="B2266" s="1">
        <f>IFERROR(__xludf.DUMMYFUNCTION("""COMPUTED_VALUE"""),166.93)</f>
        <v>166.93</v>
      </c>
    </row>
    <row r="2267">
      <c r="A2267" s="2">
        <f>IFERROR(__xludf.DUMMYFUNCTION("""COMPUTED_VALUE"""),43468.66666666667)</f>
        <v>43468.66667</v>
      </c>
      <c r="B2267" s="1">
        <f>IFERROR(__xludf.DUMMYFUNCTION("""COMPUTED_VALUE"""),158.68)</f>
        <v>158.68</v>
      </c>
    </row>
    <row r="2268">
      <c r="A2268" s="2">
        <f>IFERROR(__xludf.DUMMYFUNCTION("""COMPUTED_VALUE"""),43469.66666666667)</f>
        <v>43469.66667</v>
      </c>
      <c r="B2268" s="1">
        <f>IFERROR(__xludf.DUMMYFUNCTION("""COMPUTED_VALUE"""),165.58)</f>
        <v>165.58</v>
      </c>
    </row>
    <row r="2269">
      <c r="A2269" s="2">
        <f>IFERROR(__xludf.DUMMYFUNCTION("""COMPUTED_VALUE"""),43472.66666666667)</f>
        <v>43472.66667</v>
      </c>
      <c r="B2269" s="1">
        <f>IFERROR(__xludf.DUMMYFUNCTION("""COMPUTED_VALUE"""),167.43)</f>
        <v>167.43</v>
      </c>
    </row>
    <row r="2270">
      <c r="A2270" s="2">
        <f>IFERROR(__xludf.DUMMYFUNCTION("""COMPUTED_VALUE"""),43473.66666666667)</f>
        <v>43473.66667</v>
      </c>
      <c r="B2270" s="1">
        <f>IFERROR(__xludf.DUMMYFUNCTION("""COMPUTED_VALUE"""),169.04)</f>
        <v>169.04</v>
      </c>
    </row>
    <row r="2271">
      <c r="A2271" s="2">
        <f>IFERROR(__xludf.DUMMYFUNCTION("""COMPUTED_VALUE"""),43474.66666666667)</f>
        <v>43474.66667</v>
      </c>
      <c r="B2271" s="1">
        <f>IFERROR(__xludf.DUMMYFUNCTION("""COMPUTED_VALUE"""),171.15)</f>
        <v>171.15</v>
      </c>
    </row>
    <row r="2272">
      <c r="A2272" s="2">
        <f>IFERROR(__xludf.DUMMYFUNCTION("""COMPUTED_VALUE"""),43475.66666666667)</f>
        <v>43475.66667</v>
      </c>
      <c r="B2272" s="1">
        <f>IFERROR(__xludf.DUMMYFUNCTION("""COMPUTED_VALUE"""),171.95)</f>
        <v>171.95</v>
      </c>
    </row>
    <row r="2273">
      <c r="A2273" s="2">
        <f>IFERROR(__xludf.DUMMYFUNCTION("""COMPUTED_VALUE"""),43476.66666666667)</f>
        <v>43476.66667</v>
      </c>
      <c r="B2273" s="1">
        <f>IFERROR(__xludf.DUMMYFUNCTION("""COMPUTED_VALUE"""),171.85)</f>
        <v>171.85</v>
      </c>
    </row>
    <row r="2274">
      <c r="A2274" s="2">
        <f>IFERROR(__xludf.DUMMYFUNCTION("""COMPUTED_VALUE"""),43479.66666666667)</f>
        <v>43479.66667</v>
      </c>
      <c r="B2274" s="1">
        <f>IFERROR(__xludf.DUMMYFUNCTION("""COMPUTED_VALUE"""),170.15)</f>
        <v>170.15</v>
      </c>
    </row>
    <row r="2275">
      <c r="A2275" s="2">
        <f>IFERROR(__xludf.DUMMYFUNCTION("""COMPUTED_VALUE"""),43480.66666666667)</f>
        <v>43480.66667</v>
      </c>
      <c r="B2275" s="1">
        <f>IFERROR(__xludf.DUMMYFUNCTION("""COMPUTED_VALUE"""),172.66)</f>
        <v>172.66</v>
      </c>
    </row>
    <row r="2276">
      <c r="A2276" s="2">
        <f>IFERROR(__xludf.DUMMYFUNCTION("""COMPUTED_VALUE"""),43481.66666666667)</f>
        <v>43481.66667</v>
      </c>
      <c r="B2276" s="1">
        <f>IFERROR(__xludf.DUMMYFUNCTION("""COMPUTED_VALUE"""),172.84)</f>
        <v>172.84</v>
      </c>
    </row>
    <row r="2277">
      <c r="A2277" s="2">
        <f>IFERROR(__xludf.DUMMYFUNCTION("""COMPUTED_VALUE"""),43482.66666666667)</f>
        <v>43482.66667</v>
      </c>
      <c r="B2277" s="1">
        <f>IFERROR(__xludf.DUMMYFUNCTION("""COMPUTED_VALUE"""),174.16)</f>
        <v>174.16</v>
      </c>
    </row>
    <row r="2278">
      <c r="A2278" s="2">
        <f>IFERROR(__xludf.DUMMYFUNCTION("""COMPUTED_VALUE"""),43483.66666666667)</f>
        <v>43483.66667</v>
      </c>
      <c r="B2278" s="1">
        <f>IFERROR(__xludf.DUMMYFUNCTION("""COMPUTED_VALUE"""),176.75)</f>
        <v>176.75</v>
      </c>
    </row>
    <row r="2279">
      <c r="A2279" s="2">
        <f>IFERROR(__xludf.DUMMYFUNCTION("""COMPUTED_VALUE"""),43487.66666666667)</f>
        <v>43487.66667</v>
      </c>
      <c r="B2279" s="1">
        <f>IFERROR(__xludf.DUMMYFUNCTION("""COMPUTED_VALUE"""),173.84)</f>
        <v>173.84</v>
      </c>
    </row>
    <row r="2280">
      <c r="A2280" s="2">
        <f>IFERROR(__xludf.DUMMYFUNCTION("""COMPUTED_VALUE"""),43488.66666666667)</f>
        <v>43488.66667</v>
      </c>
      <c r="B2280" s="1">
        <f>IFERROR(__xludf.DUMMYFUNCTION("""COMPUTED_VALUE"""),174.25)</f>
        <v>174.25</v>
      </c>
    </row>
    <row r="2281">
      <c r="A2281" s="2">
        <f>IFERROR(__xludf.DUMMYFUNCTION("""COMPUTED_VALUE"""),43489.66666666667)</f>
        <v>43489.66667</v>
      </c>
      <c r="B2281" s="1">
        <f>IFERROR(__xludf.DUMMYFUNCTION("""COMPUTED_VALUE"""),176.04)</f>
        <v>176.04</v>
      </c>
    </row>
    <row r="2282">
      <c r="A2282" s="2">
        <f>IFERROR(__xludf.DUMMYFUNCTION("""COMPUTED_VALUE"""),43490.66666666667)</f>
        <v>43490.66667</v>
      </c>
      <c r="B2282" s="1">
        <f>IFERROR(__xludf.DUMMYFUNCTION("""COMPUTED_VALUE"""),178.77)</f>
        <v>178.77</v>
      </c>
    </row>
    <row r="2283">
      <c r="A2283" s="2">
        <f>IFERROR(__xludf.DUMMYFUNCTION("""COMPUTED_VALUE"""),43493.66666666667)</f>
        <v>43493.66667</v>
      </c>
      <c r="B2283" s="1">
        <f>IFERROR(__xludf.DUMMYFUNCTION("""COMPUTED_VALUE"""),176.54)</f>
        <v>176.54</v>
      </c>
    </row>
    <row r="2284">
      <c r="A2284" s="2">
        <f>IFERROR(__xludf.DUMMYFUNCTION("""COMPUTED_VALUE"""),43494.66666666667)</f>
        <v>43494.66667</v>
      </c>
      <c r="B2284" s="1">
        <f>IFERROR(__xludf.DUMMYFUNCTION("""COMPUTED_VALUE"""),174.77)</f>
        <v>174.77</v>
      </c>
    </row>
    <row r="2285">
      <c r="A2285" s="2">
        <f>IFERROR(__xludf.DUMMYFUNCTION("""COMPUTED_VALUE"""),43495.66666666667)</f>
        <v>43495.66667</v>
      </c>
      <c r="B2285" s="1">
        <f>IFERROR(__xludf.DUMMYFUNCTION("""COMPUTED_VALUE"""),179.79)</f>
        <v>179.79</v>
      </c>
    </row>
    <row r="2286">
      <c r="A2286" s="2">
        <f>IFERROR(__xludf.DUMMYFUNCTION("""COMPUTED_VALUE"""),43496.66666666667)</f>
        <v>43496.66667</v>
      </c>
      <c r="B2286" s="1">
        <f>IFERROR(__xludf.DUMMYFUNCTION("""COMPUTED_VALUE"""),180.16)</f>
        <v>180.16</v>
      </c>
    </row>
    <row r="2287">
      <c r="A2287" s="2">
        <f>IFERROR(__xludf.DUMMYFUNCTION("""COMPUTED_VALUE"""),43497.66666666667)</f>
        <v>43497.66667</v>
      </c>
      <c r="B2287" s="1">
        <f>IFERROR(__xludf.DUMMYFUNCTION("""COMPUTED_VALUE"""),181.38)</f>
        <v>181.38</v>
      </c>
    </row>
    <row r="2288">
      <c r="A2288" s="2">
        <f>IFERROR(__xludf.DUMMYFUNCTION("""COMPUTED_VALUE"""),43500.66666666667)</f>
        <v>43500.66667</v>
      </c>
      <c r="B2288" s="1">
        <f>IFERROR(__xludf.DUMMYFUNCTION("""COMPUTED_VALUE"""),184.23)</f>
        <v>184.23</v>
      </c>
    </row>
    <row r="2289">
      <c r="A2289" s="2">
        <f>IFERROR(__xludf.DUMMYFUNCTION("""COMPUTED_VALUE"""),43501.66666666667)</f>
        <v>43501.66667</v>
      </c>
      <c r="B2289" s="1">
        <f>IFERROR(__xludf.DUMMYFUNCTION("""COMPUTED_VALUE"""),185.75)</f>
        <v>185.75</v>
      </c>
    </row>
    <row r="2290">
      <c r="A2290" s="2">
        <f>IFERROR(__xludf.DUMMYFUNCTION("""COMPUTED_VALUE"""),43502.66666666667)</f>
        <v>43502.66667</v>
      </c>
      <c r="B2290" s="1">
        <f>IFERROR(__xludf.DUMMYFUNCTION("""COMPUTED_VALUE"""),186.4)</f>
        <v>186.4</v>
      </c>
    </row>
    <row r="2291">
      <c r="A2291" s="2">
        <f>IFERROR(__xludf.DUMMYFUNCTION("""COMPUTED_VALUE"""),43503.66666666667)</f>
        <v>43503.66667</v>
      </c>
      <c r="B2291" s="1">
        <f>IFERROR(__xludf.DUMMYFUNCTION("""COMPUTED_VALUE"""),183.88)</f>
        <v>183.88</v>
      </c>
    </row>
    <row r="2292">
      <c r="A2292" s="2">
        <f>IFERROR(__xludf.DUMMYFUNCTION("""COMPUTED_VALUE"""),43504.66666666667)</f>
        <v>43504.66667</v>
      </c>
      <c r="B2292" s="1">
        <f>IFERROR(__xludf.DUMMYFUNCTION("""COMPUTED_VALUE"""),185.07)</f>
        <v>185.07</v>
      </c>
    </row>
    <row r="2293">
      <c r="A2293" s="2">
        <f>IFERROR(__xludf.DUMMYFUNCTION("""COMPUTED_VALUE"""),43507.66666666667)</f>
        <v>43507.66667</v>
      </c>
      <c r="B2293" s="1">
        <f>IFERROR(__xludf.DUMMYFUNCTION("""COMPUTED_VALUE"""),185.17)</f>
        <v>185.17</v>
      </c>
    </row>
    <row r="2294">
      <c r="A2294" s="2">
        <f>IFERROR(__xludf.DUMMYFUNCTION("""COMPUTED_VALUE"""),43508.66666666667)</f>
        <v>43508.66667</v>
      </c>
      <c r="B2294" s="1">
        <f>IFERROR(__xludf.DUMMYFUNCTION("""COMPUTED_VALUE"""),187.68)</f>
        <v>187.68</v>
      </c>
    </row>
    <row r="2295">
      <c r="A2295" s="2">
        <f>IFERROR(__xludf.DUMMYFUNCTION("""COMPUTED_VALUE"""),43509.66666666667)</f>
        <v>43509.66667</v>
      </c>
      <c r="B2295" s="1">
        <f>IFERROR(__xludf.DUMMYFUNCTION("""COMPUTED_VALUE"""),187.97)</f>
        <v>187.97</v>
      </c>
    </row>
    <row r="2296">
      <c r="A2296" s="2">
        <f>IFERROR(__xludf.DUMMYFUNCTION("""COMPUTED_VALUE"""),43510.66666666667)</f>
        <v>43510.66667</v>
      </c>
      <c r="B2296" s="1">
        <f>IFERROR(__xludf.DUMMYFUNCTION("""COMPUTED_VALUE"""),188.41)</f>
        <v>188.41</v>
      </c>
    </row>
    <row r="2297">
      <c r="A2297" s="2">
        <f>IFERROR(__xludf.DUMMYFUNCTION("""COMPUTED_VALUE"""),43511.66666666667)</f>
        <v>43511.66667</v>
      </c>
      <c r="B2297" s="1">
        <f>IFERROR(__xludf.DUMMYFUNCTION("""COMPUTED_VALUE"""),189.85)</f>
        <v>189.85</v>
      </c>
    </row>
    <row r="2298">
      <c r="A2298" s="2">
        <f>IFERROR(__xludf.DUMMYFUNCTION("""COMPUTED_VALUE"""),43515.66666666667)</f>
        <v>43515.66667</v>
      </c>
      <c r="B2298" s="1">
        <f>IFERROR(__xludf.DUMMYFUNCTION("""COMPUTED_VALUE"""),190.0)</f>
        <v>190</v>
      </c>
    </row>
    <row r="2299">
      <c r="A2299" s="2">
        <f>IFERROR(__xludf.DUMMYFUNCTION("""COMPUTED_VALUE"""),43516.66666666667)</f>
        <v>43516.66667</v>
      </c>
      <c r="B2299" s="1">
        <f>IFERROR(__xludf.DUMMYFUNCTION("""COMPUTED_VALUE"""),190.27)</f>
        <v>190.27</v>
      </c>
    </row>
    <row r="2300">
      <c r="A2300" s="2">
        <f>IFERROR(__xludf.DUMMYFUNCTION("""COMPUTED_VALUE"""),43517.66666666667)</f>
        <v>43517.66667</v>
      </c>
      <c r="B2300" s="1">
        <f>IFERROR(__xludf.DUMMYFUNCTION("""COMPUTED_VALUE"""),190.23)</f>
        <v>190.23</v>
      </c>
    </row>
    <row r="2301">
      <c r="A2301" s="2">
        <f>IFERROR(__xludf.DUMMYFUNCTION("""COMPUTED_VALUE"""),43518.66666666667)</f>
        <v>43518.66667</v>
      </c>
      <c r="B2301" s="1">
        <f>IFERROR(__xludf.DUMMYFUNCTION("""COMPUTED_VALUE"""),192.77)</f>
        <v>192.77</v>
      </c>
    </row>
    <row r="2302">
      <c r="A2302" s="2">
        <f>IFERROR(__xludf.DUMMYFUNCTION("""COMPUTED_VALUE"""),43521.66666666667)</f>
        <v>43521.66667</v>
      </c>
      <c r="B2302" s="1">
        <f>IFERROR(__xludf.DUMMYFUNCTION("""COMPUTED_VALUE"""),193.67)</f>
        <v>193.67</v>
      </c>
    </row>
    <row r="2303">
      <c r="A2303" s="2">
        <f>IFERROR(__xludf.DUMMYFUNCTION("""COMPUTED_VALUE"""),43522.66666666667)</f>
        <v>43522.66667</v>
      </c>
      <c r="B2303" s="1">
        <f>IFERROR(__xludf.DUMMYFUNCTION("""COMPUTED_VALUE"""),193.98)</f>
        <v>193.98</v>
      </c>
    </row>
    <row r="2304">
      <c r="A2304" s="2">
        <f>IFERROR(__xludf.DUMMYFUNCTION("""COMPUTED_VALUE"""),43523.66666666667)</f>
        <v>43523.66667</v>
      </c>
      <c r="B2304" s="1">
        <f>IFERROR(__xludf.DUMMYFUNCTION("""COMPUTED_VALUE"""),193.98)</f>
        <v>193.98</v>
      </c>
    </row>
    <row r="2305">
      <c r="A2305" s="2">
        <f>IFERROR(__xludf.DUMMYFUNCTION("""COMPUTED_VALUE"""),43524.66666666667)</f>
        <v>43524.66667</v>
      </c>
      <c r="B2305" s="1">
        <f>IFERROR(__xludf.DUMMYFUNCTION("""COMPUTED_VALUE"""),193.36)</f>
        <v>193.36</v>
      </c>
    </row>
    <row r="2306">
      <c r="A2306" s="2">
        <f>IFERROR(__xludf.DUMMYFUNCTION("""COMPUTED_VALUE"""),43525.66666666667)</f>
        <v>43525.66667</v>
      </c>
      <c r="B2306" s="1">
        <f>IFERROR(__xludf.DUMMYFUNCTION("""COMPUTED_VALUE"""),194.6)</f>
        <v>194.6</v>
      </c>
    </row>
    <row r="2307">
      <c r="A2307" s="2">
        <f>IFERROR(__xludf.DUMMYFUNCTION("""COMPUTED_VALUE"""),43528.66666666667)</f>
        <v>43528.66667</v>
      </c>
      <c r="B2307" s="1">
        <f>IFERROR(__xludf.DUMMYFUNCTION("""COMPUTED_VALUE"""),193.48)</f>
        <v>193.48</v>
      </c>
    </row>
    <row r="2308">
      <c r="A2308" s="2">
        <f>IFERROR(__xludf.DUMMYFUNCTION("""COMPUTED_VALUE"""),43529.66666666667)</f>
        <v>43529.66667</v>
      </c>
      <c r="B2308" s="1">
        <f>IFERROR(__xludf.DUMMYFUNCTION("""COMPUTED_VALUE"""),192.83)</f>
        <v>192.83</v>
      </c>
    </row>
    <row r="2309">
      <c r="A2309" s="2">
        <f>IFERROR(__xludf.DUMMYFUNCTION("""COMPUTED_VALUE"""),43530.66666666667)</f>
        <v>43530.66667</v>
      </c>
      <c r="B2309" s="1">
        <f>IFERROR(__xludf.DUMMYFUNCTION("""COMPUTED_VALUE"""),191.58)</f>
        <v>191.58</v>
      </c>
    </row>
    <row r="2310">
      <c r="A2310" s="2">
        <f>IFERROR(__xludf.DUMMYFUNCTION("""COMPUTED_VALUE"""),43531.66666666667)</f>
        <v>43531.66667</v>
      </c>
      <c r="B2310" s="1">
        <f>IFERROR(__xludf.DUMMYFUNCTION("""COMPUTED_VALUE"""),189.92)</f>
        <v>189.92</v>
      </c>
    </row>
    <row r="2311">
      <c r="A2311" s="2">
        <f>IFERROR(__xludf.DUMMYFUNCTION("""COMPUTED_VALUE"""),43532.66666666667)</f>
        <v>43532.66667</v>
      </c>
      <c r="B2311" s="1">
        <f>IFERROR(__xludf.DUMMYFUNCTION("""COMPUTED_VALUE"""),189.94)</f>
        <v>189.94</v>
      </c>
    </row>
    <row r="2312">
      <c r="A2312" s="2">
        <f>IFERROR(__xludf.DUMMYFUNCTION("""COMPUTED_VALUE"""),43535.66666666667)</f>
        <v>43535.66667</v>
      </c>
      <c r="B2312" s="1">
        <f>IFERROR(__xludf.DUMMYFUNCTION("""COMPUTED_VALUE"""),194.11)</f>
        <v>194.11</v>
      </c>
    </row>
    <row r="2313">
      <c r="A2313" s="2">
        <f>IFERROR(__xludf.DUMMYFUNCTION("""COMPUTED_VALUE"""),43536.66666666667)</f>
        <v>43536.66667</v>
      </c>
      <c r="B2313" s="1">
        <f>IFERROR(__xludf.DUMMYFUNCTION("""COMPUTED_VALUE"""),195.07)</f>
        <v>195.07</v>
      </c>
    </row>
    <row r="2314">
      <c r="A2314" s="2">
        <f>IFERROR(__xludf.DUMMYFUNCTION("""COMPUTED_VALUE"""),43537.66666666667)</f>
        <v>43537.66667</v>
      </c>
      <c r="B2314" s="1">
        <f>IFERROR(__xludf.DUMMYFUNCTION("""COMPUTED_VALUE"""),196.29)</f>
        <v>196.29</v>
      </c>
    </row>
    <row r="2315">
      <c r="A2315" s="2">
        <f>IFERROR(__xludf.DUMMYFUNCTION("""COMPUTED_VALUE"""),43538.66666666667)</f>
        <v>43538.66667</v>
      </c>
      <c r="B2315" s="1">
        <f>IFERROR(__xludf.DUMMYFUNCTION("""COMPUTED_VALUE"""),196.68)</f>
        <v>196.68</v>
      </c>
    </row>
    <row r="2316">
      <c r="A2316" s="2">
        <f>IFERROR(__xludf.DUMMYFUNCTION("""COMPUTED_VALUE"""),43539.66666666667)</f>
        <v>43539.66667</v>
      </c>
      <c r="B2316" s="1">
        <f>IFERROR(__xludf.DUMMYFUNCTION("""COMPUTED_VALUE"""),198.89)</f>
        <v>198.89</v>
      </c>
    </row>
    <row r="2317">
      <c r="A2317" s="2">
        <f>IFERROR(__xludf.DUMMYFUNCTION("""COMPUTED_VALUE"""),43542.66666666667)</f>
        <v>43542.66667</v>
      </c>
      <c r="B2317" s="1">
        <f>IFERROR(__xludf.DUMMYFUNCTION("""COMPUTED_VALUE"""),199.65)</f>
        <v>199.65</v>
      </c>
    </row>
    <row r="2318">
      <c r="A2318" s="2">
        <f>IFERROR(__xludf.DUMMYFUNCTION("""COMPUTED_VALUE"""),43543.66666666667)</f>
        <v>43543.66667</v>
      </c>
      <c r="B2318" s="1">
        <f>IFERROR(__xludf.DUMMYFUNCTION("""COMPUTED_VALUE"""),200.13)</f>
        <v>200.13</v>
      </c>
    </row>
    <row r="2319">
      <c r="A2319" s="2">
        <f>IFERROR(__xludf.DUMMYFUNCTION("""COMPUTED_VALUE"""),43544.66666666667)</f>
        <v>43544.66667</v>
      </c>
      <c r="B2319" s="1">
        <f>IFERROR(__xludf.DUMMYFUNCTION("""COMPUTED_VALUE"""),199.52)</f>
        <v>199.52</v>
      </c>
    </row>
    <row r="2320">
      <c r="A2320" s="2">
        <f>IFERROR(__xludf.DUMMYFUNCTION("""COMPUTED_VALUE"""),43545.66666666667)</f>
        <v>43545.66667</v>
      </c>
      <c r="B2320" s="1">
        <f>IFERROR(__xludf.DUMMYFUNCTION("""COMPUTED_VALUE"""),203.88)</f>
        <v>203.88</v>
      </c>
    </row>
    <row r="2321">
      <c r="A2321" s="2">
        <f>IFERROR(__xludf.DUMMYFUNCTION("""COMPUTED_VALUE"""),43546.66666666667)</f>
        <v>43546.66667</v>
      </c>
      <c r="B2321" s="1">
        <f>IFERROR(__xludf.DUMMYFUNCTION("""COMPUTED_VALUE"""),198.7)</f>
        <v>198.7</v>
      </c>
    </row>
    <row r="2322">
      <c r="A2322" s="2">
        <f>IFERROR(__xludf.DUMMYFUNCTION("""COMPUTED_VALUE"""),43549.66666666667)</f>
        <v>43549.66667</v>
      </c>
      <c r="B2322" s="1">
        <f>IFERROR(__xludf.DUMMYFUNCTION("""COMPUTED_VALUE"""),197.89)</f>
        <v>197.89</v>
      </c>
    </row>
    <row r="2323">
      <c r="A2323" s="2">
        <f>IFERROR(__xludf.DUMMYFUNCTION("""COMPUTED_VALUE"""),43550.66666666667)</f>
        <v>43550.66667</v>
      </c>
      <c r="B2323" s="1">
        <f>IFERROR(__xludf.DUMMYFUNCTION("""COMPUTED_VALUE"""),199.04)</f>
        <v>199.04</v>
      </c>
    </row>
    <row r="2324">
      <c r="A2324" s="2">
        <f>IFERROR(__xludf.DUMMYFUNCTION("""COMPUTED_VALUE"""),43551.66666666667)</f>
        <v>43551.66667</v>
      </c>
      <c r="B2324" s="1">
        <f>IFERROR(__xludf.DUMMYFUNCTION("""COMPUTED_VALUE"""),197.79)</f>
        <v>197.79</v>
      </c>
    </row>
    <row r="2325">
      <c r="A2325" s="2">
        <f>IFERROR(__xludf.DUMMYFUNCTION("""COMPUTED_VALUE"""),43552.66666666667)</f>
        <v>43552.66667</v>
      </c>
      <c r="B2325" s="1">
        <f>IFERROR(__xludf.DUMMYFUNCTION("""COMPUTED_VALUE"""),198.62)</f>
        <v>198.62</v>
      </c>
    </row>
    <row r="2326">
      <c r="A2326" s="2">
        <f>IFERROR(__xludf.DUMMYFUNCTION("""COMPUTED_VALUE"""),43553.66666666667)</f>
        <v>43553.66667</v>
      </c>
      <c r="B2326" s="1">
        <f>IFERROR(__xludf.DUMMYFUNCTION("""COMPUTED_VALUE"""),200.63)</f>
        <v>200.63</v>
      </c>
    </row>
    <row r="2327">
      <c r="A2327" s="2">
        <f>IFERROR(__xludf.DUMMYFUNCTION("""COMPUTED_VALUE"""),43556.66666666667)</f>
        <v>43556.66667</v>
      </c>
      <c r="B2327" s="1">
        <f>IFERROR(__xludf.DUMMYFUNCTION("""COMPUTED_VALUE"""),203.44)</f>
        <v>203.44</v>
      </c>
    </row>
    <row r="2328">
      <c r="A2328" s="2">
        <f>IFERROR(__xludf.DUMMYFUNCTION("""COMPUTED_VALUE"""),43557.66666666667)</f>
        <v>43557.66667</v>
      </c>
      <c r="B2328" s="1">
        <f>IFERROR(__xludf.DUMMYFUNCTION("""COMPUTED_VALUE"""),204.02)</f>
        <v>204.02</v>
      </c>
    </row>
    <row r="2329">
      <c r="A2329" s="2">
        <f>IFERROR(__xludf.DUMMYFUNCTION("""COMPUTED_VALUE"""),43558.66666666667)</f>
        <v>43558.66667</v>
      </c>
      <c r="B2329" s="1">
        <f>IFERROR(__xludf.DUMMYFUNCTION("""COMPUTED_VALUE"""),205.74)</f>
        <v>205.74</v>
      </c>
    </row>
    <row r="2330">
      <c r="A2330" s="2">
        <f>IFERROR(__xludf.DUMMYFUNCTION("""COMPUTED_VALUE"""),43559.66666666667)</f>
        <v>43559.66667</v>
      </c>
      <c r="B2330" s="1">
        <f>IFERROR(__xludf.DUMMYFUNCTION("""COMPUTED_VALUE"""),204.64)</f>
        <v>204.64</v>
      </c>
    </row>
    <row r="2331">
      <c r="A2331" s="2">
        <f>IFERROR(__xludf.DUMMYFUNCTION("""COMPUTED_VALUE"""),43560.66666666667)</f>
        <v>43560.66667</v>
      </c>
      <c r="B2331" s="1">
        <f>IFERROR(__xludf.DUMMYFUNCTION("""COMPUTED_VALUE"""),205.61)</f>
        <v>205.61</v>
      </c>
    </row>
    <row r="2332">
      <c r="A2332" s="2">
        <f>IFERROR(__xludf.DUMMYFUNCTION("""COMPUTED_VALUE"""),43563.66666666667)</f>
        <v>43563.66667</v>
      </c>
      <c r="B2332" s="1">
        <f>IFERROR(__xludf.DUMMYFUNCTION("""COMPUTED_VALUE"""),206.43)</f>
        <v>206.43</v>
      </c>
    </row>
    <row r="2333">
      <c r="A2333" s="2">
        <f>IFERROR(__xludf.DUMMYFUNCTION("""COMPUTED_VALUE"""),43564.66666666667)</f>
        <v>43564.66667</v>
      </c>
      <c r="B2333" s="1">
        <f>IFERROR(__xludf.DUMMYFUNCTION("""COMPUTED_VALUE"""),205.48)</f>
        <v>205.48</v>
      </c>
    </row>
    <row r="2334">
      <c r="A2334" s="2">
        <f>IFERROR(__xludf.DUMMYFUNCTION("""COMPUTED_VALUE"""),43565.66666666667)</f>
        <v>43565.66667</v>
      </c>
      <c r="B2334" s="1">
        <f>IFERROR(__xludf.DUMMYFUNCTION("""COMPUTED_VALUE"""),207.12)</f>
        <v>207.12</v>
      </c>
    </row>
    <row r="2335">
      <c r="A2335" s="2">
        <f>IFERROR(__xludf.DUMMYFUNCTION("""COMPUTED_VALUE"""),43566.66666666667)</f>
        <v>43566.66667</v>
      </c>
      <c r="B2335" s="1">
        <f>IFERROR(__xludf.DUMMYFUNCTION("""COMPUTED_VALUE"""),207.02)</f>
        <v>207.02</v>
      </c>
    </row>
    <row r="2336">
      <c r="A2336" s="2">
        <f>IFERROR(__xludf.DUMMYFUNCTION("""COMPUTED_VALUE"""),43567.66666666667)</f>
        <v>43567.66667</v>
      </c>
      <c r="B2336" s="1">
        <f>IFERROR(__xludf.DUMMYFUNCTION("""COMPUTED_VALUE"""),208.36)</f>
        <v>208.36</v>
      </c>
    </row>
    <row r="2337">
      <c r="A2337" s="2">
        <f>IFERROR(__xludf.DUMMYFUNCTION("""COMPUTED_VALUE"""),43570.66666666667)</f>
        <v>43570.66667</v>
      </c>
      <c r="B2337" s="1">
        <f>IFERROR(__xludf.DUMMYFUNCTION("""COMPUTED_VALUE"""),208.36)</f>
        <v>208.36</v>
      </c>
    </row>
    <row r="2338">
      <c r="A2338" s="2">
        <f>IFERROR(__xludf.DUMMYFUNCTION("""COMPUTED_VALUE"""),43571.66666666667)</f>
        <v>43571.66667</v>
      </c>
      <c r="B2338" s="1">
        <f>IFERROR(__xludf.DUMMYFUNCTION("""COMPUTED_VALUE"""),209.26)</f>
        <v>209.26</v>
      </c>
    </row>
    <row r="2339">
      <c r="A2339" s="2">
        <f>IFERROR(__xludf.DUMMYFUNCTION("""COMPUTED_VALUE"""),43572.66666666667)</f>
        <v>43572.66667</v>
      </c>
      <c r="B2339" s="1">
        <f>IFERROR(__xludf.DUMMYFUNCTION("""COMPUTED_VALUE"""),210.01)</f>
        <v>210.01</v>
      </c>
    </row>
    <row r="2340">
      <c r="A2340" s="2">
        <f>IFERROR(__xludf.DUMMYFUNCTION("""COMPUTED_VALUE"""),43573.66666666667)</f>
        <v>43573.66667</v>
      </c>
      <c r="B2340" s="1">
        <f>IFERROR(__xludf.DUMMYFUNCTION("""COMPUTED_VALUE"""),210.39)</f>
        <v>210.39</v>
      </c>
    </row>
    <row r="2341">
      <c r="A2341" s="2">
        <f>IFERROR(__xludf.DUMMYFUNCTION("""COMPUTED_VALUE"""),43577.66666666667)</f>
        <v>43577.66667</v>
      </c>
      <c r="B2341" s="1">
        <f>IFERROR(__xludf.DUMMYFUNCTION("""COMPUTED_VALUE"""),211.04)</f>
        <v>211.04</v>
      </c>
    </row>
    <row r="2342">
      <c r="A2342" s="2">
        <f>IFERROR(__xludf.DUMMYFUNCTION("""COMPUTED_VALUE"""),43578.66666666667)</f>
        <v>43578.66667</v>
      </c>
      <c r="B2342" s="1">
        <f>IFERROR(__xludf.DUMMYFUNCTION("""COMPUTED_VALUE"""),213.47)</f>
        <v>213.47</v>
      </c>
    </row>
    <row r="2343">
      <c r="A2343" s="2">
        <f>IFERROR(__xludf.DUMMYFUNCTION("""COMPUTED_VALUE"""),43579.66666666667)</f>
        <v>43579.66667</v>
      </c>
      <c r="B2343" s="1">
        <f>IFERROR(__xludf.DUMMYFUNCTION("""COMPUTED_VALUE"""),213.61)</f>
        <v>213.61</v>
      </c>
    </row>
    <row r="2344">
      <c r="A2344" s="2">
        <f>IFERROR(__xludf.DUMMYFUNCTION("""COMPUTED_VALUE"""),43580.66666666667)</f>
        <v>43580.66667</v>
      </c>
      <c r="B2344" s="1">
        <f>IFERROR(__xludf.DUMMYFUNCTION("""COMPUTED_VALUE"""),213.34)</f>
        <v>213.34</v>
      </c>
    </row>
    <row r="2345">
      <c r="A2345" s="2">
        <f>IFERROR(__xludf.DUMMYFUNCTION("""COMPUTED_VALUE"""),43581.66666666667)</f>
        <v>43581.66667</v>
      </c>
      <c r="B2345" s="1">
        <f>IFERROR(__xludf.DUMMYFUNCTION("""COMPUTED_VALUE"""),212.89)</f>
        <v>212.89</v>
      </c>
    </row>
    <row r="2346">
      <c r="A2346" s="2">
        <f>IFERROR(__xludf.DUMMYFUNCTION("""COMPUTED_VALUE"""),43584.66666666667)</f>
        <v>43584.66667</v>
      </c>
      <c r="B2346" s="1">
        <f>IFERROR(__xludf.DUMMYFUNCTION("""COMPUTED_VALUE"""),213.03)</f>
        <v>213.03</v>
      </c>
    </row>
    <row r="2347">
      <c r="A2347" s="2">
        <f>IFERROR(__xludf.DUMMYFUNCTION("""COMPUTED_VALUE"""),43585.66666666667)</f>
        <v>43585.66667</v>
      </c>
      <c r="B2347" s="1">
        <f>IFERROR(__xludf.DUMMYFUNCTION("""COMPUTED_VALUE"""),213.41)</f>
        <v>213.41</v>
      </c>
    </row>
    <row r="2348">
      <c r="A2348" s="2">
        <f>IFERROR(__xludf.DUMMYFUNCTION("""COMPUTED_VALUE"""),43586.66666666667)</f>
        <v>43586.66667</v>
      </c>
      <c r="B2348" s="1">
        <f>IFERROR(__xludf.DUMMYFUNCTION("""COMPUTED_VALUE"""),212.59)</f>
        <v>212.59</v>
      </c>
    </row>
    <row r="2349">
      <c r="A2349" s="2">
        <f>IFERROR(__xludf.DUMMYFUNCTION("""COMPUTED_VALUE"""),43587.66666666667)</f>
        <v>43587.66667</v>
      </c>
      <c r="B2349" s="1">
        <f>IFERROR(__xludf.DUMMYFUNCTION("""COMPUTED_VALUE"""),211.61)</f>
        <v>211.61</v>
      </c>
    </row>
    <row r="2350">
      <c r="A2350" s="2">
        <f>IFERROR(__xludf.DUMMYFUNCTION("""COMPUTED_VALUE"""),43588.66666666667)</f>
        <v>43588.66667</v>
      </c>
      <c r="B2350" s="1">
        <f>IFERROR(__xludf.DUMMYFUNCTION("""COMPUTED_VALUE"""),213.69)</f>
        <v>213.69</v>
      </c>
    </row>
    <row r="2351">
      <c r="A2351" s="2">
        <f>IFERROR(__xludf.DUMMYFUNCTION("""COMPUTED_VALUE"""),43591.66666666667)</f>
        <v>43591.66667</v>
      </c>
      <c r="B2351" s="1">
        <f>IFERROR(__xludf.DUMMYFUNCTION("""COMPUTED_VALUE"""),212.25)</f>
        <v>212.25</v>
      </c>
    </row>
    <row r="2352">
      <c r="A2352" s="2">
        <f>IFERROR(__xludf.DUMMYFUNCTION("""COMPUTED_VALUE"""),43592.66666666667)</f>
        <v>43592.66667</v>
      </c>
      <c r="B2352" s="1">
        <f>IFERROR(__xludf.DUMMYFUNCTION("""COMPUTED_VALUE"""),207.74)</f>
        <v>207.74</v>
      </c>
    </row>
    <row r="2353">
      <c r="A2353" s="2">
        <f>IFERROR(__xludf.DUMMYFUNCTION("""COMPUTED_VALUE"""),43593.66666666667)</f>
        <v>43593.66667</v>
      </c>
      <c r="B2353" s="1">
        <f>IFERROR(__xludf.DUMMYFUNCTION("""COMPUTED_VALUE"""),207.36)</f>
        <v>207.36</v>
      </c>
    </row>
    <row r="2354">
      <c r="A2354" s="2">
        <f>IFERROR(__xludf.DUMMYFUNCTION("""COMPUTED_VALUE"""),43594.66666666667)</f>
        <v>43594.66667</v>
      </c>
      <c r="B2354" s="1">
        <f>IFERROR(__xludf.DUMMYFUNCTION("""COMPUTED_VALUE"""),205.97)</f>
        <v>205.97</v>
      </c>
    </row>
    <row r="2355">
      <c r="A2355" s="2">
        <f>IFERROR(__xludf.DUMMYFUNCTION("""COMPUTED_VALUE"""),43595.66666666667)</f>
        <v>43595.66667</v>
      </c>
      <c r="B2355" s="1">
        <f>IFERROR(__xludf.DUMMYFUNCTION("""COMPUTED_VALUE"""),206.55)</f>
        <v>206.55</v>
      </c>
    </row>
    <row r="2356">
      <c r="A2356" s="2">
        <f>IFERROR(__xludf.DUMMYFUNCTION("""COMPUTED_VALUE"""),43598.66666666667)</f>
        <v>43598.66667</v>
      </c>
      <c r="B2356" s="1">
        <f>IFERROR(__xludf.DUMMYFUNCTION("""COMPUTED_VALUE"""),198.54)</f>
        <v>198.54</v>
      </c>
    </row>
    <row r="2357">
      <c r="A2357" s="2">
        <f>IFERROR(__xludf.DUMMYFUNCTION("""COMPUTED_VALUE"""),43599.66666666667)</f>
        <v>43599.66667</v>
      </c>
      <c r="B2357" s="1">
        <f>IFERROR(__xludf.DUMMYFUNCTION("""COMPUTED_VALUE"""),201.87)</f>
        <v>201.87</v>
      </c>
    </row>
    <row r="2358">
      <c r="A2358" s="2">
        <f>IFERROR(__xludf.DUMMYFUNCTION("""COMPUTED_VALUE"""),43600.66666666667)</f>
        <v>43600.66667</v>
      </c>
      <c r="B2358" s="1">
        <f>IFERROR(__xludf.DUMMYFUNCTION("""COMPUTED_VALUE"""),203.94)</f>
        <v>203.94</v>
      </c>
    </row>
    <row r="2359">
      <c r="A2359" s="2">
        <f>IFERROR(__xludf.DUMMYFUNCTION("""COMPUTED_VALUE"""),43601.66666666667)</f>
        <v>43601.66667</v>
      </c>
      <c r="B2359" s="1">
        <f>IFERROR(__xludf.DUMMYFUNCTION("""COMPUTED_VALUE"""),206.05)</f>
        <v>206.05</v>
      </c>
    </row>
    <row r="2360">
      <c r="A2360" s="2">
        <f>IFERROR(__xludf.DUMMYFUNCTION("""COMPUTED_VALUE"""),43602.66666666667)</f>
        <v>43602.66667</v>
      </c>
      <c r="B2360" s="1">
        <f>IFERROR(__xludf.DUMMYFUNCTION("""COMPUTED_VALUE"""),204.0)</f>
        <v>204</v>
      </c>
    </row>
    <row r="2361">
      <c r="A2361" s="2">
        <f>IFERROR(__xludf.DUMMYFUNCTION("""COMPUTED_VALUE"""),43605.66666666667)</f>
        <v>43605.66667</v>
      </c>
      <c r="B2361" s="1">
        <f>IFERROR(__xludf.DUMMYFUNCTION("""COMPUTED_VALUE"""),200.43)</f>
        <v>200.43</v>
      </c>
    </row>
    <row r="2362">
      <c r="A2362" s="2">
        <f>IFERROR(__xludf.DUMMYFUNCTION("""COMPUTED_VALUE"""),43606.66666666667)</f>
        <v>43606.66667</v>
      </c>
      <c r="B2362" s="1">
        <f>IFERROR(__xludf.DUMMYFUNCTION("""COMPUTED_VALUE"""),203.17)</f>
        <v>203.17</v>
      </c>
    </row>
    <row r="2363">
      <c r="A2363" s="2">
        <f>IFERROR(__xludf.DUMMYFUNCTION("""COMPUTED_VALUE"""),43607.66666666667)</f>
        <v>43607.66667</v>
      </c>
      <c r="B2363" s="1">
        <f>IFERROR(__xludf.DUMMYFUNCTION("""COMPUTED_VALUE"""),201.94)</f>
        <v>201.94</v>
      </c>
    </row>
    <row r="2364">
      <c r="A2364" s="2">
        <f>IFERROR(__xludf.DUMMYFUNCTION("""COMPUTED_VALUE"""),43608.66666666667)</f>
        <v>43608.66667</v>
      </c>
      <c r="B2364" s="1">
        <f>IFERROR(__xludf.DUMMYFUNCTION("""COMPUTED_VALUE"""),198.27)</f>
        <v>198.27</v>
      </c>
    </row>
    <row r="2365">
      <c r="A2365" s="2">
        <f>IFERROR(__xludf.DUMMYFUNCTION("""COMPUTED_VALUE"""),43609.66666666667)</f>
        <v>43609.66667</v>
      </c>
      <c r="B2365" s="1">
        <f>IFERROR(__xludf.DUMMYFUNCTION("""COMPUTED_VALUE"""),198.43)</f>
        <v>198.43</v>
      </c>
    </row>
    <row r="2366">
      <c r="A2366" s="2">
        <f>IFERROR(__xludf.DUMMYFUNCTION("""COMPUTED_VALUE"""),43613.66666666667)</f>
        <v>43613.66667</v>
      </c>
      <c r="B2366" s="1">
        <f>IFERROR(__xludf.DUMMYFUNCTION("""COMPUTED_VALUE"""),197.81)</f>
        <v>197.81</v>
      </c>
    </row>
    <row r="2367">
      <c r="A2367" s="2">
        <f>IFERROR(__xludf.DUMMYFUNCTION("""COMPUTED_VALUE"""),43614.66666666667)</f>
        <v>43614.66667</v>
      </c>
      <c r="B2367" s="1">
        <f>IFERROR(__xludf.DUMMYFUNCTION("""COMPUTED_VALUE"""),196.48)</f>
        <v>196.48</v>
      </c>
    </row>
    <row r="2368">
      <c r="A2368" s="2">
        <f>IFERROR(__xludf.DUMMYFUNCTION("""COMPUTED_VALUE"""),43615.66666666667)</f>
        <v>43615.66667</v>
      </c>
      <c r="B2368" s="1">
        <f>IFERROR(__xludf.DUMMYFUNCTION("""COMPUTED_VALUE"""),197.64)</f>
        <v>197.64</v>
      </c>
    </row>
    <row r="2369">
      <c r="A2369" s="2">
        <f>IFERROR(__xludf.DUMMYFUNCTION("""COMPUTED_VALUE"""),43616.66666666667)</f>
        <v>43616.66667</v>
      </c>
      <c r="B2369" s="1">
        <f>IFERROR(__xludf.DUMMYFUNCTION("""COMPUTED_VALUE"""),194.46)</f>
        <v>194.46</v>
      </c>
    </row>
    <row r="2370">
      <c r="A2370" s="2">
        <f>IFERROR(__xludf.DUMMYFUNCTION("""COMPUTED_VALUE"""),43619.66666666667)</f>
        <v>43619.66667</v>
      </c>
      <c r="B2370" s="1">
        <f>IFERROR(__xludf.DUMMYFUNCTION("""COMPUTED_VALUE"""),190.92)</f>
        <v>190.92</v>
      </c>
    </row>
    <row r="2371">
      <c r="A2371" s="2">
        <f>IFERROR(__xludf.DUMMYFUNCTION("""COMPUTED_VALUE"""),43620.66666666667)</f>
        <v>43620.66667</v>
      </c>
      <c r="B2371" s="1">
        <f>IFERROR(__xludf.DUMMYFUNCTION("""COMPUTED_VALUE"""),197.26)</f>
        <v>197.26</v>
      </c>
    </row>
    <row r="2372">
      <c r="A2372" s="2">
        <f>IFERROR(__xludf.DUMMYFUNCTION("""COMPUTED_VALUE"""),43621.66666666667)</f>
        <v>43621.66667</v>
      </c>
      <c r="B2372" s="1">
        <f>IFERROR(__xludf.DUMMYFUNCTION("""COMPUTED_VALUE"""),199.81)</f>
        <v>199.81</v>
      </c>
    </row>
    <row r="2373">
      <c r="A2373" s="2">
        <f>IFERROR(__xludf.DUMMYFUNCTION("""COMPUTED_VALUE"""),43622.66666666667)</f>
        <v>43622.66667</v>
      </c>
      <c r="B2373" s="1">
        <f>IFERROR(__xludf.DUMMYFUNCTION("""COMPUTED_VALUE"""),202.02)</f>
        <v>202.02</v>
      </c>
    </row>
    <row r="2374">
      <c r="A2374" s="2">
        <f>IFERROR(__xludf.DUMMYFUNCTION("""COMPUTED_VALUE"""),43623.66666666667)</f>
        <v>43623.66667</v>
      </c>
      <c r="B2374" s="1">
        <f>IFERROR(__xludf.DUMMYFUNCTION("""COMPUTED_VALUE"""),205.55)</f>
        <v>205.55</v>
      </c>
    </row>
    <row r="2375">
      <c r="A2375" s="2">
        <f>IFERROR(__xludf.DUMMYFUNCTION("""COMPUTED_VALUE"""),43626.66666666667)</f>
        <v>43626.66667</v>
      </c>
      <c r="B2375" s="1">
        <f>IFERROR(__xludf.DUMMYFUNCTION("""COMPUTED_VALUE"""),207.8)</f>
        <v>207.8</v>
      </c>
    </row>
    <row r="2376">
      <c r="A2376" s="2">
        <f>IFERROR(__xludf.DUMMYFUNCTION("""COMPUTED_VALUE"""),43627.66666666667)</f>
        <v>43627.66667</v>
      </c>
      <c r="B2376" s="1">
        <f>IFERROR(__xludf.DUMMYFUNCTION("""COMPUTED_VALUE"""),207.55)</f>
        <v>207.55</v>
      </c>
    </row>
    <row r="2377">
      <c r="A2377" s="2">
        <f>IFERROR(__xludf.DUMMYFUNCTION("""COMPUTED_VALUE"""),43628.66666666667)</f>
        <v>43628.66667</v>
      </c>
      <c r="B2377" s="1">
        <f>IFERROR(__xludf.DUMMYFUNCTION("""COMPUTED_VALUE"""),206.65)</f>
        <v>206.65</v>
      </c>
    </row>
    <row r="2378">
      <c r="A2378" s="2">
        <f>IFERROR(__xludf.DUMMYFUNCTION("""COMPUTED_VALUE"""),43629.66666666667)</f>
        <v>43629.66667</v>
      </c>
      <c r="B2378" s="1">
        <f>IFERROR(__xludf.DUMMYFUNCTION("""COMPUTED_VALUE"""),207.25)</f>
        <v>207.25</v>
      </c>
    </row>
    <row r="2379">
      <c r="A2379" s="2">
        <f>IFERROR(__xludf.DUMMYFUNCTION("""COMPUTED_VALUE"""),43630.66666666667)</f>
        <v>43630.66667</v>
      </c>
      <c r="B2379" s="1">
        <f>IFERROR(__xludf.DUMMYFUNCTION("""COMPUTED_VALUE"""),205.39)</f>
        <v>205.39</v>
      </c>
    </row>
    <row r="2380">
      <c r="A2380" s="2">
        <f>IFERROR(__xludf.DUMMYFUNCTION("""COMPUTED_VALUE"""),43633.66666666667)</f>
        <v>43633.66667</v>
      </c>
      <c r="B2380" s="1">
        <f>IFERROR(__xludf.DUMMYFUNCTION("""COMPUTED_VALUE"""),205.8)</f>
        <v>205.8</v>
      </c>
    </row>
    <row r="2381">
      <c r="A2381" s="2">
        <f>IFERROR(__xludf.DUMMYFUNCTION("""COMPUTED_VALUE"""),43634.66666666667)</f>
        <v>43634.66667</v>
      </c>
      <c r="B2381" s="1">
        <f>IFERROR(__xludf.DUMMYFUNCTION("""COMPUTED_VALUE"""),209.25)</f>
        <v>209.25</v>
      </c>
    </row>
    <row r="2382">
      <c r="A2382" s="2">
        <f>IFERROR(__xludf.DUMMYFUNCTION("""COMPUTED_VALUE"""),43635.66666666667)</f>
        <v>43635.66667</v>
      </c>
      <c r="B2382" s="1">
        <f>IFERROR(__xludf.DUMMYFUNCTION("""COMPUTED_VALUE"""),210.26)</f>
        <v>210.26</v>
      </c>
    </row>
    <row r="2383">
      <c r="A2383" s="2">
        <f>IFERROR(__xludf.DUMMYFUNCTION("""COMPUTED_VALUE"""),43636.66666666667)</f>
        <v>43636.66667</v>
      </c>
      <c r="B2383" s="1">
        <f>IFERROR(__xludf.DUMMYFUNCTION("""COMPUTED_VALUE"""),213.16)</f>
        <v>213.16</v>
      </c>
    </row>
    <row r="2384">
      <c r="A2384" s="2">
        <f>IFERROR(__xludf.DUMMYFUNCTION("""COMPUTED_VALUE"""),43637.66666666667)</f>
        <v>43637.66667</v>
      </c>
      <c r="B2384" s="1">
        <f>IFERROR(__xludf.DUMMYFUNCTION("""COMPUTED_VALUE"""),211.4)</f>
        <v>211.4</v>
      </c>
    </row>
    <row r="2385">
      <c r="A2385" s="2">
        <f>IFERROR(__xludf.DUMMYFUNCTION("""COMPUTED_VALUE"""),43640.66666666667)</f>
        <v>43640.66667</v>
      </c>
      <c r="B2385" s="1">
        <f>IFERROR(__xludf.DUMMYFUNCTION("""COMPUTED_VALUE"""),211.22)</f>
        <v>211.22</v>
      </c>
    </row>
    <row r="2386">
      <c r="A2386" s="2">
        <f>IFERROR(__xludf.DUMMYFUNCTION("""COMPUTED_VALUE"""),43641.66666666667)</f>
        <v>43641.66667</v>
      </c>
      <c r="B2386" s="1">
        <f>IFERROR(__xludf.DUMMYFUNCTION("""COMPUTED_VALUE"""),207.52)</f>
        <v>207.52</v>
      </c>
    </row>
    <row r="2387">
      <c r="A2387" s="2">
        <f>IFERROR(__xludf.DUMMYFUNCTION("""COMPUTED_VALUE"""),43642.66666666667)</f>
        <v>43642.66667</v>
      </c>
      <c r="B2387" s="1">
        <f>IFERROR(__xludf.DUMMYFUNCTION("""COMPUTED_VALUE"""),209.51)</f>
        <v>209.51</v>
      </c>
    </row>
    <row r="2388">
      <c r="A2388" s="2">
        <f>IFERROR(__xludf.DUMMYFUNCTION("""COMPUTED_VALUE"""),43643.66666666667)</f>
        <v>43643.66667</v>
      </c>
      <c r="B2388" s="1">
        <f>IFERROR(__xludf.DUMMYFUNCTION("""COMPUTED_VALUE"""),210.48)</f>
        <v>210.48</v>
      </c>
    </row>
    <row r="2389">
      <c r="A2389" s="2">
        <f>IFERROR(__xludf.DUMMYFUNCTION("""COMPUTED_VALUE"""),43644.66666666667)</f>
        <v>43644.66667</v>
      </c>
      <c r="B2389" s="1">
        <f>IFERROR(__xludf.DUMMYFUNCTION("""COMPUTED_VALUE"""),210.89)</f>
        <v>210.89</v>
      </c>
    </row>
    <row r="2390">
      <c r="A2390" s="2">
        <f>IFERROR(__xludf.DUMMYFUNCTION("""COMPUTED_VALUE"""),43647.66666666667)</f>
        <v>43647.66667</v>
      </c>
      <c r="B2390" s="1">
        <f>IFERROR(__xludf.DUMMYFUNCTION("""COMPUTED_VALUE"""),213.98)</f>
        <v>213.98</v>
      </c>
    </row>
    <row r="2391">
      <c r="A2391" s="2">
        <f>IFERROR(__xludf.DUMMYFUNCTION("""COMPUTED_VALUE"""),43648.66666666667)</f>
        <v>43648.66667</v>
      </c>
      <c r="B2391" s="1">
        <f>IFERROR(__xludf.DUMMYFUNCTION("""COMPUTED_VALUE"""),214.61)</f>
        <v>214.61</v>
      </c>
    </row>
    <row r="2392">
      <c r="A2392" s="2">
        <f>IFERROR(__xludf.DUMMYFUNCTION("""COMPUTED_VALUE"""),43649.54166666667)</f>
        <v>43649.54167</v>
      </c>
      <c r="B2392" s="1">
        <f>IFERROR(__xludf.DUMMYFUNCTION("""COMPUTED_VALUE"""),216.15)</f>
        <v>216.15</v>
      </c>
    </row>
    <row r="2393">
      <c r="A2393" s="2">
        <f>IFERROR(__xludf.DUMMYFUNCTION("""COMPUTED_VALUE"""),43651.66666666667)</f>
        <v>43651.66667</v>
      </c>
      <c r="B2393" s="1">
        <f>IFERROR(__xludf.DUMMYFUNCTION("""COMPUTED_VALUE"""),215.82)</f>
        <v>215.82</v>
      </c>
    </row>
    <row r="2394">
      <c r="A2394" s="2">
        <f>IFERROR(__xludf.DUMMYFUNCTION("""COMPUTED_VALUE"""),43654.66666666667)</f>
        <v>43654.66667</v>
      </c>
      <c r="B2394" s="1">
        <f>IFERROR(__xludf.DUMMYFUNCTION("""COMPUTED_VALUE"""),214.22)</f>
        <v>214.22</v>
      </c>
    </row>
    <row r="2395">
      <c r="A2395" s="2">
        <f>IFERROR(__xludf.DUMMYFUNCTION("""COMPUTED_VALUE"""),43655.66666666667)</f>
        <v>43655.66667</v>
      </c>
      <c r="B2395" s="1">
        <f>IFERROR(__xludf.DUMMYFUNCTION("""COMPUTED_VALUE"""),215.03)</f>
        <v>215.03</v>
      </c>
    </row>
    <row r="2396">
      <c r="A2396" s="2">
        <f>IFERROR(__xludf.DUMMYFUNCTION("""COMPUTED_VALUE"""),43656.66666666667)</f>
        <v>43656.66667</v>
      </c>
      <c r="B2396" s="1">
        <f>IFERROR(__xludf.DUMMYFUNCTION("""COMPUTED_VALUE"""),216.68)</f>
        <v>216.68</v>
      </c>
    </row>
    <row r="2397">
      <c r="A2397" s="2">
        <f>IFERROR(__xludf.DUMMYFUNCTION("""COMPUTED_VALUE"""),43657.66666666667)</f>
        <v>43657.66667</v>
      </c>
      <c r="B2397" s="1">
        <f>IFERROR(__xludf.DUMMYFUNCTION("""COMPUTED_VALUE"""),217.4)</f>
        <v>217.4</v>
      </c>
    </row>
    <row r="2398">
      <c r="A2398" s="2">
        <f>IFERROR(__xludf.DUMMYFUNCTION("""COMPUTED_VALUE"""),43658.66666666667)</f>
        <v>43658.66667</v>
      </c>
      <c r="B2398" s="1">
        <f>IFERROR(__xludf.DUMMYFUNCTION("""COMPUTED_VALUE"""),219.14)</f>
        <v>219.14</v>
      </c>
    </row>
    <row r="2399">
      <c r="A2399" s="2">
        <f>IFERROR(__xludf.DUMMYFUNCTION("""COMPUTED_VALUE"""),43661.66666666667)</f>
        <v>43661.66667</v>
      </c>
      <c r="B2399" s="1">
        <f>IFERROR(__xludf.DUMMYFUNCTION("""COMPUTED_VALUE"""),219.68)</f>
        <v>219.68</v>
      </c>
    </row>
    <row r="2400">
      <c r="A2400" s="2">
        <f>IFERROR(__xludf.DUMMYFUNCTION("""COMPUTED_VALUE"""),43662.66666666667)</f>
        <v>43662.66667</v>
      </c>
      <c r="B2400" s="1">
        <f>IFERROR(__xludf.DUMMYFUNCTION("""COMPUTED_VALUE"""),217.82)</f>
        <v>217.82</v>
      </c>
    </row>
    <row r="2401">
      <c r="A2401" s="2">
        <f>IFERROR(__xludf.DUMMYFUNCTION("""COMPUTED_VALUE"""),43663.66666666667)</f>
        <v>43663.66667</v>
      </c>
      <c r="B2401" s="1">
        <f>IFERROR(__xludf.DUMMYFUNCTION("""COMPUTED_VALUE"""),217.29)</f>
        <v>217.29</v>
      </c>
    </row>
    <row r="2402">
      <c r="A2402" s="2">
        <f>IFERROR(__xludf.DUMMYFUNCTION("""COMPUTED_VALUE"""),43664.66666666667)</f>
        <v>43664.66667</v>
      </c>
      <c r="B2402" s="1">
        <f>IFERROR(__xludf.DUMMYFUNCTION("""COMPUTED_VALUE"""),218.83)</f>
        <v>218.83</v>
      </c>
    </row>
    <row r="2403">
      <c r="A2403" s="2">
        <f>IFERROR(__xludf.DUMMYFUNCTION("""COMPUTED_VALUE"""),43665.66666666667)</f>
        <v>43665.66667</v>
      </c>
      <c r="B2403" s="1">
        <f>IFERROR(__xludf.DUMMYFUNCTION("""COMPUTED_VALUE"""),217.64)</f>
        <v>217.64</v>
      </c>
    </row>
    <row r="2404">
      <c r="A2404" s="2">
        <f>IFERROR(__xludf.DUMMYFUNCTION("""COMPUTED_VALUE"""),43668.66666666667)</f>
        <v>43668.66667</v>
      </c>
      <c r="B2404" s="1">
        <f>IFERROR(__xludf.DUMMYFUNCTION("""COMPUTED_VALUE"""),220.0)</f>
        <v>220</v>
      </c>
    </row>
    <row r="2405">
      <c r="A2405" s="2">
        <f>IFERROR(__xludf.DUMMYFUNCTION("""COMPUTED_VALUE"""),43669.66666666667)</f>
        <v>43669.66667</v>
      </c>
      <c r="B2405" s="1">
        <f>IFERROR(__xludf.DUMMYFUNCTION("""COMPUTED_VALUE"""),221.25)</f>
        <v>221.25</v>
      </c>
    </row>
    <row r="2406">
      <c r="A2406" s="2">
        <f>IFERROR(__xludf.DUMMYFUNCTION("""COMPUTED_VALUE"""),43670.66666666667)</f>
        <v>43670.66667</v>
      </c>
      <c r="B2406" s="1">
        <f>IFERROR(__xludf.DUMMYFUNCTION("""COMPUTED_VALUE"""),223.32)</f>
        <v>223.32</v>
      </c>
    </row>
    <row r="2407">
      <c r="A2407" s="2">
        <f>IFERROR(__xludf.DUMMYFUNCTION("""COMPUTED_VALUE"""),43671.66666666667)</f>
        <v>43671.66667</v>
      </c>
      <c r="B2407" s="1">
        <f>IFERROR(__xludf.DUMMYFUNCTION("""COMPUTED_VALUE"""),221.74)</f>
        <v>221.74</v>
      </c>
    </row>
    <row r="2408">
      <c r="A2408" s="2">
        <f>IFERROR(__xludf.DUMMYFUNCTION("""COMPUTED_VALUE"""),43672.66666666667)</f>
        <v>43672.66667</v>
      </c>
      <c r="B2408" s="1">
        <f>IFERROR(__xludf.DUMMYFUNCTION("""COMPUTED_VALUE"""),223.28)</f>
        <v>223.28</v>
      </c>
    </row>
    <row r="2409">
      <c r="A2409" s="2">
        <f>IFERROR(__xludf.DUMMYFUNCTION("""COMPUTED_VALUE"""),43675.66666666667)</f>
        <v>43675.66667</v>
      </c>
      <c r="B2409" s="1">
        <f>IFERROR(__xludf.DUMMYFUNCTION("""COMPUTED_VALUE"""),222.93)</f>
        <v>222.93</v>
      </c>
    </row>
    <row r="2410">
      <c r="A2410" s="2">
        <f>IFERROR(__xludf.DUMMYFUNCTION("""COMPUTED_VALUE"""),43676.66666666667)</f>
        <v>43676.66667</v>
      </c>
      <c r="B2410" s="1">
        <f>IFERROR(__xludf.DUMMYFUNCTION("""COMPUTED_VALUE"""),221.58)</f>
        <v>221.58</v>
      </c>
    </row>
    <row r="2411">
      <c r="A2411" s="2">
        <f>IFERROR(__xludf.DUMMYFUNCTION("""COMPUTED_VALUE"""),43677.66666666667)</f>
        <v>43677.66667</v>
      </c>
      <c r="B2411" s="1">
        <f>IFERROR(__xludf.DUMMYFUNCTION("""COMPUTED_VALUE"""),218.35)</f>
        <v>218.35</v>
      </c>
    </row>
    <row r="2412">
      <c r="A2412" s="2">
        <f>IFERROR(__xludf.DUMMYFUNCTION("""COMPUTED_VALUE"""),43678.66666666667)</f>
        <v>43678.66667</v>
      </c>
      <c r="B2412" s="1">
        <f>IFERROR(__xludf.DUMMYFUNCTION("""COMPUTED_VALUE"""),217.25)</f>
        <v>217.25</v>
      </c>
    </row>
    <row r="2413">
      <c r="A2413" s="2">
        <f>IFERROR(__xludf.DUMMYFUNCTION("""COMPUTED_VALUE"""),43679.66666666667)</f>
        <v>43679.66667</v>
      </c>
      <c r="B2413" s="1">
        <f>IFERROR(__xludf.DUMMYFUNCTION("""COMPUTED_VALUE"""),213.2)</f>
        <v>213.2</v>
      </c>
    </row>
    <row r="2414">
      <c r="A2414" s="2">
        <f>IFERROR(__xludf.DUMMYFUNCTION("""COMPUTED_VALUE"""),43682.66666666667)</f>
        <v>43682.66667</v>
      </c>
      <c r="B2414" s="1">
        <f>IFERROR(__xludf.DUMMYFUNCTION("""COMPUTED_VALUE"""),204.44)</f>
        <v>204.44</v>
      </c>
    </row>
    <row r="2415">
      <c r="A2415" s="2">
        <f>IFERROR(__xludf.DUMMYFUNCTION("""COMPUTED_VALUE"""),43683.66666666667)</f>
        <v>43683.66667</v>
      </c>
      <c r="B2415" s="1">
        <f>IFERROR(__xludf.DUMMYFUNCTION("""COMPUTED_VALUE"""),207.43)</f>
        <v>207.43</v>
      </c>
    </row>
    <row r="2416">
      <c r="A2416" s="2">
        <f>IFERROR(__xludf.DUMMYFUNCTION("""COMPUTED_VALUE"""),43684.66666666667)</f>
        <v>43684.66667</v>
      </c>
      <c r="B2416" s="1">
        <f>IFERROR(__xludf.DUMMYFUNCTION("""COMPUTED_VALUE"""),208.85)</f>
        <v>208.85</v>
      </c>
    </row>
    <row r="2417">
      <c r="A2417" s="2">
        <f>IFERROR(__xludf.DUMMYFUNCTION("""COMPUTED_VALUE"""),43685.66666666667)</f>
        <v>43685.66667</v>
      </c>
      <c r="B2417" s="1">
        <f>IFERROR(__xludf.DUMMYFUNCTION("""COMPUTED_VALUE"""),214.02)</f>
        <v>214.02</v>
      </c>
    </row>
    <row r="2418">
      <c r="A2418" s="2">
        <f>IFERROR(__xludf.DUMMYFUNCTION("""COMPUTED_VALUE"""),43686.66666666667)</f>
        <v>43686.66667</v>
      </c>
      <c r="B2418" s="1">
        <f>IFERROR(__xludf.DUMMYFUNCTION("""COMPUTED_VALUE"""),211.58)</f>
        <v>211.58</v>
      </c>
    </row>
    <row r="2419">
      <c r="A2419" s="2">
        <f>IFERROR(__xludf.DUMMYFUNCTION("""COMPUTED_VALUE"""),43689.66666666667)</f>
        <v>43689.66667</v>
      </c>
      <c r="B2419" s="1">
        <f>IFERROR(__xludf.DUMMYFUNCTION("""COMPUTED_VALUE"""),208.77)</f>
        <v>208.77</v>
      </c>
    </row>
    <row r="2420">
      <c r="A2420" s="2">
        <f>IFERROR(__xludf.DUMMYFUNCTION("""COMPUTED_VALUE"""),43690.66666666667)</f>
        <v>43690.66667</v>
      </c>
      <c r="B2420" s="1">
        <f>IFERROR(__xludf.DUMMYFUNCTION("""COMPUTED_VALUE"""),213.79)</f>
        <v>213.79</v>
      </c>
    </row>
    <row r="2421">
      <c r="A2421" s="2">
        <f>IFERROR(__xludf.DUMMYFUNCTION("""COMPUTED_VALUE"""),43691.66666666667)</f>
        <v>43691.66667</v>
      </c>
      <c r="B2421" s="1">
        <f>IFERROR(__xludf.DUMMYFUNCTION("""COMPUTED_VALUE"""),207.22)</f>
        <v>207.22</v>
      </c>
    </row>
    <row r="2422">
      <c r="A2422" s="2">
        <f>IFERROR(__xludf.DUMMYFUNCTION("""COMPUTED_VALUE"""),43692.66666666667)</f>
        <v>43692.66667</v>
      </c>
      <c r="B2422" s="1">
        <f>IFERROR(__xludf.DUMMYFUNCTION("""COMPUTED_VALUE"""),206.81)</f>
        <v>206.81</v>
      </c>
    </row>
    <row r="2423">
      <c r="A2423" s="2">
        <f>IFERROR(__xludf.DUMMYFUNCTION("""COMPUTED_VALUE"""),43693.66666666667)</f>
        <v>43693.66667</v>
      </c>
      <c r="B2423" s="1">
        <f>IFERROR(__xludf.DUMMYFUNCTION("""COMPUTED_VALUE"""),210.53)</f>
        <v>210.53</v>
      </c>
    </row>
    <row r="2424">
      <c r="A2424" s="2">
        <f>IFERROR(__xludf.DUMMYFUNCTION("""COMPUTED_VALUE"""),43696.66666666667)</f>
        <v>43696.66667</v>
      </c>
      <c r="B2424" s="1">
        <f>IFERROR(__xludf.DUMMYFUNCTION("""COMPUTED_VALUE"""),213.64)</f>
        <v>213.64</v>
      </c>
    </row>
    <row r="2425">
      <c r="A2425" s="2">
        <f>IFERROR(__xludf.DUMMYFUNCTION("""COMPUTED_VALUE"""),43697.66666666667)</f>
        <v>43697.66667</v>
      </c>
      <c r="B2425" s="1">
        <f>IFERROR(__xludf.DUMMYFUNCTION("""COMPUTED_VALUE"""),212.69)</f>
        <v>212.69</v>
      </c>
    </row>
    <row r="2426">
      <c r="A2426" s="2">
        <f>IFERROR(__xludf.DUMMYFUNCTION("""COMPUTED_VALUE"""),43698.66666666667)</f>
        <v>43698.66667</v>
      </c>
      <c r="B2426" s="1">
        <f>IFERROR(__xludf.DUMMYFUNCTION("""COMPUTED_VALUE"""),215.15)</f>
        <v>215.15</v>
      </c>
    </row>
    <row r="2427">
      <c r="A2427" s="2">
        <f>IFERROR(__xludf.DUMMYFUNCTION("""COMPUTED_VALUE"""),43699.66666666667)</f>
        <v>43699.66667</v>
      </c>
      <c r="B2427" s="1">
        <f>IFERROR(__xludf.DUMMYFUNCTION("""COMPUTED_VALUE"""),214.64)</f>
        <v>214.64</v>
      </c>
    </row>
    <row r="2428">
      <c r="A2428" s="2">
        <f>IFERROR(__xludf.DUMMYFUNCTION("""COMPUTED_VALUE"""),43700.66666666667)</f>
        <v>43700.66667</v>
      </c>
      <c r="B2428" s="1">
        <f>IFERROR(__xludf.DUMMYFUNCTION("""COMPUTED_VALUE"""),207.79)</f>
        <v>207.79</v>
      </c>
    </row>
    <row r="2429">
      <c r="A2429" s="2">
        <f>IFERROR(__xludf.DUMMYFUNCTION("""COMPUTED_VALUE"""),43703.66666666667)</f>
        <v>43703.66667</v>
      </c>
      <c r="B2429" s="1">
        <f>IFERROR(__xludf.DUMMYFUNCTION("""COMPUTED_VALUE"""),210.42)</f>
        <v>210.42</v>
      </c>
    </row>
    <row r="2430">
      <c r="A2430" s="2">
        <f>IFERROR(__xludf.DUMMYFUNCTION("""COMPUTED_VALUE"""),43704.66666666667)</f>
        <v>43704.66667</v>
      </c>
      <c r="B2430" s="1">
        <f>IFERROR(__xludf.DUMMYFUNCTION("""COMPUTED_VALUE"""),209.9)</f>
        <v>209.9</v>
      </c>
    </row>
    <row r="2431">
      <c r="A2431" s="2">
        <f>IFERROR(__xludf.DUMMYFUNCTION("""COMPUTED_VALUE"""),43705.66666666667)</f>
        <v>43705.66667</v>
      </c>
      <c r="B2431" s="1">
        <f>IFERROR(__xludf.DUMMYFUNCTION("""COMPUTED_VALUE"""),210.0)</f>
        <v>210</v>
      </c>
    </row>
    <row r="2432">
      <c r="A2432" s="2">
        <f>IFERROR(__xludf.DUMMYFUNCTION("""COMPUTED_VALUE"""),43706.66666666667)</f>
        <v>43706.66667</v>
      </c>
      <c r="B2432" s="1">
        <f>IFERROR(__xludf.DUMMYFUNCTION("""COMPUTED_VALUE"""),213.7)</f>
        <v>213.7</v>
      </c>
    </row>
    <row r="2433">
      <c r="A2433" s="2">
        <f>IFERROR(__xludf.DUMMYFUNCTION("""COMPUTED_VALUE"""),43707.66666666667)</f>
        <v>43707.66667</v>
      </c>
      <c r="B2433" s="1">
        <f>IFERROR(__xludf.DUMMYFUNCTION("""COMPUTED_VALUE"""),213.56)</f>
        <v>213.56</v>
      </c>
    </row>
    <row r="2434">
      <c r="A2434" s="2">
        <f>IFERROR(__xludf.DUMMYFUNCTION("""COMPUTED_VALUE"""),43711.66666666667)</f>
        <v>43711.66667</v>
      </c>
      <c r="B2434" s="1">
        <f>IFERROR(__xludf.DUMMYFUNCTION("""COMPUTED_VALUE"""),210.93)</f>
        <v>210.93</v>
      </c>
    </row>
    <row r="2435">
      <c r="A2435" s="2">
        <f>IFERROR(__xludf.DUMMYFUNCTION("""COMPUTED_VALUE"""),43712.66666666667)</f>
        <v>43712.66667</v>
      </c>
      <c r="B2435" s="1">
        <f>IFERROR(__xludf.DUMMYFUNCTION("""COMPUTED_VALUE"""),214.58)</f>
        <v>214.58</v>
      </c>
    </row>
    <row r="2436">
      <c r="A2436" s="2">
        <f>IFERROR(__xludf.DUMMYFUNCTION("""COMPUTED_VALUE"""),43713.66666666667)</f>
        <v>43713.66667</v>
      </c>
      <c r="B2436" s="1">
        <f>IFERROR(__xludf.DUMMYFUNCTION("""COMPUTED_VALUE"""),218.92)</f>
        <v>218.92</v>
      </c>
    </row>
    <row r="2437">
      <c r="A2437" s="2">
        <f>IFERROR(__xludf.DUMMYFUNCTION("""COMPUTED_VALUE"""),43714.66666666667)</f>
        <v>43714.66667</v>
      </c>
      <c r="B2437" s="1">
        <f>IFERROR(__xludf.DUMMYFUNCTION("""COMPUTED_VALUE"""),218.61)</f>
        <v>218.61</v>
      </c>
    </row>
    <row r="2438">
      <c r="A2438" s="2">
        <f>IFERROR(__xludf.DUMMYFUNCTION("""COMPUTED_VALUE"""),43717.66666666667)</f>
        <v>43717.66667</v>
      </c>
      <c r="B2438" s="1">
        <f>IFERROR(__xludf.DUMMYFUNCTION("""COMPUTED_VALUE"""),216.93)</f>
        <v>216.93</v>
      </c>
    </row>
    <row r="2439">
      <c r="A2439" s="2">
        <f>IFERROR(__xludf.DUMMYFUNCTION("""COMPUTED_VALUE"""),43718.66666666667)</f>
        <v>43718.66667</v>
      </c>
      <c r="B2439" s="1">
        <f>IFERROR(__xludf.DUMMYFUNCTION("""COMPUTED_VALUE"""),215.85)</f>
        <v>215.85</v>
      </c>
    </row>
    <row r="2440">
      <c r="A2440" s="2">
        <f>IFERROR(__xludf.DUMMYFUNCTION("""COMPUTED_VALUE"""),43719.66666666667)</f>
        <v>43719.66667</v>
      </c>
      <c r="B2440" s="1">
        <f>IFERROR(__xludf.DUMMYFUNCTION("""COMPUTED_VALUE"""),218.07)</f>
        <v>218.07</v>
      </c>
    </row>
    <row r="2441">
      <c r="A2441" s="2">
        <f>IFERROR(__xludf.DUMMYFUNCTION("""COMPUTED_VALUE"""),43720.66666666667)</f>
        <v>43720.66667</v>
      </c>
      <c r="B2441" s="1">
        <f>IFERROR(__xludf.DUMMYFUNCTION("""COMPUTED_VALUE"""),219.09)</f>
        <v>219.09</v>
      </c>
    </row>
    <row r="2442">
      <c r="A2442" s="2">
        <f>IFERROR(__xludf.DUMMYFUNCTION("""COMPUTED_VALUE"""),43721.66666666667)</f>
        <v>43721.66667</v>
      </c>
      <c r="B2442" s="1">
        <f>IFERROR(__xludf.DUMMYFUNCTION("""COMPUTED_VALUE"""),217.54)</f>
        <v>217.54</v>
      </c>
    </row>
    <row r="2443">
      <c r="A2443" s="2">
        <f>IFERROR(__xludf.DUMMYFUNCTION("""COMPUTED_VALUE"""),43724.66666666667)</f>
        <v>43724.66667</v>
      </c>
      <c r="B2443" s="1">
        <f>IFERROR(__xludf.DUMMYFUNCTION("""COMPUTED_VALUE"""),217.33)</f>
        <v>217.33</v>
      </c>
    </row>
    <row r="2444">
      <c r="A2444" s="2">
        <f>IFERROR(__xludf.DUMMYFUNCTION("""COMPUTED_VALUE"""),43725.66666666667)</f>
        <v>43725.66667</v>
      </c>
      <c r="B2444" s="1">
        <f>IFERROR(__xludf.DUMMYFUNCTION("""COMPUTED_VALUE"""),218.11)</f>
        <v>218.11</v>
      </c>
    </row>
    <row r="2445">
      <c r="A2445" s="2">
        <f>IFERROR(__xludf.DUMMYFUNCTION("""COMPUTED_VALUE"""),43726.66666666667)</f>
        <v>43726.66667</v>
      </c>
      <c r="B2445" s="1">
        <f>IFERROR(__xludf.DUMMYFUNCTION("""COMPUTED_VALUE"""),218.23)</f>
        <v>218.23</v>
      </c>
    </row>
    <row r="2446">
      <c r="A2446" s="2">
        <f>IFERROR(__xludf.DUMMYFUNCTION("""COMPUTED_VALUE"""),43727.66666666667)</f>
        <v>43727.66667</v>
      </c>
      <c r="B2446" s="1">
        <f>IFERROR(__xludf.DUMMYFUNCTION("""COMPUTED_VALUE"""),218.72)</f>
        <v>218.72</v>
      </c>
    </row>
    <row r="2447">
      <c r="A2447" s="2">
        <f>IFERROR(__xludf.DUMMYFUNCTION("""COMPUTED_VALUE"""),43728.66666666667)</f>
        <v>43728.66667</v>
      </c>
      <c r="B2447" s="1">
        <f>IFERROR(__xludf.DUMMYFUNCTION("""COMPUTED_VALUE"""),216.4)</f>
        <v>216.4</v>
      </c>
    </row>
    <row r="2448">
      <c r="A2448" s="2">
        <f>IFERROR(__xludf.DUMMYFUNCTION("""COMPUTED_VALUE"""),43731.66666666667)</f>
        <v>43731.66667</v>
      </c>
      <c r="B2448" s="1">
        <f>IFERROR(__xludf.DUMMYFUNCTION("""COMPUTED_VALUE"""),216.88)</f>
        <v>216.88</v>
      </c>
    </row>
    <row r="2449">
      <c r="A2449" s="2">
        <f>IFERROR(__xludf.DUMMYFUNCTION("""COMPUTED_VALUE"""),43732.66666666667)</f>
        <v>43732.66667</v>
      </c>
      <c r="B2449" s="1">
        <f>IFERROR(__xludf.DUMMYFUNCTION("""COMPUTED_VALUE"""),214.43)</f>
        <v>214.43</v>
      </c>
    </row>
    <row r="2450">
      <c r="A2450" s="2">
        <f>IFERROR(__xludf.DUMMYFUNCTION("""COMPUTED_VALUE"""),43733.66666666667)</f>
        <v>43733.66667</v>
      </c>
      <c r="B2450" s="1">
        <f>IFERROR(__xludf.DUMMYFUNCTION("""COMPUTED_VALUE"""),216.99)</f>
        <v>216.99</v>
      </c>
    </row>
    <row r="2451">
      <c r="A2451" s="2">
        <f>IFERROR(__xludf.DUMMYFUNCTION("""COMPUTED_VALUE"""),43734.66666666667)</f>
        <v>43734.66667</v>
      </c>
      <c r="B2451" s="1">
        <f>IFERROR(__xludf.DUMMYFUNCTION("""COMPUTED_VALUE"""),216.36)</f>
        <v>216.36</v>
      </c>
    </row>
    <row r="2452">
      <c r="A2452" s="2">
        <f>IFERROR(__xludf.DUMMYFUNCTION("""COMPUTED_VALUE"""),43735.66666666667)</f>
        <v>43735.66667</v>
      </c>
      <c r="B2452" s="1">
        <f>IFERROR(__xludf.DUMMYFUNCTION("""COMPUTED_VALUE"""),213.22)</f>
        <v>213.22</v>
      </c>
    </row>
    <row r="2453">
      <c r="A2453" s="2">
        <f>IFERROR(__xludf.DUMMYFUNCTION("""COMPUTED_VALUE"""),43738.66666666667)</f>
        <v>43738.66667</v>
      </c>
      <c r="B2453" s="1">
        <f>IFERROR(__xludf.DUMMYFUNCTION("""COMPUTED_VALUE"""),215.55)</f>
        <v>215.55</v>
      </c>
    </row>
    <row r="2454">
      <c r="A2454" s="2">
        <f>IFERROR(__xludf.DUMMYFUNCTION("""COMPUTED_VALUE"""),43739.66666666667)</f>
        <v>43739.66667</v>
      </c>
      <c r="B2454" s="1">
        <f>IFERROR(__xludf.DUMMYFUNCTION("""COMPUTED_VALUE"""),213.61)</f>
        <v>213.61</v>
      </c>
    </row>
    <row r="2455">
      <c r="A2455" s="2">
        <f>IFERROR(__xludf.DUMMYFUNCTION("""COMPUTED_VALUE"""),43740.66666666667)</f>
        <v>43740.66667</v>
      </c>
      <c r="B2455" s="1">
        <f>IFERROR(__xludf.DUMMYFUNCTION("""COMPUTED_VALUE"""),209.61)</f>
        <v>209.61</v>
      </c>
    </row>
    <row r="2456">
      <c r="A2456" s="2">
        <f>IFERROR(__xludf.DUMMYFUNCTION("""COMPUTED_VALUE"""),43741.66666666667)</f>
        <v>43741.66667</v>
      </c>
      <c r="B2456" s="1">
        <f>IFERROR(__xludf.DUMMYFUNCTION("""COMPUTED_VALUE"""),212.32)</f>
        <v>212.32</v>
      </c>
    </row>
    <row r="2457">
      <c r="A2457" s="2">
        <f>IFERROR(__xludf.DUMMYFUNCTION("""COMPUTED_VALUE"""),43742.66666666667)</f>
        <v>43742.66667</v>
      </c>
      <c r="B2457" s="1">
        <f>IFERROR(__xludf.DUMMYFUNCTION("""COMPUTED_VALUE"""),215.91)</f>
        <v>215.91</v>
      </c>
    </row>
    <row r="2458">
      <c r="A2458" s="2">
        <f>IFERROR(__xludf.DUMMYFUNCTION("""COMPUTED_VALUE"""),43745.66666666667)</f>
        <v>43745.66667</v>
      </c>
      <c r="B2458" s="1">
        <f>IFERROR(__xludf.DUMMYFUNCTION("""COMPUTED_VALUE"""),215.23)</f>
        <v>215.23</v>
      </c>
    </row>
    <row r="2459">
      <c r="A2459" s="2">
        <f>IFERROR(__xludf.DUMMYFUNCTION("""COMPUTED_VALUE"""),43746.66666666667)</f>
        <v>43746.66667</v>
      </c>
      <c r="B2459" s="1">
        <f>IFERROR(__xludf.DUMMYFUNCTION("""COMPUTED_VALUE"""),211.05)</f>
        <v>211.05</v>
      </c>
    </row>
    <row r="2460">
      <c r="A2460" s="2">
        <f>IFERROR(__xludf.DUMMYFUNCTION("""COMPUTED_VALUE"""),43747.66666666667)</f>
        <v>43747.66667</v>
      </c>
      <c r="B2460" s="1">
        <f>IFERROR(__xludf.DUMMYFUNCTION("""COMPUTED_VALUE"""),214.06)</f>
        <v>214.06</v>
      </c>
    </row>
    <row r="2461">
      <c r="A2461" s="2">
        <f>IFERROR(__xludf.DUMMYFUNCTION("""COMPUTED_VALUE"""),43748.66666666667)</f>
        <v>43748.66667</v>
      </c>
      <c r="B2461" s="1">
        <f>IFERROR(__xludf.DUMMYFUNCTION("""COMPUTED_VALUE"""),215.35)</f>
        <v>215.35</v>
      </c>
    </row>
    <row r="2462">
      <c r="A2462" s="2">
        <f>IFERROR(__xludf.DUMMYFUNCTION("""COMPUTED_VALUE"""),43749.66666666667)</f>
        <v>43749.66667</v>
      </c>
      <c r="B2462" s="1">
        <f>IFERROR(__xludf.DUMMYFUNCTION("""COMPUTED_VALUE"""),218.5)</f>
        <v>218.5</v>
      </c>
    </row>
    <row r="2463">
      <c r="A2463" s="2">
        <f>IFERROR(__xludf.DUMMYFUNCTION("""COMPUTED_VALUE"""),43752.66666666667)</f>
        <v>43752.66667</v>
      </c>
      <c r="B2463" s="1">
        <f>IFERROR(__xludf.DUMMYFUNCTION("""COMPUTED_VALUE"""),218.49)</f>
        <v>218.49</v>
      </c>
    </row>
    <row r="2464">
      <c r="A2464" s="2">
        <f>IFERROR(__xludf.DUMMYFUNCTION("""COMPUTED_VALUE"""),43753.66666666667)</f>
        <v>43753.66667</v>
      </c>
      <c r="B2464" s="1">
        <f>IFERROR(__xludf.DUMMYFUNCTION("""COMPUTED_VALUE"""),220.76)</f>
        <v>220.76</v>
      </c>
    </row>
    <row r="2465">
      <c r="A2465" s="2">
        <f>IFERROR(__xludf.DUMMYFUNCTION("""COMPUTED_VALUE"""),43754.66666666667)</f>
        <v>43754.66667</v>
      </c>
      <c r="B2465" s="1">
        <f>IFERROR(__xludf.DUMMYFUNCTION("""COMPUTED_VALUE"""),218.83)</f>
        <v>218.83</v>
      </c>
    </row>
    <row r="2466">
      <c r="A2466" s="2">
        <f>IFERROR(__xludf.DUMMYFUNCTION("""COMPUTED_VALUE"""),43755.66666666667)</f>
        <v>43755.66667</v>
      </c>
      <c r="B2466" s="1">
        <f>IFERROR(__xludf.DUMMYFUNCTION("""COMPUTED_VALUE"""),218.62)</f>
        <v>218.62</v>
      </c>
    </row>
    <row r="2467">
      <c r="A2467" s="2">
        <f>IFERROR(__xludf.DUMMYFUNCTION("""COMPUTED_VALUE"""),43756.66666666667)</f>
        <v>43756.66667</v>
      </c>
      <c r="B2467" s="1">
        <f>IFERROR(__xludf.DUMMYFUNCTION("""COMPUTED_VALUE"""),216.31)</f>
        <v>216.31</v>
      </c>
    </row>
    <row r="2468">
      <c r="A2468" s="2">
        <f>IFERROR(__xludf.DUMMYFUNCTION("""COMPUTED_VALUE"""),43759.66666666667)</f>
        <v>43759.66667</v>
      </c>
      <c r="B2468" s="1">
        <f>IFERROR(__xludf.DUMMYFUNCTION("""COMPUTED_VALUE"""),218.48)</f>
        <v>218.48</v>
      </c>
    </row>
    <row r="2469">
      <c r="A2469" s="2">
        <f>IFERROR(__xludf.DUMMYFUNCTION("""COMPUTED_VALUE"""),43760.66666666667)</f>
        <v>43760.66667</v>
      </c>
      <c r="B2469" s="1">
        <f>IFERROR(__xludf.DUMMYFUNCTION("""COMPUTED_VALUE"""),215.52)</f>
        <v>215.52</v>
      </c>
    </row>
    <row r="2470">
      <c r="A2470" s="2">
        <f>IFERROR(__xludf.DUMMYFUNCTION("""COMPUTED_VALUE"""),43761.66666666667)</f>
        <v>43761.66667</v>
      </c>
      <c r="B2470" s="1">
        <f>IFERROR(__xludf.DUMMYFUNCTION("""COMPUTED_VALUE"""),215.74)</f>
        <v>215.74</v>
      </c>
    </row>
    <row r="2471">
      <c r="A2471" s="2">
        <f>IFERROR(__xludf.DUMMYFUNCTION("""COMPUTED_VALUE"""),43762.66666666667)</f>
        <v>43762.66667</v>
      </c>
      <c r="B2471" s="1">
        <f>IFERROR(__xludf.DUMMYFUNCTION("""COMPUTED_VALUE"""),219.04)</f>
        <v>219.04</v>
      </c>
    </row>
    <row r="2472">
      <c r="A2472" s="2">
        <f>IFERROR(__xludf.DUMMYFUNCTION("""COMPUTED_VALUE"""),43763.66666666667)</f>
        <v>43763.66667</v>
      </c>
      <c r="B2472" s="1">
        <f>IFERROR(__xludf.DUMMYFUNCTION("""COMPUTED_VALUE"""),221.68)</f>
        <v>221.68</v>
      </c>
    </row>
    <row r="2473">
      <c r="A2473" s="2">
        <f>IFERROR(__xludf.DUMMYFUNCTION("""COMPUTED_VALUE"""),43766.66666666667)</f>
        <v>43766.66667</v>
      </c>
      <c r="B2473" s="1">
        <f>IFERROR(__xludf.DUMMYFUNCTION("""COMPUTED_VALUE"""),224.22)</f>
        <v>224.22</v>
      </c>
    </row>
    <row r="2474">
      <c r="A2474" s="2">
        <f>IFERROR(__xludf.DUMMYFUNCTION("""COMPUTED_VALUE"""),43767.66666666667)</f>
        <v>43767.66667</v>
      </c>
      <c r="B2474" s="1">
        <f>IFERROR(__xludf.DUMMYFUNCTION("""COMPUTED_VALUE"""),222.4)</f>
        <v>222.4</v>
      </c>
    </row>
    <row r="2475">
      <c r="A2475" s="2">
        <f>IFERROR(__xludf.DUMMYFUNCTION("""COMPUTED_VALUE"""),43768.66666666667)</f>
        <v>43768.66667</v>
      </c>
      <c r="B2475" s="1">
        <f>IFERROR(__xludf.DUMMYFUNCTION("""COMPUTED_VALUE"""),223.9)</f>
        <v>223.9</v>
      </c>
    </row>
    <row r="2476">
      <c r="A2476" s="2">
        <f>IFERROR(__xludf.DUMMYFUNCTION("""COMPUTED_VALUE"""),43769.66666666667)</f>
        <v>43769.66667</v>
      </c>
      <c r="B2476" s="1">
        <f>IFERROR(__xludf.DUMMYFUNCTION("""COMPUTED_VALUE"""),223.64)</f>
        <v>223.64</v>
      </c>
    </row>
    <row r="2477">
      <c r="A2477" s="2">
        <f>IFERROR(__xludf.DUMMYFUNCTION("""COMPUTED_VALUE"""),43770.66666666667)</f>
        <v>43770.66667</v>
      </c>
      <c r="B2477" s="1">
        <f>IFERROR(__xludf.DUMMYFUNCTION("""COMPUTED_VALUE"""),226.55)</f>
        <v>226.55</v>
      </c>
    </row>
    <row r="2478">
      <c r="A2478" s="2">
        <f>IFERROR(__xludf.DUMMYFUNCTION("""COMPUTED_VALUE"""),43773.66666666667)</f>
        <v>43773.66667</v>
      </c>
      <c r="B2478" s="1">
        <f>IFERROR(__xludf.DUMMYFUNCTION("""COMPUTED_VALUE"""),227.58)</f>
        <v>227.58</v>
      </c>
    </row>
    <row r="2479">
      <c r="A2479" s="2">
        <f>IFERROR(__xludf.DUMMYFUNCTION("""COMPUTED_VALUE"""),43774.66666666667)</f>
        <v>43774.66667</v>
      </c>
      <c r="B2479" s="1">
        <f>IFERROR(__xludf.DUMMYFUNCTION("""COMPUTED_VALUE"""),227.36)</f>
        <v>227.36</v>
      </c>
    </row>
    <row r="2480">
      <c r="A2480" s="2">
        <f>IFERROR(__xludf.DUMMYFUNCTION("""COMPUTED_VALUE"""),43775.66666666667)</f>
        <v>43775.66667</v>
      </c>
      <c r="B2480" s="1">
        <f>IFERROR(__xludf.DUMMYFUNCTION("""COMPUTED_VALUE"""),227.13)</f>
        <v>227.13</v>
      </c>
    </row>
    <row r="2481">
      <c r="A2481" s="2">
        <f>IFERROR(__xludf.DUMMYFUNCTION("""COMPUTED_VALUE"""),43776.66666666667)</f>
        <v>43776.66667</v>
      </c>
      <c r="B2481" s="1">
        <f>IFERROR(__xludf.DUMMYFUNCTION("""COMPUTED_VALUE"""),228.97)</f>
        <v>228.97</v>
      </c>
    </row>
    <row r="2482">
      <c r="A2482" s="2">
        <f>IFERROR(__xludf.DUMMYFUNCTION("""COMPUTED_VALUE"""),43777.66666666667)</f>
        <v>43777.66667</v>
      </c>
      <c r="B2482" s="1">
        <f>IFERROR(__xludf.DUMMYFUNCTION("""COMPUTED_VALUE"""),230.2)</f>
        <v>230.2</v>
      </c>
    </row>
    <row r="2483">
      <c r="A2483" s="2">
        <f>IFERROR(__xludf.DUMMYFUNCTION("""COMPUTED_VALUE"""),43780.66666666667)</f>
        <v>43780.66667</v>
      </c>
      <c r="B2483" s="1">
        <f>IFERROR(__xludf.DUMMYFUNCTION("""COMPUTED_VALUE"""),230.49)</f>
        <v>230.49</v>
      </c>
    </row>
    <row r="2484">
      <c r="A2484" s="2">
        <f>IFERROR(__xludf.DUMMYFUNCTION("""COMPUTED_VALUE"""),43781.66666666667)</f>
        <v>43781.66667</v>
      </c>
      <c r="B2484" s="1">
        <f>IFERROR(__xludf.DUMMYFUNCTION("""COMPUTED_VALUE"""),231.22)</f>
        <v>231.22</v>
      </c>
    </row>
    <row r="2485">
      <c r="A2485" s="2">
        <f>IFERROR(__xludf.DUMMYFUNCTION("""COMPUTED_VALUE"""),43782.66666666667)</f>
        <v>43782.66667</v>
      </c>
      <c r="B2485" s="1">
        <f>IFERROR(__xludf.DUMMYFUNCTION("""COMPUTED_VALUE"""),231.74)</f>
        <v>231.74</v>
      </c>
    </row>
    <row r="2486">
      <c r="A2486" s="2">
        <f>IFERROR(__xludf.DUMMYFUNCTION("""COMPUTED_VALUE"""),43783.66666666667)</f>
        <v>43783.66667</v>
      </c>
      <c r="B2486" s="1">
        <f>IFERROR(__xludf.DUMMYFUNCTION("""COMPUTED_VALUE"""),231.46)</f>
        <v>231.46</v>
      </c>
    </row>
    <row r="2487">
      <c r="A2487" s="2">
        <f>IFERROR(__xludf.DUMMYFUNCTION("""COMPUTED_VALUE"""),43784.66666666667)</f>
        <v>43784.66667</v>
      </c>
      <c r="B2487" s="1">
        <f>IFERROR(__xludf.DUMMYFUNCTION("""COMPUTED_VALUE"""),233.39)</f>
        <v>233.39</v>
      </c>
    </row>
    <row r="2488">
      <c r="A2488" s="2">
        <f>IFERROR(__xludf.DUMMYFUNCTION("""COMPUTED_VALUE"""),43787.66666666667)</f>
        <v>43787.66667</v>
      </c>
      <c r="B2488" s="1">
        <f>IFERROR(__xludf.DUMMYFUNCTION("""COMPUTED_VALUE"""),233.94)</f>
        <v>233.94</v>
      </c>
    </row>
    <row r="2489">
      <c r="A2489" s="2">
        <f>IFERROR(__xludf.DUMMYFUNCTION("""COMPUTED_VALUE"""),43788.66666666667)</f>
        <v>43788.66667</v>
      </c>
      <c r="B2489" s="1">
        <f>IFERROR(__xludf.DUMMYFUNCTION("""COMPUTED_VALUE"""),234.71)</f>
        <v>234.71</v>
      </c>
    </row>
    <row r="2490">
      <c r="A2490" s="2">
        <f>IFERROR(__xludf.DUMMYFUNCTION("""COMPUTED_VALUE"""),43789.66666666667)</f>
        <v>43789.66667</v>
      </c>
      <c r="B2490" s="1">
        <f>IFERROR(__xludf.DUMMYFUNCTION("""COMPUTED_VALUE"""),233.48)</f>
        <v>233.48</v>
      </c>
    </row>
    <row r="2491">
      <c r="A2491" s="2">
        <f>IFERROR(__xludf.DUMMYFUNCTION("""COMPUTED_VALUE"""),43790.66666666667)</f>
        <v>43790.66667</v>
      </c>
      <c r="B2491" s="1">
        <f>IFERROR(__xludf.DUMMYFUNCTION("""COMPUTED_VALUE"""),232.21)</f>
        <v>232.21</v>
      </c>
    </row>
    <row r="2492">
      <c r="A2492" s="2">
        <f>IFERROR(__xludf.DUMMYFUNCTION("""COMPUTED_VALUE"""),43791.66666666667)</f>
        <v>43791.66667</v>
      </c>
      <c r="B2492" s="1">
        <f>IFERROR(__xludf.DUMMYFUNCTION("""COMPUTED_VALUE"""),232.15)</f>
        <v>232.15</v>
      </c>
    </row>
    <row r="2493">
      <c r="A2493" s="2">
        <f>IFERROR(__xludf.DUMMYFUNCTION("""COMPUTED_VALUE"""),43794.66666666667)</f>
        <v>43794.66667</v>
      </c>
      <c r="B2493" s="1">
        <f>IFERROR(__xludf.DUMMYFUNCTION("""COMPUTED_VALUE"""),235.56)</f>
        <v>235.56</v>
      </c>
    </row>
    <row r="2494">
      <c r="A2494" s="2">
        <f>IFERROR(__xludf.DUMMYFUNCTION("""COMPUTED_VALUE"""),43795.66666666667)</f>
        <v>43795.66667</v>
      </c>
      <c r="B2494" s="1">
        <f>IFERROR(__xludf.DUMMYFUNCTION("""COMPUTED_VALUE"""),235.69)</f>
        <v>235.69</v>
      </c>
    </row>
    <row r="2495">
      <c r="A2495" s="2">
        <f>IFERROR(__xludf.DUMMYFUNCTION("""COMPUTED_VALUE"""),43796.66666666667)</f>
        <v>43796.66667</v>
      </c>
      <c r="B2495" s="1">
        <f>IFERROR(__xludf.DUMMYFUNCTION("""COMPUTED_VALUE"""),237.15)</f>
        <v>237.15</v>
      </c>
    </row>
    <row r="2496">
      <c r="A2496" s="2">
        <f>IFERROR(__xludf.DUMMYFUNCTION("""COMPUTED_VALUE"""),43798.54166666667)</f>
        <v>43798.54167</v>
      </c>
      <c r="B2496" s="1">
        <f>IFERROR(__xludf.DUMMYFUNCTION("""COMPUTED_VALUE"""),236.15)</f>
        <v>236.15</v>
      </c>
    </row>
    <row r="2497">
      <c r="A2497" s="2">
        <f>IFERROR(__xludf.DUMMYFUNCTION("""COMPUTED_VALUE"""),43801.66666666667)</f>
        <v>43801.66667</v>
      </c>
      <c r="B2497" s="1">
        <f>IFERROR(__xludf.DUMMYFUNCTION("""COMPUTED_VALUE"""),232.79)</f>
        <v>232.79</v>
      </c>
    </row>
    <row r="2498">
      <c r="A2498" s="2">
        <f>IFERROR(__xludf.DUMMYFUNCTION("""COMPUTED_VALUE"""),43802.66666666667)</f>
        <v>43802.66667</v>
      </c>
      <c r="B2498" s="1">
        <f>IFERROR(__xludf.DUMMYFUNCTION("""COMPUTED_VALUE"""),230.94)</f>
        <v>230.94</v>
      </c>
    </row>
    <row r="2499">
      <c r="A2499" s="2">
        <f>IFERROR(__xludf.DUMMYFUNCTION("""COMPUTED_VALUE"""),43803.66666666667)</f>
        <v>43803.66667</v>
      </c>
      <c r="B2499" s="1">
        <f>IFERROR(__xludf.DUMMYFUNCTION("""COMPUTED_VALUE"""),231.72)</f>
        <v>231.72</v>
      </c>
    </row>
    <row r="2500">
      <c r="A2500" s="2">
        <f>IFERROR(__xludf.DUMMYFUNCTION("""COMPUTED_VALUE"""),43804.66666666667)</f>
        <v>43804.66667</v>
      </c>
      <c r="B2500" s="1">
        <f>IFERROR(__xludf.DUMMYFUNCTION("""COMPUTED_VALUE"""),232.36)</f>
        <v>232.36</v>
      </c>
    </row>
    <row r="2501">
      <c r="A2501" s="2">
        <f>IFERROR(__xludf.DUMMYFUNCTION("""COMPUTED_VALUE"""),43805.66666666667)</f>
        <v>43805.66667</v>
      </c>
      <c r="B2501" s="1">
        <f>IFERROR(__xludf.DUMMYFUNCTION("""COMPUTED_VALUE"""),234.91)</f>
        <v>234.91</v>
      </c>
    </row>
    <row r="2502">
      <c r="A2502" s="2">
        <f>IFERROR(__xludf.DUMMYFUNCTION("""COMPUTED_VALUE"""),43808.66666666667)</f>
        <v>43808.66667</v>
      </c>
      <c r="B2502" s="1">
        <f>IFERROR(__xludf.DUMMYFUNCTION("""COMPUTED_VALUE"""),233.7)</f>
        <v>233.7</v>
      </c>
    </row>
    <row r="2503">
      <c r="A2503" s="2">
        <f>IFERROR(__xludf.DUMMYFUNCTION("""COMPUTED_VALUE"""),43809.66666666667)</f>
        <v>43809.66667</v>
      </c>
      <c r="B2503" s="1">
        <f>IFERROR(__xludf.DUMMYFUNCTION("""COMPUTED_VALUE"""),233.6)</f>
        <v>233.6</v>
      </c>
    </row>
    <row r="2504">
      <c r="A2504" s="2">
        <f>IFERROR(__xludf.DUMMYFUNCTION("""COMPUTED_VALUE"""),43810.66666666667)</f>
        <v>43810.66667</v>
      </c>
      <c r="B2504" s="1">
        <f>IFERROR(__xludf.DUMMYFUNCTION("""COMPUTED_VALUE"""),235.14)</f>
        <v>235.14</v>
      </c>
    </row>
    <row r="2505">
      <c r="A2505" s="2">
        <f>IFERROR(__xludf.DUMMYFUNCTION("""COMPUTED_VALUE"""),43811.66666666667)</f>
        <v>43811.66667</v>
      </c>
      <c r="B2505" s="1">
        <f>IFERROR(__xludf.DUMMYFUNCTION("""COMPUTED_VALUE"""),237.43)</f>
        <v>237.43</v>
      </c>
    </row>
    <row r="2506">
      <c r="A2506" s="2">
        <f>IFERROR(__xludf.DUMMYFUNCTION("""COMPUTED_VALUE"""),43812.66666666667)</f>
        <v>43812.66667</v>
      </c>
      <c r="B2506" s="1">
        <f>IFERROR(__xludf.DUMMYFUNCTION("""COMPUTED_VALUE"""),238.97)</f>
        <v>238.97</v>
      </c>
    </row>
    <row r="2507">
      <c r="A2507" s="2">
        <f>IFERROR(__xludf.DUMMYFUNCTION("""COMPUTED_VALUE"""),43815.66666666667)</f>
        <v>43815.66667</v>
      </c>
      <c r="B2507" s="1">
        <f>IFERROR(__xludf.DUMMYFUNCTION("""COMPUTED_VALUE"""),240.46)</f>
        <v>240.46</v>
      </c>
    </row>
    <row r="2508">
      <c r="A2508" s="2">
        <f>IFERROR(__xludf.DUMMYFUNCTION("""COMPUTED_VALUE"""),43816.66666666667)</f>
        <v>43816.66667</v>
      </c>
      <c r="B2508" s="1">
        <f>IFERROR(__xludf.DUMMYFUNCTION("""COMPUTED_VALUE"""),240.0)</f>
        <v>240</v>
      </c>
    </row>
    <row r="2509">
      <c r="A2509" s="2">
        <f>IFERROR(__xludf.DUMMYFUNCTION("""COMPUTED_VALUE"""),43817.66666666667)</f>
        <v>43817.66667</v>
      </c>
      <c r="B2509" s="1">
        <f>IFERROR(__xludf.DUMMYFUNCTION("""COMPUTED_VALUE"""),240.08)</f>
        <v>240.08</v>
      </c>
    </row>
    <row r="2510">
      <c r="A2510" s="2">
        <f>IFERROR(__xludf.DUMMYFUNCTION("""COMPUTED_VALUE"""),43818.66666666667)</f>
        <v>43818.66667</v>
      </c>
      <c r="B2510" s="1">
        <f>IFERROR(__xludf.DUMMYFUNCTION("""COMPUTED_VALUE"""),241.66)</f>
        <v>241.66</v>
      </c>
    </row>
    <row r="2511">
      <c r="A2511" s="2">
        <f>IFERROR(__xludf.DUMMYFUNCTION("""COMPUTED_VALUE"""),43819.66666666667)</f>
        <v>43819.66667</v>
      </c>
      <c r="B2511" s="1">
        <f>IFERROR(__xludf.DUMMYFUNCTION("""COMPUTED_VALUE"""),243.01)</f>
        <v>243.01</v>
      </c>
    </row>
    <row r="2512">
      <c r="A2512" s="2">
        <f>IFERROR(__xludf.DUMMYFUNCTION("""COMPUTED_VALUE"""),43822.66666666667)</f>
        <v>43822.66667</v>
      </c>
      <c r="B2512" s="1">
        <f>IFERROR(__xludf.DUMMYFUNCTION("""COMPUTED_VALUE"""),243.83)</f>
        <v>243.83</v>
      </c>
    </row>
    <row r="2513">
      <c r="A2513" s="2">
        <f>IFERROR(__xludf.DUMMYFUNCTION("""COMPUTED_VALUE"""),43823.54166666667)</f>
        <v>43823.54167</v>
      </c>
      <c r="B2513" s="1">
        <f>IFERROR(__xludf.DUMMYFUNCTION("""COMPUTED_VALUE"""),243.85)</f>
        <v>243.85</v>
      </c>
    </row>
    <row r="2514">
      <c r="A2514" s="2">
        <f>IFERROR(__xludf.DUMMYFUNCTION("""COMPUTED_VALUE"""),43825.66666666667)</f>
        <v>43825.66667</v>
      </c>
      <c r="B2514" s="1">
        <f>IFERROR(__xludf.DUMMYFUNCTION("""COMPUTED_VALUE"""),245.73)</f>
        <v>245.73</v>
      </c>
    </row>
    <row r="2515">
      <c r="A2515" s="2">
        <f>IFERROR(__xludf.DUMMYFUNCTION("""COMPUTED_VALUE"""),43826.66666666667)</f>
        <v>43826.66667</v>
      </c>
      <c r="B2515" s="1">
        <f>IFERROR(__xludf.DUMMYFUNCTION("""COMPUTED_VALUE"""),245.64)</f>
        <v>245.64</v>
      </c>
    </row>
    <row r="2516">
      <c r="A2516" s="2">
        <f>IFERROR(__xludf.DUMMYFUNCTION("""COMPUTED_VALUE"""),43829.66666666667)</f>
        <v>43829.66667</v>
      </c>
      <c r="B2516" s="1">
        <f>IFERROR(__xludf.DUMMYFUNCTION("""COMPUTED_VALUE"""),244.18)</f>
        <v>244.18</v>
      </c>
    </row>
    <row r="2517">
      <c r="A2517" s="2">
        <f>IFERROR(__xludf.DUMMYFUNCTION("""COMPUTED_VALUE"""),43830.66666666667)</f>
        <v>43830.66667</v>
      </c>
      <c r="B2517" s="1">
        <f>IFERROR(__xludf.DUMMYFUNCTION("""COMPUTED_VALUE"""),244.85)</f>
        <v>244.85</v>
      </c>
    </row>
    <row r="2518">
      <c r="A2518" s="2">
        <f>IFERROR(__xludf.DUMMYFUNCTION("""COMPUTED_VALUE"""),43832.66666666667)</f>
        <v>43832.66667</v>
      </c>
      <c r="B2518" s="1">
        <f>IFERROR(__xludf.DUMMYFUNCTION("""COMPUTED_VALUE"""),249.34)</f>
        <v>249.34</v>
      </c>
    </row>
    <row r="2519">
      <c r="A2519" s="2">
        <f>IFERROR(__xludf.DUMMYFUNCTION("""COMPUTED_VALUE"""),43833.66666666667)</f>
        <v>43833.66667</v>
      </c>
      <c r="B2519" s="1">
        <f>IFERROR(__xludf.DUMMYFUNCTION("""COMPUTED_VALUE"""),246.72)</f>
        <v>246.72</v>
      </c>
    </row>
    <row r="2520">
      <c r="A2520" s="2">
        <f>IFERROR(__xludf.DUMMYFUNCTION("""COMPUTED_VALUE"""),43836.66666666667)</f>
        <v>43836.66667</v>
      </c>
      <c r="B2520" s="1">
        <f>IFERROR(__xludf.DUMMYFUNCTION("""COMPUTED_VALUE"""),247.54)</f>
        <v>247.54</v>
      </c>
    </row>
    <row r="2521">
      <c r="A2521" s="2">
        <f>IFERROR(__xludf.DUMMYFUNCTION("""COMPUTED_VALUE"""),43837.66666666667)</f>
        <v>43837.66667</v>
      </c>
      <c r="B2521" s="1">
        <f>IFERROR(__xludf.DUMMYFUNCTION("""COMPUTED_VALUE"""),247.51)</f>
        <v>247.51</v>
      </c>
    </row>
    <row r="2522">
      <c r="A2522" s="2">
        <f>IFERROR(__xludf.DUMMYFUNCTION("""COMPUTED_VALUE"""),43838.66666666667)</f>
        <v>43838.66667</v>
      </c>
      <c r="B2522" s="1">
        <f>IFERROR(__xludf.DUMMYFUNCTION("""COMPUTED_VALUE"""),250.12)</f>
        <v>250.12</v>
      </c>
    </row>
    <row r="2523">
      <c r="A2523" s="2">
        <f>IFERROR(__xludf.DUMMYFUNCTION("""COMPUTED_VALUE"""),43839.66666666667)</f>
        <v>43839.66667</v>
      </c>
      <c r="B2523" s="1">
        <f>IFERROR(__xludf.DUMMYFUNCTION("""COMPUTED_VALUE"""),252.93)</f>
        <v>252.93</v>
      </c>
    </row>
    <row r="2524">
      <c r="A2524" s="2">
        <f>IFERROR(__xludf.DUMMYFUNCTION("""COMPUTED_VALUE"""),43840.66666666667)</f>
        <v>43840.66667</v>
      </c>
      <c r="B2524" s="1">
        <f>IFERROR(__xludf.DUMMYFUNCTION("""COMPUTED_VALUE"""),252.38)</f>
        <v>252.38</v>
      </c>
    </row>
    <row r="2525">
      <c r="A2525" s="2">
        <f>IFERROR(__xludf.DUMMYFUNCTION("""COMPUTED_VALUE"""),43843.66666666667)</f>
        <v>43843.66667</v>
      </c>
      <c r="B2525" s="1">
        <f>IFERROR(__xludf.DUMMYFUNCTION("""COMPUTED_VALUE"""),255.76)</f>
        <v>255.76</v>
      </c>
    </row>
    <row r="2526">
      <c r="A2526" s="2">
        <f>IFERROR(__xludf.DUMMYFUNCTION("""COMPUTED_VALUE"""),43844.66666666667)</f>
        <v>43844.66667</v>
      </c>
      <c r="B2526" s="1">
        <f>IFERROR(__xludf.DUMMYFUNCTION("""COMPUTED_VALUE"""),254.4)</f>
        <v>254.4</v>
      </c>
    </row>
    <row r="2527">
      <c r="A2527" s="2">
        <f>IFERROR(__xludf.DUMMYFUNCTION("""COMPUTED_VALUE"""),43845.66666666667)</f>
        <v>43845.66667</v>
      </c>
      <c r="B2527" s="1">
        <f>IFERROR(__xludf.DUMMYFUNCTION("""COMPUTED_VALUE"""),254.61)</f>
        <v>254.61</v>
      </c>
    </row>
    <row r="2528">
      <c r="A2528" s="2">
        <f>IFERROR(__xludf.DUMMYFUNCTION("""COMPUTED_VALUE"""),43846.66666666667)</f>
        <v>43846.66667</v>
      </c>
      <c r="B2528" s="1">
        <f>IFERROR(__xludf.DUMMYFUNCTION("""COMPUTED_VALUE"""),258.1)</f>
        <v>258.1</v>
      </c>
    </row>
    <row r="2529">
      <c r="A2529" s="2">
        <f>IFERROR(__xludf.DUMMYFUNCTION("""COMPUTED_VALUE"""),43847.66666666667)</f>
        <v>43847.66667</v>
      </c>
      <c r="B2529" s="1">
        <f>IFERROR(__xludf.DUMMYFUNCTION("""COMPUTED_VALUE"""),259.63)</f>
        <v>259.63</v>
      </c>
    </row>
    <row r="2530">
      <c r="A2530" s="2">
        <f>IFERROR(__xludf.DUMMYFUNCTION("""COMPUTED_VALUE"""),43851.66666666667)</f>
        <v>43851.66667</v>
      </c>
      <c r="B2530" s="1">
        <f>IFERROR(__xludf.DUMMYFUNCTION("""COMPUTED_VALUE"""),259.25)</f>
        <v>259.25</v>
      </c>
    </row>
    <row r="2531">
      <c r="A2531" s="2">
        <f>IFERROR(__xludf.DUMMYFUNCTION("""COMPUTED_VALUE"""),43852.66666666667)</f>
        <v>43852.66667</v>
      </c>
      <c r="B2531" s="1">
        <f>IFERROR(__xludf.DUMMYFUNCTION("""COMPUTED_VALUE"""),260.32)</f>
        <v>260.32</v>
      </c>
    </row>
    <row r="2532">
      <c r="A2532" s="2">
        <f>IFERROR(__xludf.DUMMYFUNCTION("""COMPUTED_VALUE"""),43853.66666666667)</f>
        <v>43853.66667</v>
      </c>
      <c r="B2532" s="1">
        <f>IFERROR(__xludf.DUMMYFUNCTION("""COMPUTED_VALUE"""),261.61)</f>
        <v>261.61</v>
      </c>
    </row>
    <row r="2533">
      <c r="A2533" s="2">
        <f>IFERROR(__xludf.DUMMYFUNCTION("""COMPUTED_VALUE"""),43854.66666666667)</f>
        <v>43854.66667</v>
      </c>
      <c r="B2533" s="1">
        <f>IFERROR(__xludf.DUMMYFUNCTION("""COMPUTED_VALUE"""),260.26)</f>
        <v>260.26</v>
      </c>
    </row>
    <row r="2534">
      <c r="A2534" s="2">
        <f>IFERROR(__xludf.DUMMYFUNCTION("""COMPUTED_VALUE"""),43857.66666666667)</f>
        <v>43857.66667</v>
      </c>
      <c r="B2534" s="1">
        <f>IFERROR(__xludf.DUMMYFUNCTION("""COMPUTED_VALUE"""),254.05)</f>
        <v>254.05</v>
      </c>
    </row>
    <row r="2535">
      <c r="A2535" s="2">
        <f>IFERROR(__xludf.DUMMYFUNCTION("""COMPUTED_VALUE"""),43858.66666666667)</f>
        <v>43858.66667</v>
      </c>
      <c r="B2535" s="1">
        <f>IFERROR(__xludf.DUMMYFUNCTION("""COMPUTED_VALUE"""),258.88)</f>
        <v>258.88</v>
      </c>
    </row>
    <row r="2536">
      <c r="A2536" s="2">
        <f>IFERROR(__xludf.DUMMYFUNCTION("""COMPUTED_VALUE"""),43859.66666666667)</f>
        <v>43859.66667</v>
      </c>
      <c r="B2536" s="1">
        <f>IFERROR(__xludf.DUMMYFUNCTION("""COMPUTED_VALUE"""),259.14)</f>
        <v>259.14</v>
      </c>
    </row>
    <row r="2537">
      <c r="A2537" s="2">
        <f>IFERROR(__xludf.DUMMYFUNCTION("""COMPUTED_VALUE"""),43860.66666666667)</f>
        <v>43860.66667</v>
      </c>
      <c r="B2537" s="1">
        <f>IFERROR(__xludf.DUMMYFUNCTION("""COMPUTED_VALUE"""),261.21)</f>
        <v>261.21</v>
      </c>
    </row>
    <row r="2538">
      <c r="A2538" s="2">
        <f>IFERROR(__xludf.DUMMYFUNCTION("""COMPUTED_VALUE"""),43861.66666666667)</f>
        <v>43861.66667</v>
      </c>
      <c r="B2538" s="1">
        <f>IFERROR(__xludf.DUMMYFUNCTION("""COMPUTED_VALUE"""),254.18)</f>
        <v>254.18</v>
      </c>
    </row>
    <row r="2539">
      <c r="A2539" s="2">
        <f>IFERROR(__xludf.DUMMYFUNCTION("""COMPUTED_VALUE"""),43864.66666666667)</f>
        <v>43864.66667</v>
      </c>
      <c r="B2539" s="1">
        <f>IFERROR(__xludf.DUMMYFUNCTION("""COMPUTED_VALUE"""),257.37)</f>
        <v>257.37</v>
      </c>
    </row>
    <row r="2540">
      <c r="A2540" s="2">
        <f>IFERROR(__xludf.DUMMYFUNCTION("""COMPUTED_VALUE"""),43865.66666666667)</f>
        <v>43865.66667</v>
      </c>
      <c r="B2540" s="1">
        <f>IFERROR(__xludf.DUMMYFUNCTION("""COMPUTED_VALUE"""),264.1)</f>
        <v>264.1</v>
      </c>
    </row>
    <row r="2541">
      <c r="A2541" s="2">
        <f>IFERROR(__xludf.DUMMYFUNCTION("""COMPUTED_VALUE"""),43866.66666666667)</f>
        <v>43866.66667</v>
      </c>
      <c r="B2541" s="1">
        <f>IFERROR(__xludf.DUMMYFUNCTION("""COMPUTED_VALUE"""),265.35)</f>
        <v>265.35</v>
      </c>
    </row>
    <row r="2542">
      <c r="A2542" s="2">
        <f>IFERROR(__xludf.DUMMYFUNCTION("""COMPUTED_VALUE"""),43867.66666666667)</f>
        <v>43867.66667</v>
      </c>
      <c r="B2542" s="1">
        <f>IFERROR(__xludf.DUMMYFUNCTION("""COMPUTED_VALUE"""),267.48)</f>
        <v>267.48</v>
      </c>
    </row>
    <row r="2543">
      <c r="A2543" s="2">
        <f>IFERROR(__xludf.DUMMYFUNCTION("""COMPUTED_VALUE"""),43868.66666666667)</f>
        <v>43868.66667</v>
      </c>
      <c r="B2543" s="1">
        <f>IFERROR(__xludf.DUMMYFUNCTION("""COMPUTED_VALUE"""),264.98)</f>
        <v>264.98</v>
      </c>
    </row>
    <row r="2544">
      <c r="A2544" s="2">
        <f>IFERROR(__xludf.DUMMYFUNCTION("""COMPUTED_VALUE"""),43871.66666666667)</f>
        <v>43871.66667</v>
      </c>
      <c r="B2544" s="1">
        <f>IFERROR(__xludf.DUMMYFUNCTION("""COMPUTED_VALUE"""),268.28)</f>
        <v>268.28</v>
      </c>
    </row>
    <row r="2545">
      <c r="A2545" s="2">
        <f>IFERROR(__xludf.DUMMYFUNCTION("""COMPUTED_VALUE"""),43872.66666666667)</f>
        <v>43872.66667</v>
      </c>
      <c r="B2545" s="1">
        <f>IFERROR(__xludf.DUMMYFUNCTION("""COMPUTED_VALUE"""),267.79)</f>
        <v>267.79</v>
      </c>
    </row>
    <row r="2546">
      <c r="A2546" s="2">
        <f>IFERROR(__xludf.DUMMYFUNCTION("""COMPUTED_VALUE"""),43873.66666666667)</f>
        <v>43873.66667</v>
      </c>
      <c r="B2546" s="1">
        <f>IFERROR(__xludf.DUMMYFUNCTION("""COMPUTED_VALUE"""),270.64)</f>
        <v>270.64</v>
      </c>
    </row>
    <row r="2547">
      <c r="A2547" s="2">
        <f>IFERROR(__xludf.DUMMYFUNCTION("""COMPUTED_VALUE"""),43874.66666666667)</f>
        <v>43874.66667</v>
      </c>
      <c r="B2547" s="1">
        <f>IFERROR(__xludf.DUMMYFUNCTION("""COMPUTED_VALUE"""),270.09)</f>
        <v>270.09</v>
      </c>
    </row>
    <row r="2548">
      <c r="A2548" s="2">
        <f>IFERROR(__xludf.DUMMYFUNCTION("""COMPUTED_VALUE"""),43875.66666666667)</f>
        <v>43875.66667</v>
      </c>
      <c r="B2548" s="1">
        <f>IFERROR(__xludf.DUMMYFUNCTION("""COMPUTED_VALUE"""),271.18)</f>
        <v>271.18</v>
      </c>
    </row>
    <row r="2549">
      <c r="A2549" s="2">
        <f>IFERROR(__xludf.DUMMYFUNCTION("""COMPUTED_VALUE"""),43879.66666666667)</f>
        <v>43879.66667</v>
      </c>
      <c r="B2549" s="1">
        <f>IFERROR(__xludf.DUMMYFUNCTION("""COMPUTED_VALUE"""),270.19)</f>
        <v>270.19</v>
      </c>
    </row>
    <row r="2550">
      <c r="A2550" s="2">
        <f>IFERROR(__xludf.DUMMYFUNCTION("""COMPUTED_VALUE"""),43880.66666666667)</f>
        <v>43880.66667</v>
      </c>
      <c r="B2550" s="1">
        <f>IFERROR(__xludf.DUMMYFUNCTION("""COMPUTED_VALUE"""),273.21)</f>
        <v>273.21</v>
      </c>
    </row>
    <row r="2551">
      <c r="A2551" s="2">
        <f>IFERROR(__xludf.DUMMYFUNCTION("""COMPUTED_VALUE"""),43881.66666666667)</f>
        <v>43881.66667</v>
      </c>
      <c r="B2551" s="1">
        <f>IFERROR(__xludf.DUMMYFUNCTION("""COMPUTED_VALUE"""),270.68)</f>
        <v>270.68</v>
      </c>
    </row>
    <row r="2552">
      <c r="A2552" s="2">
        <f>IFERROR(__xludf.DUMMYFUNCTION("""COMPUTED_VALUE"""),43882.66666666667)</f>
        <v>43882.66667</v>
      </c>
      <c r="B2552" s="1">
        <f>IFERROR(__xludf.DUMMYFUNCTION("""COMPUTED_VALUE"""),264.68)</f>
        <v>264.68</v>
      </c>
    </row>
    <row r="2553">
      <c r="A2553" s="2">
        <f>IFERROR(__xludf.DUMMYFUNCTION("""COMPUTED_VALUE"""),43885.66666666667)</f>
        <v>43885.66667</v>
      </c>
      <c r="B2553" s="1">
        <f>IFERROR(__xludf.DUMMYFUNCTION("""COMPUTED_VALUE"""),253.85)</f>
        <v>253.85</v>
      </c>
    </row>
    <row r="2554">
      <c r="A2554" s="2">
        <f>IFERROR(__xludf.DUMMYFUNCTION("""COMPUTED_VALUE"""),43886.66666666667)</f>
        <v>43886.66667</v>
      </c>
      <c r="B2554" s="1">
        <f>IFERROR(__xludf.DUMMYFUNCTION("""COMPUTED_VALUE"""),245.78)</f>
        <v>245.78</v>
      </c>
    </row>
    <row r="2555">
      <c r="A2555" s="2">
        <f>IFERROR(__xludf.DUMMYFUNCTION("""COMPUTED_VALUE"""),43887.66666666667)</f>
        <v>43887.66667</v>
      </c>
      <c r="B2555" s="1">
        <f>IFERROR(__xludf.DUMMYFUNCTION("""COMPUTED_VALUE"""),246.35)</f>
        <v>246.35</v>
      </c>
    </row>
    <row r="2556">
      <c r="A2556" s="2">
        <f>IFERROR(__xludf.DUMMYFUNCTION("""COMPUTED_VALUE"""),43888.66666666667)</f>
        <v>43888.66667</v>
      </c>
      <c r="B2556" s="1">
        <f>IFERROR(__xludf.DUMMYFUNCTION("""COMPUTED_VALUE"""),233.6)</f>
        <v>233.6</v>
      </c>
    </row>
    <row r="2557">
      <c r="A2557" s="2">
        <f>IFERROR(__xludf.DUMMYFUNCTION("""COMPUTED_VALUE"""),43889.66666666667)</f>
        <v>43889.66667</v>
      </c>
      <c r="B2557" s="1">
        <f>IFERROR(__xludf.DUMMYFUNCTION("""COMPUTED_VALUE"""),235.65)</f>
        <v>235.65</v>
      </c>
    </row>
    <row r="2558">
      <c r="A2558" s="2">
        <f>IFERROR(__xludf.DUMMYFUNCTION("""COMPUTED_VALUE"""),43892.66666666667)</f>
        <v>43892.66667</v>
      </c>
      <c r="B2558" s="1">
        <f>IFERROR(__xludf.DUMMYFUNCTION("""COMPUTED_VALUE"""),248.02)</f>
        <v>248.02</v>
      </c>
    </row>
    <row r="2559">
      <c r="A2559" s="2">
        <f>IFERROR(__xludf.DUMMYFUNCTION("""COMPUTED_VALUE"""),43893.66666666667)</f>
        <v>43893.66667</v>
      </c>
      <c r="B2559" s="1">
        <f>IFERROR(__xludf.DUMMYFUNCTION("""COMPUTED_VALUE"""),238.97)</f>
        <v>238.97</v>
      </c>
    </row>
    <row r="2560">
      <c r="A2560" s="2">
        <f>IFERROR(__xludf.DUMMYFUNCTION("""COMPUTED_VALUE"""),43894.66666666667)</f>
        <v>43894.66667</v>
      </c>
      <c r="B2560" s="1">
        <f>IFERROR(__xludf.DUMMYFUNCTION("""COMPUTED_VALUE"""),248.72)</f>
        <v>248.72</v>
      </c>
    </row>
    <row r="2561">
      <c r="A2561" s="2">
        <f>IFERROR(__xludf.DUMMYFUNCTION("""COMPUTED_VALUE"""),43895.66666666667)</f>
        <v>43895.66667</v>
      </c>
      <c r="B2561" s="1">
        <f>IFERROR(__xludf.DUMMYFUNCTION("""COMPUTED_VALUE"""),240.94)</f>
        <v>240.94</v>
      </c>
    </row>
    <row r="2562">
      <c r="A2562" s="2">
        <f>IFERROR(__xludf.DUMMYFUNCTION("""COMPUTED_VALUE"""),43896.66666666667)</f>
        <v>43896.66667</v>
      </c>
      <c r="B2562" s="1">
        <f>IFERROR(__xludf.DUMMYFUNCTION("""COMPUTED_VALUE"""),235.83)</f>
        <v>235.83</v>
      </c>
    </row>
    <row r="2563">
      <c r="A2563" s="2">
        <f>IFERROR(__xludf.DUMMYFUNCTION("""COMPUTED_VALUE"""),43899.66666666667)</f>
        <v>43899.66667</v>
      </c>
      <c r="B2563" s="1">
        <f>IFERROR(__xludf.DUMMYFUNCTION("""COMPUTED_VALUE"""),217.65)</f>
        <v>217.65</v>
      </c>
    </row>
    <row r="2564">
      <c r="A2564" s="2">
        <f>IFERROR(__xludf.DUMMYFUNCTION("""COMPUTED_VALUE"""),43900.66666666667)</f>
        <v>43900.66667</v>
      </c>
      <c r="B2564" s="1">
        <f>IFERROR(__xludf.DUMMYFUNCTION("""COMPUTED_VALUE"""),230.52)</f>
        <v>230.52</v>
      </c>
    </row>
    <row r="2565">
      <c r="A2565" s="2">
        <f>IFERROR(__xludf.DUMMYFUNCTION("""COMPUTED_VALUE"""),43901.66666666667)</f>
        <v>43901.66667</v>
      </c>
      <c r="B2565" s="1">
        <f>IFERROR(__xludf.DUMMYFUNCTION("""COMPUTED_VALUE"""),219.43)</f>
        <v>219.43</v>
      </c>
    </row>
    <row r="2566">
      <c r="A2566" s="2">
        <f>IFERROR(__xludf.DUMMYFUNCTION("""COMPUTED_VALUE"""),43902.66666666667)</f>
        <v>43902.66667</v>
      </c>
      <c r="B2566" s="1">
        <f>IFERROR(__xludf.DUMMYFUNCTION("""COMPUTED_VALUE"""),197.84)</f>
        <v>197.84</v>
      </c>
    </row>
    <row r="2567">
      <c r="A2567" s="2">
        <f>IFERROR(__xludf.DUMMYFUNCTION("""COMPUTED_VALUE"""),43903.66666666667)</f>
        <v>43903.66667</v>
      </c>
      <c r="B2567" s="1">
        <f>IFERROR(__xludf.DUMMYFUNCTION("""COMPUTED_VALUE"""),219.63)</f>
        <v>219.63</v>
      </c>
    </row>
    <row r="2568">
      <c r="A2568" s="2">
        <f>IFERROR(__xludf.DUMMYFUNCTION("""COMPUTED_VALUE"""),43906.66666666667)</f>
        <v>43906.66667</v>
      </c>
      <c r="B2568" s="1">
        <f>IFERROR(__xludf.DUMMYFUNCTION("""COMPUTED_VALUE"""),190.01)</f>
        <v>190.01</v>
      </c>
    </row>
    <row r="2569">
      <c r="A2569" s="2">
        <f>IFERROR(__xludf.DUMMYFUNCTION("""COMPUTED_VALUE"""),43907.66666666667)</f>
        <v>43907.66667</v>
      </c>
      <c r="B2569" s="1">
        <f>IFERROR(__xludf.DUMMYFUNCTION("""COMPUTED_VALUE"""),201.46)</f>
        <v>201.46</v>
      </c>
    </row>
    <row r="2570">
      <c r="A2570" s="2">
        <f>IFERROR(__xludf.DUMMYFUNCTION("""COMPUTED_VALUE"""),43908.66666666667)</f>
        <v>43908.66667</v>
      </c>
      <c r="B2570" s="1">
        <f>IFERROR(__xludf.DUMMYFUNCTION("""COMPUTED_VALUE"""),194.69)</f>
        <v>194.69</v>
      </c>
    </row>
    <row r="2571">
      <c r="A2571" s="2">
        <f>IFERROR(__xludf.DUMMYFUNCTION("""COMPUTED_VALUE"""),43909.66666666667)</f>
        <v>43909.66667</v>
      </c>
      <c r="B2571" s="1">
        <f>IFERROR(__xludf.DUMMYFUNCTION("""COMPUTED_VALUE"""),195.0)</f>
        <v>195</v>
      </c>
    </row>
    <row r="2572">
      <c r="A2572" s="2">
        <f>IFERROR(__xludf.DUMMYFUNCTION("""COMPUTED_VALUE"""),43910.66666666667)</f>
        <v>43910.66667</v>
      </c>
      <c r="B2572" s="1">
        <f>IFERROR(__xludf.DUMMYFUNCTION("""COMPUTED_VALUE"""),187.15)</f>
        <v>187.15</v>
      </c>
    </row>
    <row r="2573">
      <c r="A2573" s="2">
        <f>IFERROR(__xludf.DUMMYFUNCTION("""COMPUTED_VALUE"""),43913.66666666667)</f>
        <v>43913.66667</v>
      </c>
      <c r="B2573" s="1">
        <f>IFERROR(__xludf.DUMMYFUNCTION("""COMPUTED_VALUE"""),185.49)</f>
        <v>185.49</v>
      </c>
    </row>
    <row r="2574">
      <c r="A2574" s="2">
        <f>IFERROR(__xludf.DUMMYFUNCTION("""COMPUTED_VALUE"""),43914.66666666667)</f>
        <v>43914.66667</v>
      </c>
      <c r="B2574" s="1">
        <f>IFERROR(__xludf.DUMMYFUNCTION("""COMPUTED_VALUE"""),204.77)</f>
        <v>204.77</v>
      </c>
    </row>
    <row r="2575">
      <c r="A2575" s="2">
        <f>IFERROR(__xludf.DUMMYFUNCTION("""COMPUTED_VALUE"""),43915.66666666667)</f>
        <v>43915.66667</v>
      </c>
      <c r="B2575" s="1">
        <f>IFERROR(__xludf.DUMMYFUNCTION("""COMPUTED_VALUE"""),204.87)</f>
        <v>204.87</v>
      </c>
    </row>
    <row r="2576">
      <c r="A2576" s="2">
        <f>IFERROR(__xludf.DUMMYFUNCTION("""COMPUTED_VALUE"""),43916.66666666667)</f>
        <v>43916.66667</v>
      </c>
      <c r="B2576" s="1">
        <f>IFERROR(__xludf.DUMMYFUNCTION("""COMPUTED_VALUE"""),217.53)</f>
        <v>217.53</v>
      </c>
    </row>
    <row r="2577">
      <c r="A2577" s="2">
        <f>IFERROR(__xludf.DUMMYFUNCTION("""COMPUTED_VALUE"""),43917.66666666667)</f>
        <v>43917.66667</v>
      </c>
      <c r="B2577" s="1">
        <f>IFERROR(__xludf.DUMMYFUNCTION("""COMPUTED_VALUE"""),207.91)</f>
        <v>207.91</v>
      </c>
    </row>
    <row r="2578">
      <c r="A2578" s="2">
        <f>IFERROR(__xludf.DUMMYFUNCTION("""COMPUTED_VALUE"""),43920.66666666667)</f>
        <v>43920.66667</v>
      </c>
      <c r="B2578" s="1">
        <f>IFERROR(__xludf.DUMMYFUNCTION("""COMPUTED_VALUE"""),216.14)</f>
        <v>216.14</v>
      </c>
    </row>
    <row r="2579">
      <c r="A2579" s="2">
        <f>IFERROR(__xludf.DUMMYFUNCTION("""COMPUTED_VALUE"""),43921.66666666667)</f>
        <v>43921.66667</v>
      </c>
      <c r="B2579" s="1">
        <f>IFERROR(__xludf.DUMMYFUNCTION("""COMPUTED_VALUE"""),211.9)</f>
        <v>211.9</v>
      </c>
    </row>
    <row r="2580">
      <c r="A2580" s="2">
        <f>IFERROR(__xludf.DUMMYFUNCTION("""COMPUTED_VALUE"""),43922.66666666667)</f>
        <v>43922.66667</v>
      </c>
      <c r="B2580" s="1">
        <f>IFERROR(__xludf.DUMMYFUNCTION("""COMPUTED_VALUE"""),201.88)</f>
        <v>201.88</v>
      </c>
    </row>
    <row r="2581">
      <c r="A2581" s="2">
        <f>IFERROR(__xludf.DUMMYFUNCTION("""COMPUTED_VALUE"""),43923.66666666667)</f>
        <v>43923.66667</v>
      </c>
      <c r="B2581" s="1">
        <f>IFERROR(__xludf.DUMMYFUNCTION("""COMPUTED_VALUE"""),205.83)</f>
        <v>205.83</v>
      </c>
    </row>
    <row r="2582">
      <c r="A2582" s="2">
        <f>IFERROR(__xludf.DUMMYFUNCTION("""COMPUTED_VALUE"""),43924.66666666667)</f>
        <v>43924.66667</v>
      </c>
      <c r="B2582" s="1">
        <f>IFERROR(__xludf.DUMMYFUNCTION("""COMPUTED_VALUE"""),202.51)</f>
        <v>202.51</v>
      </c>
    </row>
    <row r="2583">
      <c r="A2583" s="2">
        <f>IFERROR(__xludf.DUMMYFUNCTION("""COMPUTED_VALUE"""),43927.66666666667)</f>
        <v>43927.66667</v>
      </c>
      <c r="B2583" s="1">
        <f>IFERROR(__xludf.DUMMYFUNCTION("""COMPUTED_VALUE"""),219.76)</f>
        <v>219.76</v>
      </c>
    </row>
    <row r="2584">
      <c r="A2584" s="2">
        <f>IFERROR(__xludf.DUMMYFUNCTION("""COMPUTED_VALUE"""),43928.66666666667)</f>
        <v>43928.66667</v>
      </c>
      <c r="B2584" s="1">
        <f>IFERROR(__xludf.DUMMYFUNCTION("""COMPUTED_VALUE"""),218.09)</f>
        <v>218.09</v>
      </c>
    </row>
    <row r="2585">
      <c r="A2585" s="2">
        <f>IFERROR(__xludf.DUMMYFUNCTION("""COMPUTED_VALUE"""),43929.66666666667)</f>
        <v>43929.66667</v>
      </c>
      <c r="B2585" s="1">
        <f>IFERROR(__xludf.DUMMYFUNCTION("""COMPUTED_VALUE"""),224.35)</f>
        <v>224.35</v>
      </c>
    </row>
    <row r="2586">
      <c r="A2586" s="2">
        <f>IFERROR(__xludf.DUMMYFUNCTION("""COMPUTED_VALUE"""),43930.66666666667)</f>
        <v>43930.66667</v>
      </c>
      <c r="B2586" s="1">
        <f>IFERROR(__xludf.DUMMYFUNCTION("""COMPUTED_VALUE"""),224.88)</f>
        <v>224.88</v>
      </c>
    </row>
    <row r="2587">
      <c r="A2587" s="2">
        <f>IFERROR(__xludf.DUMMYFUNCTION("""COMPUTED_VALUE"""),43934.66666666667)</f>
        <v>43934.66667</v>
      </c>
      <c r="B2587" s="1">
        <f>IFERROR(__xludf.DUMMYFUNCTION("""COMPUTED_VALUE"""),225.39)</f>
        <v>225.39</v>
      </c>
    </row>
    <row r="2588">
      <c r="A2588" s="2">
        <f>IFERROR(__xludf.DUMMYFUNCTION("""COMPUTED_VALUE"""),43935.66666666667)</f>
        <v>43935.66667</v>
      </c>
      <c r="B2588" s="1">
        <f>IFERROR(__xludf.DUMMYFUNCTION("""COMPUTED_VALUE"""),234.54)</f>
        <v>234.54</v>
      </c>
    </row>
    <row r="2589">
      <c r="A2589" s="2">
        <f>IFERROR(__xludf.DUMMYFUNCTION("""COMPUTED_VALUE"""),43936.66666666667)</f>
        <v>43936.66667</v>
      </c>
      <c r="B2589" s="1">
        <f>IFERROR(__xludf.DUMMYFUNCTION("""COMPUTED_VALUE"""),229.46)</f>
        <v>229.46</v>
      </c>
    </row>
    <row r="2590">
      <c r="A2590" s="2">
        <f>IFERROR(__xludf.DUMMYFUNCTION("""COMPUTED_VALUE"""),43937.66666666667)</f>
        <v>43937.66667</v>
      </c>
      <c r="B2590" s="1">
        <f>IFERROR(__xludf.DUMMYFUNCTION("""COMPUTED_VALUE"""),231.84)</f>
        <v>231.84</v>
      </c>
    </row>
    <row r="2591">
      <c r="A2591" s="2">
        <f>IFERROR(__xludf.DUMMYFUNCTION("""COMPUTED_VALUE"""),43938.66666666667)</f>
        <v>43938.66667</v>
      </c>
      <c r="B2591" s="1">
        <f>IFERROR(__xludf.DUMMYFUNCTION("""COMPUTED_VALUE"""),235.57)</f>
        <v>235.57</v>
      </c>
    </row>
    <row r="2592">
      <c r="A2592" s="2">
        <f>IFERROR(__xludf.DUMMYFUNCTION("""COMPUTED_VALUE"""),43941.66666666667)</f>
        <v>43941.66667</v>
      </c>
      <c r="B2592" s="1">
        <f>IFERROR(__xludf.DUMMYFUNCTION("""COMPUTED_VALUE"""),231.66)</f>
        <v>231.66</v>
      </c>
    </row>
    <row r="2593">
      <c r="A2593" s="2">
        <f>IFERROR(__xludf.DUMMYFUNCTION("""COMPUTED_VALUE"""),43942.66666666667)</f>
        <v>43942.66667</v>
      </c>
      <c r="B2593" s="1">
        <f>IFERROR(__xludf.DUMMYFUNCTION("""COMPUTED_VALUE"""),222.14)</f>
        <v>222.14</v>
      </c>
    </row>
    <row r="2594">
      <c r="A2594" s="2">
        <f>IFERROR(__xludf.DUMMYFUNCTION("""COMPUTED_VALUE"""),43943.66666666667)</f>
        <v>43943.66667</v>
      </c>
      <c r="B2594" s="1">
        <f>IFERROR(__xludf.DUMMYFUNCTION("""COMPUTED_VALUE"""),230.56)</f>
        <v>230.56</v>
      </c>
    </row>
    <row r="2595">
      <c r="A2595" s="2">
        <f>IFERROR(__xludf.DUMMYFUNCTION("""COMPUTED_VALUE"""),43944.66666666667)</f>
        <v>43944.66667</v>
      </c>
      <c r="B2595" s="1">
        <f>IFERROR(__xludf.DUMMYFUNCTION("""COMPUTED_VALUE"""),229.38)</f>
        <v>229.38</v>
      </c>
    </row>
    <row r="2596">
      <c r="A2596" s="2">
        <f>IFERROR(__xludf.DUMMYFUNCTION("""COMPUTED_VALUE"""),43945.66666666667)</f>
        <v>43945.66667</v>
      </c>
      <c r="B2596" s="1">
        <f>IFERROR(__xludf.DUMMYFUNCTION("""COMPUTED_VALUE"""),233.89)</f>
        <v>233.89</v>
      </c>
    </row>
    <row r="2597">
      <c r="A2597" s="2">
        <f>IFERROR(__xludf.DUMMYFUNCTION("""COMPUTED_VALUE"""),43948.66666666667)</f>
        <v>43948.66667</v>
      </c>
      <c r="B2597" s="1">
        <f>IFERROR(__xludf.DUMMYFUNCTION("""COMPUTED_VALUE"""),236.55)</f>
        <v>236.55</v>
      </c>
    </row>
    <row r="2598">
      <c r="A2598" s="2">
        <f>IFERROR(__xludf.DUMMYFUNCTION("""COMPUTED_VALUE"""),43949.66666666667)</f>
        <v>43949.66667</v>
      </c>
      <c r="B2598" s="1">
        <f>IFERROR(__xludf.DUMMYFUNCTION("""COMPUTED_VALUE"""),233.55)</f>
        <v>233.55</v>
      </c>
    </row>
    <row r="2599">
      <c r="A2599" s="2">
        <f>IFERROR(__xludf.DUMMYFUNCTION("""COMPUTED_VALUE"""),43950.66666666667)</f>
        <v>43950.66667</v>
      </c>
      <c r="B2599" s="1">
        <f>IFERROR(__xludf.DUMMYFUNCTION("""COMPUTED_VALUE"""),243.52)</f>
        <v>243.52</v>
      </c>
    </row>
    <row r="2600">
      <c r="A2600" s="2">
        <f>IFERROR(__xludf.DUMMYFUNCTION("""COMPUTED_VALUE"""),43951.66666666667)</f>
        <v>43951.66667</v>
      </c>
      <c r="B2600" s="1">
        <f>IFERROR(__xludf.DUMMYFUNCTION("""COMPUTED_VALUE"""),242.0)</f>
        <v>242</v>
      </c>
    </row>
    <row r="2601">
      <c r="A2601" s="2">
        <f>IFERROR(__xludf.DUMMYFUNCTION("""COMPUTED_VALUE"""),43952.66666666667)</f>
        <v>43952.66667</v>
      </c>
      <c r="B2601" s="1">
        <f>IFERROR(__xludf.DUMMYFUNCTION("""COMPUTED_VALUE"""),235.05)</f>
        <v>235.05</v>
      </c>
    </row>
    <row r="2602">
      <c r="A2602" s="2">
        <f>IFERROR(__xludf.DUMMYFUNCTION("""COMPUTED_VALUE"""),43955.66666666667)</f>
        <v>43955.66667</v>
      </c>
      <c r="B2602" s="1">
        <f>IFERROR(__xludf.DUMMYFUNCTION("""COMPUTED_VALUE"""),237.94)</f>
        <v>237.94</v>
      </c>
    </row>
    <row r="2603">
      <c r="A2603" s="2">
        <f>IFERROR(__xludf.DUMMYFUNCTION("""COMPUTED_VALUE"""),43956.66666666667)</f>
        <v>43956.66667</v>
      </c>
      <c r="B2603" s="1">
        <f>IFERROR(__xludf.DUMMYFUNCTION("""COMPUTED_VALUE"""),241.62)</f>
        <v>241.62</v>
      </c>
    </row>
    <row r="2604">
      <c r="A2604" s="2">
        <f>IFERROR(__xludf.DUMMYFUNCTION("""COMPUTED_VALUE"""),43957.66666666667)</f>
        <v>43957.66667</v>
      </c>
      <c r="B2604" s="1">
        <f>IFERROR(__xludf.DUMMYFUNCTION("""COMPUTED_VALUE"""),243.36)</f>
        <v>243.36</v>
      </c>
    </row>
    <row r="2605">
      <c r="A2605" s="2">
        <f>IFERROR(__xludf.DUMMYFUNCTION("""COMPUTED_VALUE"""),43958.66666666667)</f>
        <v>43958.66667</v>
      </c>
      <c r="B2605" s="1">
        <f>IFERROR(__xludf.DUMMYFUNCTION("""COMPUTED_VALUE"""),247.74)</f>
        <v>247.74</v>
      </c>
    </row>
    <row r="2606">
      <c r="A2606" s="2">
        <f>IFERROR(__xludf.DUMMYFUNCTION("""COMPUTED_VALUE"""),43959.66666666667)</f>
        <v>43959.66667</v>
      </c>
      <c r="B2606" s="1">
        <f>IFERROR(__xludf.DUMMYFUNCTION("""COMPUTED_VALUE"""),251.41)</f>
        <v>251.41</v>
      </c>
    </row>
    <row r="2607">
      <c r="A2607" s="2">
        <f>IFERROR(__xludf.DUMMYFUNCTION("""COMPUTED_VALUE"""),43962.66666666667)</f>
        <v>43962.66667</v>
      </c>
      <c r="B2607" s="1">
        <f>IFERROR(__xludf.DUMMYFUNCTION("""COMPUTED_VALUE"""),253.14)</f>
        <v>253.14</v>
      </c>
    </row>
    <row r="2608">
      <c r="A2608" s="2">
        <f>IFERROR(__xludf.DUMMYFUNCTION("""COMPUTED_VALUE"""),43963.66666666667)</f>
        <v>43963.66667</v>
      </c>
      <c r="B2608" s="1">
        <f>IFERROR(__xludf.DUMMYFUNCTION("""COMPUTED_VALUE"""),247.7)</f>
        <v>247.7</v>
      </c>
    </row>
    <row r="2609">
      <c r="A2609" s="2">
        <f>IFERROR(__xludf.DUMMYFUNCTION("""COMPUTED_VALUE"""),43964.66666666667)</f>
        <v>43964.66667</v>
      </c>
      <c r="B2609" s="1">
        <f>IFERROR(__xludf.DUMMYFUNCTION("""COMPUTED_VALUE"""),243.3)</f>
        <v>243.3</v>
      </c>
    </row>
    <row r="2610">
      <c r="A2610" s="2">
        <f>IFERROR(__xludf.DUMMYFUNCTION("""COMPUTED_VALUE"""),43965.66666666667)</f>
        <v>43965.66667</v>
      </c>
      <c r="B2610" s="1">
        <f>IFERROR(__xludf.DUMMYFUNCTION("""COMPUTED_VALUE"""),246.23)</f>
        <v>246.23</v>
      </c>
    </row>
    <row r="2611">
      <c r="A2611" s="2">
        <f>IFERROR(__xludf.DUMMYFUNCTION("""COMPUTED_VALUE"""),43966.66666666667)</f>
        <v>43966.66667</v>
      </c>
      <c r="B2611" s="1">
        <f>IFERROR(__xludf.DUMMYFUNCTION("""COMPUTED_VALUE"""),247.68)</f>
        <v>247.68</v>
      </c>
    </row>
    <row r="2612">
      <c r="A2612" s="2">
        <f>IFERROR(__xludf.DUMMYFUNCTION("""COMPUTED_VALUE"""),43969.66666666667)</f>
        <v>43969.66667</v>
      </c>
      <c r="B2612" s="1">
        <f>IFERROR(__xludf.DUMMYFUNCTION("""COMPUTED_VALUE"""),253.65)</f>
        <v>253.65</v>
      </c>
    </row>
    <row r="2613">
      <c r="A2613" s="2">
        <f>IFERROR(__xludf.DUMMYFUNCTION("""COMPUTED_VALUE"""),43970.66666666667)</f>
        <v>43970.66667</v>
      </c>
      <c r="B2613" s="1">
        <f>IFERROR(__xludf.DUMMYFUNCTION("""COMPUTED_VALUE"""),252.88)</f>
        <v>252.88</v>
      </c>
    </row>
    <row r="2614">
      <c r="A2614" s="2">
        <f>IFERROR(__xludf.DUMMYFUNCTION("""COMPUTED_VALUE"""),43971.66666666667)</f>
        <v>43971.66667</v>
      </c>
      <c r="B2614" s="1">
        <f>IFERROR(__xludf.DUMMYFUNCTION("""COMPUTED_VALUE"""),258.67)</f>
        <v>258.67</v>
      </c>
    </row>
    <row r="2615">
      <c r="A2615" s="2">
        <f>IFERROR(__xludf.DUMMYFUNCTION("""COMPUTED_VALUE"""),43972.66666666667)</f>
        <v>43972.66667</v>
      </c>
      <c r="B2615" s="1">
        <f>IFERROR(__xludf.DUMMYFUNCTION("""COMPUTED_VALUE"""),255.47)</f>
        <v>255.47</v>
      </c>
    </row>
    <row r="2616">
      <c r="A2616" s="2">
        <f>IFERROR(__xludf.DUMMYFUNCTION("""COMPUTED_VALUE"""),43973.66666666667)</f>
        <v>43973.66667</v>
      </c>
      <c r="B2616" s="1">
        <f>IFERROR(__xludf.DUMMYFUNCTION("""COMPUTED_VALUE"""),256.72)</f>
        <v>256.72</v>
      </c>
    </row>
    <row r="2617">
      <c r="A2617" s="2">
        <f>IFERROR(__xludf.DUMMYFUNCTION("""COMPUTED_VALUE"""),43977.66666666667)</f>
        <v>43977.66667</v>
      </c>
      <c r="B2617" s="1">
        <f>IFERROR(__xludf.DUMMYFUNCTION("""COMPUTED_VALUE"""),256.9)</f>
        <v>256.9</v>
      </c>
    </row>
    <row r="2618">
      <c r="A2618" s="2">
        <f>IFERROR(__xludf.DUMMYFUNCTION("""COMPUTED_VALUE"""),43978.66666666667)</f>
        <v>43978.66667</v>
      </c>
      <c r="B2618" s="1">
        <f>IFERROR(__xludf.DUMMYFUNCTION("""COMPUTED_VALUE"""),258.33)</f>
        <v>258.33</v>
      </c>
    </row>
    <row r="2619">
      <c r="A2619" s="2">
        <f>IFERROR(__xludf.DUMMYFUNCTION("""COMPUTED_VALUE"""),43979.66666666667)</f>
        <v>43979.66667</v>
      </c>
      <c r="B2619" s="1">
        <f>IFERROR(__xludf.DUMMYFUNCTION("""COMPUTED_VALUE"""),257.81)</f>
        <v>257.81</v>
      </c>
    </row>
    <row r="2620">
      <c r="A2620" s="2">
        <f>IFERROR(__xludf.DUMMYFUNCTION("""COMPUTED_VALUE"""),43980.66666666667)</f>
        <v>43980.66667</v>
      </c>
      <c r="B2620" s="1">
        <f>IFERROR(__xludf.DUMMYFUNCTION("""COMPUTED_VALUE"""),261.03)</f>
        <v>261.03</v>
      </c>
    </row>
    <row r="2621">
      <c r="A2621" s="2">
        <f>IFERROR(__xludf.DUMMYFUNCTION("""COMPUTED_VALUE"""),43983.66666666667)</f>
        <v>43983.66667</v>
      </c>
      <c r="B2621" s="1">
        <f>IFERROR(__xludf.DUMMYFUNCTION("""COMPUTED_VALUE"""),261.87)</f>
        <v>261.87</v>
      </c>
    </row>
    <row r="2622">
      <c r="A2622" s="2">
        <f>IFERROR(__xludf.DUMMYFUNCTION("""COMPUTED_VALUE"""),43984.66666666667)</f>
        <v>43984.66667</v>
      </c>
      <c r="B2622" s="1">
        <f>IFERROR(__xludf.DUMMYFUNCTION("""COMPUTED_VALUE"""),264.21)</f>
        <v>264.21</v>
      </c>
    </row>
    <row r="2623">
      <c r="A2623" s="2">
        <f>IFERROR(__xludf.DUMMYFUNCTION("""COMPUTED_VALUE"""),43985.66666666667)</f>
        <v>43985.66667</v>
      </c>
      <c r="B2623" s="1">
        <f>IFERROR(__xludf.DUMMYFUNCTION("""COMPUTED_VALUE"""),266.67)</f>
        <v>266.67</v>
      </c>
    </row>
    <row r="2624">
      <c r="A2624" s="2">
        <f>IFERROR(__xludf.DUMMYFUNCTION("""COMPUTED_VALUE"""),43986.66666666667)</f>
        <v>43986.66667</v>
      </c>
      <c r="B2624" s="1">
        <f>IFERROR(__xludf.DUMMYFUNCTION("""COMPUTED_VALUE"""),264.05)</f>
        <v>264.05</v>
      </c>
    </row>
    <row r="2625">
      <c r="A2625" s="2">
        <f>IFERROR(__xludf.DUMMYFUNCTION("""COMPUTED_VALUE"""),43987.66666666667)</f>
        <v>43987.66667</v>
      </c>
      <c r="B2625" s="1">
        <f>IFERROR(__xludf.DUMMYFUNCTION("""COMPUTED_VALUE"""),270.43)</f>
        <v>270.43</v>
      </c>
    </row>
    <row r="2626">
      <c r="A2626" s="2">
        <f>IFERROR(__xludf.DUMMYFUNCTION("""COMPUTED_VALUE"""),43990.66666666667)</f>
        <v>43990.66667</v>
      </c>
      <c r="B2626" s="1">
        <f>IFERROR(__xludf.DUMMYFUNCTION("""COMPUTED_VALUE"""),272.09)</f>
        <v>272.09</v>
      </c>
    </row>
    <row r="2627">
      <c r="A2627" s="2">
        <f>IFERROR(__xludf.DUMMYFUNCTION("""COMPUTED_VALUE"""),43991.66666666667)</f>
        <v>43991.66667</v>
      </c>
      <c r="B2627" s="1">
        <f>IFERROR(__xludf.DUMMYFUNCTION("""COMPUTED_VALUE"""),272.7)</f>
        <v>272.7</v>
      </c>
    </row>
    <row r="2628">
      <c r="A2628" s="2">
        <f>IFERROR(__xludf.DUMMYFUNCTION("""COMPUTED_VALUE"""),43992.66666666667)</f>
        <v>43992.66667</v>
      </c>
      <c r="B2628" s="1">
        <f>IFERROR(__xludf.DUMMYFUNCTION("""COMPUTED_VALUE"""),276.76)</f>
        <v>276.76</v>
      </c>
    </row>
    <row r="2629">
      <c r="A2629" s="2">
        <f>IFERROR(__xludf.DUMMYFUNCTION("""COMPUTED_VALUE"""),43993.66666666667)</f>
        <v>43993.66667</v>
      </c>
      <c r="B2629" s="1">
        <f>IFERROR(__xludf.DUMMYFUNCTION("""COMPUTED_VALUE"""),260.99)</f>
        <v>260.99</v>
      </c>
    </row>
    <row r="2630">
      <c r="A2630" s="2">
        <f>IFERROR(__xludf.DUMMYFUNCTION("""COMPUTED_VALUE"""),43994.66666666667)</f>
        <v>43994.66667</v>
      </c>
      <c r="B2630" s="1">
        <f>IFERROR(__xludf.DUMMYFUNCTION("""COMPUTED_VALUE"""),264.2)</f>
        <v>264.2</v>
      </c>
    </row>
    <row r="2631">
      <c r="A2631" s="2">
        <f>IFERROR(__xludf.DUMMYFUNCTION("""COMPUTED_VALUE"""),43997.66666666667)</f>
        <v>43997.66667</v>
      </c>
      <c r="B2631" s="1">
        <f>IFERROR(__xludf.DUMMYFUNCTION("""COMPUTED_VALUE"""),267.49)</f>
        <v>267.49</v>
      </c>
    </row>
    <row r="2632">
      <c r="A2632" s="2">
        <f>IFERROR(__xludf.DUMMYFUNCTION("""COMPUTED_VALUE"""),43998.66666666667)</f>
        <v>43998.66667</v>
      </c>
      <c r="B2632" s="1">
        <f>IFERROR(__xludf.DUMMYFUNCTION("""COMPUTED_VALUE"""),273.12)</f>
        <v>273.12</v>
      </c>
    </row>
    <row r="2633">
      <c r="A2633" s="2">
        <f>IFERROR(__xludf.DUMMYFUNCTION("""COMPUTED_VALUE"""),43999.66666666667)</f>
        <v>43999.66667</v>
      </c>
      <c r="B2633" s="1">
        <f>IFERROR(__xludf.DUMMYFUNCTION("""COMPUTED_VALUE"""),272.91)</f>
        <v>272.91</v>
      </c>
    </row>
    <row r="2634">
      <c r="A2634" s="2">
        <f>IFERROR(__xludf.DUMMYFUNCTION("""COMPUTED_VALUE"""),44000.66666666667)</f>
        <v>44000.66667</v>
      </c>
      <c r="B2634" s="1">
        <f>IFERROR(__xludf.DUMMYFUNCTION("""COMPUTED_VALUE"""),274.4)</f>
        <v>274.4</v>
      </c>
    </row>
    <row r="2635">
      <c r="A2635" s="2">
        <f>IFERROR(__xludf.DUMMYFUNCTION("""COMPUTED_VALUE"""),44001.66666666667)</f>
        <v>44001.66667</v>
      </c>
      <c r="B2635" s="1">
        <f>IFERROR(__xludf.DUMMYFUNCTION("""COMPUTED_VALUE"""),272.58)</f>
        <v>272.58</v>
      </c>
    </row>
    <row r="2636">
      <c r="A2636" s="2">
        <f>IFERROR(__xludf.DUMMYFUNCTION("""COMPUTED_VALUE"""),44004.66666666667)</f>
        <v>44004.66667</v>
      </c>
      <c r="B2636" s="1">
        <f>IFERROR(__xludf.DUMMYFUNCTION("""COMPUTED_VALUE"""),276.94)</f>
        <v>276.94</v>
      </c>
    </row>
    <row r="2637">
      <c r="A2637" s="2">
        <f>IFERROR(__xludf.DUMMYFUNCTION("""COMPUTED_VALUE"""),44005.66666666667)</f>
        <v>44005.66667</v>
      </c>
      <c r="B2637" s="1">
        <f>IFERROR(__xludf.DUMMYFUNCTION("""COMPUTED_VALUE"""),278.76)</f>
        <v>278.76</v>
      </c>
    </row>
    <row r="2638">
      <c r="A2638" s="2">
        <f>IFERROR(__xludf.DUMMYFUNCTION("""COMPUTED_VALUE"""),44006.66666666667)</f>
        <v>44006.66667</v>
      </c>
      <c r="B2638" s="1">
        <f>IFERROR(__xludf.DUMMYFUNCTION("""COMPUTED_VALUE"""),272.46)</f>
        <v>272.46</v>
      </c>
    </row>
    <row r="2639">
      <c r="A2639" s="2">
        <f>IFERROR(__xludf.DUMMYFUNCTION("""COMPUTED_VALUE"""),44007.66666666667)</f>
        <v>44007.66667</v>
      </c>
      <c r="B2639" s="1">
        <f>IFERROR(__xludf.DUMMYFUNCTION("""COMPUTED_VALUE"""),276.08)</f>
        <v>276.08</v>
      </c>
    </row>
    <row r="2640">
      <c r="A2640" s="2">
        <f>IFERROR(__xludf.DUMMYFUNCTION("""COMPUTED_VALUE"""),44008.66666666667)</f>
        <v>44008.66667</v>
      </c>
      <c r="B2640" s="1">
        <f>IFERROR(__xludf.DUMMYFUNCTION("""COMPUTED_VALUE"""),270.98)</f>
        <v>270.98</v>
      </c>
    </row>
    <row r="2641">
      <c r="A2641" s="2">
        <f>IFERROR(__xludf.DUMMYFUNCTION("""COMPUTED_VALUE"""),44011.66666666667)</f>
        <v>44011.66667</v>
      </c>
      <c r="B2641" s="1">
        <f>IFERROR(__xludf.DUMMYFUNCTION("""COMPUTED_VALUE"""),273.74)</f>
        <v>273.74</v>
      </c>
    </row>
    <row r="2642">
      <c r="A2642" s="2">
        <f>IFERROR(__xludf.DUMMYFUNCTION("""COMPUTED_VALUE"""),44012.66666666667)</f>
        <v>44012.66667</v>
      </c>
      <c r="B2642" s="1">
        <f>IFERROR(__xludf.DUMMYFUNCTION("""COMPUTED_VALUE"""),278.71)</f>
        <v>278.71</v>
      </c>
    </row>
    <row r="2643">
      <c r="A2643" s="2">
        <f>IFERROR(__xludf.DUMMYFUNCTION("""COMPUTED_VALUE"""),44013.66666666667)</f>
        <v>44013.66667</v>
      </c>
      <c r="B2643" s="1">
        <f>IFERROR(__xludf.DUMMYFUNCTION("""COMPUTED_VALUE"""),279.37)</f>
        <v>279.37</v>
      </c>
    </row>
    <row r="2644">
      <c r="A2644" s="2">
        <f>IFERROR(__xludf.DUMMYFUNCTION("""COMPUTED_VALUE"""),44014.66666666667)</f>
        <v>44014.66667</v>
      </c>
      <c r="B2644" s="1">
        <f>IFERROR(__xludf.DUMMYFUNCTION("""COMPUTED_VALUE"""),280.9)</f>
        <v>280.9</v>
      </c>
    </row>
    <row r="2645">
      <c r="A2645" s="2">
        <f>IFERROR(__xludf.DUMMYFUNCTION("""COMPUTED_VALUE"""),44018.66666666667)</f>
        <v>44018.66667</v>
      </c>
      <c r="B2645" s="1">
        <f>IFERROR(__xludf.DUMMYFUNCTION("""COMPUTED_VALUE"""),285.34)</f>
        <v>285.34</v>
      </c>
    </row>
    <row r="2646">
      <c r="A2646" s="2">
        <f>IFERROR(__xludf.DUMMYFUNCTION("""COMPUTED_VALUE"""),44019.66666666667)</f>
        <v>44019.66667</v>
      </c>
      <c r="B2646" s="1">
        <f>IFERROR(__xludf.DUMMYFUNCTION("""COMPUTED_VALUE"""),282.72)</f>
        <v>282.72</v>
      </c>
    </row>
    <row r="2647">
      <c r="A2647" s="2">
        <f>IFERROR(__xludf.DUMMYFUNCTION("""COMPUTED_VALUE"""),44020.66666666667)</f>
        <v>44020.66667</v>
      </c>
      <c r="B2647" s="1">
        <f>IFERROR(__xludf.DUMMYFUNCTION("""COMPUTED_VALUE"""),287.63)</f>
        <v>287.63</v>
      </c>
    </row>
    <row r="2648">
      <c r="A2648" s="2">
        <f>IFERROR(__xludf.DUMMYFUNCTION("""COMPUTED_VALUE"""),44021.66666666667)</f>
        <v>44021.66667</v>
      </c>
      <c r="B2648" s="1">
        <f>IFERROR(__xludf.DUMMYFUNCTION("""COMPUTED_VALUE"""),288.79)</f>
        <v>288.79</v>
      </c>
    </row>
    <row r="2649">
      <c r="A2649" s="2">
        <f>IFERROR(__xludf.DUMMYFUNCTION("""COMPUTED_VALUE"""),44022.66666666667)</f>
        <v>44022.66667</v>
      </c>
      <c r="B2649" s="1">
        <f>IFERROR(__xludf.DUMMYFUNCTION("""COMPUTED_VALUE"""),288.23)</f>
        <v>288.23</v>
      </c>
    </row>
    <row r="2650">
      <c r="A2650" s="2">
        <f>IFERROR(__xludf.DUMMYFUNCTION("""COMPUTED_VALUE"""),44025.66666666667)</f>
        <v>44025.66667</v>
      </c>
      <c r="B2650" s="1">
        <f>IFERROR(__xludf.DUMMYFUNCTION("""COMPUTED_VALUE"""),281.65)</f>
        <v>281.65</v>
      </c>
    </row>
    <row r="2651">
      <c r="A2651" s="2">
        <f>IFERROR(__xludf.DUMMYFUNCTION("""COMPUTED_VALUE"""),44026.66666666667)</f>
        <v>44026.66667</v>
      </c>
      <c r="B2651" s="1">
        <f>IFERROR(__xludf.DUMMYFUNCTION("""COMPUTED_VALUE"""),285.02)</f>
        <v>285.02</v>
      </c>
    </row>
    <row r="2652">
      <c r="A2652" s="2">
        <f>IFERROR(__xludf.DUMMYFUNCTION("""COMPUTED_VALUE"""),44027.66666666667)</f>
        <v>44027.66667</v>
      </c>
      <c r="B2652" s="1">
        <f>IFERROR(__xludf.DUMMYFUNCTION("""COMPUTED_VALUE"""),286.8)</f>
        <v>286.8</v>
      </c>
    </row>
    <row r="2653">
      <c r="A2653" s="2">
        <f>IFERROR(__xludf.DUMMYFUNCTION("""COMPUTED_VALUE"""),44028.66666666667)</f>
        <v>44028.66667</v>
      </c>
      <c r="B2653" s="1">
        <f>IFERROR(__xludf.DUMMYFUNCTION("""COMPUTED_VALUE"""),283.18)</f>
        <v>283.18</v>
      </c>
    </row>
    <row r="2654">
      <c r="A2654" s="2">
        <f>IFERROR(__xludf.DUMMYFUNCTION("""COMPUTED_VALUE"""),44029.66666666667)</f>
        <v>44029.66667</v>
      </c>
      <c r="B2654" s="1">
        <f>IFERROR(__xludf.DUMMYFUNCTION("""COMPUTED_VALUE"""),284.86)</f>
        <v>284.86</v>
      </c>
    </row>
    <row r="2655">
      <c r="A2655" s="2">
        <f>IFERROR(__xludf.DUMMYFUNCTION("""COMPUTED_VALUE"""),44032.66666666667)</f>
        <v>44032.66667</v>
      </c>
      <c r="B2655" s="1">
        <f>IFERROR(__xludf.DUMMYFUNCTION("""COMPUTED_VALUE"""),292.34)</f>
        <v>292.34</v>
      </c>
    </row>
    <row r="2656">
      <c r="A2656" s="2">
        <f>IFERROR(__xludf.DUMMYFUNCTION("""COMPUTED_VALUE"""),44033.66666666667)</f>
        <v>44033.66667</v>
      </c>
      <c r="B2656" s="1">
        <f>IFERROR(__xludf.DUMMYFUNCTION("""COMPUTED_VALUE"""),289.52)</f>
        <v>289.52</v>
      </c>
    </row>
    <row r="2657">
      <c r="A2657" s="2">
        <f>IFERROR(__xludf.DUMMYFUNCTION("""COMPUTED_VALUE"""),44034.66666666667)</f>
        <v>44034.66667</v>
      </c>
      <c r="B2657" s="1">
        <f>IFERROR(__xludf.DUMMYFUNCTION("""COMPUTED_VALUE"""),291.7)</f>
        <v>291.7</v>
      </c>
    </row>
    <row r="2658">
      <c r="A2658" s="2">
        <f>IFERROR(__xludf.DUMMYFUNCTION("""COMPUTED_VALUE"""),44035.66666666667)</f>
        <v>44035.66667</v>
      </c>
      <c r="B2658" s="1">
        <f>IFERROR(__xludf.DUMMYFUNCTION("""COMPUTED_VALUE"""),284.53)</f>
        <v>284.53</v>
      </c>
    </row>
    <row r="2659">
      <c r="A2659" s="2">
        <f>IFERROR(__xludf.DUMMYFUNCTION("""COMPUTED_VALUE"""),44036.66666666667)</f>
        <v>44036.66667</v>
      </c>
      <c r="B2659" s="1">
        <f>IFERROR(__xludf.DUMMYFUNCTION("""COMPUTED_VALUE"""),280.86)</f>
        <v>280.86</v>
      </c>
    </row>
    <row r="2660">
      <c r="A2660" s="2">
        <f>IFERROR(__xludf.DUMMYFUNCTION("""COMPUTED_VALUE"""),44039.66666666667)</f>
        <v>44039.66667</v>
      </c>
      <c r="B2660" s="1">
        <f>IFERROR(__xludf.DUMMYFUNCTION("""COMPUTED_VALUE"""),285.62)</f>
        <v>285.62</v>
      </c>
    </row>
    <row r="2661">
      <c r="A2661" s="2">
        <f>IFERROR(__xludf.DUMMYFUNCTION("""COMPUTED_VALUE"""),44040.66666666667)</f>
        <v>44040.66667</v>
      </c>
      <c r="B2661" s="1">
        <f>IFERROR(__xludf.DUMMYFUNCTION("""COMPUTED_VALUE"""),282.21)</f>
        <v>282.21</v>
      </c>
    </row>
    <row r="2662">
      <c r="A2662" s="2">
        <f>IFERROR(__xludf.DUMMYFUNCTION("""COMPUTED_VALUE"""),44041.66666666667)</f>
        <v>44041.66667</v>
      </c>
      <c r="B2662" s="1">
        <f>IFERROR(__xludf.DUMMYFUNCTION("""COMPUTED_VALUE"""),287.04)</f>
        <v>287.04</v>
      </c>
    </row>
    <row r="2663">
      <c r="A2663" s="2">
        <f>IFERROR(__xludf.DUMMYFUNCTION("""COMPUTED_VALUE"""),44042.66666666667)</f>
        <v>44042.66667</v>
      </c>
      <c r="B2663" s="1">
        <f>IFERROR(__xludf.DUMMYFUNCTION("""COMPUTED_VALUE"""),288.48)</f>
        <v>288.48</v>
      </c>
    </row>
    <row r="2664">
      <c r="A2664" s="2">
        <f>IFERROR(__xludf.DUMMYFUNCTION("""COMPUTED_VALUE"""),44043.66666666667)</f>
        <v>44043.66667</v>
      </c>
      <c r="B2664" s="1">
        <f>IFERROR(__xludf.DUMMYFUNCTION("""COMPUTED_VALUE"""),295.27)</f>
        <v>295.27</v>
      </c>
    </row>
    <row r="2665">
      <c r="A2665" s="2">
        <f>IFERROR(__xludf.DUMMYFUNCTION("""COMPUTED_VALUE"""),44046.66666666667)</f>
        <v>44046.66667</v>
      </c>
      <c r="B2665" s="1">
        <f>IFERROR(__xludf.DUMMYFUNCTION("""COMPUTED_VALUE"""),302.18)</f>
        <v>302.18</v>
      </c>
    </row>
    <row r="2666">
      <c r="A2666" s="2">
        <f>IFERROR(__xludf.DUMMYFUNCTION("""COMPUTED_VALUE"""),44047.66666666667)</f>
        <v>44047.66667</v>
      </c>
      <c r="B2666" s="1">
        <f>IFERROR(__xludf.DUMMYFUNCTION("""COMPUTED_VALUE"""),303.17)</f>
        <v>303.17</v>
      </c>
    </row>
    <row r="2667">
      <c r="A2667" s="2">
        <f>IFERROR(__xludf.DUMMYFUNCTION("""COMPUTED_VALUE"""),44048.66666666667)</f>
        <v>44048.66667</v>
      </c>
      <c r="B2667" s="1">
        <f>IFERROR(__xludf.DUMMYFUNCTION("""COMPUTED_VALUE"""),304.5)</f>
        <v>304.5</v>
      </c>
    </row>
    <row r="2668">
      <c r="A2668" s="2">
        <f>IFERROR(__xludf.DUMMYFUNCTION("""COMPUTED_VALUE"""),44049.66666666667)</f>
        <v>44049.66667</v>
      </c>
      <c r="B2668" s="1">
        <f>IFERROR(__xludf.DUMMYFUNCTION("""COMPUTED_VALUE"""),308.17)</f>
        <v>308.17</v>
      </c>
    </row>
    <row r="2669">
      <c r="A2669" s="2">
        <f>IFERROR(__xludf.DUMMYFUNCTION("""COMPUTED_VALUE"""),44050.66666666667)</f>
        <v>44050.66667</v>
      </c>
      <c r="B2669" s="1">
        <f>IFERROR(__xludf.DUMMYFUNCTION("""COMPUTED_VALUE"""),303.19)</f>
        <v>303.19</v>
      </c>
    </row>
    <row r="2670">
      <c r="A2670" s="2">
        <f>IFERROR(__xludf.DUMMYFUNCTION("""COMPUTED_VALUE"""),44053.66666666667)</f>
        <v>44053.66667</v>
      </c>
      <c r="B2670" s="1">
        <f>IFERROR(__xludf.DUMMYFUNCTION("""COMPUTED_VALUE"""),302.23)</f>
        <v>302.23</v>
      </c>
    </row>
    <row r="2671">
      <c r="A2671" s="2">
        <f>IFERROR(__xludf.DUMMYFUNCTION("""COMPUTED_VALUE"""),44054.66666666667)</f>
        <v>44054.66667</v>
      </c>
      <c r="B2671" s="1">
        <f>IFERROR(__xludf.DUMMYFUNCTION("""COMPUTED_VALUE"""),296.88)</f>
        <v>296.88</v>
      </c>
    </row>
    <row r="2672">
      <c r="A2672" s="2">
        <f>IFERROR(__xludf.DUMMYFUNCTION("""COMPUTED_VALUE"""),44055.66666666667)</f>
        <v>44055.66667</v>
      </c>
      <c r="B2672" s="1">
        <f>IFERROR(__xludf.DUMMYFUNCTION("""COMPUTED_VALUE"""),303.39)</f>
        <v>303.39</v>
      </c>
    </row>
    <row r="2673">
      <c r="A2673" s="2">
        <f>IFERROR(__xludf.DUMMYFUNCTION("""COMPUTED_VALUE"""),44056.66666666667)</f>
        <v>44056.66667</v>
      </c>
      <c r="B2673" s="1">
        <f>IFERROR(__xludf.DUMMYFUNCTION("""COMPUTED_VALUE"""),304.13)</f>
        <v>304.13</v>
      </c>
    </row>
    <row r="2674">
      <c r="A2674" s="2">
        <f>IFERROR(__xludf.DUMMYFUNCTION("""COMPUTED_VALUE"""),44057.66666666667)</f>
        <v>44057.66667</v>
      </c>
      <c r="B2674" s="1">
        <f>IFERROR(__xludf.DUMMYFUNCTION("""COMPUTED_VALUE"""),303.38)</f>
        <v>303.38</v>
      </c>
    </row>
    <row r="2675">
      <c r="A2675" s="2">
        <f>IFERROR(__xludf.DUMMYFUNCTION("""COMPUTED_VALUE"""),44060.66666666667)</f>
        <v>44060.66667</v>
      </c>
      <c r="B2675" s="1">
        <f>IFERROR(__xludf.DUMMYFUNCTION("""COMPUTED_VALUE"""),305.98)</f>
        <v>305.98</v>
      </c>
    </row>
    <row r="2676">
      <c r="A2676" s="2">
        <f>IFERROR(__xludf.DUMMYFUNCTION("""COMPUTED_VALUE"""),44061.66666666667)</f>
        <v>44061.66667</v>
      </c>
      <c r="B2676" s="1">
        <f>IFERROR(__xludf.DUMMYFUNCTION("""COMPUTED_VALUE"""),306.89)</f>
        <v>306.89</v>
      </c>
    </row>
    <row r="2677">
      <c r="A2677" s="2">
        <f>IFERROR(__xludf.DUMMYFUNCTION("""COMPUTED_VALUE"""),44062.66666666667)</f>
        <v>44062.66667</v>
      </c>
      <c r="B2677" s="1">
        <f>IFERROR(__xludf.DUMMYFUNCTION("""COMPUTED_VALUE"""),306.41)</f>
        <v>306.41</v>
      </c>
    </row>
    <row r="2678">
      <c r="A2678" s="2">
        <f>IFERROR(__xludf.DUMMYFUNCTION("""COMPUTED_VALUE"""),44063.66666666667)</f>
        <v>44063.66667</v>
      </c>
      <c r="B2678" s="1">
        <f>IFERROR(__xludf.DUMMYFUNCTION("""COMPUTED_VALUE"""),310.36)</f>
        <v>310.36</v>
      </c>
    </row>
    <row r="2679">
      <c r="A2679" s="2">
        <f>IFERROR(__xludf.DUMMYFUNCTION("""COMPUTED_VALUE"""),44064.66666666667)</f>
        <v>44064.66667</v>
      </c>
      <c r="B2679" s="1">
        <f>IFERROR(__xludf.DUMMYFUNCTION("""COMPUTED_VALUE"""),313.59)</f>
        <v>313.59</v>
      </c>
    </row>
    <row r="2680">
      <c r="A2680" s="2">
        <f>IFERROR(__xludf.DUMMYFUNCTION("""COMPUTED_VALUE"""),44067.66666666667)</f>
        <v>44067.66667</v>
      </c>
      <c r="B2680" s="1">
        <f>IFERROR(__xludf.DUMMYFUNCTION("""COMPUTED_VALUE"""),316.14)</f>
        <v>316.14</v>
      </c>
    </row>
    <row r="2681">
      <c r="A2681" s="2">
        <f>IFERROR(__xludf.DUMMYFUNCTION("""COMPUTED_VALUE"""),44068.66666666667)</f>
        <v>44068.66667</v>
      </c>
      <c r="B2681" s="1">
        <f>IFERROR(__xludf.DUMMYFUNCTION("""COMPUTED_VALUE"""),317.65)</f>
        <v>317.65</v>
      </c>
    </row>
    <row r="2682">
      <c r="A2682" s="2">
        <f>IFERROR(__xludf.DUMMYFUNCTION("""COMPUTED_VALUE"""),44069.66666666667)</f>
        <v>44069.66667</v>
      </c>
      <c r="B2682" s="1">
        <f>IFERROR(__xludf.DUMMYFUNCTION("""COMPUTED_VALUE"""),324.22)</f>
        <v>324.22</v>
      </c>
    </row>
    <row r="2683">
      <c r="A2683" s="2">
        <f>IFERROR(__xludf.DUMMYFUNCTION("""COMPUTED_VALUE"""),44070.66666666667)</f>
        <v>44070.66667</v>
      </c>
      <c r="B2683" s="1">
        <f>IFERROR(__xludf.DUMMYFUNCTION("""COMPUTED_VALUE"""),324.02)</f>
        <v>324.02</v>
      </c>
    </row>
    <row r="2684">
      <c r="A2684" s="2">
        <f>IFERROR(__xludf.DUMMYFUNCTION("""COMPUTED_VALUE"""),44071.66666666667)</f>
        <v>44071.66667</v>
      </c>
      <c r="B2684" s="1">
        <f>IFERROR(__xludf.DUMMYFUNCTION("""COMPUTED_VALUE"""),327.15)</f>
        <v>327.15</v>
      </c>
    </row>
    <row r="2685">
      <c r="A2685" s="2">
        <f>IFERROR(__xludf.DUMMYFUNCTION("""COMPUTED_VALUE"""),44074.66666666667)</f>
        <v>44074.66667</v>
      </c>
      <c r="B2685" s="1">
        <f>IFERROR(__xludf.DUMMYFUNCTION("""COMPUTED_VALUE"""),328.15)</f>
        <v>328.15</v>
      </c>
    </row>
    <row r="2686">
      <c r="A2686" s="2">
        <f>IFERROR(__xludf.DUMMYFUNCTION("""COMPUTED_VALUE"""),44075.66666666667)</f>
        <v>44075.66667</v>
      </c>
      <c r="B2686" s="1">
        <f>IFERROR(__xludf.DUMMYFUNCTION("""COMPUTED_VALUE"""),335.96)</f>
        <v>335.96</v>
      </c>
    </row>
    <row r="2687">
      <c r="A2687" s="2">
        <f>IFERROR(__xludf.DUMMYFUNCTION("""COMPUTED_VALUE"""),44076.66666666667)</f>
        <v>44076.66667</v>
      </c>
      <c r="B2687" s="1">
        <f>IFERROR(__xludf.DUMMYFUNCTION("""COMPUTED_VALUE"""),338.36)</f>
        <v>338.36</v>
      </c>
    </row>
    <row r="2688">
      <c r="A2688" s="2">
        <f>IFERROR(__xludf.DUMMYFUNCTION("""COMPUTED_VALUE"""),44077.66666666667)</f>
        <v>44077.66667</v>
      </c>
      <c r="B2688" s="1">
        <f>IFERROR(__xludf.DUMMYFUNCTION("""COMPUTED_VALUE"""),318.35)</f>
        <v>318.35</v>
      </c>
    </row>
    <row r="2689">
      <c r="A2689" s="2">
        <f>IFERROR(__xludf.DUMMYFUNCTION("""COMPUTED_VALUE"""),44078.66666666667)</f>
        <v>44078.66667</v>
      </c>
      <c r="B2689" s="1">
        <f>IFERROR(__xludf.DUMMYFUNCTION("""COMPUTED_VALUE"""),313.29)</f>
        <v>313.29</v>
      </c>
    </row>
    <row r="2690">
      <c r="A2690" s="2">
        <f>IFERROR(__xludf.DUMMYFUNCTION("""COMPUTED_VALUE"""),44082.66666666667)</f>
        <v>44082.66667</v>
      </c>
      <c r="B2690" s="1">
        <f>IFERROR(__xludf.DUMMYFUNCTION("""COMPUTED_VALUE"""),299.64)</f>
        <v>299.64</v>
      </c>
    </row>
    <row r="2691">
      <c r="A2691" s="2">
        <f>IFERROR(__xludf.DUMMYFUNCTION("""COMPUTED_VALUE"""),44083.66666666667)</f>
        <v>44083.66667</v>
      </c>
      <c r="B2691" s="1">
        <f>IFERROR(__xludf.DUMMYFUNCTION("""COMPUTED_VALUE"""),309.1)</f>
        <v>309.1</v>
      </c>
    </row>
    <row r="2692">
      <c r="A2692" s="2">
        <f>IFERROR(__xludf.DUMMYFUNCTION("""COMPUTED_VALUE"""),44084.66666666667)</f>
        <v>44084.66667</v>
      </c>
      <c r="B2692" s="1">
        <f>IFERROR(__xludf.DUMMYFUNCTION("""COMPUTED_VALUE"""),302.58)</f>
        <v>302.58</v>
      </c>
    </row>
    <row r="2693">
      <c r="A2693" s="2">
        <f>IFERROR(__xludf.DUMMYFUNCTION("""COMPUTED_VALUE"""),44085.66666666667)</f>
        <v>44085.66667</v>
      </c>
      <c r="B2693" s="1">
        <f>IFERROR(__xludf.DUMMYFUNCTION("""COMPUTED_VALUE"""),299.45)</f>
        <v>299.45</v>
      </c>
    </row>
    <row r="2694">
      <c r="A2694" s="2">
        <f>IFERROR(__xludf.DUMMYFUNCTION("""COMPUTED_VALUE"""),44088.66666666667)</f>
        <v>44088.66667</v>
      </c>
      <c r="B2694" s="1">
        <f>IFERROR(__xludf.DUMMYFUNCTION("""COMPUTED_VALUE"""),305.82)</f>
        <v>305.82</v>
      </c>
    </row>
    <row r="2695">
      <c r="A2695" s="2">
        <f>IFERROR(__xludf.DUMMYFUNCTION("""COMPUTED_VALUE"""),44089.66666666667)</f>
        <v>44089.66667</v>
      </c>
      <c r="B2695" s="1">
        <f>IFERROR(__xludf.DUMMYFUNCTION("""COMPUTED_VALUE"""),309.16)</f>
        <v>309.16</v>
      </c>
    </row>
    <row r="2696">
      <c r="A2696" s="2">
        <f>IFERROR(__xludf.DUMMYFUNCTION("""COMPUTED_VALUE"""),44090.66666666667)</f>
        <v>44090.66667</v>
      </c>
      <c r="B2696" s="1">
        <f>IFERROR(__xludf.DUMMYFUNCTION("""COMPUTED_VALUE"""),304.53)</f>
        <v>304.53</v>
      </c>
    </row>
    <row r="2697">
      <c r="A2697" s="2">
        <f>IFERROR(__xludf.DUMMYFUNCTION("""COMPUTED_VALUE"""),44091.66666666667)</f>
        <v>44091.66667</v>
      </c>
      <c r="B2697" s="1">
        <f>IFERROR(__xludf.DUMMYFUNCTION("""COMPUTED_VALUE"""),301.8)</f>
        <v>301.8</v>
      </c>
    </row>
    <row r="2698">
      <c r="A2698" s="2">
        <f>IFERROR(__xludf.DUMMYFUNCTION("""COMPUTED_VALUE"""),44092.66666666667)</f>
        <v>44092.66667</v>
      </c>
      <c r="B2698" s="1">
        <f>IFERROR(__xludf.DUMMYFUNCTION("""COMPUTED_VALUE"""),297.37)</f>
        <v>297.37</v>
      </c>
    </row>
    <row r="2699">
      <c r="A2699" s="2">
        <f>IFERROR(__xludf.DUMMYFUNCTION("""COMPUTED_VALUE"""),44095.66666666667)</f>
        <v>44095.66667</v>
      </c>
      <c r="B2699" s="1">
        <f>IFERROR(__xludf.DUMMYFUNCTION("""COMPUTED_VALUE"""),300.11)</f>
        <v>300.11</v>
      </c>
    </row>
    <row r="2700">
      <c r="A2700" s="2">
        <f>IFERROR(__xludf.DUMMYFUNCTION("""COMPUTED_VALUE"""),44096.66666666667)</f>
        <v>44096.66667</v>
      </c>
      <c r="B2700" s="1">
        <f>IFERROR(__xludf.DUMMYFUNCTION("""COMPUTED_VALUE"""),305.09)</f>
        <v>305.09</v>
      </c>
    </row>
    <row r="2701">
      <c r="A2701" s="2">
        <f>IFERROR(__xludf.DUMMYFUNCTION("""COMPUTED_VALUE"""),44097.66666666667)</f>
        <v>44097.66667</v>
      </c>
      <c r="B2701" s="1">
        <f>IFERROR(__xludf.DUMMYFUNCTION("""COMPUTED_VALUE"""),295.97)</f>
        <v>295.97</v>
      </c>
    </row>
    <row r="2702">
      <c r="A2702" s="2">
        <f>IFERROR(__xludf.DUMMYFUNCTION("""COMPUTED_VALUE"""),44098.66666666667)</f>
        <v>44098.66667</v>
      </c>
      <c r="B2702" s="1">
        <f>IFERROR(__xludf.DUMMYFUNCTION("""COMPUTED_VALUE"""),296.88)</f>
        <v>296.88</v>
      </c>
    </row>
    <row r="2703">
      <c r="A2703" s="2">
        <f>IFERROR(__xludf.DUMMYFUNCTION("""COMPUTED_VALUE"""),44099.66666666667)</f>
        <v>44099.66667</v>
      </c>
      <c r="B2703" s="1">
        <f>IFERROR(__xludf.DUMMYFUNCTION("""COMPUTED_VALUE"""),304.36)</f>
        <v>304.36</v>
      </c>
    </row>
    <row r="2704">
      <c r="A2704" s="2">
        <f>IFERROR(__xludf.DUMMYFUNCTION("""COMPUTED_VALUE"""),44102.66666666667)</f>
        <v>44102.66667</v>
      </c>
      <c r="B2704" s="1">
        <f>IFERROR(__xludf.DUMMYFUNCTION("""COMPUTED_VALUE"""),310.0)</f>
        <v>310</v>
      </c>
    </row>
    <row r="2705">
      <c r="A2705" s="2">
        <f>IFERROR(__xludf.DUMMYFUNCTION("""COMPUTED_VALUE"""),44103.66666666667)</f>
        <v>44103.66667</v>
      </c>
      <c r="B2705" s="1">
        <f>IFERROR(__xludf.DUMMYFUNCTION("""COMPUTED_VALUE"""),309.15)</f>
        <v>309.15</v>
      </c>
    </row>
    <row r="2706">
      <c r="A2706" s="2">
        <f>IFERROR(__xludf.DUMMYFUNCTION("""COMPUTED_VALUE"""),44104.66666666667)</f>
        <v>44104.66667</v>
      </c>
      <c r="B2706" s="1">
        <f>IFERROR(__xludf.DUMMYFUNCTION("""COMPUTED_VALUE"""),311.45)</f>
        <v>311.45</v>
      </c>
    </row>
    <row r="2707">
      <c r="A2707" s="2">
        <f>IFERROR(__xludf.DUMMYFUNCTION("""COMPUTED_VALUE"""),44105.66666666667)</f>
        <v>44105.66667</v>
      </c>
      <c r="B2707" s="1">
        <f>IFERROR(__xludf.DUMMYFUNCTION("""COMPUTED_VALUE"""),315.33)</f>
        <v>315.33</v>
      </c>
    </row>
    <row r="2708">
      <c r="A2708" s="2">
        <f>IFERROR(__xludf.DUMMYFUNCTION("""COMPUTED_VALUE"""),44106.66666666667)</f>
        <v>44106.66667</v>
      </c>
      <c r="B2708" s="1">
        <f>IFERROR(__xludf.DUMMYFUNCTION("""COMPUTED_VALUE"""),308.07)</f>
        <v>308.07</v>
      </c>
    </row>
    <row r="2709">
      <c r="A2709" s="2">
        <f>IFERROR(__xludf.DUMMYFUNCTION("""COMPUTED_VALUE"""),44109.66666666667)</f>
        <v>44109.66667</v>
      </c>
      <c r="B2709" s="1">
        <f>IFERROR(__xludf.DUMMYFUNCTION("""COMPUTED_VALUE"""),315.07)</f>
        <v>315.07</v>
      </c>
    </row>
    <row r="2710">
      <c r="A2710" s="2">
        <f>IFERROR(__xludf.DUMMYFUNCTION("""COMPUTED_VALUE"""),44110.66666666667)</f>
        <v>44110.66667</v>
      </c>
      <c r="B2710" s="1">
        <f>IFERROR(__xludf.DUMMYFUNCTION("""COMPUTED_VALUE"""),310.73)</f>
        <v>310.73</v>
      </c>
    </row>
    <row r="2711">
      <c r="A2711" s="2">
        <f>IFERROR(__xludf.DUMMYFUNCTION("""COMPUTED_VALUE"""),44111.66666666667)</f>
        <v>44111.66667</v>
      </c>
      <c r="B2711" s="1">
        <f>IFERROR(__xludf.DUMMYFUNCTION("""COMPUTED_VALUE"""),316.61)</f>
        <v>316.61</v>
      </c>
    </row>
    <row r="2712">
      <c r="A2712" s="2">
        <f>IFERROR(__xludf.DUMMYFUNCTION("""COMPUTED_VALUE"""),44112.66666666667)</f>
        <v>44112.66667</v>
      </c>
      <c r="B2712" s="1">
        <f>IFERROR(__xludf.DUMMYFUNCTION("""COMPUTED_VALUE"""),318.0)</f>
        <v>318</v>
      </c>
    </row>
    <row r="2713">
      <c r="A2713" s="2">
        <f>IFERROR(__xludf.DUMMYFUNCTION("""COMPUTED_VALUE"""),44113.66666666667)</f>
        <v>44113.66667</v>
      </c>
      <c r="B2713" s="1">
        <f>IFERROR(__xludf.DUMMYFUNCTION("""COMPUTED_VALUE"""),323.37)</f>
        <v>323.37</v>
      </c>
    </row>
    <row r="2714">
      <c r="A2714" s="2">
        <f>IFERROR(__xludf.DUMMYFUNCTION("""COMPUTED_VALUE"""),44116.66666666667)</f>
        <v>44116.66667</v>
      </c>
      <c r="B2714" s="1">
        <f>IFERROR(__xludf.DUMMYFUNCTION("""COMPUTED_VALUE"""),331.52)</f>
        <v>331.52</v>
      </c>
    </row>
    <row r="2715">
      <c r="A2715" s="2">
        <f>IFERROR(__xludf.DUMMYFUNCTION("""COMPUTED_VALUE"""),44117.66666666667)</f>
        <v>44117.66667</v>
      </c>
      <c r="B2715" s="1">
        <f>IFERROR(__xludf.DUMMYFUNCTION("""COMPUTED_VALUE"""),329.91)</f>
        <v>329.91</v>
      </c>
    </row>
    <row r="2716">
      <c r="A2716" s="2">
        <f>IFERROR(__xludf.DUMMYFUNCTION("""COMPUTED_VALUE"""),44118.66666666667)</f>
        <v>44118.66667</v>
      </c>
      <c r="B2716" s="1">
        <f>IFERROR(__xludf.DUMMYFUNCTION("""COMPUTED_VALUE"""),328.06)</f>
        <v>328.06</v>
      </c>
    </row>
    <row r="2717">
      <c r="A2717" s="2">
        <f>IFERROR(__xludf.DUMMYFUNCTION("""COMPUTED_VALUE"""),44119.66666666667)</f>
        <v>44119.66667</v>
      </c>
      <c r="B2717" s="1">
        <f>IFERROR(__xludf.DUMMYFUNCTION("""COMPUTED_VALUE"""),326.82)</f>
        <v>326.82</v>
      </c>
    </row>
    <row r="2718">
      <c r="A2718" s="2">
        <f>IFERROR(__xludf.DUMMYFUNCTION("""COMPUTED_VALUE"""),44120.66666666667)</f>
        <v>44120.66667</v>
      </c>
      <c r="B2718" s="1">
        <f>IFERROR(__xludf.DUMMYFUNCTION("""COMPUTED_VALUE"""),325.78)</f>
        <v>325.78</v>
      </c>
    </row>
    <row r="2719">
      <c r="A2719" s="2">
        <f>IFERROR(__xludf.DUMMYFUNCTION("""COMPUTED_VALUE"""),44123.66666666667)</f>
        <v>44123.66667</v>
      </c>
      <c r="B2719" s="1">
        <f>IFERROR(__xludf.DUMMYFUNCTION("""COMPUTED_VALUE"""),320.8)</f>
        <v>320.8</v>
      </c>
    </row>
    <row r="2720">
      <c r="A2720" s="2">
        <f>IFERROR(__xludf.DUMMYFUNCTION("""COMPUTED_VALUE"""),44124.66666666667)</f>
        <v>44124.66667</v>
      </c>
      <c r="B2720" s="1">
        <f>IFERROR(__xludf.DUMMYFUNCTION("""COMPUTED_VALUE"""),321.21)</f>
        <v>321.21</v>
      </c>
    </row>
    <row r="2721">
      <c r="A2721" s="2">
        <f>IFERROR(__xludf.DUMMYFUNCTION("""COMPUTED_VALUE"""),44125.66666666667)</f>
        <v>44125.66667</v>
      </c>
      <c r="B2721" s="1">
        <f>IFERROR(__xludf.DUMMYFUNCTION("""COMPUTED_VALUE"""),320.06)</f>
        <v>320.06</v>
      </c>
    </row>
    <row r="2722">
      <c r="A2722" s="2">
        <f>IFERROR(__xludf.DUMMYFUNCTION("""COMPUTED_VALUE"""),44126.66666666667)</f>
        <v>44126.66667</v>
      </c>
      <c r="B2722" s="1">
        <f>IFERROR(__xludf.DUMMYFUNCTION("""COMPUTED_VALUE"""),318.79)</f>
        <v>318.79</v>
      </c>
    </row>
    <row r="2723">
      <c r="A2723" s="2">
        <f>IFERROR(__xludf.DUMMYFUNCTION("""COMPUTED_VALUE"""),44127.66666666667)</f>
        <v>44127.66667</v>
      </c>
      <c r="B2723" s="1">
        <f>IFERROR(__xludf.DUMMYFUNCTION("""COMPUTED_VALUE"""),318.6)</f>
        <v>318.6</v>
      </c>
    </row>
    <row r="2724">
      <c r="A2724" s="2">
        <f>IFERROR(__xludf.DUMMYFUNCTION("""COMPUTED_VALUE"""),44130.66666666667)</f>
        <v>44130.66667</v>
      </c>
      <c r="B2724" s="1">
        <f>IFERROR(__xludf.DUMMYFUNCTION("""COMPUTED_VALUE"""),311.72)</f>
        <v>311.72</v>
      </c>
    </row>
    <row r="2725">
      <c r="A2725" s="2">
        <f>IFERROR(__xludf.DUMMYFUNCTION("""COMPUTED_VALUE"""),44131.66666666667)</f>
        <v>44131.66667</v>
      </c>
      <c r="B2725" s="1">
        <f>IFERROR(__xludf.DUMMYFUNCTION("""COMPUTED_VALUE"""),313.12)</f>
        <v>313.12</v>
      </c>
    </row>
    <row r="2726">
      <c r="A2726" s="2">
        <f>IFERROR(__xludf.DUMMYFUNCTION("""COMPUTED_VALUE"""),44132.66666666667)</f>
        <v>44132.66667</v>
      </c>
      <c r="B2726" s="1">
        <f>IFERROR(__xludf.DUMMYFUNCTION("""COMPUTED_VALUE"""),300.62)</f>
        <v>300.62</v>
      </c>
    </row>
    <row r="2727">
      <c r="A2727" s="2">
        <f>IFERROR(__xludf.DUMMYFUNCTION("""COMPUTED_VALUE"""),44133.66666666667)</f>
        <v>44133.66667</v>
      </c>
      <c r="B2727" s="1">
        <f>IFERROR(__xludf.DUMMYFUNCTION("""COMPUTED_VALUE"""),304.88)</f>
        <v>304.88</v>
      </c>
    </row>
    <row r="2728">
      <c r="A2728" s="2">
        <f>IFERROR(__xludf.DUMMYFUNCTION("""COMPUTED_VALUE"""),44134.66666666667)</f>
        <v>44134.66667</v>
      </c>
      <c r="B2728" s="1">
        <f>IFERROR(__xludf.DUMMYFUNCTION("""COMPUTED_VALUE"""),297.99)</f>
        <v>297.99</v>
      </c>
    </row>
    <row r="2729">
      <c r="A2729" s="2">
        <f>IFERROR(__xludf.DUMMYFUNCTION("""COMPUTED_VALUE"""),44137.66666666667)</f>
        <v>44137.66667</v>
      </c>
      <c r="B2729" s="1">
        <f>IFERROR(__xludf.DUMMYFUNCTION("""COMPUTED_VALUE"""),298.61)</f>
        <v>298.61</v>
      </c>
    </row>
    <row r="2730">
      <c r="A2730" s="2">
        <f>IFERROR(__xludf.DUMMYFUNCTION("""COMPUTED_VALUE"""),44138.66666666667)</f>
        <v>44138.66667</v>
      </c>
      <c r="B2730" s="1">
        <f>IFERROR(__xludf.DUMMYFUNCTION("""COMPUTED_VALUE"""),304.02)</f>
        <v>304.02</v>
      </c>
    </row>
    <row r="2731">
      <c r="A2731" s="2">
        <f>IFERROR(__xludf.DUMMYFUNCTION("""COMPUTED_VALUE"""),44139.66666666667)</f>
        <v>44139.66667</v>
      </c>
      <c r="B2731" s="1">
        <f>IFERROR(__xludf.DUMMYFUNCTION("""COMPUTED_VALUE"""),316.04)</f>
        <v>316.04</v>
      </c>
    </row>
    <row r="2732">
      <c r="A2732" s="2">
        <f>IFERROR(__xludf.DUMMYFUNCTION("""COMPUTED_VALUE"""),44140.66666666667)</f>
        <v>44140.66667</v>
      </c>
      <c r="B2732" s="1">
        <f>IFERROR(__xludf.DUMMYFUNCTION("""COMPUTED_VALUE"""),326.1)</f>
        <v>326.1</v>
      </c>
    </row>
    <row r="2733">
      <c r="A2733" s="2">
        <f>IFERROR(__xludf.DUMMYFUNCTION("""COMPUTED_VALUE"""),44141.66666666667)</f>
        <v>44141.66667</v>
      </c>
      <c r="B2733" s="1">
        <f>IFERROR(__xludf.DUMMYFUNCTION("""COMPUTED_VALUE"""),327.62)</f>
        <v>327.62</v>
      </c>
    </row>
    <row r="2734">
      <c r="A2734" s="2">
        <f>IFERROR(__xludf.DUMMYFUNCTION("""COMPUTED_VALUE"""),44144.66666666667)</f>
        <v>44144.66667</v>
      </c>
      <c r="B2734" s="1">
        <f>IFERROR(__xludf.DUMMYFUNCTION("""COMPUTED_VALUE"""),324.2)</f>
        <v>324.2</v>
      </c>
    </row>
    <row r="2735">
      <c r="A2735" s="2">
        <f>IFERROR(__xludf.DUMMYFUNCTION("""COMPUTED_VALUE"""),44145.66666666667)</f>
        <v>44145.66667</v>
      </c>
      <c r="B2735" s="1">
        <f>IFERROR(__xludf.DUMMYFUNCTION("""COMPUTED_VALUE"""),317.5)</f>
        <v>317.5</v>
      </c>
    </row>
    <row r="2736">
      <c r="A2736" s="2">
        <f>IFERROR(__xludf.DUMMYFUNCTION("""COMPUTED_VALUE"""),44146.66666666667)</f>
        <v>44146.66667</v>
      </c>
      <c r="B2736" s="1">
        <f>IFERROR(__xludf.DUMMYFUNCTION("""COMPUTED_VALUE"""),325.26)</f>
        <v>325.26</v>
      </c>
    </row>
    <row r="2737">
      <c r="A2737" s="2">
        <f>IFERROR(__xludf.DUMMYFUNCTION("""COMPUTED_VALUE"""),44147.66666666667)</f>
        <v>44147.66667</v>
      </c>
      <c r="B2737" s="1">
        <f>IFERROR(__xludf.DUMMYFUNCTION("""COMPUTED_VALUE"""),322.73)</f>
        <v>322.73</v>
      </c>
    </row>
    <row r="2738">
      <c r="A2738" s="2">
        <f>IFERROR(__xludf.DUMMYFUNCTION("""COMPUTED_VALUE"""),44148.66666666667)</f>
        <v>44148.66667</v>
      </c>
      <c r="B2738" s="1">
        <f>IFERROR(__xludf.DUMMYFUNCTION("""COMPUTED_VALUE"""),325.27)</f>
        <v>325.27</v>
      </c>
    </row>
    <row r="2739">
      <c r="A2739" s="2">
        <f>IFERROR(__xludf.DUMMYFUNCTION("""COMPUTED_VALUE"""),44151.66666666667)</f>
        <v>44151.66667</v>
      </c>
      <c r="B2739" s="1">
        <f>IFERROR(__xludf.DUMMYFUNCTION("""COMPUTED_VALUE"""),328.47)</f>
        <v>328.47</v>
      </c>
    </row>
    <row r="2740">
      <c r="A2740" s="2">
        <f>IFERROR(__xludf.DUMMYFUNCTION("""COMPUTED_VALUE"""),44152.66666666667)</f>
        <v>44152.66667</v>
      </c>
      <c r="B2740" s="1">
        <f>IFERROR(__xludf.DUMMYFUNCTION("""COMPUTED_VALUE"""),327.52)</f>
        <v>327.52</v>
      </c>
    </row>
    <row r="2741">
      <c r="A2741" s="2">
        <f>IFERROR(__xludf.DUMMYFUNCTION("""COMPUTED_VALUE"""),44153.66666666667)</f>
        <v>44153.66667</v>
      </c>
      <c r="B2741" s="1">
        <f>IFERROR(__xludf.DUMMYFUNCTION("""COMPUTED_VALUE"""),324.11)</f>
        <v>324.11</v>
      </c>
    </row>
    <row r="2742">
      <c r="A2742" s="2">
        <f>IFERROR(__xludf.DUMMYFUNCTION("""COMPUTED_VALUE"""),44154.66666666667)</f>
        <v>44154.66667</v>
      </c>
      <c r="B2742" s="1">
        <f>IFERROR(__xludf.DUMMYFUNCTION("""COMPUTED_VALUE"""),327.66)</f>
        <v>327.66</v>
      </c>
    </row>
    <row r="2743">
      <c r="A2743" s="2">
        <f>IFERROR(__xludf.DUMMYFUNCTION("""COMPUTED_VALUE"""),44155.66666666667)</f>
        <v>44155.66667</v>
      </c>
      <c r="B2743" s="1">
        <f>IFERROR(__xludf.DUMMYFUNCTION("""COMPUTED_VALUE"""),325.03)</f>
        <v>325.03</v>
      </c>
    </row>
    <row r="2744">
      <c r="A2744" s="2">
        <f>IFERROR(__xludf.DUMMYFUNCTION("""COMPUTED_VALUE"""),44158.66666666667)</f>
        <v>44158.66667</v>
      </c>
      <c r="B2744" s="1">
        <f>IFERROR(__xludf.DUMMYFUNCTION("""COMPUTED_VALUE"""),325.24)</f>
        <v>325.24</v>
      </c>
    </row>
    <row r="2745">
      <c r="A2745" s="2">
        <f>IFERROR(__xludf.DUMMYFUNCTION("""COMPUTED_VALUE"""),44159.66666666667)</f>
        <v>44159.66667</v>
      </c>
      <c r="B2745" s="1">
        <f>IFERROR(__xludf.DUMMYFUNCTION("""COMPUTED_VALUE"""),329.1)</f>
        <v>329.1</v>
      </c>
    </row>
    <row r="2746">
      <c r="A2746" s="2">
        <f>IFERROR(__xludf.DUMMYFUNCTION("""COMPUTED_VALUE"""),44160.66666666667)</f>
        <v>44160.66667</v>
      </c>
      <c r="B2746" s="1">
        <f>IFERROR(__xludf.DUMMYFUNCTION("""COMPUTED_VALUE"""),330.64)</f>
        <v>330.64</v>
      </c>
    </row>
    <row r="2747">
      <c r="A2747" s="2">
        <f>IFERROR(__xludf.DUMMYFUNCTION("""COMPUTED_VALUE"""),44162.54166666667)</f>
        <v>44162.54167</v>
      </c>
      <c r="B2747" s="1">
        <f>IFERROR(__xludf.DUMMYFUNCTION("""COMPUTED_VALUE"""),333.09)</f>
        <v>333.09</v>
      </c>
    </row>
    <row r="2748">
      <c r="A2748" s="2">
        <f>IFERROR(__xludf.DUMMYFUNCTION("""COMPUTED_VALUE"""),44165.66666666667)</f>
        <v>44165.66667</v>
      </c>
      <c r="B2748" s="1">
        <f>IFERROR(__xludf.DUMMYFUNCTION("""COMPUTED_VALUE"""),335.33)</f>
        <v>335.33</v>
      </c>
    </row>
    <row r="2749">
      <c r="A2749" s="2">
        <f>IFERROR(__xludf.DUMMYFUNCTION("""COMPUTED_VALUE"""),44166.66666666667)</f>
        <v>44166.66667</v>
      </c>
      <c r="B2749" s="1">
        <f>IFERROR(__xludf.DUMMYFUNCTION("""COMPUTED_VALUE"""),338.11)</f>
        <v>338.11</v>
      </c>
    </row>
    <row r="2750">
      <c r="A2750" s="2">
        <f>IFERROR(__xludf.DUMMYFUNCTION("""COMPUTED_VALUE"""),44167.66666666667)</f>
        <v>44167.66667</v>
      </c>
      <c r="B2750" s="1">
        <f>IFERROR(__xludf.DUMMYFUNCTION("""COMPUTED_VALUE"""),337.7)</f>
        <v>337.7</v>
      </c>
    </row>
    <row r="2751">
      <c r="A2751" s="2">
        <f>IFERROR(__xludf.DUMMYFUNCTION("""COMPUTED_VALUE"""),44168.66666666667)</f>
        <v>44168.66667</v>
      </c>
      <c r="B2751" s="1">
        <f>IFERROR(__xludf.DUMMYFUNCTION("""COMPUTED_VALUE"""),337.91)</f>
        <v>337.91</v>
      </c>
    </row>
    <row r="2752">
      <c r="A2752" s="2">
        <f>IFERROR(__xludf.DUMMYFUNCTION("""COMPUTED_VALUE"""),44169.66666666667)</f>
        <v>44169.66667</v>
      </c>
      <c r="B2752" s="1">
        <f>IFERROR(__xludf.DUMMYFUNCTION("""COMPUTED_VALUE"""),341.7)</f>
        <v>341.7</v>
      </c>
    </row>
    <row r="2753">
      <c r="A2753" s="2">
        <f>IFERROR(__xludf.DUMMYFUNCTION("""COMPUTED_VALUE"""),44172.66666666667)</f>
        <v>44172.66667</v>
      </c>
      <c r="B2753" s="1">
        <f>IFERROR(__xludf.DUMMYFUNCTION("""COMPUTED_VALUE"""),342.55)</f>
        <v>342.55</v>
      </c>
    </row>
    <row r="2754">
      <c r="A2754" s="2">
        <f>IFERROR(__xludf.DUMMYFUNCTION("""COMPUTED_VALUE"""),44173.66666666667)</f>
        <v>44173.66667</v>
      </c>
      <c r="B2754" s="1">
        <f>IFERROR(__xludf.DUMMYFUNCTION("""COMPUTED_VALUE"""),344.1)</f>
        <v>344.1</v>
      </c>
    </row>
    <row r="2755">
      <c r="A2755" s="2">
        <f>IFERROR(__xludf.DUMMYFUNCTION("""COMPUTED_VALUE"""),44174.66666666667)</f>
        <v>44174.66667</v>
      </c>
      <c r="B2755" s="1">
        <f>IFERROR(__xludf.DUMMYFUNCTION("""COMPUTED_VALUE"""),337.04)</f>
        <v>337.04</v>
      </c>
    </row>
    <row r="2756">
      <c r="A2756" s="2">
        <f>IFERROR(__xludf.DUMMYFUNCTION("""COMPUTED_VALUE"""),44175.66666666667)</f>
        <v>44175.66667</v>
      </c>
      <c r="B2756" s="1">
        <f>IFERROR(__xludf.DUMMYFUNCTION("""COMPUTED_VALUE"""),338.53)</f>
        <v>338.53</v>
      </c>
    </row>
    <row r="2757">
      <c r="A2757" s="2">
        <f>IFERROR(__xludf.DUMMYFUNCTION("""COMPUTED_VALUE"""),44176.66666666667)</f>
        <v>44176.66667</v>
      </c>
      <c r="B2757" s="1">
        <f>IFERROR(__xludf.DUMMYFUNCTION("""COMPUTED_VALUE"""),337.93)</f>
        <v>337.93</v>
      </c>
    </row>
    <row r="2758">
      <c r="A2758" s="2">
        <f>IFERROR(__xludf.DUMMYFUNCTION("""COMPUTED_VALUE"""),44179.66666666667)</f>
        <v>44179.66667</v>
      </c>
      <c r="B2758" s="1">
        <f>IFERROR(__xludf.DUMMYFUNCTION("""COMPUTED_VALUE"""),339.38)</f>
        <v>339.38</v>
      </c>
    </row>
    <row r="2759">
      <c r="A2759" s="2">
        <f>IFERROR(__xludf.DUMMYFUNCTION("""COMPUTED_VALUE"""),44180.66666666667)</f>
        <v>44180.66667</v>
      </c>
      <c r="B2759" s="1">
        <f>IFERROR(__xludf.DUMMYFUNCTION("""COMPUTED_VALUE"""),345.02)</f>
        <v>345.02</v>
      </c>
    </row>
    <row r="2760">
      <c r="A2760" s="2">
        <f>IFERROR(__xludf.DUMMYFUNCTION("""COMPUTED_VALUE"""),44181.66666666667)</f>
        <v>44181.66667</v>
      </c>
      <c r="B2760" s="1">
        <f>IFERROR(__xludf.DUMMYFUNCTION("""COMPUTED_VALUE"""),347.53)</f>
        <v>347.53</v>
      </c>
    </row>
    <row r="2761">
      <c r="A2761" s="2">
        <f>IFERROR(__xludf.DUMMYFUNCTION("""COMPUTED_VALUE"""),44182.66666666667)</f>
        <v>44182.66667</v>
      </c>
      <c r="B2761" s="1">
        <f>IFERROR(__xludf.DUMMYFUNCTION("""COMPUTED_VALUE"""),350.0)</f>
        <v>350</v>
      </c>
    </row>
    <row r="2762">
      <c r="A2762" s="2">
        <f>IFERROR(__xludf.DUMMYFUNCTION("""COMPUTED_VALUE"""),44183.66666666667)</f>
        <v>44183.66667</v>
      </c>
      <c r="B2762" s="1">
        <f>IFERROR(__xludf.DUMMYFUNCTION("""COMPUTED_VALUE"""),349.06)</f>
        <v>349.06</v>
      </c>
    </row>
    <row r="2763">
      <c r="A2763" s="2">
        <f>IFERROR(__xludf.DUMMYFUNCTION("""COMPUTED_VALUE"""),44186.66666666667)</f>
        <v>44186.66667</v>
      </c>
      <c r="B2763" s="1">
        <f>IFERROR(__xludf.DUMMYFUNCTION("""COMPUTED_VALUE"""),349.99)</f>
        <v>349.99</v>
      </c>
    </row>
    <row r="2764">
      <c r="A2764" s="2">
        <f>IFERROR(__xludf.DUMMYFUNCTION("""COMPUTED_VALUE"""),44187.66666666667)</f>
        <v>44187.66667</v>
      </c>
      <c r="B2764" s="1">
        <f>IFERROR(__xludf.DUMMYFUNCTION("""COMPUTED_VALUE"""),353.77)</f>
        <v>353.77</v>
      </c>
    </row>
    <row r="2765">
      <c r="A2765" s="2">
        <f>IFERROR(__xludf.DUMMYFUNCTION("""COMPUTED_VALUE"""),44188.66666666667)</f>
        <v>44188.66667</v>
      </c>
      <c r="B2765" s="1">
        <f>IFERROR(__xludf.DUMMYFUNCTION("""COMPUTED_VALUE"""),350.55)</f>
        <v>350.55</v>
      </c>
    </row>
    <row r="2766">
      <c r="A2766" s="2">
        <f>IFERROR(__xludf.DUMMYFUNCTION("""COMPUTED_VALUE"""),44189.54166666667)</f>
        <v>44189.54167</v>
      </c>
      <c r="B2766" s="1">
        <f>IFERROR(__xludf.DUMMYFUNCTION("""COMPUTED_VALUE"""),352.88)</f>
        <v>352.88</v>
      </c>
    </row>
    <row r="2767">
      <c r="A2767" s="2">
        <f>IFERROR(__xludf.DUMMYFUNCTION("""COMPUTED_VALUE"""),44193.66666666667)</f>
        <v>44193.66667</v>
      </c>
      <c r="B2767" s="1">
        <f>IFERROR(__xludf.DUMMYFUNCTION("""COMPUTED_VALUE"""),355.36)</f>
        <v>355.36</v>
      </c>
    </row>
    <row r="2768">
      <c r="A2768" s="2">
        <f>IFERROR(__xludf.DUMMYFUNCTION("""COMPUTED_VALUE"""),44194.66666666667)</f>
        <v>44194.66667</v>
      </c>
      <c r="B2768" s="1">
        <f>IFERROR(__xludf.DUMMYFUNCTION("""COMPUTED_VALUE"""),353.01)</f>
        <v>353.01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IFERROR(__xludf.DUMMYFUNCTION("GOOGLEFINANCE(""VDE"",""PRICE"",""1/3/2006"",""12/30/2010"",""DAILY"")"),"Date")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IFERROR(__xludf.DUMMYFUNCTION("""COMPUTED_VALUE"""),38720.666666666664)</f>
        <v>38720.66667</v>
      </c>
      <c r="B2" s="1">
        <f>IFERROR(__xludf.DUMMYFUNCTION("""COMPUTED_VALUE"""),75.4)</f>
        <v>75.4</v>
      </c>
    </row>
    <row r="3">
      <c r="A3" s="2">
        <f>IFERROR(__xludf.DUMMYFUNCTION("""COMPUTED_VALUE"""),38721.666666666664)</f>
        <v>38721.66667</v>
      </c>
      <c r="B3" s="1">
        <f>IFERROR(__xludf.DUMMYFUNCTION("""COMPUTED_VALUE"""),76.0)</f>
        <v>76</v>
      </c>
    </row>
    <row r="4">
      <c r="A4" s="2">
        <f>IFERROR(__xludf.DUMMYFUNCTION("""COMPUTED_VALUE"""),38722.666666666664)</f>
        <v>38722.66667</v>
      </c>
      <c r="B4" s="1">
        <f>IFERROR(__xludf.DUMMYFUNCTION("""COMPUTED_VALUE"""),74.95)</f>
        <v>74.95</v>
      </c>
    </row>
    <row r="5">
      <c r="A5" s="2">
        <f>IFERROR(__xludf.DUMMYFUNCTION("""COMPUTED_VALUE"""),38723.666666666664)</f>
        <v>38723.66667</v>
      </c>
      <c r="B5" s="1">
        <f>IFERROR(__xludf.DUMMYFUNCTION("""COMPUTED_VALUE"""),76.6)</f>
        <v>76.6</v>
      </c>
    </row>
    <row r="6">
      <c r="A6" s="2">
        <f>IFERROR(__xludf.DUMMYFUNCTION("""COMPUTED_VALUE"""),38726.666666666664)</f>
        <v>38726.66667</v>
      </c>
      <c r="B6" s="1">
        <f>IFERROR(__xludf.DUMMYFUNCTION("""COMPUTED_VALUE"""),76.71)</f>
        <v>76.71</v>
      </c>
    </row>
    <row r="7">
      <c r="A7" s="2">
        <f>IFERROR(__xludf.DUMMYFUNCTION("""COMPUTED_VALUE"""),38727.666666666664)</f>
        <v>38727.66667</v>
      </c>
      <c r="B7" s="1">
        <f>IFERROR(__xludf.DUMMYFUNCTION("""COMPUTED_VALUE"""),77.3)</f>
        <v>77.3</v>
      </c>
    </row>
    <row r="8">
      <c r="A8" s="2">
        <f>IFERROR(__xludf.DUMMYFUNCTION("""COMPUTED_VALUE"""),38728.666666666664)</f>
        <v>38728.66667</v>
      </c>
      <c r="B8" s="1">
        <f>IFERROR(__xludf.DUMMYFUNCTION("""COMPUTED_VALUE"""),77.64)</f>
        <v>77.64</v>
      </c>
    </row>
    <row r="9">
      <c r="A9" s="2">
        <f>IFERROR(__xludf.DUMMYFUNCTION("""COMPUTED_VALUE"""),38729.666666666664)</f>
        <v>38729.66667</v>
      </c>
      <c r="B9" s="1">
        <f>IFERROR(__xludf.DUMMYFUNCTION("""COMPUTED_VALUE"""),77.3)</f>
        <v>77.3</v>
      </c>
    </row>
    <row r="10">
      <c r="A10" s="2">
        <f>IFERROR(__xludf.DUMMYFUNCTION("""COMPUTED_VALUE"""),38730.666666666664)</f>
        <v>38730.66667</v>
      </c>
      <c r="B10" s="1">
        <f>IFERROR(__xludf.DUMMYFUNCTION("""COMPUTED_VALUE"""),78.32)</f>
        <v>78.32</v>
      </c>
    </row>
    <row r="11">
      <c r="A11" s="2">
        <f>IFERROR(__xludf.DUMMYFUNCTION("""COMPUTED_VALUE"""),38734.666666666664)</f>
        <v>38734.66667</v>
      </c>
      <c r="B11" s="1">
        <f>IFERROR(__xludf.DUMMYFUNCTION("""COMPUTED_VALUE"""),79.9)</f>
        <v>79.9</v>
      </c>
    </row>
    <row r="12">
      <c r="A12" s="2">
        <f>IFERROR(__xludf.DUMMYFUNCTION("""COMPUTED_VALUE"""),38735.666666666664)</f>
        <v>38735.66667</v>
      </c>
      <c r="B12" s="1">
        <f>IFERROR(__xludf.DUMMYFUNCTION("""COMPUTED_VALUE"""),79.36)</f>
        <v>79.36</v>
      </c>
    </row>
    <row r="13">
      <c r="A13" s="2">
        <f>IFERROR(__xludf.DUMMYFUNCTION("""COMPUTED_VALUE"""),38736.666666666664)</f>
        <v>38736.66667</v>
      </c>
      <c r="B13" s="1">
        <f>IFERROR(__xludf.DUMMYFUNCTION("""COMPUTED_VALUE"""),80.58)</f>
        <v>80.58</v>
      </c>
    </row>
    <row r="14">
      <c r="A14" s="2">
        <f>IFERROR(__xludf.DUMMYFUNCTION("""COMPUTED_VALUE"""),38737.666666666664)</f>
        <v>38737.66667</v>
      </c>
      <c r="B14" s="1">
        <f>IFERROR(__xludf.DUMMYFUNCTION("""COMPUTED_VALUE"""),80.9)</f>
        <v>80.9</v>
      </c>
    </row>
    <row r="15">
      <c r="A15" s="2">
        <f>IFERROR(__xludf.DUMMYFUNCTION("""COMPUTED_VALUE"""),38740.666666666664)</f>
        <v>38740.66667</v>
      </c>
      <c r="B15" s="1">
        <f>IFERROR(__xludf.DUMMYFUNCTION("""COMPUTED_VALUE"""),81.65)</f>
        <v>81.65</v>
      </c>
    </row>
    <row r="16">
      <c r="A16" s="2">
        <f>IFERROR(__xludf.DUMMYFUNCTION("""COMPUTED_VALUE"""),38741.666666666664)</f>
        <v>38741.66667</v>
      </c>
      <c r="B16" s="1">
        <f>IFERROR(__xludf.DUMMYFUNCTION("""COMPUTED_VALUE"""),81.3)</f>
        <v>81.3</v>
      </c>
    </row>
    <row r="17">
      <c r="A17" s="2">
        <f>IFERROR(__xludf.DUMMYFUNCTION("""COMPUTED_VALUE"""),38742.666666666664)</f>
        <v>38742.66667</v>
      </c>
      <c r="B17" s="1">
        <f>IFERROR(__xludf.DUMMYFUNCTION("""COMPUTED_VALUE"""),79.66)</f>
        <v>79.66</v>
      </c>
    </row>
    <row r="18">
      <c r="A18" s="2">
        <f>IFERROR(__xludf.DUMMYFUNCTION("""COMPUTED_VALUE"""),38743.666666666664)</f>
        <v>38743.66667</v>
      </c>
      <c r="B18" s="1">
        <f>IFERROR(__xludf.DUMMYFUNCTION("""COMPUTED_VALUE"""),79.72)</f>
        <v>79.72</v>
      </c>
    </row>
    <row r="19">
      <c r="A19" s="2">
        <f>IFERROR(__xludf.DUMMYFUNCTION("""COMPUTED_VALUE"""),38744.666666666664)</f>
        <v>38744.66667</v>
      </c>
      <c r="B19" s="1">
        <f>IFERROR(__xludf.DUMMYFUNCTION("""COMPUTED_VALUE"""),80.97)</f>
        <v>80.97</v>
      </c>
    </row>
    <row r="20">
      <c r="A20" s="2">
        <f>IFERROR(__xludf.DUMMYFUNCTION("""COMPUTED_VALUE"""),38747.666666666664)</f>
        <v>38747.66667</v>
      </c>
      <c r="B20" s="1">
        <f>IFERROR(__xludf.DUMMYFUNCTION("""COMPUTED_VALUE"""),82.85)</f>
        <v>82.85</v>
      </c>
    </row>
    <row r="21">
      <c r="A21" s="2">
        <f>IFERROR(__xludf.DUMMYFUNCTION("""COMPUTED_VALUE"""),38748.666666666664)</f>
        <v>38748.66667</v>
      </c>
      <c r="B21" s="1">
        <f>IFERROR(__xludf.DUMMYFUNCTION("""COMPUTED_VALUE"""),82.55)</f>
        <v>82.55</v>
      </c>
    </row>
    <row r="22">
      <c r="A22" s="2">
        <f>IFERROR(__xludf.DUMMYFUNCTION("""COMPUTED_VALUE"""),38749.666666666664)</f>
        <v>38749.66667</v>
      </c>
      <c r="B22" s="1">
        <f>IFERROR(__xludf.DUMMYFUNCTION("""COMPUTED_VALUE"""),80.65)</f>
        <v>80.65</v>
      </c>
    </row>
    <row r="23">
      <c r="A23" s="2">
        <f>IFERROR(__xludf.DUMMYFUNCTION("""COMPUTED_VALUE"""),38750.666666666664)</f>
        <v>38750.66667</v>
      </c>
      <c r="B23" s="1">
        <f>IFERROR(__xludf.DUMMYFUNCTION("""COMPUTED_VALUE"""),80.12)</f>
        <v>80.12</v>
      </c>
    </row>
    <row r="24">
      <c r="A24" s="2">
        <f>IFERROR(__xludf.DUMMYFUNCTION("""COMPUTED_VALUE"""),38751.666666666664)</f>
        <v>38751.66667</v>
      </c>
      <c r="B24" s="1">
        <f>IFERROR(__xludf.DUMMYFUNCTION("""COMPUTED_VALUE"""),79.46)</f>
        <v>79.46</v>
      </c>
    </row>
    <row r="25">
      <c r="A25" s="2">
        <f>IFERROR(__xludf.DUMMYFUNCTION("""COMPUTED_VALUE"""),38754.666666666664)</f>
        <v>38754.66667</v>
      </c>
      <c r="B25" s="1">
        <f>IFERROR(__xludf.DUMMYFUNCTION("""COMPUTED_VALUE"""),80.75)</f>
        <v>80.75</v>
      </c>
    </row>
    <row r="26">
      <c r="A26" s="2">
        <f>IFERROR(__xludf.DUMMYFUNCTION("""COMPUTED_VALUE"""),38755.666666666664)</f>
        <v>38755.66667</v>
      </c>
      <c r="B26" s="1">
        <f>IFERROR(__xludf.DUMMYFUNCTION("""COMPUTED_VALUE"""),77.56)</f>
        <v>77.56</v>
      </c>
    </row>
    <row r="27">
      <c r="A27" s="2">
        <f>IFERROR(__xludf.DUMMYFUNCTION("""COMPUTED_VALUE"""),38756.666666666664)</f>
        <v>38756.66667</v>
      </c>
      <c r="B27" s="1">
        <f>IFERROR(__xludf.DUMMYFUNCTION("""COMPUTED_VALUE"""),77.51)</f>
        <v>77.51</v>
      </c>
    </row>
    <row r="28">
      <c r="A28" s="2">
        <f>IFERROR(__xludf.DUMMYFUNCTION("""COMPUTED_VALUE"""),38757.666666666664)</f>
        <v>38757.66667</v>
      </c>
      <c r="B28" s="1">
        <f>IFERROR(__xludf.DUMMYFUNCTION("""COMPUTED_VALUE"""),75.83)</f>
        <v>75.83</v>
      </c>
    </row>
    <row r="29">
      <c r="A29" s="2">
        <f>IFERROR(__xludf.DUMMYFUNCTION("""COMPUTED_VALUE"""),38758.666666666664)</f>
        <v>38758.66667</v>
      </c>
      <c r="B29" s="1">
        <f>IFERROR(__xludf.DUMMYFUNCTION("""COMPUTED_VALUE"""),75.45)</f>
        <v>75.45</v>
      </c>
    </row>
    <row r="30">
      <c r="A30" s="2">
        <f>IFERROR(__xludf.DUMMYFUNCTION("""COMPUTED_VALUE"""),38761.666666666664)</f>
        <v>38761.66667</v>
      </c>
      <c r="B30" s="1">
        <f>IFERROR(__xludf.DUMMYFUNCTION("""COMPUTED_VALUE"""),74.95)</f>
        <v>74.95</v>
      </c>
    </row>
    <row r="31">
      <c r="A31" s="2">
        <f>IFERROR(__xludf.DUMMYFUNCTION("""COMPUTED_VALUE"""),38762.666666666664)</f>
        <v>38762.66667</v>
      </c>
      <c r="B31" s="1">
        <f>IFERROR(__xludf.DUMMYFUNCTION("""COMPUTED_VALUE"""),74.21)</f>
        <v>74.21</v>
      </c>
    </row>
    <row r="32">
      <c r="A32" s="2">
        <f>IFERROR(__xludf.DUMMYFUNCTION("""COMPUTED_VALUE"""),38763.666666666664)</f>
        <v>38763.66667</v>
      </c>
      <c r="B32" s="1">
        <f>IFERROR(__xludf.DUMMYFUNCTION("""COMPUTED_VALUE"""),73.6)</f>
        <v>73.6</v>
      </c>
    </row>
    <row r="33">
      <c r="A33" s="2">
        <f>IFERROR(__xludf.DUMMYFUNCTION("""COMPUTED_VALUE"""),38764.666666666664)</f>
        <v>38764.66667</v>
      </c>
      <c r="B33" s="1">
        <f>IFERROR(__xludf.DUMMYFUNCTION("""COMPUTED_VALUE"""),75.4)</f>
        <v>75.4</v>
      </c>
    </row>
    <row r="34">
      <c r="A34" s="2">
        <f>IFERROR(__xludf.DUMMYFUNCTION("""COMPUTED_VALUE"""),38765.666666666664)</f>
        <v>38765.66667</v>
      </c>
      <c r="B34" s="1">
        <f>IFERROR(__xludf.DUMMYFUNCTION("""COMPUTED_VALUE"""),75.7)</f>
        <v>75.7</v>
      </c>
    </row>
    <row r="35">
      <c r="A35" s="2">
        <f>IFERROR(__xludf.DUMMYFUNCTION("""COMPUTED_VALUE"""),38769.666666666664)</f>
        <v>38769.66667</v>
      </c>
      <c r="B35" s="1">
        <f>IFERROR(__xludf.DUMMYFUNCTION("""COMPUTED_VALUE"""),77.48)</f>
        <v>77.48</v>
      </c>
    </row>
    <row r="36">
      <c r="A36" s="2">
        <f>IFERROR(__xludf.DUMMYFUNCTION("""COMPUTED_VALUE"""),38770.666666666664)</f>
        <v>38770.66667</v>
      </c>
      <c r="B36" s="1">
        <f>IFERROR(__xludf.DUMMYFUNCTION("""COMPUTED_VALUE"""),76.23)</f>
        <v>76.23</v>
      </c>
    </row>
    <row r="37">
      <c r="A37" s="2">
        <f>IFERROR(__xludf.DUMMYFUNCTION("""COMPUTED_VALUE"""),38771.666666666664)</f>
        <v>38771.66667</v>
      </c>
      <c r="B37" s="1">
        <f>IFERROR(__xludf.DUMMYFUNCTION("""COMPUTED_VALUE"""),76.04)</f>
        <v>76.04</v>
      </c>
    </row>
    <row r="38">
      <c r="A38" s="2">
        <f>IFERROR(__xludf.DUMMYFUNCTION("""COMPUTED_VALUE"""),38772.666666666664)</f>
        <v>38772.66667</v>
      </c>
      <c r="B38" s="1">
        <f>IFERROR(__xludf.DUMMYFUNCTION("""COMPUTED_VALUE"""),76.84)</f>
        <v>76.84</v>
      </c>
    </row>
    <row r="39">
      <c r="A39" s="2">
        <f>IFERROR(__xludf.DUMMYFUNCTION("""COMPUTED_VALUE"""),38775.666666666664)</f>
        <v>38775.66667</v>
      </c>
      <c r="B39" s="1">
        <f>IFERROR(__xludf.DUMMYFUNCTION("""COMPUTED_VALUE"""),75.65)</f>
        <v>75.65</v>
      </c>
    </row>
    <row r="40">
      <c r="A40" s="2">
        <f>IFERROR(__xludf.DUMMYFUNCTION("""COMPUTED_VALUE"""),38776.666666666664)</f>
        <v>38776.66667</v>
      </c>
      <c r="B40" s="1">
        <f>IFERROR(__xludf.DUMMYFUNCTION("""COMPUTED_VALUE"""),75.05)</f>
        <v>75.05</v>
      </c>
    </row>
    <row r="41">
      <c r="A41" s="2">
        <f>IFERROR(__xludf.DUMMYFUNCTION("""COMPUTED_VALUE"""),38777.666666666664)</f>
        <v>38777.66667</v>
      </c>
      <c r="B41" s="1">
        <f>IFERROR(__xludf.DUMMYFUNCTION("""COMPUTED_VALUE"""),76.4)</f>
        <v>76.4</v>
      </c>
    </row>
    <row r="42">
      <c r="A42" s="2">
        <f>IFERROR(__xludf.DUMMYFUNCTION("""COMPUTED_VALUE"""),38778.666666666664)</f>
        <v>38778.66667</v>
      </c>
      <c r="B42" s="1">
        <f>IFERROR(__xludf.DUMMYFUNCTION("""COMPUTED_VALUE"""),77.18)</f>
        <v>77.18</v>
      </c>
    </row>
    <row r="43">
      <c r="A43" s="2">
        <f>IFERROR(__xludf.DUMMYFUNCTION("""COMPUTED_VALUE"""),38779.666666666664)</f>
        <v>38779.66667</v>
      </c>
      <c r="B43" s="1">
        <f>IFERROR(__xludf.DUMMYFUNCTION("""COMPUTED_VALUE"""),77.35)</f>
        <v>77.35</v>
      </c>
    </row>
    <row r="44">
      <c r="A44" s="2">
        <f>IFERROR(__xludf.DUMMYFUNCTION("""COMPUTED_VALUE"""),38782.666666666664)</f>
        <v>38782.66667</v>
      </c>
      <c r="B44" s="1">
        <f>IFERROR(__xludf.DUMMYFUNCTION("""COMPUTED_VALUE"""),75.02)</f>
        <v>75.02</v>
      </c>
    </row>
    <row r="45">
      <c r="A45" s="2">
        <f>IFERROR(__xludf.DUMMYFUNCTION("""COMPUTED_VALUE"""),38783.666666666664)</f>
        <v>38783.66667</v>
      </c>
      <c r="B45" s="1">
        <f>IFERROR(__xludf.DUMMYFUNCTION("""COMPUTED_VALUE"""),73.82)</f>
        <v>73.82</v>
      </c>
    </row>
    <row r="46">
      <c r="A46" s="2">
        <f>IFERROR(__xludf.DUMMYFUNCTION("""COMPUTED_VALUE"""),38784.666666666664)</f>
        <v>38784.66667</v>
      </c>
      <c r="B46" s="1">
        <f>IFERROR(__xludf.DUMMYFUNCTION("""COMPUTED_VALUE"""),73.93)</f>
        <v>73.93</v>
      </c>
    </row>
    <row r="47">
      <c r="A47" s="2">
        <f>IFERROR(__xludf.DUMMYFUNCTION("""COMPUTED_VALUE"""),38785.666666666664)</f>
        <v>38785.66667</v>
      </c>
      <c r="B47" s="1">
        <f>IFERROR(__xludf.DUMMYFUNCTION("""COMPUTED_VALUE"""),73.27)</f>
        <v>73.27</v>
      </c>
    </row>
    <row r="48">
      <c r="A48" s="2">
        <f>IFERROR(__xludf.DUMMYFUNCTION("""COMPUTED_VALUE"""),38786.666666666664)</f>
        <v>38786.66667</v>
      </c>
      <c r="B48" s="1">
        <f>IFERROR(__xludf.DUMMYFUNCTION("""COMPUTED_VALUE"""),73.49)</f>
        <v>73.49</v>
      </c>
    </row>
    <row r="49">
      <c r="A49" s="2">
        <f>IFERROR(__xludf.DUMMYFUNCTION("""COMPUTED_VALUE"""),38789.666666666664)</f>
        <v>38789.66667</v>
      </c>
      <c r="B49" s="1">
        <f>IFERROR(__xludf.DUMMYFUNCTION("""COMPUTED_VALUE"""),74.68)</f>
        <v>74.68</v>
      </c>
    </row>
    <row r="50">
      <c r="A50" s="2">
        <f>IFERROR(__xludf.DUMMYFUNCTION("""COMPUTED_VALUE"""),38790.666666666664)</f>
        <v>38790.66667</v>
      </c>
      <c r="B50" s="1">
        <f>IFERROR(__xludf.DUMMYFUNCTION("""COMPUTED_VALUE"""),76.13)</f>
        <v>76.13</v>
      </c>
    </row>
    <row r="51">
      <c r="A51" s="2">
        <f>IFERROR(__xludf.DUMMYFUNCTION("""COMPUTED_VALUE"""),38791.666666666664)</f>
        <v>38791.66667</v>
      </c>
      <c r="B51" s="1">
        <f>IFERROR(__xludf.DUMMYFUNCTION("""COMPUTED_VALUE"""),76.58)</f>
        <v>76.58</v>
      </c>
    </row>
    <row r="52">
      <c r="A52" s="2">
        <f>IFERROR(__xludf.DUMMYFUNCTION("""COMPUTED_VALUE"""),38792.666666666664)</f>
        <v>38792.66667</v>
      </c>
      <c r="B52" s="1">
        <f>IFERROR(__xludf.DUMMYFUNCTION("""COMPUTED_VALUE"""),77.5)</f>
        <v>77.5</v>
      </c>
    </row>
    <row r="53">
      <c r="A53" s="2">
        <f>IFERROR(__xludf.DUMMYFUNCTION("""COMPUTED_VALUE"""),38793.666666666664)</f>
        <v>38793.66667</v>
      </c>
      <c r="B53" s="1">
        <f>IFERROR(__xludf.DUMMYFUNCTION("""COMPUTED_VALUE"""),76.81)</f>
        <v>76.81</v>
      </c>
    </row>
    <row r="54">
      <c r="A54" s="2">
        <f>IFERROR(__xludf.DUMMYFUNCTION("""COMPUTED_VALUE"""),38796.666666666664)</f>
        <v>38796.66667</v>
      </c>
      <c r="B54" s="1">
        <f>IFERROR(__xludf.DUMMYFUNCTION("""COMPUTED_VALUE"""),75.55)</f>
        <v>75.55</v>
      </c>
    </row>
    <row r="55">
      <c r="A55" s="2">
        <f>IFERROR(__xludf.DUMMYFUNCTION("""COMPUTED_VALUE"""),38797.666666666664)</f>
        <v>38797.66667</v>
      </c>
      <c r="B55" s="1">
        <f>IFERROR(__xludf.DUMMYFUNCTION("""COMPUTED_VALUE"""),75.21)</f>
        <v>75.21</v>
      </c>
    </row>
    <row r="56">
      <c r="A56" s="2">
        <f>IFERROR(__xludf.DUMMYFUNCTION("""COMPUTED_VALUE"""),38798.666666666664)</f>
        <v>38798.66667</v>
      </c>
      <c r="B56" s="1">
        <f>IFERROR(__xludf.DUMMYFUNCTION("""COMPUTED_VALUE"""),75.74)</f>
        <v>75.74</v>
      </c>
    </row>
    <row r="57">
      <c r="A57" s="2">
        <f>IFERROR(__xludf.DUMMYFUNCTION("""COMPUTED_VALUE"""),38799.666666666664)</f>
        <v>38799.66667</v>
      </c>
      <c r="B57" s="1">
        <f>IFERROR(__xludf.DUMMYFUNCTION("""COMPUTED_VALUE"""),76.85)</f>
        <v>76.85</v>
      </c>
    </row>
    <row r="58">
      <c r="A58" s="2">
        <f>IFERROR(__xludf.DUMMYFUNCTION("""COMPUTED_VALUE"""),38800.666666666664)</f>
        <v>38800.66667</v>
      </c>
      <c r="B58" s="1">
        <f>IFERROR(__xludf.DUMMYFUNCTION("""COMPUTED_VALUE"""),77.48)</f>
        <v>77.48</v>
      </c>
    </row>
    <row r="59">
      <c r="A59" s="2">
        <f>IFERROR(__xludf.DUMMYFUNCTION("""COMPUTED_VALUE"""),38803.666666666664)</f>
        <v>38803.66667</v>
      </c>
      <c r="B59" s="1">
        <f>IFERROR(__xludf.DUMMYFUNCTION("""COMPUTED_VALUE"""),77.77)</f>
        <v>77.77</v>
      </c>
    </row>
    <row r="60">
      <c r="A60" s="2">
        <f>IFERROR(__xludf.DUMMYFUNCTION("""COMPUTED_VALUE"""),38804.666666666664)</f>
        <v>38804.66667</v>
      </c>
      <c r="B60" s="1">
        <f>IFERROR(__xludf.DUMMYFUNCTION("""COMPUTED_VALUE"""),78.5)</f>
        <v>78.5</v>
      </c>
    </row>
    <row r="61">
      <c r="A61" s="2">
        <f>IFERROR(__xludf.DUMMYFUNCTION("""COMPUTED_VALUE"""),38805.666666666664)</f>
        <v>38805.66667</v>
      </c>
      <c r="B61" s="1">
        <f>IFERROR(__xludf.DUMMYFUNCTION("""COMPUTED_VALUE"""),79.46)</f>
        <v>79.46</v>
      </c>
    </row>
    <row r="62">
      <c r="A62" s="2">
        <f>IFERROR(__xludf.DUMMYFUNCTION("""COMPUTED_VALUE"""),38806.666666666664)</f>
        <v>38806.66667</v>
      </c>
      <c r="B62" s="1">
        <f>IFERROR(__xludf.DUMMYFUNCTION("""COMPUTED_VALUE"""),79.45)</f>
        <v>79.45</v>
      </c>
    </row>
    <row r="63">
      <c r="A63" s="2">
        <f>IFERROR(__xludf.DUMMYFUNCTION("""COMPUTED_VALUE"""),38807.666666666664)</f>
        <v>38807.66667</v>
      </c>
      <c r="B63" s="1">
        <f>IFERROR(__xludf.DUMMYFUNCTION("""COMPUTED_VALUE"""),78.59)</f>
        <v>78.59</v>
      </c>
    </row>
    <row r="64">
      <c r="A64" s="2">
        <f>IFERROR(__xludf.DUMMYFUNCTION("""COMPUTED_VALUE"""),38810.666666666664)</f>
        <v>38810.66667</v>
      </c>
      <c r="B64" s="1">
        <f>IFERROR(__xludf.DUMMYFUNCTION("""COMPUTED_VALUE"""),79.08)</f>
        <v>79.08</v>
      </c>
    </row>
    <row r="65">
      <c r="A65" s="2">
        <f>IFERROR(__xludf.DUMMYFUNCTION("""COMPUTED_VALUE"""),38811.666666666664)</f>
        <v>38811.66667</v>
      </c>
      <c r="B65" s="1">
        <f>IFERROR(__xludf.DUMMYFUNCTION("""COMPUTED_VALUE"""),80.01)</f>
        <v>80.01</v>
      </c>
    </row>
    <row r="66">
      <c r="A66" s="2">
        <f>IFERROR(__xludf.DUMMYFUNCTION("""COMPUTED_VALUE"""),38812.666666666664)</f>
        <v>38812.66667</v>
      </c>
      <c r="B66" s="1">
        <f>IFERROR(__xludf.DUMMYFUNCTION("""COMPUTED_VALUE"""),80.99)</f>
        <v>80.99</v>
      </c>
    </row>
    <row r="67">
      <c r="A67" s="2">
        <f>IFERROR(__xludf.DUMMYFUNCTION("""COMPUTED_VALUE"""),38813.666666666664)</f>
        <v>38813.66667</v>
      </c>
      <c r="B67" s="1">
        <f>IFERROR(__xludf.DUMMYFUNCTION("""COMPUTED_VALUE"""),81.17)</f>
        <v>81.17</v>
      </c>
    </row>
    <row r="68">
      <c r="A68" s="2">
        <f>IFERROR(__xludf.DUMMYFUNCTION("""COMPUTED_VALUE"""),38814.666666666664)</f>
        <v>38814.66667</v>
      </c>
      <c r="B68" s="1">
        <f>IFERROR(__xludf.DUMMYFUNCTION("""COMPUTED_VALUE"""),79.98)</f>
        <v>79.98</v>
      </c>
    </row>
    <row r="69">
      <c r="A69" s="2">
        <f>IFERROR(__xludf.DUMMYFUNCTION("""COMPUTED_VALUE"""),38817.666666666664)</f>
        <v>38817.66667</v>
      </c>
      <c r="B69" s="1">
        <f>IFERROR(__xludf.DUMMYFUNCTION("""COMPUTED_VALUE"""),81.18)</f>
        <v>81.18</v>
      </c>
    </row>
    <row r="70">
      <c r="A70" s="2">
        <f>IFERROR(__xludf.DUMMYFUNCTION("""COMPUTED_VALUE"""),38818.666666666664)</f>
        <v>38818.66667</v>
      </c>
      <c r="B70" s="1">
        <f>IFERROR(__xludf.DUMMYFUNCTION("""COMPUTED_VALUE"""),80.6)</f>
        <v>80.6</v>
      </c>
    </row>
    <row r="71">
      <c r="A71" s="2">
        <f>IFERROR(__xludf.DUMMYFUNCTION("""COMPUTED_VALUE"""),38819.666666666664)</f>
        <v>38819.66667</v>
      </c>
      <c r="B71" s="1">
        <f>IFERROR(__xludf.DUMMYFUNCTION("""COMPUTED_VALUE"""),80.04)</f>
        <v>80.04</v>
      </c>
    </row>
    <row r="72">
      <c r="A72" s="2">
        <f>IFERROR(__xludf.DUMMYFUNCTION("""COMPUTED_VALUE"""),38820.666666666664)</f>
        <v>38820.66667</v>
      </c>
      <c r="B72" s="1">
        <f>IFERROR(__xludf.DUMMYFUNCTION("""COMPUTED_VALUE"""),80.28)</f>
        <v>80.28</v>
      </c>
    </row>
    <row r="73">
      <c r="A73" s="2">
        <f>IFERROR(__xludf.DUMMYFUNCTION("""COMPUTED_VALUE"""),38824.666666666664)</f>
        <v>38824.66667</v>
      </c>
      <c r="B73" s="1">
        <f>IFERROR(__xludf.DUMMYFUNCTION("""COMPUTED_VALUE"""),81.53)</f>
        <v>81.53</v>
      </c>
    </row>
    <row r="74">
      <c r="A74" s="2">
        <f>IFERROR(__xludf.DUMMYFUNCTION("""COMPUTED_VALUE"""),38825.666666666664)</f>
        <v>38825.66667</v>
      </c>
      <c r="B74" s="1">
        <f>IFERROR(__xludf.DUMMYFUNCTION("""COMPUTED_VALUE"""),83.84)</f>
        <v>83.84</v>
      </c>
    </row>
    <row r="75">
      <c r="A75" s="2">
        <f>IFERROR(__xludf.DUMMYFUNCTION("""COMPUTED_VALUE"""),38826.666666666664)</f>
        <v>38826.66667</v>
      </c>
      <c r="B75" s="1">
        <f>IFERROR(__xludf.DUMMYFUNCTION("""COMPUTED_VALUE"""),85.36)</f>
        <v>85.36</v>
      </c>
    </row>
    <row r="76">
      <c r="A76" s="2">
        <f>IFERROR(__xludf.DUMMYFUNCTION("""COMPUTED_VALUE"""),38827.666666666664)</f>
        <v>38827.66667</v>
      </c>
      <c r="B76" s="1">
        <f>IFERROR(__xludf.DUMMYFUNCTION("""COMPUTED_VALUE"""),84.42)</f>
        <v>84.42</v>
      </c>
    </row>
    <row r="77">
      <c r="A77" s="2">
        <f>IFERROR(__xludf.DUMMYFUNCTION("""COMPUTED_VALUE"""),38828.666666666664)</f>
        <v>38828.66667</v>
      </c>
      <c r="B77" s="1">
        <f>IFERROR(__xludf.DUMMYFUNCTION("""COMPUTED_VALUE"""),86.2)</f>
        <v>86.2</v>
      </c>
    </row>
    <row r="78">
      <c r="A78" s="2">
        <f>IFERROR(__xludf.DUMMYFUNCTION("""COMPUTED_VALUE"""),38831.666666666664)</f>
        <v>38831.66667</v>
      </c>
      <c r="B78" s="1">
        <f>IFERROR(__xludf.DUMMYFUNCTION("""COMPUTED_VALUE"""),85.1)</f>
        <v>85.1</v>
      </c>
    </row>
    <row r="79">
      <c r="A79" s="2">
        <f>IFERROR(__xludf.DUMMYFUNCTION("""COMPUTED_VALUE"""),38832.666666666664)</f>
        <v>38832.66667</v>
      </c>
      <c r="B79" s="1">
        <f>IFERROR(__xludf.DUMMYFUNCTION("""COMPUTED_VALUE"""),84.0)</f>
        <v>84</v>
      </c>
    </row>
    <row r="80">
      <c r="A80" s="2">
        <f>IFERROR(__xludf.DUMMYFUNCTION("""COMPUTED_VALUE"""),38833.666666666664)</f>
        <v>38833.66667</v>
      </c>
      <c r="B80" s="1">
        <f>IFERROR(__xludf.DUMMYFUNCTION("""COMPUTED_VALUE"""),82.9)</f>
        <v>82.9</v>
      </c>
    </row>
    <row r="81">
      <c r="A81" s="2">
        <f>IFERROR(__xludf.DUMMYFUNCTION("""COMPUTED_VALUE"""),38834.666666666664)</f>
        <v>38834.66667</v>
      </c>
      <c r="B81" s="1">
        <f>IFERROR(__xludf.DUMMYFUNCTION("""COMPUTED_VALUE"""),81.92)</f>
        <v>81.92</v>
      </c>
    </row>
    <row r="82">
      <c r="A82" s="2">
        <f>IFERROR(__xludf.DUMMYFUNCTION("""COMPUTED_VALUE"""),38835.666666666664)</f>
        <v>38835.66667</v>
      </c>
      <c r="B82" s="1">
        <f>IFERROR(__xludf.DUMMYFUNCTION("""COMPUTED_VALUE"""),82.83)</f>
        <v>82.83</v>
      </c>
    </row>
    <row r="83">
      <c r="A83" s="2">
        <f>IFERROR(__xludf.DUMMYFUNCTION("""COMPUTED_VALUE"""),38838.666666666664)</f>
        <v>38838.66667</v>
      </c>
      <c r="B83" s="1">
        <f>IFERROR(__xludf.DUMMYFUNCTION("""COMPUTED_VALUE"""),84.22)</f>
        <v>84.22</v>
      </c>
    </row>
    <row r="84">
      <c r="A84" s="2">
        <f>IFERROR(__xludf.DUMMYFUNCTION("""COMPUTED_VALUE"""),38839.666666666664)</f>
        <v>38839.66667</v>
      </c>
      <c r="B84" s="1">
        <f>IFERROR(__xludf.DUMMYFUNCTION("""COMPUTED_VALUE"""),86.2)</f>
        <v>86.2</v>
      </c>
    </row>
    <row r="85">
      <c r="A85" s="2">
        <f>IFERROR(__xludf.DUMMYFUNCTION("""COMPUTED_VALUE"""),38840.666666666664)</f>
        <v>38840.66667</v>
      </c>
      <c r="B85" s="1">
        <f>IFERROR(__xludf.DUMMYFUNCTION("""COMPUTED_VALUE"""),85.14)</f>
        <v>85.14</v>
      </c>
    </row>
    <row r="86">
      <c r="A86" s="2">
        <f>IFERROR(__xludf.DUMMYFUNCTION("""COMPUTED_VALUE"""),38841.666666666664)</f>
        <v>38841.66667</v>
      </c>
      <c r="B86" s="1">
        <f>IFERROR(__xludf.DUMMYFUNCTION("""COMPUTED_VALUE"""),84.74)</f>
        <v>84.74</v>
      </c>
    </row>
    <row r="87">
      <c r="A87" s="2">
        <f>IFERROR(__xludf.DUMMYFUNCTION("""COMPUTED_VALUE"""),38842.666666666664)</f>
        <v>38842.66667</v>
      </c>
      <c r="B87" s="1">
        <f>IFERROR(__xludf.DUMMYFUNCTION("""COMPUTED_VALUE"""),85.35)</f>
        <v>85.35</v>
      </c>
    </row>
    <row r="88">
      <c r="A88" s="2">
        <f>IFERROR(__xludf.DUMMYFUNCTION("""COMPUTED_VALUE"""),38845.666666666664)</f>
        <v>38845.66667</v>
      </c>
      <c r="B88" s="1">
        <f>IFERROR(__xludf.DUMMYFUNCTION("""COMPUTED_VALUE"""),85.15)</f>
        <v>85.15</v>
      </c>
    </row>
    <row r="89">
      <c r="A89" s="2">
        <f>IFERROR(__xludf.DUMMYFUNCTION("""COMPUTED_VALUE"""),38846.666666666664)</f>
        <v>38846.66667</v>
      </c>
      <c r="B89" s="1">
        <f>IFERROR(__xludf.DUMMYFUNCTION("""COMPUTED_VALUE"""),85.73)</f>
        <v>85.73</v>
      </c>
    </row>
    <row r="90">
      <c r="A90" s="2">
        <f>IFERROR(__xludf.DUMMYFUNCTION("""COMPUTED_VALUE"""),38847.666666666664)</f>
        <v>38847.66667</v>
      </c>
      <c r="B90" s="1">
        <f>IFERROR(__xludf.DUMMYFUNCTION("""COMPUTED_VALUE"""),86.5)</f>
        <v>86.5</v>
      </c>
    </row>
    <row r="91">
      <c r="A91" s="2">
        <f>IFERROR(__xludf.DUMMYFUNCTION("""COMPUTED_VALUE"""),38848.666666666664)</f>
        <v>38848.66667</v>
      </c>
      <c r="B91" s="1">
        <f>IFERROR(__xludf.DUMMYFUNCTION("""COMPUTED_VALUE"""),85.37)</f>
        <v>85.37</v>
      </c>
    </row>
    <row r="92">
      <c r="A92" s="2">
        <f>IFERROR(__xludf.DUMMYFUNCTION("""COMPUTED_VALUE"""),38849.666666666664)</f>
        <v>38849.66667</v>
      </c>
      <c r="B92" s="1">
        <f>IFERROR(__xludf.DUMMYFUNCTION("""COMPUTED_VALUE"""),82.6)</f>
        <v>82.6</v>
      </c>
    </row>
    <row r="93">
      <c r="A93" s="2">
        <f>IFERROR(__xludf.DUMMYFUNCTION("""COMPUTED_VALUE"""),38852.666666666664)</f>
        <v>38852.66667</v>
      </c>
      <c r="B93" s="1">
        <f>IFERROR(__xludf.DUMMYFUNCTION("""COMPUTED_VALUE"""),80.86)</f>
        <v>80.86</v>
      </c>
    </row>
    <row r="94">
      <c r="A94" s="2">
        <f>IFERROR(__xludf.DUMMYFUNCTION("""COMPUTED_VALUE"""),38853.666666666664)</f>
        <v>38853.66667</v>
      </c>
      <c r="B94" s="1">
        <f>IFERROR(__xludf.DUMMYFUNCTION("""COMPUTED_VALUE"""),81.18)</f>
        <v>81.18</v>
      </c>
    </row>
    <row r="95">
      <c r="A95" s="2">
        <f>IFERROR(__xludf.DUMMYFUNCTION("""COMPUTED_VALUE"""),38854.666666666664)</f>
        <v>38854.66667</v>
      </c>
      <c r="B95" s="1">
        <f>IFERROR(__xludf.DUMMYFUNCTION("""COMPUTED_VALUE"""),79.13)</f>
        <v>79.13</v>
      </c>
    </row>
    <row r="96">
      <c r="A96" s="2">
        <f>IFERROR(__xludf.DUMMYFUNCTION("""COMPUTED_VALUE"""),38855.666666666664)</f>
        <v>38855.66667</v>
      </c>
      <c r="B96" s="1">
        <f>IFERROR(__xludf.DUMMYFUNCTION("""COMPUTED_VALUE"""),77.98)</f>
        <v>77.98</v>
      </c>
    </row>
    <row r="97">
      <c r="A97" s="2">
        <f>IFERROR(__xludf.DUMMYFUNCTION("""COMPUTED_VALUE"""),38856.666666666664)</f>
        <v>38856.66667</v>
      </c>
      <c r="B97" s="1">
        <f>IFERROR(__xludf.DUMMYFUNCTION("""COMPUTED_VALUE"""),78.35)</f>
        <v>78.35</v>
      </c>
    </row>
    <row r="98">
      <c r="A98" s="2">
        <f>IFERROR(__xludf.DUMMYFUNCTION("""COMPUTED_VALUE"""),38859.666666666664)</f>
        <v>38859.66667</v>
      </c>
      <c r="B98" s="1">
        <f>IFERROR(__xludf.DUMMYFUNCTION("""COMPUTED_VALUE"""),77.82)</f>
        <v>77.82</v>
      </c>
    </row>
    <row r="99">
      <c r="A99" s="2">
        <f>IFERROR(__xludf.DUMMYFUNCTION("""COMPUTED_VALUE"""),38860.666666666664)</f>
        <v>38860.66667</v>
      </c>
      <c r="B99" s="1">
        <f>IFERROR(__xludf.DUMMYFUNCTION("""COMPUTED_VALUE"""),77.73)</f>
        <v>77.73</v>
      </c>
    </row>
    <row r="100">
      <c r="A100" s="2">
        <f>IFERROR(__xludf.DUMMYFUNCTION("""COMPUTED_VALUE"""),38861.666666666664)</f>
        <v>38861.66667</v>
      </c>
      <c r="B100" s="1">
        <f>IFERROR(__xludf.DUMMYFUNCTION("""COMPUTED_VALUE"""),76.78)</f>
        <v>76.78</v>
      </c>
    </row>
    <row r="101">
      <c r="A101" s="2">
        <f>IFERROR(__xludf.DUMMYFUNCTION("""COMPUTED_VALUE"""),38862.666666666664)</f>
        <v>38862.66667</v>
      </c>
      <c r="B101" s="1">
        <f>IFERROR(__xludf.DUMMYFUNCTION("""COMPUTED_VALUE"""),79.52)</f>
        <v>79.52</v>
      </c>
    </row>
    <row r="102">
      <c r="A102" s="2">
        <f>IFERROR(__xludf.DUMMYFUNCTION("""COMPUTED_VALUE"""),38863.666666666664)</f>
        <v>38863.66667</v>
      </c>
      <c r="B102" s="1">
        <f>IFERROR(__xludf.DUMMYFUNCTION("""COMPUTED_VALUE"""),79.82)</f>
        <v>79.82</v>
      </c>
    </row>
    <row r="103">
      <c r="A103" s="2">
        <f>IFERROR(__xludf.DUMMYFUNCTION("""COMPUTED_VALUE"""),38867.666666666664)</f>
        <v>38867.66667</v>
      </c>
      <c r="B103" s="1">
        <f>IFERROR(__xludf.DUMMYFUNCTION("""COMPUTED_VALUE"""),78.61)</f>
        <v>78.61</v>
      </c>
    </row>
    <row r="104">
      <c r="A104" s="2">
        <f>IFERROR(__xludf.DUMMYFUNCTION("""COMPUTED_VALUE"""),38868.666666666664)</f>
        <v>38868.66667</v>
      </c>
      <c r="B104" s="1">
        <f>IFERROR(__xludf.DUMMYFUNCTION("""COMPUTED_VALUE"""),80.34)</f>
        <v>80.34</v>
      </c>
    </row>
    <row r="105">
      <c r="A105" s="2">
        <f>IFERROR(__xludf.DUMMYFUNCTION("""COMPUTED_VALUE"""),38869.666666666664)</f>
        <v>38869.66667</v>
      </c>
      <c r="B105" s="1">
        <f>IFERROR(__xludf.DUMMYFUNCTION("""COMPUTED_VALUE"""),80.78)</f>
        <v>80.78</v>
      </c>
    </row>
    <row r="106">
      <c r="A106" s="2">
        <f>IFERROR(__xludf.DUMMYFUNCTION("""COMPUTED_VALUE"""),38870.666666666664)</f>
        <v>38870.66667</v>
      </c>
      <c r="B106" s="1">
        <f>IFERROR(__xludf.DUMMYFUNCTION("""COMPUTED_VALUE"""),81.93)</f>
        <v>81.93</v>
      </c>
    </row>
    <row r="107">
      <c r="A107" s="2">
        <f>IFERROR(__xludf.DUMMYFUNCTION("""COMPUTED_VALUE"""),38873.666666666664)</f>
        <v>38873.66667</v>
      </c>
      <c r="B107" s="1">
        <f>IFERROR(__xludf.DUMMYFUNCTION("""COMPUTED_VALUE"""),79.39)</f>
        <v>79.39</v>
      </c>
    </row>
    <row r="108">
      <c r="A108" s="2">
        <f>IFERROR(__xludf.DUMMYFUNCTION("""COMPUTED_VALUE"""),38874.666666666664)</f>
        <v>38874.66667</v>
      </c>
      <c r="B108" s="1">
        <f>IFERROR(__xludf.DUMMYFUNCTION("""COMPUTED_VALUE"""),79.09)</f>
        <v>79.09</v>
      </c>
    </row>
    <row r="109">
      <c r="A109" s="2">
        <f>IFERROR(__xludf.DUMMYFUNCTION("""COMPUTED_VALUE"""),38875.666666666664)</f>
        <v>38875.66667</v>
      </c>
      <c r="B109" s="1">
        <f>IFERROR(__xludf.DUMMYFUNCTION("""COMPUTED_VALUE"""),76.47)</f>
        <v>76.47</v>
      </c>
    </row>
    <row r="110">
      <c r="A110" s="2">
        <f>IFERROR(__xludf.DUMMYFUNCTION("""COMPUTED_VALUE"""),38876.666666666664)</f>
        <v>38876.66667</v>
      </c>
      <c r="B110" s="1">
        <f>IFERROR(__xludf.DUMMYFUNCTION("""COMPUTED_VALUE"""),76.74)</f>
        <v>76.74</v>
      </c>
    </row>
    <row r="111">
      <c r="A111" s="2">
        <f>IFERROR(__xludf.DUMMYFUNCTION("""COMPUTED_VALUE"""),38877.666666666664)</f>
        <v>38877.66667</v>
      </c>
      <c r="B111" s="1">
        <f>IFERROR(__xludf.DUMMYFUNCTION("""COMPUTED_VALUE"""),76.23)</f>
        <v>76.23</v>
      </c>
    </row>
    <row r="112">
      <c r="A112" s="2">
        <f>IFERROR(__xludf.DUMMYFUNCTION("""COMPUTED_VALUE"""),38880.666666666664)</f>
        <v>38880.66667</v>
      </c>
      <c r="B112" s="1">
        <f>IFERROR(__xludf.DUMMYFUNCTION("""COMPUTED_VALUE"""),74.28)</f>
        <v>74.28</v>
      </c>
    </row>
    <row r="113">
      <c r="A113" s="2">
        <f>IFERROR(__xludf.DUMMYFUNCTION("""COMPUTED_VALUE"""),38881.666666666664)</f>
        <v>38881.66667</v>
      </c>
      <c r="B113" s="1">
        <f>IFERROR(__xludf.DUMMYFUNCTION("""COMPUTED_VALUE"""),72.0)</f>
        <v>72</v>
      </c>
    </row>
    <row r="114">
      <c r="A114" s="2">
        <f>IFERROR(__xludf.DUMMYFUNCTION("""COMPUTED_VALUE"""),38882.666666666664)</f>
        <v>38882.66667</v>
      </c>
      <c r="B114" s="1">
        <f>IFERROR(__xludf.DUMMYFUNCTION("""COMPUTED_VALUE"""),73.73)</f>
        <v>73.73</v>
      </c>
    </row>
    <row r="115">
      <c r="A115" s="2">
        <f>IFERROR(__xludf.DUMMYFUNCTION("""COMPUTED_VALUE"""),38883.666666666664)</f>
        <v>38883.66667</v>
      </c>
      <c r="B115" s="1">
        <f>IFERROR(__xludf.DUMMYFUNCTION("""COMPUTED_VALUE"""),76.98)</f>
        <v>76.98</v>
      </c>
    </row>
    <row r="116">
      <c r="A116" s="2">
        <f>IFERROR(__xludf.DUMMYFUNCTION("""COMPUTED_VALUE"""),38884.666666666664)</f>
        <v>38884.66667</v>
      </c>
      <c r="B116" s="1">
        <f>IFERROR(__xludf.DUMMYFUNCTION("""COMPUTED_VALUE"""),76.42)</f>
        <v>76.42</v>
      </c>
    </row>
    <row r="117">
      <c r="A117" s="2">
        <f>IFERROR(__xludf.DUMMYFUNCTION("""COMPUTED_VALUE"""),38887.666666666664)</f>
        <v>38887.66667</v>
      </c>
      <c r="B117" s="1">
        <f>IFERROR(__xludf.DUMMYFUNCTION("""COMPUTED_VALUE"""),74.0)</f>
        <v>74</v>
      </c>
    </row>
    <row r="118">
      <c r="A118" s="2">
        <f>IFERROR(__xludf.DUMMYFUNCTION("""COMPUTED_VALUE"""),38888.666666666664)</f>
        <v>38888.66667</v>
      </c>
      <c r="B118" s="1">
        <f>IFERROR(__xludf.DUMMYFUNCTION("""COMPUTED_VALUE"""),73.3)</f>
        <v>73.3</v>
      </c>
    </row>
    <row r="119">
      <c r="A119" s="2">
        <f>IFERROR(__xludf.DUMMYFUNCTION("""COMPUTED_VALUE"""),38889.666666666664)</f>
        <v>38889.66667</v>
      </c>
      <c r="B119" s="1">
        <f>IFERROR(__xludf.DUMMYFUNCTION("""COMPUTED_VALUE"""),74.92)</f>
        <v>74.92</v>
      </c>
    </row>
    <row r="120">
      <c r="A120" s="2">
        <f>IFERROR(__xludf.DUMMYFUNCTION("""COMPUTED_VALUE"""),38890.666666666664)</f>
        <v>38890.66667</v>
      </c>
      <c r="B120" s="1">
        <f>IFERROR(__xludf.DUMMYFUNCTION("""COMPUTED_VALUE"""),75.35)</f>
        <v>75.35</v>
      </c>
    </row>
    <row r="121">
      <c r="A121" s="2">
        <f>IFERROR(__xludf.DUMMYFUNCTION("""COMPUTED_VALUE"""),38891.666666666664)</f>
        <v>38891.66667</v>
      </c>
      <c r="B121" s="1">
        <f>IFERROR(__xludf.DUMMYFUNCTION("""COMPUTED_VALUE"""),76.85)</f>
        <v>76.85</v>
      </c>
    </row>
    <row r="122">
      <c r="A122" s="2">
        <f>IFERROR(__xludf.DUMMYFUNCTION("""COMPUTED_VALUE"""),38894.666666666664)</f>
        <v>38894.66667</v>
      </c>
      <c r="B122" s="1">
        <f>IFERROR(__xludf.DUMMYFUNCTION("""COMPUTED_VALUE"""),77.68)</f>
        <v>77.68</v>
      </c>
    </row>
    <row r="123">
      <c r="A123" s="2">
        <f>IFERROR(__xludf.DUMMYFUNCTION("""COMPUTED_VALUE"""),38895.666666666664)</f>
        <v>38895.66667</v>
      </c>
      <c r="B123" s="1">
        <f>IFERROR(__xludf.DUMMYFUNCTION("""COMPUTED_VALUE"""),77.89)</f>
        <v>77.89</v>
      </c>
    </row>
    <row r="124">
      <c r="A124" s="2">
        <f>IFERROR(__xludf.DUMMYFUNCTION("""COMPUTED_VALUE"""),38896.666666666664)</f>
        <v>38896.66667</v>
      </c>
      <c r="B124" s="1">
        <f>IFERROR(__xludf.DUMMYFUNCTION("""COMPUTED_VALUE"""),79.26)</f>
        <v>79.26</v>
      </c>
    </row>
    <row r="125">
      <c r="A125" s="2">
        <f>IFERROR(__xludf.DUMMYFUNCTION("""COMPUTED_VALUE"""),38897.666666666664)</f>
        <v>38897.66667</v>
      </c>
      <c r="B125" s="1">
        <f>IFERROR(__xludf.DUMMYFUNCTION("""COMPUTED_VALUE"""),81.6)</f>
        <v>81.6</v>
      </c>
    </row>
    <row r="126">
      <c r="A126" s="2">
        <f>IFERROR(__xludf.DUMMYFUNCTION("""COMPUTED_VALUE"""),38898.666666666664)</f>
        <v>38898.66667</v>
      </c>
      <c r="B126" s="1">
        <f>IFERROR(__xludf.DUMMYFUNCTION("""COMPUTED_VALUE"""),82.0)</f>
        <v>82</v>
      </c>
    </row>
    <row r="127">
      <c r="A127" s="2">
        <f>IFERROR(__xludf.DUMMYFUNCTION("""COMPUTED_VALUE"""),38903.666666666664)</f>
        <v>38903.66667</v>
      </c>
      <c r="B127" s="1">
        <f>IFERROR(__xludf.DUMMYFUNCTION("""COMPUTED_VALUE"""),83.28)</f>
        <v>83.28</v>
      </c>
    </row>
    <row r="128">
      <c r="A128" s="2">
        <f>IFERROR(__xludf.DUMMYFUNCTION("""COMPUTED_VALUE"""),38904.666666666664)</f>
        <v>38904.66667</v>
      </c>
      <c r="B128" s="1">
        <f>IFERROR(__xludf.DUMMYFUNCTION("""COMPUTED_VALUE"""),82.93)</f>
        <v>82.93</v>
      </c>
    </row>
    <row r="129">
      <c r="A129" s="2">
        <f>IFERROR(__xludf.DUMMYFUNCTION("""COMPUTED_VALUE"""),38905.666666666664)</f>
        <v>38905.66667</v>
      </c>
      <c r="B129" s="1">
        <f>IFERROR(__xludf.DUMMYFUNCTION("""COMPUTED_VALUE"""),81.75)</f>
        <v>81.75</v>
      </c>
    </row>
    <row r="130">
      <c r="A130" s="2">
        <f>IFERROR(__xludf.DUMMYFUNCTION("""COMPUTED_VALUE"""),38908.666666666664)</f>
        <v>38908.66667</v>
      </c>
      <c r="B130" s="1">
        <f>IFERROR(__xludf.DUMMYFUNCTION("""COMPUTED_VALUE"""),81.93)</f>
        <v>81.93</v>
      </c>
    </row>
    <row r="131">
      <c r="A131" s="2">
        <f>IFERROR(__xludf.DUMMYFUNCTION("""COMPUTED_VALUE"""),38909.666666666664)</f>
        <v>38909.66667</v>
      </c>
      <c r="B131" s="1">
        <f>IFERROR(__xludf.DUMMYFUNCTION("""COMPUTED_VALUE"""),83.31)</f>
        <v>83.31</v>
      </c>
    </row>
    <row r="132">
      <c r="A132" s="2">
        <f>IFERROR(__xludf.DUMMYFUNCTION("""COMPUTED_VALUE"""),38910.666666666664)</f>
        <v>38910.66667</v>
      </c>
      <c r="B132" s="1">
        <f>IFERROR(__xludf.DUMMYFUNCTION("""COMPUTED_VALUE"""),83.09)</f>
        <v>83.09</v>
      </c>
    </row>
    <row r="133">
      <c r="A133" s="2">
        <f>IFERROR(__xludf.DUMMYFUNCTION("""COMPUTED_VALUE"""),38911.666666666664)</f>
        <v>38911.66667</v>
      </c>
      <c r="B133" s="1">
        <f>IFERROR(__xludf.DUMMYFUNCTION("""COMPUTED_VALUE"""),82.23)</f>
        <v>82.23</v>
      </c>
    </row>
    <row r="134">
      <c r="A134" s="2">
        <f>IFERROR(__xludf.DUMMYFUNCTION("""COMPUTED_VALUE"""),38912.666666666664)</f>
        <v>38912.66667</v>
      </c>
      <c r="B134" s="1">
        <f>IFERROR(__xludf.DUMMYFUNCTION("""COMPUTED_VALUE"""),83.05)</f>
        <v>83.05</v>
      </c>
    </row>
    <row r="135">
      <c r="A135" s="2">
        <f>IFERROR(__xludf.DUMMYFUNCTION("""COMPUTED_VALUE"""),38915.666666666664)</f>
        <v>38915.66667</v>
      </c>
      <c r="B135" s="1">
        <f>IFERROR(__xludf.DUMMYFUNCTION("""COMPUTED_VALUE"""),80.65)</f>
        <v>80.65</v>
      </c>
    </row>
    <row r="136">
      <c r="A136" s="2">
        <f>IFERROR(__xludf.DUMMYFUNCTION("""COMPUTED_VALUE"""),38916.666666666664)</f>
        <v>38916.66667</v>
      </c>
      <c r="B136" s="1">
        <f>IFERROR(__xludf.DUMMYFUNCTION("""COMPUTED_VALUE"""),80.75)</f>
        <v>80.75</v>
      </c>
    </row>
    <row r="137">
      <c r="A137" s="2">
        <f>IFERROR(__xludf.DUMMYFUNCTION("""COMPUTED_VALUE"""),38917.666666666664)</f>
        <v>38917.66667</v>
      </c>
      <c r="B137" s="1">
        <f>IFERROR(__xludf.DUMMYFUNCTION("""COMPUTED_VALUE"""),81.54)</f>
        <v>81.54</v>
      </c>
    </row>
    <row r="138">
      <c r="A138" s="2">
        <f>IFERROR(__xludf.DUMMYFUNCTION("""COMPUTED_VALUE"""),38918.666666666664)</f>
        <v>38918.66667</v>
      </c>
      <c r="B138" s="1">
        <f>IFERROR(__xludf.DUMMYFUNCTION("""COMPUTED_VALUE"""),79.61)</f>
        <v>79.61</v>
      </c>
    </row>
    <row r="139">
      <c r="A139" s="2">
        <f>IFERROR(__xludf.DUMMYFUNCTION("""COMPUTED_VALUE"""),38919.666666666664)</f>
        <v>38919.66667</v>
      </c>
      <c r="B139" s="1">
        <f>IFERROR(__xludf.DUMMYFUNCTION("""COMPUTED_VALUE"""),78.37)</f>
        <v>78.37</v>
      </c>
    </row>
    <row r="140">
      <c r="A140" s="2">
        <f>IFERROR(__xludf.DUMMYFUNCTION("""COMPUTED_VALUE"""),38922.666666666664)</f>
        <v>38922.66667</v>
      </c>
      <c r="B140" s="1">
        <f>IFERROR(__xludf.DUMMYFUNCTION("""COMPUTED_VALUE"""),80.64)</f>
        <v>80.64</v>
      </c>
    </row>
    <row r="141">
      <c r="A141" s="2">
        <f>IFERROR(__xludf.DUMMYFUNCTION("""COMPUTED_VALUE"""),38923.666666666664)</f>
        <v>38923.66667</v>
      </c>
      <c r="B141" s="1">
        <f>IFERROR(__xludf.DUMMYFUNCTION("""COMPUTED_VALUE"""),82.35)</f>
        <v>82.35</v>
      </c>
    </row>
    <row r="142">
      <c r="A142" s="2">
        <f>IFERROR(__xludf.DUMMYFUNCTION("""COMPUTED_VALUE"""),38924.666666666664)</f>
        <v>38924.66667</v>
      </c>
      <c r="B142" s="1">
        <f>IFERROR(__xludf.DUMMYFUNCTION("""COMPUTED_VALUE"""),83.82)</f>
        <v>83.82</v>
      </c>
    </row>
    <row r="143">
      <c r="A143" s="2">
        <f>IFERROR(__xludf.DUMMYFUNCTION("""COMPUTED_VALUE"""),38925.666666666664)</f>
        <v>38925.66667</v>
      </c>
      <c r="B143" s="1">
        <f>IFERROR(__xludf.DUMMYFUNCTION("""COMPUTED_VALUE"""),83.23)</f>
        <v>83.23</v>
      </c>
    </row>
    <row r="144">
      <c r="A144" s="2">
        <f>IFERROR(__xludf.DUMMYFUNCTION("""COMPUTED_VALUE"""),38926.666666666664)</f>
        <v>38926.66667</v>
      </c>
      <c r="B144" s="1">
        <f>IFERROR(__xludf.DUMMYFUNCTION("""COMPUTED_VALUE"""),83.17)</f>
        <v>83.17</v>
      </c>
    </row>
    <row r="145">
      <c r="A145" s="2">
        <f>IFERROR(__xludf.DUMMYFUNCTION("""COMPUTED_VALUE"""),38929.666666666664)</f>
        <v>38929.66667</v>
      </c>
      <c r="B145" s="1">
        <f>IFERROR(__xludf.DUMMYFUNCTION("""COMPUTED_VALUE"""),84.67)</f>
        <v>84.67</v>
      </c>
    </row>
    <row r="146">
      <c r="A146" s="2">
        <f>IFERROR(__xludf.DUMMYFUNCTION("""COMPUTED_VALUE"""),38930.666666666664)</f>
        <v>38930.66667</v>
      </c>
      <c r="B146" s="1">
        <f>IFERROR(__xludf.DUMMYFUNCTION("""COMPUTED_VALUE"""),85.04)</f>
        <v>85.04</v>
      </c>
    </row>
    <row r="147">
      <c r="A147" s="2">
        <f>IFERROR(__xludf.DUMMYFUNCTION("""COMPUTED_VALUE"""),38931.666666666664)</f>
        <v>38931.66667</v>
      </c>
      <c r="B147" s="1">
        <f>IFERROR(__xludf.DUMMYFUNCTION("""COMPUTED_VALUE"""),85.09)</f>
        <v>85.09</v>
      </c>
    </row>
    <row r="148">
      <c r="A148" s="2">
        <f>IFERROR(__xludf.DUMMYFUNCTION("""COMPUTED_VALUE"""),38932.666666666664)</f>
        <v>38932.66667</v>
      </c>
      <c r="B148" s="1">
        <f>IFERROR(__xludf.DUMMYFUNCTION("""COMPUTED_VALUE"""),84.41)</f>
        <v>84.41</v>
      </c>
    </row>
    <row r="149">
      <c r="A149" s="2">
        <f>IFERROR(__xludf.DUMMYFUNCTION("""COMPUTED_VALUE"""),38933.666666666664)</f>
        <v>38933.66667</v>
      </c>
      <c r="B149" s="1">
        <f>IFERROR(__xludf.DUMMYFUNCTION("""COMPUTED_VALUE"""),83.63)</f>
        <v>83.63</v>
      </c>
    </row>
    <row r="150">
      <c r="A150" s="2">
        <f>IFERROR(__xludf.DUMMYFUNCTION("""COMPUTED_VALUE"""),38936.666666666664)</f>
        <v>38936.66667</v>
      </c>
      <c r="B150" s="1">
        <f>IFERROR(__xludf.DUMMYFUNCTION("""COMPUTED_VALUE"""),84.36)</f>
        <v>84.36</v>
      </c>
    </row>
    <row r="151">
      <c r="A151" s="2">
        <f>IFERROR(__xludf.DUMMYFUNCTION("""COMPUTED_VALUE"""),38937.666666666664)</f>
        <v>38937.66667</v>
      </c>
      <c r="B151" s="1">
        <f>IFERROR(__xludf.DUMMYFUNCTION("""COMPUTED_VALUE"""),83.82)</f>
        <v>83.82</v>
      </c>
    </row>
    <row r="152">
      <c r="A152" s="2">
        <f>IFERROR(__xludf.DUMMYFUNCTION("""COMPUTED_VALUE"""),38938.666666666664)</f>
        <v>38938.66667</v>
      </c>
      <c r="B152" s="1">
        <f>IFERROR(__xludf.DUMMYFUNCTION("""COMPUTED_VALUE"""),84.51)</f>
        <v>84.51</v>
      </c>
    </row>
    <row r="153">
      <c r="A153" s="2">
        <f>IFERROR(__xludf.DUMMYFUNCTION("""COMPUTED_VALUE"""),38939.666666666664)</f>
        <v>38939.66667</v>
      </c>
      <c r="B153" s="1">
        <f>IFERROR(__xludf.DUMMYFUNCTION("""COMPUTED_VALUE"""),83.98)</f>
        <v>83.98</v>
      </c>
    </row>
    <row r="154">
      <c r="A154" s="2">
        <f>IFERROR(__xludf.DUMMYFUNCTION("""COMPUTED_VALUE"""),38940.666666666664)</f>
        <v>38940.66667</v>
      </c>
      <c r="B154" s="1">
        <f>IFERROR(__xludf.DUMMYFUNCTION("""COMPUTED_VALUE"""),83.79)</f>
        <v>83.79</v>
      </c>
    </row>
    <row r="155">
      <c r="A155" s="2">
        <f>IFERROR(__xludf.DUMMYFUNCTION("""COMPUTED_VALUE"""),38943.666666666664)</f>
        <v>38943.66667</v>
      </c>
      <c r="B155" s="1">
        <f>IFERROR(__xludf.DUMMYFUNCTION("""COMPUTED_VALUE"""),82.2)</f>
        <v>82.2</v>
      </c>
    </row>
    <row r="156">
      <c r="A156" s="2">
        <f>IFERROR(__xludf.DUMMYFUNCTION("""COMPUTED_VALUE"""),38944.666666666664)</f>
        <v>38944.66667</v>
      </c>
      <c r="B156" s="1">
        <f>IFERROR(__xludf.DUMMYFUNCTION("""COMPUTED_VALUE"""),82.64)</f>
        <v>82.64</v>
      </c>
    </row>
    <row r="157">
      <c r="A157" s="2">
        <f>IFERROR(__xludf.DUMMYFUNCTION("""COMPUTED_VALUE"""),38945.666666666664)</f>
        <v>38945.66667</v>
      </c>
      <c r="B157" s="1">
        <f>IFERROR(__xludf.DUMMYFUNCTION("""COMPUTED_VALUE"""),82.38)</f>
        <v>82.38</v>
      </c>
    </row>
    <row r="158">
      <c r="A158" s="2">
        <f>IFERROR(__xludf.DUMMYFUNCTION("""COMPUTED_VALUE"""),38946.666666666664)</f>
        <v>38946.66667</v>
      </c>
      <c r="B158" s="1">
        <f>IFERROR(__xludf.DUMMYFUNCTION("""COMPUTED_VALUE"""),81.79)</f>
        <v>81.79</v>
      </c>
    </row>
    <row r="159">
      <c r="A159" s="2">
        <f>IFERROR(__xludf.DUMMYFUNCTION("""COMPUTED_VALUE"""),38947.666666666664)</f>
        <v>38947.66667</v>
      </c>
      <c r="B159" s="1">
        <f>IFERROR(__xludf.DUMMYFUNCTION("""COMPUTED_VALUE"""),83.0)</f>
        <v>83</v>
      </c>
    </row>
    <row r="160">
      <c r="A160" s="2">
        <f>IFERROR(__xludf.DUMMYFUNCTION("""COMPUTED_VALUE"""),38950.666666666664)</f>
        <v>38950.66667</v>
      </c>
      <c r="B160" s="1">
        <f>IFERROR(__xludf.DUMMYFUNCTION("""COMPUTED_VALUE"""),83.59)</f>
        <v>83.59</v>
      </c>
    </row>
    <row r="161">
      <c r="A161" s="2">
        <f>IFERROR(__xludf.DUMMYFUNCTION("""COMPUTED_VALUE"""),38951.666666666664)</f>
        <v>38951.66667</v>
      </c>
      <c r="B161" s="1">
        <f>IFERROR(__xludf.DUMMYFUNCTION("""COMPUTED_VALUE"""),84.0)</f>
        <v>84</v>
      </c>
    </row>
    <row r="162">
      <c r="A162" s="2">
        <f>IFERROR(__xludf.DUMMYFUNCTION("""COMPUTED_VALUE"""),38952.666666666664)</f>
        <v>38952.66667</v>
      </c>
      <c r="B162" s="1">
        <f>IFERROR(__xludf.DUMMYFUNCTION("""COMPUTED_VALUE"""),82.64)</f>
        <v>82.64</v>
      </c>
    </row>
    <row r="163">
      <c r="A163" s="2">
        <f>IFERROR(__xludf.DUMMYFUNCTION("""COMPUTED_VALUE"""),38953.666666666664)</f>
        <v>38953.66667</v>
      </c>
      <c r="B163" s="1">
        <f>IFERROR(__xludf.DUMMYFUNCTION("""COMPUTED_VALUE"""),83.57)</f>
        <v>83.57</v>
      </c>
    </row>
    <row r="164">
      <c r="A164" s="2">
        <f>IFERROR(__xludf.DUMMYFUNCTION("""COMPUTED_VALUE"""),38954.666666666664)</f>
        <v>38954.66667</v>
      </c>
      <c r="B164" s="1">
        <f>IFERROR(__xludf.DUMMYFUNCTION("""COMPUTED_VALUE"""),84.2)</f>
        <v>84.2</v>
      </c>
    </row>
    <row r="165">
      <c r="A165" s="2">
        <f>IFERROR(__xludf.DUMMYFUNCTION("""COMPUTED_VALUE"""),38957.666666666664)</f>
        <v>38957.66667</v>
      </c>
      <c r="B165" s="1">
        <f>IFERROR(__xludf.DUMMYFUNCTION("""COMPUTED_VALUE"""),83.0)</f>
        <v>83</v>
      </c>
    </row>
    <row r="166">
      <c r="A166" s="2">
        <f>IFERROR(__xludf.DUMMYFUNCTION("""COMPUTED_VALUE"""),38958.666666666664)</f>
        <v>38958.66667</v>
      </c>
      <c r="B166" s="1">
        <f>IFERROR(__xludf.DUMMYFUNCTION("""COMPUTED_VALUE"""),82.61)</f>
        <v>82.61</v>
      </c>
    </row>
    <row r="167">
      <c r="A167" s="2">
        <f>IFERROR(__xludf.DUMMYFUNCTION("""COMPUTED_VALUE"""),38959.666666666664)</f>
        <v>38959.66667</v>
      </c>
      <c r="B167" s="1">
        <f>IFERROR(__xludf.DUMMYFUNCTION("""COMPUTED_VALUE"""),81.4)</f>
        <v>81.4</v>
      </c>
    </row>
    <row r="168">
      <c r="A168" s="2">
        <f>IFERROR(__xludf.DUMMYFUNCTION("""COMPUTED_VALUE"""),38960.666666666664)</f>
        <v>38960.66667</v>
      </c>
      <c r="B168" s="1">
        <f>IFERROR(__xludf.DUMMYFUNCTION("""COMPUTED_VALUE"""),80.89)</f>
        <v>80.89</v>
      </c>
    </row>
    <row r="169">
      <c r="A169" s="2">
        <f>IFERROR(__xludf.DUMMYFUNCTION("""COMPUTED_VALUE"""),38961.666666666664)</f>
        <v>38961.66667</v>
      </c>
      <c r="B169" s="1">
        <f>IFERROR(__xludf.DUMMYFUNCTION("""COMPUTED_VALUE"""),81.89)</f>
        <v>81.89</v>
      </c>
    </row>
    <row r="170">
      <c r="A170" s="2">
        <f>IFERROR(__xludf.DUMMYFUNCTION("""COMPUTED_VALUE"""),38965.666666666664)</f>
        <v>38965.66667</v>
      </c>
      <c r="B170" s="1">
        <f>IFERROR(__xludf.DUMMYFUNCTION("""COMPUTED_VALUE"""),82.91)</f>
        <v>82.91</v>
      </c>
    </row>
    <row r="171">
      <c r="A171" s="2">
        <f>IFERROR(__xludf.DUMMYFUNCTION("""COMPUTED_VALUE"""),38966.666666666664)</f>
        <v>38966.66667</v>
      </c>
      <c r="B171" s="1">
        <f>IFERROR(__xludf.DUMMYFUNCTION("""COMPUTED_VALUE"""),80.21)</f>
        <v>80.21</v>
      </c>
    </row>
    <row r="172">
      <c r="A172" s="2">
        <f>IFERROR(__xludf.DUMMYFUNCTION("""COMPUTED_VALUE"""),38967.666666666664)</f>
        <v>38967.66667</v>
      </c>
      <c r="B172" s="1">
        <f>IFERROR(__xludf.DUMMYFUNCTION("""COMPUTED_VALUE"""),80.2)</f>
        <v>80.2</v>
      </c>
    </row>
    <row r="173">
      <c r="A173" s="2">
        <f>IFERROR(__xludf.DUMMYFUNCTION("""COMPUTED_VALUE"""),38968.666666666664)</f>
        <v>38968.66667</v>
      </c>
      <c r="B173" s="1">
        <f>IFERROR(__xludf.DUMMYFUNCTION("""COMPUTED_VALUE"""),78.53)</f>
        <v>78.53</v>
      </c>
    </row>
    <row r="174">
      <c r="A174" s="2">
        <f>IFERROR(__xludf.DUMMYFUNCTION("""COMPUTED_VALUE"""),38971.666666666664)</f>
        <v>38971.66667</v>
      </c>
      <c r="B174" s="1">
        <f>IFERROR(__xludf.DUMMYFUNCTION("""COMPUTED_VALUE"""),75.84)</f>
        <v>75.84</v>
      </c>
    </row>
    <row r="175">
      <c r="A175" s="2">
        <f>IFERROR(__xludf.DUMMYFUNCTION("""COMPUTED_VALUE"""),38972.666666666664)</f>
        <v>38972.66667</v>
      </c>
      <c r="B175" s="1">
        <f>IFERROR(__xludf.DUMMYFUNCTION("""COMPUTED_VALUE"""),75.3)</f>
        <v>75.3</v>
      </c>
    </row>
    <row r="176">
      <c r="A176" s="2">
        <f>IFERROR(__xludf.DUMMYFUNCTION("""COMPUTED_VALUE"""),38973.666666666664)</f>
        <v>38973.66667</v>
      </c>
      <c r="B176" s="1">
        <f>IFERROR(__xludf.DUMMYFUNCTION("""COMPUTED_VALUE"""),76.88)</f>
        <v>76.88</v>
      </c>
    </row>
    <row r="177">
      <c r="A177" s="2">
        <f>IFERROR(__xludf.DUMMYFUNCTION("""COMPUTED_VALUE"""),38974.666666666664)</f>
        <v>38974.66667</v>
      </c>
      <c r="B177" s="1">
        <f>IFERROR(__xludf.DUMMYFUNCTION("""COMPUTED_VALUE"""),75.3)</f>
        <v>75.3</v>
      </c>
    </row>
    <row r="178">
      <c r="A178" s="2">
        <f>IFERROR(__xludf.DUMMYFUNCTION("""COMPUTED_VALUE"""),38975.666666666664)</f>
        <v>38975.66667</v>
      </c>
      <c r="B178" s="1">
        <f>IFERROR(__xludf.DUMMYFUNCTION("""COMPUTED_VALUE"""),75.29)</f>
        <v>75.29</v>
      </c>
    </row>
    <row r="179">
      <c r="A179" s="2">
        <f>IFERROR(__xludf.DUMMYFUNCTION("""COMPUTED_VALUE"""),38978.666666666664)</f>
        <v>38978.66667</v>
      </c>
      <c r="B179" s="1">
        <f>IFERROR(__xludf.DUMMYFUNCTION("""COMPUTED_VALUE"""),77.08)</f>
        <v>77.08</v>
      </c>
    </row>
    <row r="180">
      <c r="A180" s="2">
        <f>IFERROR(__xludf.DUMMYFUNCTION("""COMPUTED_VALUE"""),38979.666666666664)</f>
        <v>38979.66667</v>
      </c>
      <c r="B180" s="1">
        <f>IFERROR(__xludf.DUMMYFUNCTION("""COMPUTED_VALUE"""),75.9)</f>
        <v>75.9</v>
      </c>
    </row>
    <row r="181">
      <c r="A181" s="2">
        <f>IFERROR(__xludf.DUMMYFUNCTION("""COMPUTED_VALUE"""),38980.666666666664)</f>
        <v>38980.66667</v>
      </c>
      <c r="B181" s="1">
        <f>IFERROR(__xludf.DUMMYFUNCTION("""COMPUTED_VALUE"""),74.05)</f>
        <v>74.05</v>
      </c>
    </row>
    <row r="182">
      <c r="A182" s="2">
        <f>IFERROR(__xludf.DUMMYFUNCTION("""COMPUTED_VALUE"""),38981.666666666664)</f>
        <v>38981.66667</v>
      </c>
      <c r="B182" s="1">
        <f>IFERROR(__xludf.DUMMYFUNCTION("""COMPUTED_VALUE"""),75.14)</f>
        <v>75.14</v>
      </c>
    </row>
    <row r="183">
      <c r="A183" s="2">
        <f>IFERROR(__xludf.DUMMYFUNCTION("""COMPUTED_VALUE"""),38982.666666666664)</f>
        <v>38982.66667</v>
      </c>
      <c r="B183" s="1">
        <f>IFERROR(__xludf.DUMMYFUNCTION("""COMPUTED_VALUE"""),74.54)</f>
        <v>74.54</v>
      </c>
    </row>
    <row r="184">
      <c r="A184" s="2">
        <f>IFERROR(__xludf.DUMMYFUNCTION("""COMPUTED_VALUE"""),38985.666666666664)</f>
        <v>38985.66667</v>
      </c>
      <c r="B184" s="1">
        <f>IFERROR(__xludf.DUMMYFUNCTION("""COMPUTED_VALUE"""),74.45)</f>
        <v>74.45</v>
      </c>
    </row>
    <row r="185">
      <c r="A185" s="2">
        <f>IFERROR(__xludf.DUMMYFUNCTION("""COMPUTED_VALUE"""),38986.666666666664)</f>
        <v>38986.66667</v>
      </c>
      <c r="B185" s="1">
        <f>IFERROR(__xludf.DUMMYFUNCTION("""COMPUTED_VALUE"""),76.17)</f>
        <v>76.17</v>
      </c>
    </row>
    <row r="186">
      <c r="A186" s="2">
        <f>IFERROR(__xludf.DUMMYFUNCTION("""COMPUTED_VALUE"""),38987.666666666664)</f>
        <v>38987.66667</v>
      </c>
      <c r="B186" s="1">
        <f>IFERROR(__xludf.DUMMYFUNCTION("""COMPUTED_VALUE"""),77.52)</f>
        <v>77.52</v>
      </c>
    </row>
    <row r="187">
      <c r="A187" s="2">
        <f>IFERROR(__xludf.DUMMYFUNCTION("""COMPUTED_VALUE"""),38988.666666666664)</f>
        <v>38988.66667</v>
      </c>
      <c r="B187" s="1">
        <f>IFERROR(__xludf.DUMMYFUNCTION("""COMPUTED_VALUE"""),77.35)</f>
        <v>77.35</v>
      </c>
    </row>
    <row r="188">
      <c r="A188" s="2">
        <f>IFERROR(__xludf.DUMMYFUNCTION("""COMPUTED_VALUE"""),38989.666666666664)</f>
        <v>38989.66667</v>
      </c>
      <c r="B188" s="1">
        <f>IFERROR(__xludf.DUMMYFUNCTION("""COMPUTED_VALUE"""),77.9)</f>
        <v>77.9</v>
      </c>
    </row>
    <row r="189">
      <c r="A189" s="2">
        <f>IFERROR(__xludf.DUMMYFUNCTION("""COMPUTED_VALUE"""),38992.666666666664)</f>
        <v>38992.66667</v>
      </c>
      <c r="B189" s="1">
        <f>IFERROR(__xludf.DUMMYFUNCTION("""COMPUTED_VALUE"""),76.81)</f>
        <v>76.81</v>
      </c>
    </row>
    <row r="190">
      <c r="A190" s="2">
        <f>IFERROR(__xludf.DUMMYFUNCTION("""COMPUTED_VALUE"""),38993.666666666664)</f>
        <v>38993.66667</v>
      </c>
      <c r="B190" s="1">
        <f>IFERROR(__xludf.DUMMYFUNCTION("""COMPUTED_VALUE"""),74.03)</f>
        <v>74.03</v>
      </c>
    </row>
    <row r="191">
      <c r="A191" s="2">
        <f>IFERROR(__xludf.DUMMYFUNCTION("""COMPUTED_VALUE"""),38994.666666666664)</f>
        <v>38994.66667</v>
      </c>
      <c r="B191" s="1">
        <f>IFERROR(__xludf.DUMMYFUNCTION("""COMPUTED_VALUE"""),75.17)</f>
        <v>75.17</v>
      </c>
    </row>
    <row r="192">
      <c r="A192" s="2">
        <f>IFERROR(__xludf.DUMMYFUNCTION("""COMPUTED_VALUE"""),38995.666666666664)</f>
        <v>38995.66667</v>
      </c>
      <c r="B192" s="1">
        <f>IFERROR(__xludf.DUMMYFUNCTION("""COMPUTED_VALUE"""),76.45)</f>
        <v>76.45</v>
      </c>
    </row>
    <row r="193">
      <c r="A193" s="2">
        <f>IFERROR(__xludf.DUMMYFUNCTION("""COMPUTED_VALUE"""),38996.666666666664)</f>
        <v>38996.66667</v>
      </c>
      <c r="B193" s="1">
        <f>IFERROR(__xludf.DUMMYFUNCTION("""COMPUTED_VALUE"""),76.61)</f>
        <v>76.61</v>
      </c>
    </row>
    <row r="194">
      <c r="A194" s="2">
        <f>IFERROR(__xludf.DUMMYFUNCTION("""COMPUTED_VALUE"""),38999.666666666664)</f>
        <v>38999.66667</v>
      </c>
      <c r="B194" s="1">
        <f>IFERROR(__xludf.DUMMYFUNCTION("""COMPUTED_VALUE"""),75.5)</f>
        <v>75.5</v>
      </c>
    </row>
    <row r="195">
      <c r="A195" s="2">
        <f>IFERROR(__xludf.DUMMYFUNCTION("""COMPUTED_VALUE"""),39000.666666666664)</f>
        <v>39000.66667</v>
      </c>
      <c r="B195" s="1">
        <f>IFERROR(__xludf.DUMMYFUNCTION("""COMPUTED_VALUE"""),76.87)</f>
        <v>76.87</v>
      </c>
    </row>
    <row r="196">
      <c r="A196" s="2">
        <f>IFERROR(__xludf.DUMMYFUNCTION("""COMPUTED_VALUE"""),39001.666666666664)</f>
        <v>39001.66667</v>
      </c>
      <c r="B196" s="1">
        <f>IFERROR(__xludf.DUMMYFUNCTION("""COMPUTED_VALUE"""),75.83)</f>
        <v>75.83</v>
      </c>
    </row>
    <row r="197">
      <c r="A197" s="2">
        <f>IFERROR(__xludf.DUMMYFUNCTION("""COMPUTED_VALUE"""),39002.666666666664)</f>
        <v>39002.66667</v>
      </c>
      <c r="B197" s="1">
        <f>IFERROR(__xludf.DUMMYFUNCTION("""COMPUTED_VALUE"""),77.37)</f>
        <v>77.37</v>
      </c>
    </row>
    <row r="198">
      <c r="A198" s="2">
        <f>IFERROR(__xludf.DUMMYFUNCTION("""COMPUTED_VALUE"""),39003.666666666664)</f>
        <v>39003.66667</v>
      </c>
      <c r="B198" s="1">
        <f>IFERROR(__xludf.DUMMYFUNCTION("""COMPUTED_VALUE"""),78.49)</f>
        <v>78.49</v>
      </c>
    </row>
    <row r="199">
      <c r="A199" s="2">
        <f>IFERROR(__xludf.DUMMYFUNCTION("""COMPUTED_VALUE"""),39006.666666666664)</f>
        <v>39006.66667</v>
      </c>
      <c r="B199" s="1">
        <f>IFERROR(__xludf.DUMMYFUNCTION("""COMPUTED_VALUE"""),80.4)</f>
        <v>80.4</v>
      </c>
    </row>
    <row r="200">
      <c r="A200" s="2">
        <f>IFERROR(__xludf.DUMMYFUNCTION("""COMPUTED_VALUE"""),39007.666666666664)</f>
        <v>39007.66667</v>
      </c>
      <c r="B200" s="1">
        <f>IFERROR(__xludf.DUMMYFUNCTION("""COMPUTED_VALUE"""),79.82)</f>
        <v>79.82</v>
      </c>
    </row>
    <row r="201">
      <c r="A201" s="2">
        <f>IFERROR(__xludf.DUMMYFUNCTION("""COMPUTED_VALUE"""),39008.666666666664)</f>
        <v>39008.66667</v>
      </c>
      <c r="B201" s="1">
        <f>IFERROR(__xludf.DUMMYFUNCTION("""COMPUTED_VALUE"""),79.29)</f>
        <v>79.29</v>
      </c>
    </row>
    <row r="202">
      <c r="A202" s="2">
        <f>IFERROR(__xludf.DUMMYFUNCTION("""COMPUTED_VALUE"""),39009.666666666664)</f>
        <v>39009.66667</v>
      </c>
      <c r="B202" s="1">
        <f>IFERROR(__xludf.DUMMYFUNCTION("""COMPUTED_VALUE"""),81.0)</f>
        <v>81</v>
      </c>
    </row>
    <row r="203">
      <c r="A203" s="2">
        <f>IFERROR(__xludf.DUMMYFUNCTION("""COMPUTED_VALUE"""),39010.666666666664)</f>
        <v>39010.66667</v>
      </c>
      <c r="B203" s="1">
        <f>IFERROR(__xludf.DUMMYFUNCTION("""COMPUTED_VALUE"""),79.93)</f>
        <v>79.93</v>
      </c>
    </row>
    <row r="204">
      <c r="A204" s="2">
        <f>IFERROR(__xludf.DUMMYFUNCTION("""COMPUTED_VALUE"""),39013.666666666664)</f>
        <v>39013.66667</v>
      </c>
      <c r="B204" s="1">
        <f>IFERROR(__xludf.DUMMYFUNCTION("""COMPUTED_VALUE"""),79.79)</f>
        <v>79.79</v>
      </c>
    </row>
    <row r="205">
      <c r="A205" s="2">
        <f>IFERROR(__xludf.DUMMYFUNCTION("""COMPUTED_VALUE"""),39014.666666666664)</f>
        <v>39014.66667</v>
      </c>
      <c r="B205" s="1">
        <f>IFERROR(__xludf.DUMMYFUNCTION("""COMPUTED_VALUE"""),81.58)</f>
        <v>81.58</v>
      </c>
    </row>
    <row r="206">
      <c r="A206" s="2">
        <f>IFERROR(__xludf.DUMMYFUNCTION("""COMPUTED_VALUE"""),39015.666666666664)</f>
        <v>39015.66667</v>
      </c>
      <c r="B206" s="1">
        <f>IFERROR(__xludf.DUMMYFUNCTION("""COMPUTED_VALUE"""),82.96)</f>
        <v>82.96</v>
      </c>
    </row>
    <row r="207">
      <c r="A207" s="2">
        <f>IFERROR(__xludf.DUMMYFUNCTION("""COMPUTED_VALUE"""),39016.666666666664)</f>
        <v>39016.66667</v>
      </c>
      <c r="B207" s="1">
        <f>IFERROR(__xludf.DUMMYFUNCTION("""COMPUTED_VALUE"""),82.78)</f>
        <v>82.78</v>
      </c>
    </row>
    <row r="208">
      <c r="A208" s="2">
        <f>IFERROR(__xludf.DUMMYFUNCTION("""COMPUTED_VALUE"""),39017.666666666664)</f>
        <v>39017.66667</v>
      </c>
      <c r="B208" s="1">
        <f>IFERROR(__xludf.DUMMYFUNCTION("""COMPUTED_VALUE"""),82.2)</f>
        <v>82.2</v>
      </c>
    </row>
    <row r="209">
      <c r="A209" s="2">
        <f>IFERROR(__xludf.DUMMYFUNCTION("""COMPUTED_VALUE"""),39020.666666666664)</f>
        <v>39020.66667</v>
      </c>
      <c r="B209" s="1">
        <f>IFERROR(__xludf.DUMMYFUNCTION("""COMPUTED_VALUE"""),80.94)</f>
        <v>80.94</v>
      </c>
    </row>
    <row r="210">
      <c r="A210" s="2">
        <f>IFERROR(__xludf.DUMMYFUNCTION("""COMPUTED_VALUE"""),39021.666666666664)</f>
        <v>39021.66667</v>
      </c>
      <c r="B210" s="1">
        <f>IFERROR(__xludf.DUMMYFUNCTION("""COMPUTED_VALUE"""),81.53)</f>
        <v>81.53</v>
      </c>
    </row>
    <row r="211">
      <c r="A211" s="2">
        <f>IFERROR(__xludf.DUMMYFUNCTION("""COMPUTED_VALUE"""),39022.666666666664)</f>
        <v>39022.66667</v>
      </c>
      <c r="B211" s="1">
        <f>IFERROR(__xludf.DUMMYFUNCTION("""COMPUTED_VALUE"""),80.86)</f>
        <v>80.86</v>
      </c>
    </row>
    <row r="212">
      <c r="A212" s="2">
        <f>IFERROR(__xludf.DUMMYFUNCTION("""COMPUTED_VALUE"""),39023.666666666664)</f>
        <v>39023.66667</v>
      </c>
      <c r="B212" s="1">
        <f>IFERROR(__xludf.DUMMYFUNCTION("""COMPUTED_VALUE"""),80.86)</f>
        <v>80.86</v>
      </c>
    </row>
    <row r="213">
      <c r="A213" s="2">
        <f>IFERROR(__xludf.DUMMYFUNCTION("""COMPUTED_VALUE"""),39024.666666666664)</f>
        <v>39024.66667</v>
      </c>
      <c r="B213" s="1">
        <f>IFERROR(__xludf.DUMMYFUNCTION("""COMPUTED_VALUE"""),82.47)</f>
        <v>82.47</v>
      </c>
    </row>
    <row r="214">
      <c r="A214" s="2">
        <f>IFERROR(__xludf.DUMMYFUNCTION("""COMPUTED_VALUE"""),39027.666666666664)</f>
        <v>39027.66667</v>
      </c>
      <c r="B214" s="1">
        <f>IFERROR(__xludf.DUMMYFUNCTION("""COMPUTED_VALUE"""),83.38)</f>
        <v>83.38</v>
      </c>
    </row>
    <row r="215">
      <c r="A215" s="2">
        <f>IFERROR(__xludf.DUMMYFUNCTION("""COMPUTED_VALUE"""),39028.666666666664)</f>
        <v>39028.66667</v>
      </c>
      <c r="B215" s="1">
        <f>IFERROR(__xludf.DUMMYFUNCTION("""COMPUTED_VALUE"""),82.5)</f>
        <v>82.5</v>
      </c>
    </row>
    <row r="216">
      <c r="A216" s="2">
        <f>IFERROR(__xludf.DUMMYFUNCTION("""COMPUTED_VALUE"""),39029.666666666664)</f>
        <v>39029.66667</v>
      </c>
      <c r="B216" s="1">
        <f>IFERROR(__xludf.DUMMYFUNCTION("""COMPUTED_VALUE"""),84.1)</f>
        <v>84.1</v>
      </c>
    </row>
    <row r="217">
      <c r="A217" s="2">
        <f>IFERROR(__xludf.DUMMYFUNCTION("""COMPUTED_VALUE"""),39030.666666666664)</f>
        <v>39030.66667</v>
      </c>
      <c r="B217" s="1">
        <f>IFERROR(__xludf.DUMMYFUNCTION("""COMPUTED_VALUE"""),84.88)</f>
        <v>84.88</v>
      </c>
    </row>
    <row r="218">
      <c r="A218" s="2">
        <f>IFERROR(__xludf.DUMMYFUNCTION("""COMPUTED_VALUE"""),39031.666666666664)</f>
        <v>39031.66667</v>
      </c>
      <c r="B218" s="1">
        <f>IFERROR(__xludf.DUMMYFUNCTION("""COMPUTED_VALUE"""),83.82)</f>
        <v>83.82</v>
      </c>
    </row>
    <row r="219">
      <c r="A219" s="2">
        <f>IFERROR(__xludf.DUMMYFUNCTION("""COMPUTED_VALUE"""),39034.666666666664)</f>
        <v>39034.66667</v>
      </c>
      <c r="B219" s="1">
        <f>IFERROR(__xludf.DUMMYFUNCTION("""COMPUTED_VALUE"""),83.94)</f>
        <v>83.94</v>
      </c>
    </row>
    <row r="220">
      <c r="A220" s="2">
        <f>IFERROR(__xludf.DUMMYFUNCTION("""COMPUTED_VALUE"""),39035.666666666664)</f>
        <v>39035.66667</v>
      </c>
      <c r="B220" s="1">
        <f>IFERROR(__xludf.DUMMYFUNCTION("""COMPUTED_VALUE"""),84.28)</f>
        <v>84.28</v>
      </c>
    </row>
    <row r="221">
      <c r="A221" s="2">
        <f>IFERROR(__xludf.DUMMYFUNCTION("""COMPUTED_VALUE"""),39036.666666666664)</f>
        <v>39036.66667</v>
      </c>
      <c r="B221" s="1">
        <f>IFERROR(__xludf.DUMMYFUNCTION("""COMPUTED_VALUE"""),85.23)</f>
        <v>85.23</v>
      </c>
    </row>
    <row r="222">
      <c r="A222" s="2">
        <f>IFERROR(__xludf.DUMMYFUNCTION("""COMPUTED_VALUE"""),39037.666666666664)</f>
        <v>39037.66667</v>
      </c>
      <c r="B222" s="1">
        <f>IFERROR(__xludf.DUMMYFUNCTION("""COMPUTED_VALUE"""),82.81)</f>
        <v>82.81</v>
      </c>
    </row>
    <row r="223">
      <c r="A223" s="2">
        <f>IFERROR(__xludf.DUMMYFUNCTION("""COMPUTED_VALUE"""),39038.666666666664)</f>
        <v>39038.66667</v>
      </c>
      <c r="B223" s="1">
        <f>IFERROR(__xludf.DUMMYFUNCTION("""COMPUTED_VALUE"""),83.55)</f>
        <v>83.55</v>
      </c>
    </row>
    <row r="224">
      <c r="A224" s="2">
        <f>IFERROR(__xludf.DUMMYFUNCTION("""COMPUTED_VALUE"""),39041.666666666664)</f>
        <v>39041.66667</v>
      </c>
      <c r="B224" s="1">
        <f>IFERROR(__xludf.DUMMYFUNCTION("""COMPUTED_VALUE"""),83.38)</f>
        <v>83.38</v>
      </c>
    </row>
    <row r="225">
      <c r="A225" s="2">
        <f>IFERROR(__xludf.DUMMYFUNCTION("""COMPUTED_VALUE"""),39042.666666666664)</f>
        <v>39042.66667</v>
      </c>
      <c r="B225" s="1">
        <f>IFERROR(__xludf.DUMMYFUNCTION("""COMPUTED_VALUE"""),84.99)</f>
        <v>84.99</v>
      </c>
    </row>
    <row r="226">
      <c r="A226" s="2">
        <f>IFERROR(__xludf.DUMMYFUNCTION("""COMPUTED_VALUE"""),39043.666666666664)</f>
        <v>39043.66667</v>
      </c>
      <c r="B226" s="1">
        <f>IFERROR(__xludf.DUMMYFUNCTION("""COMPUTED_VALUE"""),84.54)</f>
        <v>84.54</v>
      </c>
    </row>
    <row r="227">
      <c r="A227" s="2">
        <f>IFERROR(__xludf.DUMMYFUNCTION("""COMPUTED_VALUE"""),39048.666666666664)</f>
        <v>39048.66667</v>
      </c>
      <c r="B227" s="1">
        <f>IFERROR(__xludf.DUMMYFUNCTION("""COMPUTED_VALUE"""),83.76)</f>
        <v>83.76</v>
      </c>
    </row>
    <row r="228">
      <c r="A228" s="2">
        <f>IFERROR(__xludf.DUMMYFUNCTION("""COMPUTED_VALUE"""),39049.666666666664)</f>
        <v>39049.66667</v>
      </c>
      <c r="B228" s="1">
        <f>IFERROR(__xludf.DUMMYFUNCTION("""COMPUTED_VALUE"""),85.3)</f>
        <v>85.3</v>
      </c>
    </row>
    <row r="229">
      <c r="A229" s="2">
        <f>IFERROR(__xludf.DUMMYFUNCTION("""COMPUTED_VALUE"""),39050.666666666664)</f>
        <v>39050.66667</v>
      </c>
      <c r="B229" s="1">
        <f>IFERROR(__xludf.DUMMYFUNCTION("""COMPUTED_VALUE"""),87.85)</f>
        <v>87.85</v>
      </c>
    </row>
    <row r="230">
      <c r="A230" s="2">
        <f>IFERROR(__xludf.DUMMYFUNCTION("""COMPUTED_VALUE"""),39051.666666666664)</f>
        <v>39051.66667</v>
      </c>
      <c r="B230" s="1">
        <f>IFERROR(__xludf.DUMMYFUNCTION("""COMPUTED_VALUE"""),88.59)</f>
        <v>88.59</v>
      </c>
    </row>
    <row r="231">
      <c r="A231" s="2">
        <f>IFERROR(__xludf.DUMMYFUNCTION("""COMPUTED_VALUE"""),39052.666666666664)</f>
        <v>39052.66667</v>
      </c>
      <c r="B231" s="1">
        <f>IFERROR(__xludf.DUMMYFUNCTION("""COMPUTED_VALUE"""),88.91)</f>
        <v>88.91</v>
      </c>
    </row>
    <row r="232">
      <c r="A232" s="2">
        <f>IFERROR(__xludf.DUMMYFUNCTION("""COMPUTED_VALUE"""),39055.666666666664)</f>
        <v>39055.66667</v>
      </c>
      <c r="B232" s="1">
        <f>IFERROR(__xludf.DUMMYFUNCTION("""COMPUTED_VALUE"""),88.84)</f>
        <v>88.84</v>
      </c>
    </row>
    <row r="233">
      <c r="A233" s="2">
        <f>IFERROR(__xludf.DUMMYFUNCTION("""COMPUTED_VALUE"""),39056.666666666664)</f>
        <v>39056.66667</v>
      </c>
      <c r="B233" s="1">
        <f>IFERROR(__xludf.DUMMYFUNCTION("""COMPUTED_VALUE"""),89.16)</f>
        <v>89.16</v>
      </c>
    </row>
    <row r="234">
      <c r="A234" s="2">
        <f>IFERROR(__xludf.DUMMYFUNCTION("""COMPUTED_VALUE"""),39057.666666666664)</f>
        <v>39057.66667</v>
      </c>
      <c r="B234" s="1">
        <f>IFERROR(__xludf.DUMMYFUNCTION("""COMPUTED_VALUE"""),88.9)</f>
        <v>88.9</v>
      </c>
    </row>
    <row r="235">
      <c r="A235" s="2">
        <f>IFERROR(__xludf.DUMMYFUNCTION("""COMPUTED_VALUE"""),39058.666666666664)</f>
        <v>39058.66667</v>
      </c>
      <c r="B235" s="1">
        <f>IFERROR(__xludf.DUMMYFUNCTION("""COMPUTED_VALUE"""),88.43)</f>
        <v>88.43</v>
      </c>
    </row>
    <row r="236">
      <c r="A236" s="2">
        <f>IFERROR(__xludf.DUMMYFUNCTION("""COMPUTED_VALUE"""),39059.666666666664)</f>
        <v>39059.66667</v>
      </c>
      <c r="B236" s="1">
        <f>IFERROR(__xludf.DUMMYFUNCTION("""COMPUTED_VALUE"""),88.38)</f>
        <v>88.38</v>
      </c>
    </row>
    <row r="237">
      <c r="A237" s="2">
        <f>IFERROR(__xludf.DUMMYFUNCTION("""COMPUTED_VALUE"""),39062.666666666664)</f>
        <v>39062.66667</v>
      </c>
      <c r="B237" s="1">
        <f>IFERROR(__xludf.DUMMYFUNCTION("""COMPUTED_VALUE"""),88.23)</f>
        <v>88.23</v>
      </c>
    </row>
    <row r="238">
      <c r="A238" s="2">
        <f>IFERROR(__xludf.DUMMYFUNCTION("""COMPUTED_VALUE"""),39063.666666666664)</f>
        <v>39063.66667</v>
      </c>
      <c r="B238" s="1">
        <f>IFERROR(__xludf.DUMMYFUNCTION("""COMPUTED_VALUE"""),88.14)</f>
        <v>88.14</v>
      </c>
    </row>
    <row r="239">
      <c r="A239" s="2">
        <f>IFERROR(__xludf.DUMMYFUNCTION("""COMPUTED_VALUE"""),39064.666666666664)</f>
        <v>39064.66667</v>
      </c>
      <c r="B239" s="1">
        <f>IFERROR(__xludf.DUMMYFUNCTION("""COMPUTED_VALUE"""),88.94)</f>
        <v>88.94</v>
      </c>
    </row>
    <row r="240">
      <c r="A240" s="2">
        <f>IFERROR(__xludf.DUMMYFUNCTION("""COMPUTED_VALUE"""),39065.666666666664)</f>
        <v>39065.66667</v>
      </c>
      <c r="B240" s="1">
        <f>IFERROR(__xludf.DUMMYFUNCTION("""COMPUTED_VALUE"""),90.5)</f>
        <v>90.5</v>
      </c>
    </row>
    <row r="241">
      <c r="A241" s="2">
        <f>IFERROR(__xludf.DUMMYFUNCTION("""COMPUTED_VALUE"""),39066.666666666664)</f>
        <v>39066.66667</v>
      </c>
      <c r="B241" s="1">
        <f>IFERROR(__xludf.DUMMYFUNCTION("""COMPUTED_VALUE"""),89.6)</f>
        <v>89.6</v>
      </c>
    </row>
    <row r="242">
      <c r="A242" s="2">
        <f>IFERROR(__xludf.DUMMYFUNCTION("""COMPUTED_VALUE"""),39069.666666666664)</f>
        <v>39069.66667</v>
      </c>
      <c r="B242" s="1">
        <f>IFERROR(__xludf.DUMMYFUNCTION("""COMPUTED_VALUE"""),86.05)</f>
        <v>86.05</v>
      </c>
    </row>
    <row r="243">
      <c r="A243" s="2">
        <f>IFERROR(__xludf.DUMMYFUNCTION("""COMPUTED_VALUE"""),39070.666666666664)</f>
        <v>39070.66667</v>
      </c>
      <c r="B243" s="1">
        <f>IFERROR(__xludf.DUMMYFUNCTION("""COMPUTED_VALUE"""),87.32)</f>
        <v>87.32</v>
      </c>
    </row>
    <row r="244">
      <c r="A244" s="2">
        <f>IFERROR(__xludf.DUMMYFUNCTION("""COMPUTED_VALUE"""),39071.666666666664)</f>
        <v>39071.66667</v>
      </c>
      <c r="B244" s="1">
        <f>IFERROR(__xludf.DUMMYFUNCTION("""COMPUTED_VALUE"""),86.08)</f>
        <v>86.08</v>
      </c>
    </row>
    <row r="245">
      <c r="A245" s="2">
        <f>IFERROR(__xludf.DUMMYFUNCTION("""COMPUTED_VALUE"""),39072.666666666664)</f>
        <v>39072.66667</v>
      </c>
      <c r="B245" s="1">
        <f>IFERROR(__xludf.DUMMYFUNCTION("""COMPUTED_VALUE"""),85.62)</f>
        <v>85.62</v>
      </c>
    </row>
    <row r="246">
      <c r="A246" s="2">
        <f>IFERROR(__xludf.DUMMYFUNCTION("""COMPUTED_VALUE"""),39073.666666666664)</f>
        <v>39073.66667</v>
      </c>
      <c r="B246" s="1">
        <f>IFERROR(__xludf.DUMMYFUNCTION("""COMPUTED_VALUE"""),84.95)</f>
        <v>84.95</v>
      </c>
    </row>
    <row r="247">
      <c r="A247" s="2">
        <f>IFERROR(__xludf.DUMMYFUNCTION("""COMPUTED_VALUE"""),39077.666666666664)</f>
        <v>39077.66667</v>
      </c>
      <c r="B247" s="1">
        <f>IFERROR(__xludf.DUMMYFUNCTION("""COMPUTED_VALUE"""),84.87)</f>
        <v>84.87</v>
      </c>
    </row>
    <row r="248">
      <c r="A248" s="2">
        <f>IFERROR(__xludf.DUMMYFUNCTION("""COMPUTED_VALUE"""),39078.666666666664)</f>
        <v>39078.66667</v>
      </c>
      <c r="B248" s="1">
        <f>IFERROR(__xludf.DUMMYFUNCTION("""COMPUTED_VALUE"""),85.86)</f>
        <v>85.86</v>
      </c>
    </row>
    <row r="249">
      <c r="A249" s="2">
        <f>IFERROR(__xludf.DUMMYFUNCTION("""COMPUTED_VALUE"""),39079.666666666664)</f>
        <v>39079.66667</v>
      </c>
      <c r="B249" s="1">
        <f>IFERROR(__xludf.DUMMYFUNCTION("""COMPUTED_VALUE"""),85.87)</f>
        <v>85.87</v>
      </c>
    </row>
    <row r="250">
      <c r="A250" s="2">
        <f>IFERROR(__xludf.DUMMYFUNCTION("""COMPUTED_VALUE"""),39080.666666666664)</f>
        <v>39080.66667</v>
      </c>
      <c r="B250" s="1">
        <f>IFERROR(__xludf.DUMMYFUNCTION("""COMPUTED_VALUE"""),85.01)</f>
        <v>85.01</v>
      </c>
    </row>
    <row r="251">
      <c r="A251" s="2">
        <f>IFERROR(__xludf.DUMMYFUNCTION("""COMPUTED_VALUE"""),39085.666666666664)</f>
        <v>39085.66667</v>
      </c>
      <c r="B251" s="1">
        <f>IFERROR(__xludf.DUMMYFUNCTION("""COMPUTED_VALUE"""),81.76)</f>
        <v>81.76</v>
      </c>
    </row>
    <row r="252">
      <c r="A252" s="2">
        <f>IFERROR(__xludf.DUMMYFUNCTION("""COMPUTED_VALUE"""),39086.666666666664)</f>
        <v>39086.66667</v>
      </c>
      <c r="B252" s="1">
        <f>IFERROR(__xludf.DUMMYFUNCTION("""COMPUTED_VALUE"""),80.08)</f>
        <v>80.08</v>
      </c>
    </row>
    <row r="253">
      <c r="A253" s="2">
        <f>IFERROR(__xludf.DUMMYFUNCTION("""COMPUTED_VALUE"""),39087.666666666664)</f>
        <v>39087.66667</v>
      </c>
      <c r="B253" s="1">
        <f>IFERROR(__xludf.DUMMYFUNCTION("""COMPUTED_VALUE"""),80.69)</f>
        <v>80.69</v>
      </c>
    </row>
    <row r="254">
      <c r="A254" s="2">
        <f>IFERROR(__xludf.DUMMYFUNCTION("""COMPUTED_VALUE"""),39090.666666666664)</f>
        <v>39090.66667</v>
      </c>
      <c r="B254" s="1">
        <f>IFERROR(__xludf.DUMMYFUNCTION("""COMPUTED_VALUE"""),80.74)</f>
        <v>80.74</v>
      </c>
    </row>
    <row r="255">
      <c r="A255" s="2">
        <f>IFERROR(__xludf.DUMMYFUNCTION("""COMPUTED_VALUE"""),39091.666666666664)</f>
        <v>39091.66667</v>
      </c>
      <c r="B255" s="1">
        <f>IFERROR(__xludf.DUMMYFUNCTION("""COMPUTED_VALUE"""),79.88)</f>
        <v>79.88</v>
      </c>
    </row>
    <row r="256">
      <c r="A256" s="2">
        <f>IFERROR(__xludf.DUMMYFUNCTION("""COMPUTED_VALUE"""),39092.666666666664)</f>
        <v>39092.66667</v>
      </c>
      <c r="B256" s="1">
        <f>IFERROR(__xludf.DUMMYFUNCTION("""COMPUTED_VALUE"""),78.76)</f>
        <v>78.76</v>
      </c>
    </row>
    <row r="257">
      <c r="A257" s="2">
        <f>IFERROR(__xludf.DUMMYFUNCTION("""COMPUTED_VALUE"""),39093.666666666664)</f>
        <v>39093.66667</v>
      </c>
      <c r="B257" s="1">
        <f>IFERROR(__xludf.DUMMYFUNCTION("""COMPUTED_VALUE"""),78.13)</f>
        <v>78.13</v>
      </c>
    </row>
    <row r="258">
      <c r="A258" s="2">
        <f>IFERROR(__xludf.DUMMYFUNCTION("""COMPUTED_VALUE"""),39094.666666666664)</f>
        <v>39094.66667</v>
      </c>
      <c r="B258" s="1">
        <f>IFERROR(__xludf.DUMMYFUNCTION("""COMPUTED_VALUE"""),80.14)</f>
        <v>80.14</v>
      </c>
    </row>
    <row r="259">
      <c r="A259" s="2">
        <f>IFERROR(__xludf.DUMMYFUNCTION("""COMPUTED_VALUE"""),39098.666666666664)</f>
        <v>39098.66667</v>
      </c>
      <c r="B259" s="1">
        <f>IFERROR(__xludf.DUMMYFUNCTION("""COMPUTED_VALUE"""),79.38)</f>
        <v>79.38</v>
      </c>
    </row>
    <row r="260">
      <c r="A260" s="2">
        <f>IFERROR(__xludf.DUMMYFUNCTION("""COMPUTED_VALUE"""),39099.666666666664)</f>
        <v>39099.66667</v>
      </c>
      <c r="B260" s="1">
        <f>IFERROR(__xludf.DUMMYFUNCTION("""COMPUTED_VALUE"""),80.16)</f>
        <v>80.16</v>
      </c>
    </row>
    <row r="261">
      <c r="A261" s="2">
        <f>IFERROR(__xludf.DUMMYFUNCTION("""COMPUTED_VALUE"""),39100.666666666664)</f>
        <v>39100.66667</v>
      </c>
      <c r="B261" s="1">
        <f>IFERROR(__xludf.DUMMYFUNCTION("""COMPUTED_VALUE"""),79.55)</f>
        <v>79.55</v>
      </c>
    </row>
    <row r="262">
      <c r="A262" s="2">
        <f>IFERROR(__xludf.DUMMYFUNCTION("""COMPUTED_VALUE"""),39101.666666666664)</f>
        <v>39101.66667</v>
      </c>
      <c r="B262" s="1">
        <f>IFERROR(__xludf.DUMMYFUNCTION("""COMPUTED_VALUE"""),81.57)</f>
        <v>81.57</v>
      </c>
    </row>
    <row r="263">
      <c r="A263" s="2">
        <f>IFERROR(__xludf.DUMMYFUNCTION("""COMPUTED_VALUE"""),39104.666666666664)</f>
        <v>39104.66667</v>
      </c>
      <c r="B263" s="1">
        <f>IFERROR(__xludf.DUMMYFUNCTION("""COMPUTED_VALUE"""),81.31)</f>
        <v>81.31</v>
      </c>
    </row>
    <row r="264">
      <c r="A264" s="2">
        <f>IFERROR(__xludf.DUMMYFUNCTION("""COMPUTED_VALUE"""),39105.666666666664)</f>
        <v>39105.66667</v>
      </c>
      <c r="B264" s="1">
        <f>IFERROR(__xludf.DUMMYFUNCTION("""COMPUTED_VALUE"""),83.23)</f>
        <v>83.23</v>
      </c>
    </row>
    <row r="265">
      <c r="A265" s="2">
        <f>IFERROR(__xludf.DUMMYFUNCTION("""COMPUTED_VALUE"""),39106.666666666664)</f>
        <v>39106.66667</v>
      </c>
      <c r="B265" s="1">
        <f>IFERROR(__xludf.DUMMYFUNCTION("""COMPUTED_VALUE"""),83.73)</f>
        <v>83.73</v>
      </c>
    </row>
    <row r="266">
      <c r="A266" s="2">
        <f>IFERROR(__xludf.DUMMYFUNCTION("""COMPUTED_VALUE"""),39107.666666666664)</f>
        <v>39107.66667</v>
      </c>
      <c r="B266" s="1">
        <f>IFERROR(__xludf.DUMMYFUNCTION("""COMPUTED_VALUE"""),82.07)</f>
        <v>82.07</v>
      </c>
    </row>
    <row r="267">
      <c r="A267" s="2">
        <f>IFERROR(__xludf.DUMMYFUNCTION("""COMPUTED_VALUE"""),39108.666666666664)</f>
        <v>39108.66667</v>
      </c>
      <c r="B267" s="1">
        <f>IFERROR(__xludf.DUMMYFUNCTION("""COMPUTED_VALUE"""),82.27)</f>
        <v>82.27</v>
      </c>
    </row>
    <row r="268">
      <c r="A268" s="2">
        <f>IFERROR(__xludf.DUMMYFUNCTION("""COMPUTED_VALUE"""),39111.666666666664)</f>
        <v>39111.66667</v>
      </c>
      <c r="B268" s="1">
        <f>IFERROR(__xludf.DUMMYFUNCTION("""COMPUTED_VALUE"""),81.94)</f>
        <v>81.94</v>
      </c>
    </row>
    <row r="269">
      <c r="A269" s="2">
        <f>IFERROR(__xludf.DUMMYFUNCTION("""COMPUTED_VALUE"""),39112.666666666664)</f>
        <v>39112.66667</v>
      </c>
      <c r="B269" s="1">
        <f>IFERROR(__xludf.DUMMYFUNCTION("""COMPUTED_VALUE"""),83.65)</f>
        <v>83.65</v>
      </c>
    </row>
    <row r="270">
      <c r="A270" s="2">
        <f>IFERROR(__xludf.DUMMYFUNCTION("""COMPUTED_VALUE"""),39113.666666666664)</f>
        <v>39113.66667</v>
      </c>
      <c r="B270" s="1">
        <f>IFERROR(__xludf.DUMMYFUNCTION("""COMPUTED_VALUE"""),84.08)</f>
        <v>84.08</v>
      </c>
    </row>
    <row r="271">
      <c r="A271" s="2">
        <f>IFERROR(__xludf.DUMMYFUNCTION("""COMPUTED_VALUE"""),39114.666666666664)</f>
        <v>39114.66667</v>
      </c>
      <c r="B271" s="1">
        <f>IFERROR(__xludf.DUMMYFUNCTION("""COMPUTED_VALUE"""),84.95)</f>
        <v>84.95</v>
      </c>
    </row>
    <row r="272">
      <c r="A272" s="2">
        <f>IFERROR(__xludf.DUMMYFUNCTION("""COMPUTED_VALUE"""),39115.666666666664)</f>
        <v>39115.66667</v>
      </c>
      <c r="B272" s="1">
        <f>IFERROR(__xludf.DUMMYFUNCTION("""COMPUTED_VALUE"""),85.19)</f>
        <v>85.19</v>
      </c>
    </row>
    <row r="273">
      <c r="A273" s="2">
        <f>IFERROR(__xludf.DUMMYFUNCTION("""COMPUTED_VALUE"""),39118.666666666664)</f>
        <v>39118.66667</v>
      </c>
      <c r="B273" s="1">
        <f>IFERROR(__xludf.DUMMYFUNCTION("""COMPUTED_VALUE"""),84.86)</f>
        <v>84.86</v>
      </c>
    </row>
    <row r="274">
      <c r="A274" s="2">
        <f>IFERROR(__xludf.DUMMYFUNCTION("""COMPUTED_VALUE"""),39119.666666666664)</f>
        <v>39119.66667</v>
      </c>
      <c r="B274" s="1">
        <f>IFERROR(__xludf.DUMMYFUNCTION("""COMPUTED_VALUE"""),84.76)</f>
        <v>84.76</v>
      </c>
    </row>
    <row r="275">
      <c r="A275" s="2">
        <f>IFERROR(__xludf.DUMMYFUNCTION("""COMPUTED_VALUE"""),39120.666666666664)</f>
        <v>39120.66667</v>
      </c>
      <c r="B275" s="1">
        <f>IFERROR(__xludf.DUMMYFUNCTION("""COMPUTED_VALUE"""),84.27)</f>
        <v>84.27</v>
      </c>
    </row>
    <row r="276">
      <c r="A276" s="2">
        <f>IFERROR(__xludf.DUMMYFUNCTION("""COMPUTED_VALUE"""),39121.666666666664)</f>
        <v>39121.66667</v>
      </c>
      <c r="B276" s="1">
        <f>IFERROR(__xludf.DUMMYFUNCTION("""COMPUTED_VALUE"""),85.28)</f>
        <v>85.28</v>
      </c>
    </row>
    <row r="277">
      <c r="A277" s="2">
        <f>IFERROR(__xludf.DUMMYFUNCTION("""COMPUTED_VALUE"""),39122.666666666664)</f>
        <v>39122.66667</v>
      </c>
      <c r="B277" s="1">
        <f>IFERROR(__xludf.DUMMYFUNCTION("""COMPUTED_VALUE"""),84.73)</f>
        <v>84.73</v>
      </c>
    </row>
    <row r="278">
      <c r="A278" s="2">
        <f>IFERROR(__xludf.DUMMYFUNCTION("""COMPUTED_VALUE"""),39125.666666666664)</f>
        <v>39125.66667</v>
      </c>
      <c r="B278" s="1">
        <f>IFERROR(__xludf.DUMMYFUNCTION("""COMPUTED_VALUE"""),83.64)</f>
        <v>83.64</v>
      </c>
    </row>
    <row r="279">
      <c r="A279" s="2">
        <f>IFERROR(__xludf.DUMMYFUNCTION("""COMPUTED_VALUE"""),39126.666666666664)</f>
        <v>39126.66667</v>
      </c>
      <c r="B279" s="1">
        <f>IFERROR(__xludf.DUMMYFUNCTION("""COMPUTED_VALUE"""),84.79)</f>
        <v>84.79</v>
      </c>
    </row>
    <row r="280">
      <c r="A280" s="2">
        <f>IFERROR(__xludf.DUMMYFUNCTION("""COMPUTED_VALUE"""),39127.666666666664)</f>
        <v>39127.66667</v>
      </c>
      <c r="B280" s="1">
        <f>IFERROR(__xludf.DUMMYFUNCTION("""COMPUTED_VALUE"""),85.07)</f>
        <v>85.07</v>
      </c>
    </row>
    <row r="281">
      <c r="A281" s="2">
        <f>IFERROR(__xludf.DUMMYFUNCTION("""COMPUTED_VALUE"""),39128.666666666664)</f>
        <v>39128.66667</v>
      </c>
      <c r="B281" s="1">
        <f>IFERROR(__xludf.DUMMYFUNCTION("""COMPUTED_VALUE"""),84.16)</f>
        <v>84.16</v>
      </c>
    </row>
    <row r="282">
      <c r="A282" s="2">
        <f>IFERROR(__xludf.DUMMYFUNCTION("""COMPUTED_VALUE"""),39129.666666666664)</f>
        <v>39129.66667</v>
      </c>
      <c r="B282" s="1">
        <f>IFERROR(__xludf.DUMMYFUNCTION("""COMPUTED_VALUE"""),84.14)</f>
        <v>84.14</v>
      </c>
    </row>
    <row r="283">
      <c r="A283" s="2">
        <f>IFERROR(__xludf.DUMMYFUNCTION("""COMPUTED_VALUE"""),39133.666666666664)</f>
        <v>39133.66667</v>
      </c>
      <c r="B283" s="1">
        <f>IFERROR(__xludf.DUMMYFUNCTION("""COMPUTED_VALUE"""),83.5)</f>
        <v>83.5</v>
      </c>
    </row>
    <row r="284">
      <c r="A284" s="2">
        <f>IFERROR(__xludf.DUMMYFUNCTION("""COMPUTED_VALUE"""),39134.666666666664)</f>
        <v>39134.66667</v>
      </c>
      <c r="B284" s="1">
        <f>IFERROR(__xludf.DUMMYFUNCTION("""COMPUTED_VALUE"""),84.3)</f>
        <v>84.3</v>
      </c>
    </row>
    <row r="285">
      <c r="A285" s="2">
        <f>IFERROR(__xludf.DUMMYFUNCTION("""COMPUTED_VALUE"""),39135.666666666664)</f>
        <v>39135.66667</v>
      </c>
      <c r="B285" s="1">
        <f>IFERROR(__xludf.DUMMYFUNCTION("""COMPUTED_VALUE"""),85.35)</f>
        <v>85.35</v>
      </c>
    </row>
    <row r="286">
      <c r="A286" s="2">
        <f>IFERROR(__xludf.DUMMYFUNCTION("""COMPUTED_VALUE"""),39136.666666666664)</f>
        <v>39136.66667</v>
      </c>
      <c r="B286" s="1">
        <f>IFERROR(__xludf.DUMMYFUNCTION("""COMPUTED_VALUE"""),85.5)</f>
        <v>85.5</v>
      </c>
    </row>
    <row r="287">
      <c r="A287" s="2">
        <f>IFERROR(__xludf.DUMMYFUNCTION("""COMPUTED_VALUE"""),39139.666666666664)</f>
        <v>39139.66667</v>
      </c>
      <c r="B287" s="1">
        <f>IFERROR(__xludf.DUMMYFUNCTION("""COMPUTED_VALUE"""),86.19)</f>
        <v>86.19</v>
      </c>
    </row>
    <row r="288">
      <c r="A288" s="2">
        <f>IFERROR(__xludf.DUMMYFUNCTION("""COMPUTED_VALUE"""),39140.666666666664)</f>
        <v>39140.66667</v>
      </c>
      <c r="B288" s="1">
        <f>IFERROR(__xludf.DUMMYFUNCTION("""COMPUTED_VALUE"""),82.9)</f>
        <v>82.9</v>
      </c>
    </row>
    <row r="289">
      <c r="A289" s="2">
        <f>IFERROR(__xludf.DUMMYFUNCTION("""COMPUTED_VALUE"""),39141.666666666664)</f>
        <v>39141.66667</v>
      </c>
      <c r="B289" s="1">
        <f>IFERROR(__xludf.DUMMYFUNCTION("""COMPUTED_VALUE"""),82.91)</f>
        <v>82.91</v>
      </c>
    </row>
    <row r="290">
      <c r="A290" s="2">
        <f>IFERROR(__xludf.DUMMYFUNCTION("""COMPUTED_VALUE"""),39142.666666666664)</f>
        <v>39142.66667</v>
      </c>
      <c r="B290" s="1">
        <f>IFERROR(__xludf.DUMMYFUNCTION("""COMPUTED_VALUE"""),82.86)</f>
        <v>82.86</v>
      </c>
    </row>
    <row r="291">
      <c r="A291" s="2">
        <f>IFERROR(__xludf.DUMMYFUNCTION("""COMPUTED_VALUE"""),39143.666666666664)</f>
        <v>39143.66667</v>
      </c>
      <c r="B291" s="1">
        <f>IFERROR(__xludf.DUMMYFUNCTION("""COMPUTED_VALUE"""),81.42)</f>
        <v>81.42</v>
      </c>
    </row>
    <row r="292">
      <c r="A292" s="2">
        <f>IFERROR(__xludf.DUMMYFUNCTION("""COMPUTED_VALUE"""),39146.666666666664)</f>
        <v>39146.66667</v>
      </c>
      <c r="B292" s="1">
        <f>IFERROR(__xludf.DUMMYFUNCTION("""COMPUTED_VALUE"""),80.42)</f>
        <v>80.42</v>
      </c>
    </row>
    <row r="293">
      <c r="A293" s="2">
        <f>IFERROR(__xludf.DUMMYFUNCTION("""COMPUTED_VALUE"""),39147.666666666664)</f>
        <v>39147.66667</v>
      </c>
      <c r="B293" s="1">
        <f>IFERROR(__xludf.DUMMYFUNCTION("""COMPUTED_VALUE"""),82.03)</f>
        <v>82.03</v>
      </c>
    </row>
    <row r="294">
      <c r="A294" s="2">
        <f>IFERROR(__xludf.DUMMYFUNCTION("""COMPUTED_VALUE"""),39148.666666666664)</f>
        <v>39148.66667</v>
      </c>
      <c r="B294" s="1">
        <f>IFERROR(__xludf.DUMMYFUNCTION("""COMPUTED_VALUE"""),83.25)</f>
        <v>83.25</v>
      </c>
    </row>
    <row r="295">
      <c r="A295" s="2">
        <f>IFERROR(__xludf.DUMMYFUNCTION("""COMPUTED_VALUE"""),39149.666666666664)</f>
        <v>39149.66667</v>
      </c>
      <c r="B295" s="1">
        <f>IFERROR(__xludf.DUMMYFUNCTION("""COMPUTED_VALUE"""),83.6)</f>
        <v>83.6</v>
      </c>
    </row>
    <row r="296">
      <c r="A296" s="2">
        <f>IFERROR(__xludf.DUMMYFUNCTION("""COMPUTED_VALUE"""),39150.666666666664)</f>
        <v>39150.66667</v>
      </c>
      <c r="B296" s="1">
        <f>IFERROR(__xludf.DUMMYFUNCTION("""COMPUTED_VALUE"""),83.5)</f>
        <v>83.5</v>
      </c>
    </row>
    <row r="297">
      <c r="A297" s="2">
        <f>IFERROR(__xludf.DUMMYFUNCTION("""COMPUTED_VALUE"""),39153.666666666664)</f>
        <v>39153.66667</v>
      </c>
      <c r="B297" s="1">
        <f>IFERROR(__xludf.DUMMYFUNCTION("""COMPUTED_VALUE"""),83.15)</f>
        <v>83.15</v>
      </c>
    </row>
    <row r="298">
      <c r="A298" s="2">
        <f>IFERROR(__xludf.DUMMYFUNCTION("""COMPUTED_VALUE"""),39154.666666666664)</f>
        <v>39154.66667</v>
      </c>
      <c r="B298" s="1">
        <f>IFERROR(__xludf.DUMMYFUNCTION("""COMPUTED_VALUE"""),82.1)</f>
        <v>82.1</v>
      </c>
    </row>
    <row r="299">
      <c r="A299" s="2">
        <f>IFERROR(__xludf.DUMMYFUNCTION("""COMPUTED_VALUE"""),39155.666666666664)</f>
        <v>39155.66667</v>
      </c>
      <c r="B299" s="1">
        <f>IFERROR(__xludf.DUMMYFUNCTION("""COMPUTED_VALUE"""),83.21)</f>
        <v>83.21</v>
      </c>
    </row>
    <row r="300">
      <c r="A300" s="2">
        <f>IFERROR(__xludf.DUMMYFUNCTION("""COMPUTED_VALUE"""),39156.666666666664)</f>
        <v>39156.66667</v>
      </c>
      <c r="B300" s="1">
        <f>IFERROR(__xludf.DUMMYFUNCTION("""COMPUTED_VALUE"""),83.03)</f>
        <v>83.03</v>
      </c>
    </row>
    <row r="301">
      <c r="A301" s="2">
        <f>IFERROR(__xludf.DUMMYFUNCTION("""COMPUTED_VALUE"""),39157.666666666664)</f>
        <v>39157.66667</v>
      </c>
      <c r="B301" s="1">
        <f>IFERROR(__xludf.DUMMYFUNCTION("""COMPUTED_VALUE"""),82.34)</f>
        <v>82.34</v>
      </c>
    </row>
    <row r="302">
      <c r="A302" s="2">
        <f>IFERROR(__xludf.DUMMYFUNCTION("""COMPUTED_VALUE"""),39160.666666666664)</f>
        <v>39160.66667</v>
      </c>
      <c r="B302" s="1">
        <f>IFERROR(__xludf.DUMMYFUNCTION("""COMPUTED_VALUE"""),83.84)</f>
        <v>83.84</v>
      </c>
    </row>
    <row r="303">
      <c r="A303" s="2">
        <f>IFERROR(__xludf.DUMMYFUNCTION("""COMPUTED_VALUE"""),39161.666666666664)</f>
        <v>39161.66667</v>
      </c>
      <c r="B303" s="1">
        <f>IFERROR(__xludf.DUMMYFUNCTION("""COMPUTED_VALUE"""),84.3)</f>
        <v>84.3</v>
      </c>
    </row>
    <row r="304">
      <c r="A304" s="2">
        <f>IFERROR(__xludf.DUMMYFUNCTION("""COMPUTED_VALUE"""),39162.666666666664)</f>
        <v>39162.66667</v>
      </c>
      <c r="B304" s="1">
        <f>IFERROR(__xludf.DUMMYFUNCTION("""COMPUTED_VALUE"""),85.81)</f>
        <v>85.81</v>
      </c>
    </row>
    <row r="305">
      <c r="A305" s="2">
        <f>IFERROR(__xludf.DUMMYFUNCTION("""COMPUTED_VALUE"""),39163.666666666664)</f>
        <v>39163.66667</v>
      </c>
      <c r="B305" s="1">
        <f>IFERROR(__xludf.DUMMYFUNCTION("""COMPUTED_VALUE"""),87.32)</f>
        <v>87.32</v>
      </c>
    </row>
    <row r="306">
      <c r="A306" s="2">
        <f>IFERROR(__xludf.DUMMYFUNCTION("""COMPUTED_VALUE"""),39164.666666666664)</f>
        <v>39164.66667</v>
      </c>
      <c r="B306" s="1">
        <f>IFERROR(__xludf.DUMMYFUNCTION("""COMPUTED_VALUE"""),87.88)</f>
        <v>87.88</v>
      </c>
    </row>
    <row r="307">
      <c r="A307" s="2">
        <f>IFERROR(__xludf.DUMMYFUNCTION("""COMPUTED_VALUE"""),39167.666666666664)</f>
        <v>39167.66667</v>
      </c>
      <c r="B307" s="1">
        <f>IFERROR(__xludf.DUMMYFUNCTION("""COMPUTED_VALUE"""),88.46)</f>
        <v>88.46</v>
      </c>
    </row>
    <row r="308">
      <c r="A308" s="2">
        <f>IFERROR(__xludf.DUMMYFUNCTION("""COMPUTED_VALUE"""),39168.666666666664)</f>
        <v>39168.66667</v>
      </c>
      <c r="B308" s="1">
        <f>IFERROR(__xludf.DUMMYFUNCTION("""COMPUTED_VALUE"""),88.52)</f>
        <v>88.52</v>
      </c>
    </row>
    <row r="309">
      <c r="A309" s="2">
        <f>IFERROR(__xludf.DUMMYFUNCTION("""COMPUTED_VALUE"""),39169.666666666664)</f>
        <v>39169.66667</v>
      </c>
      <c r="B309" s="1">
        <f>IFERROR(__xludf.DUMMYFUNCTION("""COMPUTED_VALUE"""),88.33)</f>
        <v>88.33</v>
      </c>
    </row>
    <row r="310">
      <c r="A310" s="2">
        <f>IFERROR(__xludf.DUMMYFUNCTION("""COMPUTED_VALUE"""),39170.666666666664)</f>
        <v>39170.66667</v>
      </c>
      <c r="B310" s="1">
        <f>IFERROR(__xludf.DUMMYFUNCTION("""COMPUTED_VALUE"""),89.11)</f>
        <v>89.11</v>
      </c>
    </row>
    <row r="311">
      <c r="A311" s="2">
        <f>IFERROR(__xludf.DUMMYFUNCTION("""COMPUTED_VALUE"""),39171.666666666664)</f>
        <v>39171.66667</v>
      </c>
      <c r="B311" s="1">
        <f>IFERROR(__xludf.DUMMYFUNCTION("""COMPUTED_VALUE"""),88.16)</f>
        <v>88.16</v>
      </c>
    </row>
    <row r="312">
      <c r="A312" s="2">
        <f>IFERROR(__xludf.DUMMYFUNCTION("""COMPUTED_VALUE"""),39174.666666666664)</f>
        <v>39174.66667</v>
      </c>
      <c r="B312" s="1">
        <f>IFERROR(__xludf.DUMMYFUNCTION("""COMPUTED_VALUE"""),88.16)</f>
        <v>88.16</v>
      </c>
    </row>
    <row r="313">
      <c r="A313" s="2">
        <f>IFERROR(__xludf.DUMMYFUNCTION("""COMPUTED_VALUE"""),39175.666666666664)</f>
        <v>39175.66667</v>
      </c>
      <c r="B313" s="1">
        <f>IFERROR(__xludf.DUMMYFUNCTION("""COMPUTED_VALUE"""),89.25)</f>
        <v>89.25</v>
      </c>
    </row>
    <row r="314">
      <c r="A314" s="2">
        <f>IFERROR(__xludf.DUMMYFUNCTION("""COMPUTED_VALUE"""),39176.666666666664)</f>
        <v>39176.66667</v>
      </c>
      <c r="B314" s="1">
        <f>IFERROR(__xludf.DUMMYFUNCTION("""COMPUTED_VALUE"""),89.74)</f>
        <v>89.74</v>
      </c>
    </row>
    <row r="315">
      <c r="A315" s="2">
        <f>IFERROR(__xludf.DUMMYFUNCTION("""COMPUTED_VALUE"""),39177.666666666664)</f>
        <v>39177.66667</v>
      </c>
      <c r="B315" s="1">
        <f>IFERROR(__xludf.DUMMYFUNCTION("""COMPUTED_VALUE"""),90.12)</f>
        <v>90.12</v>
      </c>
    </row>
    <row r="316">
      <c r="A316" s="2">
        <f>IFERROR(__xludf.DUMMYFUNCTION("""COMPUTED_VALUE"""),39181.666666666664)</f>
        <v>39181.66667</v>
      </c>
      <c r="B316" s="1">
        <f>IFERROR(__xludf.DUMMYFUNCTION("""COMPUTED_VALUE"""),90.05)</f>
        <v>90.05</v>
      </c>
    </row>
    <row r="317">
      <c r="A317" s="2">
        <f>IFERROR(__xludf.DUMMYFUNCTION("""COMPUTED_VALUE"""),39182.666666666664)</f>
        <v>39182.66667</v>
      </c>
      <c r="B317" s="1">
        <f>IFERROR(__xludf.DUMMYFUNCTION("""COMPUTED_VALUE"""),91.44)</f>
        <v>91.44</v>
      </c>
    </row>
    <row r="318">
      <c r="A318" s="2">
        <f>IFERROR(__xludf.DUMMYFUNCTION("""COMPUTED_VALUE"""),39183.666666666664)</f>
        <v>39183.66667</v>
      </c>
      <c r="B318" s="1">
        <f>IFERROR(__xludf.DUMMYFUNCTION("""COMPUTED_VALUE"""),90.91)</f>
        <v>90.91</v>
      </c>
    </row>
    <row r="319">
      <c r="A319" s="2">
        <f>IFERROR(__xludf.DUMMYFUNCTION("""COMPUTED_VALUE"""),39184.666666666664)</f>
        <v>39184.66667</v>
      </c>
      <c r="B319" s="1">
        <f>IFERROR(__xludf.DUMMYFUNCTION("""COMPUTED_VALUE"""),92.24)</f>
        <v>92.24</v>
      </c>
    </row>
    <row r="320">
      <c r="A320" s="2">
        <f>IFERROR(__xludf.DUMMYFUNCTION("""COMPUTED_VALUE"""),39185.666666666664)</f>
        <v>39185.66667</v>
      </c>
      <c r="B320" s="1">
        <f>IFERROR(__xludf.DUMMYFUNCTION("""COMPUTED_VALUE"""),92.39)</f>
        <v>92.39</v>
      </c>
    </row>
    <row r="321">
      <c r="A321" s="2">
        <f>IFERROR(__xludf.DUMMYFUNCTION("""COMPUTED_VALUE"""),39188.666666666664)</f>
        <v>39188.66667</v>
      </c>
      <c r="B321" s="1">
        <f>IFERROR(__xludf.DUMMYFUNCTION("""COMPUTED_VALUE"""),92.96)</f>
        <v>92.96</v>
      </c>
    </row>
    <row r="322">
      <c r="A322" s="2">
        <f>IFERROR(__xludf.DUMMYFUNCTION("""COMPUTED_VALUE"""),39189.666666666664)</f>
        <v>39189.66667</v>
      </c>
      <c r="B322" s="1">
        <f>IFERROR(__xludf.DUMMYFUNCTION("""COMPUTED_VALUE"""),92.51)</f>
        <v>92.51</v>
      </c>
    </row>
    <row r="323">
      <c r="A323" s="2">
        <f>IFERROR(__xludf.DUMMYFUNCTION("""COMPUTED_VALUE"""),39190.666666666664)</f>
        <v>39190.66667</v>
      </c>
      <c r="B323" s="1">
        <f>IFERROR(__xludf.DUMMYFUNCTION("""COMPUTED_VALUE"""),91.83)</f>
        <v>91.83</v>
      </c>
    </row>
    <row r="324">
      <c r="A324" s="2">
        <f>IFERROR(__xludf.DUMMYFUNCTION("""COMPUTED_VALUE"""),39191.666666666664)</f>
        <v>39191.66667</v>
      </c>
      <c r="B324" s="1">
        <f>IFERROR(__xludf.DUMMYFUNCTION("""COMPUTED_VALUE"""),90.8)</f>
        <v>90.8</v>
      </c>
    </row>
    <row r="325">
      <c r="A325" s="2">
        <f>IFERROR(__xludf.DUMMYFUNCTION("""COMPUTED_VALUE"""),39192.666666666664)</f>
        <v>39192.66667</v>
      </c>
      <c r="B325" s="1">
        <f>IFERROR(__xludf.DUMMYFUNCTION("""COMPUTED_VALUE"""),92.35)</f>
        <v>92.35</v>
      </c>
    </row>
    <row r="326">
      <c r="A326" s="2">
        <f>IFERROR(__xludf.DUMMYFUNCTION("""COMPUTED_VALUE"""),39195.666666666664)</f>
        <v>39195.66667</v>
      </c>
      <c r="B326" s="1">
        <f>IFERROR(__xludf.DUMMYFUNCTION("""COMPUTED_VALUE"""),92.44)</f>
        <v>92.44</v>
      </c>
    </row>
    <row r="327">
      <c r="A327" s="2">
        <f>IFERROR(__xludf.DUMMYFUNCTION("""COMPUTED_VALUE"""),39196.666666666664)</f>
        <v>39196.66667</v>
      </c>
      <c r="B327" s="1">
        <f>IFERROR(__xludf.DUMMYFUNCTION("""COMPUTED_VALUE"""),92.16)</f>
        <v>92.16</v>
      </c>
    </row>
    <row r="328">
      <c r="A328" s="2">
        <f>IFERROR(__xludf.DUMMYFUNCTION("""COMPUTED_VALUE"""),39197.666666666664)</f>
        <v>39197.66667</v>
      </c>
      <c r="B328" s="1">
        <f>IFERROR(__xludf.DUMMYFUNCTION("""COMPUTED_VALUE"""),93.95)</f>
        <v>93.95</v>
      </c>
    </row>
    <row r="329">
      <c r="A329" s="2">
        <f>IFERROR(__xludf.DUMMYFUNCTION("""COMPUTED_VALUE"""),39198.666666666664)</f>
        <v>39198.66667</v>
      </c>
      <c r="B329" s="1">
        <f>IFERROR(__xludf.DUMMYFUNCTION("""COMPUTED_VALUE"""),94.19)</f>
        <v>94.19</v>
      </c>
    </row>
    <row r="330">
      <c r="A330" s="2">
        <f>IFERROR(__xludf.DUMMYFUNCTION("""COMPUTED_VALUE"""),39199.666666666664)</f>
        <v>39199.66667</v>
      </c>
      <c r="B330" s="1">
        <f>IFERROR(__xludf.DUMMYFUNCTION("""COMPUTED_VALUE"""),94.1)</f>
        <v>94.1</v>
      </c>
    </row>
    <row r="331">
      <c r="A331" s="2">
        <f>IFERROR(__xludf.DUMMYFUNCTION("""COMPUTED_VALUE"""),39202.666666666664)</f>
        <v>39202.66667</v>
      </c>
      <c r="B331" s="1">
        <f>IFERROR(__xludf.DUMMYFUNCTION("""COMPUTED_VALUE"""),92.89)</f>
        <v>92.89</v>
      </c>
    </row>
    <row r="332">
      <c r="A332" s="2">
        <f>IFERROR(__xludf.DUMMYFUNCTION("""COMPUTED_VALUE"""),39203.666666666664)</f>
        <v>39203.66667</v>
      </c>
      <c r="B332" s="1">
        <f>IFERROR(__xludf.DUMMYFUNCTION("""COMPUTED_VALUE"""),93.21)</f>
        <v>93.21</v>
      </c>
    </row>
    <row r="333">
      <c r="A333" s="2">
        <f>IFERROR(__xludf.DUMMYFUNCTION("""COMPUTED_VALUE"""),39204.666666666664)</f>
        <v>39204.66667</v>
      </c>
      <c r="B333" s="1">
        <f>IFERROR(__xludf.DUMMYFUNCTION("""COMPUTED_VALUE"""),94.07)</f>
        <v>94.07</v>
      </c>
    </row>
    <row r="334">
      <c r="A334" s="2">
        <f>IFERROR(__xludf.DUMMYFUNCTION("""COMPUTED_VALUE"""),39205.666666666664)</f>
        <v>39205.66667</v>
      </c>
      <c r="B334" s="1">
        <f>IFERROR(__xludf.DUMMYFUNCTION("""COMPUTED_VALUE"""),94.93)</f>
        <v>94.93</v>
      </c>
    </row>
    <row r="335">
      <c r="A335" s="2">
        <f>IFERROR(__xludf.DUMMYFUNCTION("""COMPUTED_VALUE"""),39206.666666666664)</f>
        <v>39206.66667</v>
      </c>
      <c r="B335" s="1">
        <f>IFERROR(__xludf.DUMMYFUNCTION("""COMPUTED_VALUE"""),94.86)</f>
        <v>94.86</v>
      </c>
    </row>
    <row r="336">
      <c r="A336" s="2">
        <f>IFERROR(__xludf.DUMMYFUNCTION("""COMPUTED_VALUE"""),39209.666666666664)</f>
        <v>39209.66667</v>
      </c>
      <c r="B336" s="1">
        <f>IFERROR(__xludf.DUMMYFUNCTION("""COMPUTED_VALUE"""),94.98)</f>
        <v>94.98</v>
      </c>
    </row>
    <row r="337">
      <c r="A337" s="2">
        <f>IFERROR(__xludf.DUMMYFUNCTION("""COMPUTED_VALUE"""),39210.666666666664)</f>
        <v>39210.66667</v>
      </c>
      <c r="B337" s="1">
        <f>IFERROR(__xludf.DUMMYFUNCTION("""COMPUTED_VALUE"""),94.9)</f>
        <v>94.9</v>
      </c>
    </row>
    <row r="338">
      <c r="A338" s="2">
        <f>IFERROR(__xludf.DUMMYFUNCTION("""COMPUTED_VALUE"""),39211.666666666664)</f>
        <v>39211.66667</v>
      </c>
      <c r="B338" s="1">
        <f>IFERROR(__xludf.DUMMYFUNCTION("""COMPUTED_VALUE"""),95.03)</f>
        <v>95.03</v>
      </c>
    </row>
    <row r="339">
      <c r="A339" s="2">
        <f>IFERROR(__xludf.DUMMYFUNCTION("""COMPUTED_VALUE"""),39212.666666666664)</f>
        <v>39212.66667</v>
      </c>
      <c r="B339" s="1">
        <f>IFERROR(__xludf.DUMMYFUNCTION("""COMPUTED_VALUE"""),93.25)</f>
        <v>93.25</v>
      </c>
    </row>
    <row r="340">
      <c r="A340" s="2">
        <f>IFERROR(__xludf.DUMMYFUNCTION("""COMPUTED_VALUE"""),39213.666666666664)</f>
        <v>39213.66667</v>
      </c>
      <c r="B340" s="1">
        <f>IFERROR(__xludf.DUMMYFUNCTION("""COMPUTED_VALUE"""),95.28)</f>
        <v>95.28</v>
      </c>
    </row>
    <row r="341">
      <c r="A341" s="2">
        <f>IFERROR(__xludf.DUMMYFUNCTION("""COMPUTED_VALUE"""),39216.666666666664)</f>
        <v>39216.66667</v>
      </c>
      <c r="B341" s="1">
        <f>IFERROR(__xludf.DUMMYFUNCTION("""COMPUTED_VALUE"""),95.53)</f>
        <v>95.53</v>
      </c>
    </row>
    <row r="342">
      <c r="A342" s="2">
        <f>IFERROR(__xludf.DUMMYFUNCTION("""COMPUTED_VALUE"""),39217.666666666664)</f>
        <v>39217.66667</v>
      </c>
      <c r="B342" s="1">
        <f>IFERROR(__xludf.DUMMYFUNCTION("""COMPUTED_VALUE"""),95.38)</f>
        <v>95.38</v>
      </c>
    </row>
    <row r="343">
      <c r="A343" s="2">
        <f>IFERROR(__xludf.DUMMYFUNCTION("""COMPUTED_VALUE"""),39218.666666666664)</f>
        <v>39218.66667</v>
      </c>
      <c r="B343" s="1">
        <f>IFERROR(__xludf.DUMMYFUNCTION("""COMPUTED_VALUE"""),95.88)</f>
        <v>95.88</v>
      </c>
    </row>
    <row r="344">
      <c r="A344" s="2">
        <f>IFERROR(__xludf.DUMMYFUNCTION("""COMPUTED_VALUE"""),39219.666666666664)</f>
        <v>39219.66667</v>
      </c>
      <c r="B344" s="1">
        <f>IFERROR(__xludf.DUMMYFUNCTION("""COMPUTED_VALUE"""),97.4)</f>
        <v>97.4</v>
      </c>
    </row>
    <row r="345">
      <c r="A345" s="2">
        <f>IFERROR(__xludf.DUMMYFUNCTION("""COMPUTED_VALUE"""),39220.666666666664)</f>
        <v>39220.66667</v>
      </c>
      <c r="B345" s="1">
        <f>IFERROR(__xludf.DUMMYFUNCTION("""COMPUTED_VALUE"""),98.92)</f>
        <v>98.92</v>
      </c>
    </row>
    <row r="346">
      <c r="A346" s="2">
        <f>IFERROR(__xludf.DUMMYFUNCTION("""COMPUTED_VALUE"""),39223.666666666664)</f>
        <v>39223.66667</v>
      </c>
      <c r="B346" s="1">
        <f>IFERROR(__xludf.DUMMYFUNCTION("""COMPUTED_VALUE"""),99.86)</f>
        <v>99.86</v>
      </c>
    </row>
    <row r="347">
      <c r="A347" s="2">
        <f>IFERROR(__xludf.DUMMYFUNCTION("""COMPUTED_VALUE"""),39224.666666666664)</f>
        <v>39224.66667</v>
      </c>
      <c r="B347" s="1">
        <f>IFERROR(__xludf.DUMMYFUNCTION("""COMPUTED_VALUE"""),99.02)</f>
        <v>99.02</v>
      </c>
    </row>
    <row r="348">
      <c r="A348" s="2">
        <f>IFERROR(__xludf.DUMMYFUNCTION("""COMPUTED_VALUE"""),39225.666666666664)</f>
        <v>39225.66667</v>
      </c>
      <c r="B348" s="1">
        <f>IFERROR(__xludf.DUMMYFUNCTION("""COMPUTED_VALUE"""),99.32)</f>
        <v>99.32</v>
      </c>
    </row>
    <row r="349">
      <c r="A349" s="2">
        <f>IFERROR(__xludf.DUMMYFUNCTION("""COMPUTED_VALUE"""),39226.666666666664)</f>
        <v>39226.66667</v>
      </c>
      <c r="B349" s="1">
        <f>IFERROR(__xludf.DUMMYFUNCTION("""COMPUTED_VALUE"""),97.59)</f>
        <v>97.59</v>
      </c>
    </row>
    <row r="350">
      <c r="A350" s="2">
        <f>IFERROR(__xludf.DUMMYFUNCTION("""COMPUTED_VALUE"""),39227.666666666664)</f>
        <v>39227.66667</v>
      </c>
      <c r="B350" s="1">
        <f>IFERROR(__xludf.DUMMYFUNCTION("""COMPUTED_VALUE"""),98.99)</f>
        <v>98.99</v>
      </c>
    </row>
    <row r="351">
      <c r="A351" s="2">
        <f>IFERROR(__xludf.DUMMYFUNCTION("""COMPUTED_VALUE"""),39231.666666666664)</f>
        <v>39231.66667</v>
      </c>
      <c r="B351" s="1">
        <f>IFERROR(__xludf.DUMMYFUNCTION("""COMPUTED_VALUE"""),98.27)</f>
        <v>98.27</v>
      </c>
    </row>
    <row r="352">
      <c r="A352" s="2">
        <f>IFERROR(__xludf.DUMMYFUNCTION("""COMPUTED_VALUE"""),39232.666666666664)</f>
        <v>39232.66667</v>
      </c>
      <c r="B352" s="1">
        <f>IFERROR(__xludf.DUMMYFUNCTION("""COMPUTED_VALUE"""),100.28)</f>
        <v>100.28</v>
      </c>
    </row>
    <row r="353">
      <c r="A353" s="2">
        <f>IFERROR(__xludf.DUMMYFUNCTION("""COMPUTED_VALUE"""),39233.666666666664)</f>
        <v>39233.66667</v>
      </c>
      <c r="B353" s="1">
        <f>IFERROR(__xludf.DUMMYFUNCTION("""COMPUTED_VALUE"""),99.79)</f>
        <v>99.79</v>
      </c>
    </row>
    <row r="354">
      <c r="A354" s="2">
        <f>IFERROR(__xludf.DUMMYFUNCTION("""COMPUTED_VALUE"""),39234.666666666664)</f>
        <v>39234.66667</v>
      </c>
      <c r="B354" s="1">
        <f>IFERROR(__xludf.DUMMYFUNCTION("""COMPUTED_VALUE"""),100.72)</f>
        <v>100.72</v>
      </c>
    </row>
    <row r="355">
      <c r="A355" s="2">
        <f>IFERROR(__xludf.DUMMYFUNCTION("""COMPUTED_VALUE"""),39237.666666666664)</f>
        <v>39237.66667</v>
      </c>
      <c r="B355" s="1">
        <f>IFERROR(__xludf.DUMMYFUNCTION("""COMPUTED_VALUE"""),102.28)</f>
        <v>102.28</v>
      </c>
    </row>
    <row r="356">
      <c r="A356" s="2">
        <f>IFERROR(__xludf.DUMMYFUNCTION("""COMPUTED_VALUE"""),39238.666666666664)</f>
        <v>39238.66667</v>
      </c>
      <c r="B356" s="1">
        <f>IFERROR(__xludf.DUMMYFUNCTION("""COMPUTED_VALUE"""),101.83)</f>
        <v>101.83</v>
      </c>
    </row>
    <row r="357">
      <c r="A357" s="2">
        <f>IFERROR(__xludf.DUMMYFUNCTION("""COMPUTED_VALUE"""),39239.666666666664)</f>
        <v>39239.66667</v>
      </c>
      <c r="B357" s="1">
        <f>IFERROR(__xludf.DUMMYFUNCTION("""COMPUTED_VALUE"""),100.58)</f>
        <v>100.58</v>
      </c>
    </row>
    <row r="358">
      <c r="A358" s="2">
        <f>IFERROR(__xludf.DUMMYFUNCTION("""COMPUTED_VALUE"""),39240.666666666664)</f>
        <v>39240.66667</v>
      </c>
      <c r="B358" s="1">
        <f>IFERROR(__xludf.DUMMYFUNCTION("""COMPUTED_VALUE"""),98.5)</f>
        <v>98.5</v>
      </c>
    </row>
    <row r="359">
      <c r="A359" s="2">
        <f>IFERROR(__xludf.DUMMYFUNCTION("""COMPUTED_VALUE"""),39241.666666666664)</f>
        <v>39241.66667</v>
      </c>
      <c r="B359" s="1">
        <f>IFERROR(__xludf.DUMMYFUNCTION("""COMPUTED_VALUE"""),99.01)</f>
        <v>99.01</v>
      </c>
    </row>
    <row r="360">
      <c r="A360" s="2">
        <f>IFERROR(__xludf.DUMMYFUNCTION("""COMPUTED_VALUE"""),39244.666666666664)</f>
        <v>39244.66667</v>
      </c>
      <c r="B360" s="1">
        <f>IFERROR(__xludf.DUMMYFUNCTION("""COMPUTED_VALUE"""),99.69)</f>
        <v>99.69</v>
      </c>
    </row>
    <row r="361">
      <c r="A361" s="2">
        <f>IFERROR(__xludf.DUMMYFUNCTION("""COMPUTED_VALUE"""),39245.666666666664)</f>
        <v>39245.66667</v>
      </c>
      <c r="B361" s="1">
        <f>IFERROR(__xludf.DUMMYFUNCTION("""COMPUTED_VALUE"""),98.68)</f>
        <v>98.68</v>
      </c>
    </row>
    <row r="362">
      <c r="A362" s="2">
        <f>IFERROR(__xludf.DUMMYFUNCTION("""COMPUTED_VALUE"""),39246.666666666664)</f>
        <v>39246.66667</v>
      </c>
      <c r="B362" s="1">
        <f>IFERROR(__xludf.DUMMYFUNCTION("""COMPUTED_VALUE"""),100.54)</f>
        <v>100.54</v>
      </c>
    </row>
    <row r="363">
      <c r="A363" s="2">
        <f>IFERROR(__xludf.DUMMYFUNCTION("""COMPUTED_VALUE"""),39247.666666666664)</f>
        <v>39247.66667</v>
      </c>
      <c r="B363" s="1">
        <f>IFERROR(__xludf.DUMMYFUNCTION("""COMPUTED_VALUE"""),102.46)</f>
        <v>102.46</v>
      </c>
    </row>
    <row r="364">
      <c r="A364" s="2">
        <f>IFERROR(__xludf.DUMMYFUNCTION("""COMPUTED_VALUE"""),39248.666666666664)</f>
        <v>39248.66667</v>
      </c>
      <c r="B364" s="1">
        <f>IFERROR(__xludf.DUMMYFUNCTION("""COMPUTED_VALUE"""),103.76)</f>
        <v>103.76</v>
      </c>
    </row>
    <row r="365">
      <c r="A365" s="2">
        <f>IFERROR(__xludf.DUMMYFUNCTION("""COMPUTED_VALUE"""),39251.666666666664)</f>
        <v>39251.66667</v>
      </c>
      <c r="B365" s="1">
        <f>IFERROR(__xludf.DUMMYFUNCTION("""COMPUTED_VALUE"""),104.17)</f>
        <v>104.17</v>
      </c>
    </row>
    <row r="366">
      <c r="A366" s="2">
        <f>IFERROR(__xludf.DUMMYFUNCTION("""COMPUTED_VALUE"""),39252.666666666664)</f>
        <v>39252.66667</v>
      </c>
      <c r="B366" s="1">
        <f>IFERROR(__xludf.DUMMYFUNCTION("""COMPUTED_VALUE"""),103.94)</f>
        <v>103.94</v>
      </c>
    </row>
    <row r="367">
      <c r="A367" s="2">
        <f>IFERROR(__xludf.DUMMYFUNCTION("""COMPUTED_VALUE"""),39253.666666666664)</f>
        <v>39253.66667</v>
      </c>
      <c r="B367" s="1">
        <f>IFERROR(__xludf.DUMMYFUNCTION("""COMPUTED_VALUE"""),100.99)</f>
        <v>100.99</v>
      </c>
    </row>
    <row r="368">
      <c r="A368" s="2">
        <f>IFERROR(__xludf.DUMMYFUNCTION("""COMPUTED_VALUE"""),39254.666666666664)</f>
        <v>39254.66667</v>
      </c>
      <c r="B368" s="1">
        <f>IFERROR(__xludf.DUMMYFUNCTION("""COMPUTED_VALUE"""),103.05)</f>
        <v>103.05</v>
      </c>
    </row>
    <row r="369">
      <c r="A369" s="2">
        <f>IFERROR(__xludf.DUMMYFUNCTION("""COMPUTED_VALUE"""),39255.666666666664)</f>
        <v>39255.66667</v>
      </c>
      <c r="B369" s="1">
        <f>IFERROR(__xludf.DUMMYFUNCTION("""COMPUTED_VALUE"""),102.34)</f>
        <v>102.34</v>
      </c>
    </row>
    <row r="370">
      <c r="A370" s="2">
        <f>IFERROR(__xludf.DUMMYFUNCTION("""COMPUTED_VALUE"""),39258.666666666664)</f>
        <v>39258.66667</v>
      </c>
      <c r="B370" s="1">
        <f>IFERROR(__xludf.DUMMYFUNCTION("""COMPUTED_VALUE"""),101.25)</f>
        <v>101.25</v>
      </c>
    </row>
    <row r="371">
      <c r="A371" s="2">
        <f>IFERROR(__xludf.DUMMYFUNCTION("""COMPUTED_VALUE"""),39259.666666666664)</f>
        <v>39259.66667</v>
      </c>
      <c r="B371" s="1">
        <f>IFERROR(__xludf.DUMMYFUNCTION("""COMPUTED_VALUE"""),99.53)</f>
        <v>99.53</v>
      </c>
    </row>
    <row r="372">
      <c r="A372" s="2">
        <f>IFERROR(__xludf.DUMMYFUNCTION("""COMPUTED_VALUE"""),39260.666666666664)</f>
        <v>39260.66667</v>
      </c>
      <c r="B372" s="1">
        <f>IFERROR(__xludf.DUMMYFUNCTION("""COMPUTED_VALUE"""),100.96)</f>
        <v>100.96</v>
      </c>
    </row>
    <row r="373">
      <c r="A373" s="2">
        <f>IFERROR(__xludf.DUMMYFUNCTION("""COMPUTED_VALUE"""),39261.666666666664)</f>
        <v>39261.66667</v>
      </c>
      <c r="B373" s="1">
        <f>IFERROR(__xludf.DUMMYFUNCTION("""COMPUTED_VALUE"""),100.56)</f>
        <v>100.56</v>
      </c>
    </row>
    <row r="374">
      <c r="A374" s="2">
        <f>IFERROR(__xludf.DUMMYFUNCTION("""COMPUTED_VALUE"""),39262.666666666664)</f>
        <v>39262.66667</v>
      </c>
      <c r="B374" s="1">
        <f>IFERROR(__xludf.DUMMYFUNCTION("""COMPUTED_VALUE"""),101.13)</f>
        <v>101.13</v>
      </c>
    </row>
    <row r="375">
      <c r="A375" s="2">
        <f>IFERROR(__xludf.DUMMYFUNCTION("""COMPUTED_VALUE"""),39265.666666666664)</f>
        <v>39265.66667</v>
      </c>
      <c r="B375" s="1">
        <f>IFERROR(__xludf.DUMMYFUNCTION("""COMPUTED_VALUE"""),102.51)</f>
        <v>102.51</v>
      </c>
    </row>
    <row r="376">
      <c r="A376" s="2">
        <f>IFERROR(__xludf.DUMMYFUNCTION("""COMPUTED_VALUE"""),39266.666666666664)</f>
        <v>39266.66667</v>
      </c>
      <c r="B376" s="1">
        <f>IFERROR(__xludf.DUMMYFUNCTION("""COMPUTED_VALUE"""),103.22)</f>
        <v>103.22</v>
      </c>
    </row>
    <row r="377">
      <c r="A377" s="2">
        <f>IFERROR(__xludf.DUMMYFUNCTION("""COMPUTED_VALUE"""),39268.666666666664)</f>
        <v>39268.66667</v>
      </c>
      <c r="B377" s="1">
        <f>IFERROR(__xludf.DUMMYFUNCTION("""COMPUTED_VALUE"""),103.31)</f>
        <v>103.31</v>
      </c>
    </row>
    <row r="378">
      <c r="A378" s="2">
        <f>IFERROR(__xludf.DUMMYFUNCTION("""COMPUTED_VALUE"""),39269.666666666664)</f>
        <v>39269.66667</v>
      </c>
      <c r="B378" s="1">
        <f>IFERROR(__xludf.DUMMYFUNCTION("""COMPUTED_VALUE"""),104.27)</f>
        <v>104.27</v>
      </c>
    </row>
    <row r="379">
      <c r="A379" s="2">
        <f>IFERROR(__xludf.DUMMYFUNCTION("""COMPUTED_VALUE"""),39272.666666666664)</f>
        <v>39272.66667</v>
      </c>
      <c r="B379" s="1">
        <f>IFERROR(__xludf.DUMMYFUNCTION("""COMPUTED_VALUE"""),105.43)</f>
        <v>105.43</v>
      </c>
    </row>
    <row r="380">
      <c r="A380" s="2">
        <f>IFERROR(__xludf.DUMMYFUNCTION("""COMPUTED_VALUE"""),39273.666666666664)</f>
        <v>39273.66667</v>
      </c>
      <c r="B380" s="1">
        <f>IFERROR(__xludf.DUMMYFUNCTION("""COMPUTED_VALUE"""),104.69)</f>
        <v>104.69</v>
      </c>
    </row>
    <row r="381">
      <c r="A381" s="2">
        <f>IFERROR(__xludf.DUMMYFUNCTION("""COMPUTED_VALUE"""),39274.666666666664)</f>
        <v>39274.66667</v>
      </c>
      <c r="B381" s="1">
        <f>IFERROR(__xludf.DUMMYFUNCTION("""COMPUTED_VALUE"""),105.11)</f>
        <v>105.11</v>
      </c>
    </row>
    <row r="382">
      <c r="A382" s="2">
        <f>IFERROR(__xludf.DUMMYFUNCTION("""COMPUTED_VALUE"""),39275.666666666664)</f>
        <v>39275.66667</v>
      </c>
      <c r="B382" s="1">
        <f>IFERROR(__xludf.DUMMYFUNCTION("""COMPUTED_VALUE"""),106.99)</f>
        <v>106.99</v>
      </c>
    </row>
    <row r="383">
      <c r="A383" s="2">
        <f>IFERROR(__xludf.DUMMYFUNCTION("""COMPUTED_VALUE"""),39276.666666666664)</f>
        <v>39276.66667</v>
      </c>
      <c r="B383" s="1">
        <f>IFERROR(__xludf.DUMMYFUNCTION("""COMPUTED_VALUE"""),107.72)</f>
        <v>107.72</v>
      </c>
    </row>
    <row r="384">
      <c r="A384" s="2">
        <f>IFERROR(__xludf.DUMMYFUNCTION("""COMPUTED_VALUE"""),39279.666666666664)</f>
        <v>39279.66667</v>
      </c>
      <c r="B384" s="1">
        <f>IFERROR(__xludf.DUMMYFUNCTION("""COMPUTED_VALUE"""),106.22)</f>
        <v>106.22</v>
      </c>
    </row>
    <row r="385">
      <c r="A385" s="2">
        <f>IFERROR(__xludf.DUMMYFUNCTION("""COMPUTED_VALUE"""),39280.666666666664)</f>
        <v>39280.66667</v>
      </c>
      <c r="B385" s="1">
        <f>IFERROR(__xludf.DUMMYFUNCTION("""COMPUTED_VALUE"""),105.34)</f>
        <v>105.34</v>
      </c>
    </row>
    <row r="386">
      <c r="A386" s="2">
        <f>IFERROR(__xludf.DUMMYFUNCTION("""COMPUTED_VALUE"""),39281.666666666664)</f>
        <v>39281.66667</v>
      </c>
      <c r="B386" s="1">
        <f>IFERROR(__xludf.DUMMYFUNCTION("""COMPUTED_VALUE"""),107.22)</f>
        <v>107.22</v>
      </c>
    </row>
    <row r="387">
      <c r="A387" s="2">
        <f>IFERROR(__xludf.DUMMYFUNCTION("""COMPUTED_VALUE"""),39282.666666666664)</f>
        <v>39282.66667</v>
      </c>
      <c r="B387" s="1">
        <f>IFERROR(__xludf.DUMMYFUNCTION("""COMPUTED_VALUE"""),108.12)</f>
        <v>108.12</v>
      </c>
    </row>
    <row r="388">
      <c r="A388" s="2">
        <f>IFERROR(__xludf.DUMMYFUNCTION("""COMPUTED_VALUE"""),39283.666666666664)</f>
        <v>39283.66667</v>
      </c>
      <c r="B388" s="1">
        <f>IFERROR(__xludf.DUMMYFUNCTION("""COMPUTED_VALUE"""),107.73)</f>
        <v>107.73</v>
      </c>
    </row>
    <row r="389">
      <c r="A389" s="2">
        <f>IFERROR(__xludf.DUMMYFUNCTION("""COMPUTED_VALUE"""),39286.666666666664)</f>
        <v>39286.66667</v>
      </c>
      <c r="B389" s="1">
        <f>IFERROR(__xludf.DUMMYFUNCTION("""COMPUTED_VALUE"""),107.88)</f>
        <v>107.88</v>
      </c>
    </row>
    <row r="390">
      <c r="A390" s="2">
        <f>IFERROR(__xludf.DUMMYFUNCTION("""COMPUTED_VALUE"""),39287.666666666664)</f>
        <v>39287.66667</v>
      </c>
      <c r="B390" s="1">
        <f>IFERROR(__xludf.DUMMYFUNCTION("""COMPUTED_VALUE"""),104.75)</f>
        <v>104.75</v>
      </c>
    </row>
    <row r="391">
      <c r="A391" s="2">
        <f>IFERROR(__xludf.DUMMYFUNCTION("""COMPUTED_VALUE"""),39288.666666666664)</f>
        <v>39288.66667</v>
      </c>
      <c r="B391" s="1">
        <f>IFERROR(__xludf.DUMMYFUNCTION("""COMPUTED_VALUE"""),106.01)</f>
        <v>106.01</v>
      </c>
    </row>
    <row r="392">
      <c r="A392" s="2">
        <f>IFERROR(__xludf.DUMMYFUNCTION("""COMPUTED_VALUE"""),39289.666666666664)</f>
        <v>39289.66667</v>
      </c>
      <c r="B392" s="1">
        <f>IFERROR(__xludf.DUMMYFUNCTION("""COMPUTED_VALUE"""),102.36)</f>
        <v>102.36</v>
      </c>
    </row>
    <row r="393">
      <c r="A393" s="2">
        <f>IFERROR(__xludf.DUMMYFUNCTION("""COMPUTED_VALUE"""),39290.666666666664)</f>
        <v>39290.66667</v>
      </c>
      <c r="B393" s="1">
        <f>IFERROR(__xludf.DUMMYFUNCTION("""COMPUTED_VALUE"""),99.7)</f>
        <v>99.7</v>
      </c>
    </row>
    <row r="394">
      <c r="A394" s="2">
        <f>IFERROR(__xludf.DUMMYFUNCTION("""COMPUTED_VALUE"""),39293.666666666664)</f>
        <v>39293.66667</v>
      </c>
      <c r="B394" s="1">
        <f>IFERROR(__xludf.DUMMYFUNCTION("""COMPUTED_VALUE"""),101.64)</f>
        <v>101.64</v>
      </c>
    </row>
    <row r="395">
      <c r="A395" s="2">
        <f>IFERROR(__xludf.DUMMYFUNCTION("""COMPUTED_VALUE"""),39294.666666666664)</f>
        <v>39294.66667</v>
      </c>
      <c r="B395" s="1">
        <f>IFERROR(__xludf.DUMMYFUNCTION("""COMPUTED_VALUE"""),100.47)</f>
        <v>100.47</v>
      </c>
    </row>
    <row r="396">
      <c r="A396" s="2">
        <f>IFERROR(__xludf.DUMMYFUNCTION("""COMPUTED_VALUE"""),39295.666666666664)</f>
        <v>39295.66667</v>
      </c>
      <c r="B396" s="1">
        <f>IFERROR(__xludf.DUMMYFUNCTION("""COMPUTED_VALUE"""),100.59)</f>
        <v>100.59</v>
      </c>
    </row>
    <row r="397">
      <c r="A397" s="2">
        <f>IFERROR(__xludf.DUMMYFUNCTION("""COMPUTED_VALUE"""),39296.666666666664)</f>
        <v>39296.66667</v>
      </c>
      <c r="B397" s="1">
        <f>IFERROR(__xludf.DUMMYFUNCTION("""COMPUTED_VALUE"""),99.79)</f>
        <v>99.79</v>
      </c>
    </row>
    <row r="398">
      <c r="A398" s="2">
        <f>IFERROR(__xludf.DUMMYFUNCTION("""COMPUTED_VALUE"""),39297.666666666664)</f>
        <v>39297.66667</v>
      </c>
      <c r="B398" s="1">
        <f>IFERROR(__xludf.DUMMYFUNCTION("""COMPUTED_VALUE"""),96.28)</f>
        <v>96.28</v>
      </c>
    </row>
    <row r="399">
      <c r="A399" s="2">
        <f>IFERROR(__xludf.DUMMYFUNCTION("""COMPUTED_VALUE"""),39300.666666666664)</f>
        <v>39300.66667</v>
      </c>
      <c r="B399" s="1">
        <f>IFERROR(__xludf.DUMMYFUNCTION("""COMPUTED_VALUE"""),96.62)</f>
        <v>96.62</v>
      </c>
    </row>
    <row r="400">
      <c r="A400" s="2">
        <f>IFERROR(__xludf.DUMMYFUNCTION("""COMPUTED_VALUE"""),39301.666666666664)</f>
        <v>39301.66667</v>
      </c>
      <c r="B400" s="1">
        <f>IFERROR(__xludf.DUMMYFUNCTION("""COMPUTED_VALUE"""),98.8)</f>
        <v>98.8</v>
      </c>
    </row>
    <row r="401">
      <c r="A401" s="2">
        <f>IFERROR(__xludf.DUMMYFUNCTION("""COMPUTED_VALUE"""),39302.666666666664)</f>
        <v>39302.66667</v>
      </c>
      <c r="B401" s="1">
        <f>IFERROR(__xludf.DUMMYFUNCTION("""COMPUTED_VALUE"""),100.96)</f>
        <v>100.96</v>
      </c>
    </row>
    <row r="402">
      <c r="A402" s="2">
        <f>IFERROR(__xludf.DUMMYFUNCTION("""COMPUTED_VALUE"""),39303.666666666664)</f>
        <v>39303.66667</v>
      </c>
      <c r="B402" s="1">
        <f>IFERROR(__xludf.DUMMYFUNCTION("""COMPUTED_VALUE"""),98.0)</f>
        <v>98</v>
      </c>
    </row>
    <row r="403">
      <c r="A403" s="2">
        <f>IFERROR(__xludf.DUMMYFUNCTION("""COMPUTED_VALUE"""),39304.666666666664)</f>
        <v>39304.66667</v>
      </c>
      <c r="B403" s="1">
        <f>IFERROR(__xludf.DUMMYFUNCTION("""COMPUTED_VALUE"""),99.2)</f>
        <v>99.2</v>
      </c>
    </row>
    <row r="404">
      <c r="A404" s="2">
        <f>IFERROR(__xludf.DUMMYFUNCTION("""COMPUTED_VALUE"""),39307.666666666664)</f>
        <v>39307.66667</v>
      </c>
      <c r="B404" s="1">
        <f>IFERROR(__xludf.DUMMYFUNCTION("""COMPUTED_VALUE"""),98.45)</f>
        <v>98.45</v>
      </c>
    </row>
    <row r="405">
      <c r="A405" s="2">
        <f>IFERROR(__xludf.DUMMYFUNCTION("""COMPUTED_VALUE"""),39308.666666666664)</f>
        <v>39308.66667</v>
      </c>
      <c r="B405" s="1">
        <f>IFERROR(__xludf.DUMMYFUNCTION("""COMPUTED_VALUE"""),97.46)</f>
        <v>97.46</v>
      </c>
    </row>
    <row r="406">
      <c r="A406" s="2">
        <f>IFERROR(__xludf.DUMMYFUNCTION("""COMPUTED_VALUE"""),39309.666666666664)</f>
        <v>39309.66667</v>
      </c>
      <c r="B406" s="1">
        <f>IFERROR(__xludf.DUMMYFUNCTION("""COMPUTED_VALUE"""),95.4)</f>
        <v>95.4</v>
      </c>
    </row>
    <row r="407">
      <c r="A407" s="2">
        <f>IFERROR(__xludf.DUMMYFUNCTION("""COMPUTED_VALUE"""),39310.666666666664)</f>
        <v>39310.66667</v>
      </c>
      <c r="B407" s="1">
        <f>IFERROR(__xludf.DUMMYFUNCTION("""COMPUTED_VALUE"""),94.59)</f>
        <v>94.59</v>
      </c>
    </row>
    <row r="408">
      <c r="A408" s="2">
        <f>IFERROR(__xludf.DUMMYFUNCTION("""COMPUTED_VALUE"""),39311.666666666664)</f>
        <v>39311.66667</v>
      </c>
      <c r="B408" s="1">
        <f>IFERROR(__xludf.DUMMYFUNCTION("""COMPUTED_VALUE"""),97.5)</f>
        <v>97.5</v>
      </c>
    </row>
    <row r="409">
      <c r="A409" s="2">
        <f>IFERROR(__xludf.DUMMYFUNCTION("""COMPUTED_VALUE"""),39314.666666666664)</f>
        <v>39314.66667</v>
      </c>
      <c r="B409" s="1">
        <f>IFERROR(__xludf.DUMMYFUNCTION("""COMPUTED_VALUE"""),97.95)</f>
        <v>97.95</v>
      </c>
    </row>
    <row r="410">
      <c r="A410" s="2">
        <f>IFERROR(__xludf.DUMMYFUNCTION("""COMPUTED_VALUE"""),39315.666666666664)</f>
        <v>39315.66667</v>
      </c>
      <c r="B410" s="1">
        <f>IFERROR(__xludf.DUMMYFUNCTION("""COMPUTED_VALUE"""),96.41)</f>
        <v>96.41</v>
      </c>
    </row>
    <row r="411">
      <c r="A411" s="2">
        <f>IFERROR(__xludf.DUMMYFUNCTION("""COMPUTED_VALUE"""),39316.666666666664)</f>
        <v>39316.66667</v>
      </c>
      <c r="B411" s="1">
        <f>IFERROR(__xludf.DUMMYFUNCTION("""COMPUTED_VALUE"""),97.5)</f>
        <v>97.5</v>
      </c>
    </row>
    <row r="412">
      <c r="A412" s="2">
        <f>IFERROR(__xludf.DUMMYFUNCTION("""COMPUTED_VALUE"""),39317.666666666664)</f>
        <v>39317.66667</v>
      </c>
      <c r="B412" s="1">
        <f>IFERROR(__xludf.DUMMYFUNCTION("""COMPUTED_VALUE"""),98.36)</f>
        <v>98.36</v>
      </c>
    </row>
    <row r="413">
      <c r="A413" s="2">
        <f>IFERROR(__xludf.DUMMYFUNCTION("""COMPUTED_VALUE"""),39318.666666666664)</f>
        <v>39318.66667</v>
      </c>
      <c r="B413" s="1">
        <f>IFERROR(__xludf.DUMMYFUNCTION("""COMPUTED_VALUE"""),100.36)</f>
        <v>100.36</v>
      </c>
    </row>
    <row r="414">
      <c r="A414" s="2">
        <f>IFERROR(__xludf.DUMMYFUNCTION("""COMPUTED_VALUE"""),39321.666666666664)</f>
        <v>39321.66667</v>
      </c>
      <c r="B414" s="1">
        <f>IFERROR(__xludf.DUMMYFUNCTION("""COMPUTED_VALUE"""),99.36)</f>
        <v>99.36</v>
      </c>
    </row>
    <row r="415">
      <c r="A415" s="2">
        <f>IFERROR(__xludf.DUMMYFUNCTION("""COMPUTED_VALUE"""),39322.666666666664)</f>
        <v>39322.66667</v>
      </c>
      <c r="B415" s="1">
        <f>IFERROR(__xludf.DUMMYFUNCTION("""COMPUTED_VALUE"""),97.08)</f>
        <v>97.08</v>
      </c>
    </row>
    <row r="416">
      <c r="A416" s="2">
        <f>IFERROR(__xludf.DUMMYFUNCTION("""COMPUTED_VALUE"""),39323.666666666664)</f>
        <v>39323.66667</v>
      </c>
      <c r="B416" s="1">
        <f>IFERROR(__xludf.DUMMYFUNCTION("""COMPUTED_VALUE"""),99.9)</f>
        <v>99.9</v>
      </c>
    </row>
    <row r="417">
      <c r="A417" s="2">
        <f>IFERROR(__xludf.DUMMYFUNCTION("""COMPUTED_VALUE"""),39324.666666666664)</f>
        <v>39324.66667</v>
      </c>
      <c r="B417" s="1">
        <f>IFERROR(__xludf.DUMMYFUNCTION("""COMPUTED_VALUE"""),99.72)</f>
        <v>99.72</v>
      </c>
    </row>
    <row r="418">
      <c r="A418" s="2">
        <f>IFERROR(__xludf.DUMMYFUNCTION("""COMPUTED_VALUE"""),39325.666666666664)</f>
        <v>39325.66667</v>
      </c>
      <c r="B418" s="1">
        <f>IFERROR(__xludf.DUMMYFUNCTION("""COMPUTED_VALUE"""),101.08)</f>
        <v>101.08</v>
      </c>
    </row>
    <row r="419">
      <c r="A419" s="2">
        <f>IFERROR(__xludf.DUMMYFUNCTION("""COMPUTED_VALUE"""),39329.666666666664)</f>
        <v>39329.66667</v>
      </c>
      <c r="B419" s="1">
        <f>IFERROR(__xludf.DUMMYFUNCTION("""COMPUTED_VALUE"""),103.29)</f>
        <v>103.29</v>
      </c>
    </row>
    <row r="420">
      <c r="A420" s="2">
        <f>IFERROR(__xludf.DUMMYFUNCTION("""COMPUTED_VALUE"""),39330.666666666664)</f>
        <v>39330.66667</v>
      </c>
      <c r="B420" s="1">
        <f>IFERROR(__xludf.DUMMYFUNCTION("""COMPUTED_VALUE"""),103.04)</f>
        <v>103.04</v>
      </c>
    </row>
    <row r="421">
      <c r="A421" s="2">
        <f>IFERROR(__xludf.DUMMYFUNCTION("""COMPUTED_VALUE"""),39331.666666666664)</f>
        <v>39331.66667</v>
      </c>
      <c r="B421" s="1">
        <f>IFERROR(__xludf.DUMMYFUNCTION("""COMPUTED_VALUE"""),103.88)</f>
        <v>103.88</v>
      </c>
    </row>
    <row r="422">
      <c r="A422" s="2">
        <f>IFERROR(__xludf.DUMMYFUNCTION("""COMPUTED_VALUE"""),39332.666666666664)</f>
        <v>39332.66667</v>
      </c>
      <c r="B422" s="1">
        <f>IFERROR(__xludf.DUMMYFUNCTION("""COMPUTED_VALUE"""),102.37)</f>
        <v>102.37</v>
      </c>
    </row>
    <row r="423">
      <c r="A423" s="2">
        <f>IFERROR(__xludf.DUMMYFUNCTION("""COMPUTED_VALUE"""),39336.666666666664)</f>
        <v>39336.66667</v>
      </c>
      <c r="B423" s="1">
        <f>IFERROR(__xludf.DUMMYFUNCTION("""COMPUTED_VALUE"""),103.31)</f>
        <v>103.31</v>
      </c>
    </row>
    <row r="424">
      <c r="A424" s="2">
        <f>IFERROR(__xludf.DUMMYFUNCTION("""COMPUTED_VALUE"""),39337.666666666664)</f>
        <v>39337.66667</v>
      </c>
      <c r="B424" s="1">
        <f>IFERROR(__xludf.DUMMYFUNCTION("""COMPUTED_VALUE"""),104.37)</f>
        <v>104.37</v>
      </c>
    </row>
    <row r="425">
      <c r="A425" s="2">
        <f>IFERROR(__xludf.DUMMYFUNCTION("""COMPUTED_VALUE"""),39338.666666666664)</f>
        <v>39338.66667</v>
      </c>
      <c r="B425" s="1">
        <f>IFERROR(__xludf.DUMMYFUNCTION("""COMPUTED_VALUE"""),105.09)</f>
        <v>105.09</v>
      </c>
    </row>
    <row r="426">
      <c r="A426" s="2">
        <f>IFERROR(__xludf.DUMMYFUNCTION("""COMPUTED_VALUE"""),39339.666666666664)</f>
        <v>39339.66667</v>
      </c>
      <c r="B426" s="1">
        <f>IFERROR(__xludf.DUMMYFUNCTION("""COMPUTED_VALUE"""),105.4)</f>
        <v>105.4</v>
      </c>
    </row>
    <row r="427">
      <c r="A427" s="2">
        <f>IFERROR(__xludf.DUMMYFUNCTION("""COMPUTED_VALUE"""),39342.666666666664)</f>
        <v>39342.66667</v>
      </c>
      <c r="B427" s="1">
        <f>IFERROR(__xludf.DUMMYFUNCTION("""COMPUTED_VALUE"""),105.14)</f>
        <v>105.14</v>
      </c>
    </row>
    <row r="428">
      <c r="A428" s="2">
        <f>IFERROR(__xludf.DUMMYFUNCTION("""COMPUTED_VALUE"""),39343.666666666664)</f>
        <v>39343.66667</v>
      </c>
      <c r="B428" s="1">
        <f>IFERROR(__xludf.DUMMYFUNCTION("""COMPUTED_VALUE"""),108.17)</f>
        <v>108.17</v>
      </c>
    </row>
    <row r="429">
      <c r="A429" s="2">
        <f>IFERROR(__xludf.DUMMYFUNCTION("""COMPUTED_VALUE"""),39344.666666666664)</f>
        <v>39344.66667</v>
      </c>
      <c r="B429" s="1">
        <f>IFERROR(__xludf.DUMMYFUNCTION("""COMPUTED_VALUE"""),108.98)</f>
        <v>108.98</v>
      </c>
    </row>
    <row r="430">
      <c r="A430" s="2">
        <f>IFERROR(__xludf.DUMMYFUNCTION("""COMPUTED_VALUE"""),39345.666666666664)</f>
        <v>39345.66667</v>
      </c>
      <c r="B430" s="1">
        <f>IFERROR(__xludf.DUMMYFUNCTION("""COMPUTED_VALUE"""),109.33)</f>
        <v>109.33</v>
      </c>
    </row>
    <row r="431">
      <c r="A431" s="2">
        <f>IFERROR(__xludf.DUMMYFUNCTION("""COMPUTED_VALUE"""),39346.666666666664)</f>
        <v>39346.66667</v>
      </c>
      <c r="B431" s="1">
        <f>IFERROR(__xludf.DUMMYFUNCTION("""COMPUTED_VALUE"""),110.0)</f>
        <v>110</v>
      </c>
    </row>
    <row r="432">
      <c r="A432" s="2">
        <f>IFERROR(__xludf.DUMMYFUNCTION("""COMPUTED_VALUE"""),39349.666666666664)</f>
        <v>39349.66667</v>
      </c>
      <c r="B432" s="1">
        <f>IFERROR(__xludf.DUMMYFUNCTION("""COMPUTED_VALUE"""),109.25)</f>
        <v>109.25</v>
      </c>
    </row>
    <row r="433">
      <c r="A433" s="2">
        <f>IFERROR(__xludf.DUMMYFUNCTION("""COMPUTED_VALUE"""),39350.666666666664)</f>
        <v>39350.66667</v>
      </c>
      <c r="B433" s="1">
        <f>IFERROR(__xludf.DUMMYFUNCTION("""COMPUTED_VALUE"""),108.08)</f>
        <v>108.08</v>
      </c>
    </row>
    <row r="434">
      <c r="A434" s="2">
        <f>IFERROR(__xludf.DUMMYFUNCTION("""COMPUTED_VALUE"""),39351.666666666664)</f>
        <v>39351.66667</v>
      </c>
      <c r="B434" s="1">
        <f>IFERROR(__xludf.DUMMYFUNCTION("""COMPUTED_VALUE"""),108.05)</f>
        <v>108.05</v>
      </c>
    </row>
    <row r="435">
      <c r="A435" s="2">
        <f>IFERROR(__xludf.DUMMYFUNCTION("""COMPUTED_VALUE"""),39352.666666666664)</f>
        <v>39352.66667</v>
      </c>
      <c r="B435" s="1">
        <f>IFERROR(__xludf.DUMMYFUNCTION("""COMPUTED_VALUE"""),109.34)</f>
        <v>109.34</v>
      </c>
    </row>
    <row r="436">
      <c r="A436" s="2">
        <f>IFERROR(__xludf.DUMMYFUNCTION("""COMPUTED_VALUE"""),39353.666666666664)</f>
        <v>39353.66667</v>
      </c>
      <c r="B436" s="1">
        <f>IFERROR(__xludf.DUMMYFUNCTION("""COMPUTED_VALUE"""),108.66)</f>
        <v>108.66</v>
      </c>
    </row>
    <row r="437">
      <c r="A437" s="2">
        <f>IFERROR(__xludf.DUMMYFUNCTION("""COMPUTED_VALUE"""),39356.666666666664)</f>
        <v>39356.66667</v>
      </c>
      <c r="B437" s="1">
        <f>IFERROR(__xludf.DUMMYFUNCTION("""COMPUTED_VALUE"""),110.18)</f>
        <v>110.18</v>
      </c>
    </row>
    <row r="438">
      <c r="A438" s="2">
        <f>IFERROR(__xludf.DUMMYFUNCTION("""COMPUTED_VALUE"""),39357.666666666664)</f>
        <v>39357.66667</v>
      </c>
      <c r="B438" s="1">
        <f>IFERROR(__xludf.DUMMYFUNCTION("""COMPUTED_VALUE"""),109.3)</f>
        <v>109.3</v>
      </c>
    </row>
    <row r="439">
      <c r="A439" s="2">
        <f>IFERROR(__xludf.DUMMYFUNCTION("""COMPUTED_VALUE"""),39358.666666666664)</f>
        <v>39358.66667</v>
      </c>
      <c r="B439" s="1">
        <f>IFERROR(__xludf.DUMMYFUNCTION("""COMPUTED_VALUE"""),108.4)</f>
        <v>108.4</v>
      </c>
    </row>
    <row r="440">
      <c r="A440" s="2">
        <f>IFERROR(__xludf.DUMMYFUNCTION("""COMPUTED_VALUE"""),39359.666666666664)</f>
        <v>39359.66667</v>
      </c>
      <c r="B440" s="1">
        <f>IFERROR(__xludf.DUMMYFUNCTION("""COMPUTED_VALUE"""),108.97)</f>
        <v>108.97</v>
      </c>
    </row>
    <row r="441">
      <c r="A441" s="2">
        <f>IFERROR(__xludf.DUMMYFUNCTION("""COMPUTED_VALUE"""),39360.666666666664)</f>
        <v>39360.66667</v>
      </c>
      <c r="B441" s="1">
        <f>IFERROR(__xludf.DUMMYFUNCTION("""COMPUTED_VALUE"""),109.36)</f>
        <v>109.36</v>
      </c>
    </row>
    <row r="442">
      <c r="A442" s="2">
        <f>IFERROR(__xludf.DUMMYFUNCTION("""COMPUTED_VALUE"""),39363.666666666664)</f>
        <v>39363.66667</v>
      </c>
      <c r="B442" s="1">
        <f>IFERROR(__xludf.DUMMYFUNCTION("""COMPUTED_VALUE"""),108.35)</f>
        <v>108.35</v>
      </c>
    </row>
    <row r="443">
      <c r="A443" s="2">
        <f>IFERROR(__xludf.DUMMYFUNCTION("""COMPUTED_VALUE"""),39364.666666666664)</f>
        <v>39364.66667</v>
      </c>
      <c r="B443" s="1">
        <f>IFERROR(__xludf.DUMMYFUNCTION("""COMPUTED_VALUE"""),110.14)</f>
        <v>110.14</v>
      </c>
    </row>
    <row r="444">
      <c r="A444" s="2">
        <f>IFERROR(__xludf.DUMMYFUNCTION("""COMPUTED_VALUE"""),39365.666666666664)</f>
        <v>39365.66667</v>
      </c>
      <c r="B444" s="1">
        <f>IFERROR(__xludf.DUMMYFUNCTION("""COMPUTED_VALUE"""),111.7)</f>
        <v>111.7</v>
      </c>
    </row>
    <row r="445">
      <c r="A445" s="2">
        <f>IFERROR(__xludf.DUMMYFUNCTION("""COMPUTED_VALUE"""),39366.666666666664)</f>
        <v>39366.66667</v>
      </c>
      <c r="B445" s="1">
        <f>IFERROR(__xludf.DUMMYFUNCTION("""COMPUTED_VALUE"""),111.71)</f>
        <v>111.71</v>
      </c>
    </row>
    <row r="446">
      <c r="A446" s="2">
        <f>IFERROR(__xludf.DUMMYFUNCTION("""COMPUTED_VALUE"""),39367.666666666664)</f>
        <v>39367.66667</v>
      </c>
      <c r="B446" s="1">
        <f>IFERROR(__xludf.DUMMYFUNCTION("""COMPUTED_VALUE"""),112.18)</f>
        <v>112.18</v>
      </c>
    </row>
    <row r="447">
      <c r="A447" s="2">
        <f>IFERROR(__xludf.DUMMYFUNCTION("""COMPUTED_VALUE"""),39370.666666666664)</f>
        <v>39370.66667</v>
      </c>
      <c r="B447" s="1">
        <f>IFERROR(__xludf.DUMMYFUNCTION("""COMPUTED_VALUE"""),113.14)</f>
        <v>113.14</v>
      </c>
    </row>
    <row r="448">
      <c r="A448" s="2">
        <f>IFERROR(__xludf.DUMMYFUNCTION("""COMPUTED_VALUE"""),39371.666666666664)</f>
        <v>39371.66667</v>
      </c>
      <c r="B448" s="1">
        <f>IFERROR(__xludf.DUMMYFUNCTION("""COMPUTED_VALUE"""),113.48)</f>
        <v>113.48</v>
      </c>
    </row>
    <row r="449">
      <c r="A449" s="2">
        <f>IFERROR(__xludf.DUMMYFUNCTION("""COMPUTED_VALUE"""),39372.666666666664)</f>
        <v>39372.66667</v>
      </c>
      <c r="B449" s="1">
        <f>IFERROR(__xludf.DUMMYFUNCTION("""COMPUTED_VALUE"""),112.9)</f>
        <v>112.9</v>
      </c>
    </row>
    <row r="450">
      <c r="A450" s="2">
        <f>IFERROR(__xludf.DUMMYFUNCTION("""COMPUTED_VALUE"""),39373.666666666664)</f>
        <v>39373.66667</v>
      </c>
      <c r="B450" s="1">
        <f>IFERROR(__xludf.DUMMYFUNCTION("""COMPUTED_VALUE"""),113.51)</f>
        <v>113.51</v>
      </c>
    </row>
    <row r="451">
      <c r="A451" s="2">
        <f>IFERROR(__xludf.DUMMYFUNCTION("""COMPUTED_VALUE"""),39374.666666666664)</f>
        <v>39374.66667</v>
      </c>
      <c r="B451" s="1">
        <f>IFERROR(__xludf.DUMMYFUNCTION("""COMPUTED_VALUE"""),108.3)</f>
        <v>108.3</v>
      </c>
    </row>
    <row r="452">
      <c r="A452" s="2">
        <f>IFERROR(__xludf.DUMMYFUNCTION("""COMPUTED_VALUE"""),39377.666666666664)</f>
        <v>39377.66667</v>
      </c>
      <c r="B452" s="1">
        <f>IFERROR(__xludf.DUMMYFUNCTION("""COMPUTED_VALUE"""),107.15)</f>
        <v>107.15</v>
      </c>
    </row>
    <row r="453">
      <c r="A453" s="2">
        <f>IFERROR(__xludf.DUMMYFUNCTION("""COMPUTED_VALUE"""),39378.666666666664)</f>
        <v>39378.66667</v>
      </c>
      <c r="B453" s="1">
        <f>IFERROR(__xludf.DUMMYFUNCTION("""COMPUTED_VALUE"""),108.5)</f>
        <v>108.5</v>
      </c>
    </row>
    <row r="454">
      <c r="A454" s="2">
        <f>IFERROR(__xludf.DUMMYFUNCTION("""COMPUTED_VALUE"""),39379.666666666664)</f>
        <v>39379.66667</v>
      </c>
      <c r="B454" s="1">
        <f>IFERROR(__xludf.DUMMYFUNCTION("""COMPUTED_VALUE"""),109.3)</f>
        <v>109.3</v>
      </c>
    </row>
    <row r="455">
      <c r="A455" s="2">
        <f>IFERROR(__xludf.DUMMYFUNCTION("""COMPUTED_VALUE"""),39380.666666666664)</f>
        <v>39380.66667</v>
      </c>
      <c r="B455" s="1">
        <f>IFERROR(__xludf.DUMMYFUNCTION("""COMPUTED_VALUE"""),110.25)</f>
        <v>110.25</v>
      </c>
    </row>
    <row r="456">
      <c r="A456" s="2">
        <f>IFERROR(__xludf.DUMMYFUNCTION("""COMPUTED_VALUE"""),39381.666666666664)</f>
        <v>39381.66667</v>
      </c>
      <c r="B456" s="1">
        <f>IFERROR(__xludf.DUMMYFUNCTION("""COMPUTED_VALUE"""),111.77)</f>
        <v>111.77</v>
      </c>
    </row>
    <row r="457">
      <c r="A457" s="2">
        <f>IFERROR(__xludf.DUMMYFUNCTION("""COMPUTED_VALUE"""),39384.666666666664)</f>
        <v>39384.66667</v>
      </c>
      <c r="B457" s="1">
        <f>IFERROR(__xludf.DUMMYFUNCTION("""COMPUTED_VALUE"""),112.21)</f>
        <v>112.21</v>
      </c>
    </row>
    <row r="458">
      <c r="A458" s="2">
        <f>IFERROR(__xludf.DUMMYFUNCTION("""COMPUTED_VALUE"""),39385.666666666664)</f>
        <v>39385.66667</v>
      </c>
      <c r="B458" s="1">
        <f>IFERROR(__xludf.DUMMYFUNCTION("""COMPUTED_VALUE"""),109.02)</f>
        <v>109.02</v>
      </c>
    </row>
    <row r="459">
      <c r="A459" s="2">
        <f>IFERROR(__xludf.DUMMYFUNCTION("""COMPUTED_VALUE"""),39386.666666666664)</f>
        <v>39386.66667</v>
      </c>
      <c r="B459" s="1">
        <f>IFERROR(__xludf.DUMMYFUNCTION("""COMPUTED_VALUE"""),111.03)</f>
        <v>111.03</v>
      </c>
    </row>
    <row r="460">
      <c r="A460" s="2">
        <f>IFERROR(__xludf.DUMMYFUNCTION("""COMPUTED_VALUE"""),39387.666666666664)</f>
        <v>39387.66667</v>
      </c>
      <c r="B460" s="1">
        <f>IFERROR(__xludf.DUMMYFUNCTION("""COMPUTED_VALUE"""),108.89)</f>
        <v>108.89</v>
      </c>
    </row>
    <row r="461">
      <c r="A461" s="2">
        <f>IFERROR(__xludf.DUMMYFUNCTION("""COMPUTED_VALUE"""),39388.666666666664)</f>
        <v>39388.66667</v>
      </c>
      <c r="B461" s="1">
        <f>IFERROR(__xludf.DUMMYFUNCTION("""COMPUTED_VALUE"""),110.07)</f>
        <v>110.07</v>
      </c>
    </row>
    <row r="462">
      <c r="A462" s="2">
        <f>IFERROR(__xludf.DUMMYFUNCTION("""COMPUTED_VALUE"""),39391.666666666664)</f>
        <v>39391.66667</v>
      </c>
      <c r="B462" s="1">
        <f>IFERROR(__xludf.DUMMYFUNCTION("""COMPUTED_VALUE"""),109.59)</f>
        <v>109.59</v>
      </c>
    </row>
    <row r="463">
      <c r="A463" s="2">
        <f>IFERROR(__xludf.DUMMYFUNCTION("""COMPUTED_VALUE"""),39392.666666666664)</f>
        <v>39392.66667</v>
      </c>
      <c r="B463" s="1">
        <f>IFERROR(__xludf.DUMMYFUNCTION("""COMPUTED_VALUE"""),112.51)</f>
        <v>112.51</v>
      </c>
    </row>
    <row r="464">
      <c r="A464" s="2">
        <f>IFERROR(__xludf.DUMMYFUNCTION("""COMPUTED_VALUE"""),39393.666666666664)</f>
        <v>39393.66667</v>
      </c>
      <c r="B464" s="1">
        <f>IFERROR(__xludf.DUMMYFUNCTION("""COMPUTED_VALUE"""),109.28)</f>
        <v>109.28</v>
      </c>
    </row>
    <row r="465">
      <c r="A465" s="2">
        <f>IFERROR(__xludf.DUMMYFUNCTION("""COMPUTED_VALUE"""),39394.666666666664)</f>
        <v>39394.66667</v>
      </c>
      <c r="B465" s="1">
        <f>IFERROR(__xludf.DUMMYFUNCTION("""COMPUTED_VALUE"""),110.46)</f>
        <v>110.46</v>
      </c>
    </row>
    <row r="466">
      <c r="A466" s="2">
        <f>IFERROR(__xludf.DUMMYFUNCTION("""COMPUTED_VALUE"""),39395.666666666664)</f>
        <v>39395.66667</v>
      </c>
      <c r="B466" s="1">
        <f>IFERROR(__xludf.DUMMYFUNCTION("""COMPUTED_VALUE"""),108.21)</f>
        <v>108.21</v>
      </c>
    </row>
    <row r="467">
      <c r="A467" s="2">
        <f>IFERROR(__xludf.DUMMYFUNCTION("""COMPUTED_VALUE"""),39398.666666666664)</f>
        <v>39398.66667</v>
      </c>
      <c r="B467" s="1">
        <f>IFERROR(__xludf.DUMMYFUNCTION("""COMPUTED_VALUE"""),103.97)</f>
        <v>103.97</v>
      </c>
    </row>
    <row r="468">
      <c r="A468" s="2">
        <f>IFERROR(__xludf.DUMMYFUNCTION("""COMPUTED_VALUE"""),39399.666666666664)</f>
        <v>39399.66667</v>
      </c>
      <c r="B468" s="1">
        <f>IFERROR(__xludf.DUMMYFUNCTION("""COMPUTED_VALUE"""),106.19)</f>
        <v>106.19</v>
      </c>
    </row>
    <row r="469">
      <c r="A469" s="2">
        <f>IFERROR(__xludf.DUMMYFUNCTION("""COMPUTED_VALUE"""),39400.666666666664)</f>
        <v>39400.66667</v>
      </c>
      <c r="B469" s="1">
        <f>IFERROR(__xludf.DUMMYFUNCTION("""COMPUTED_VALUE"""),105.87)</f>
        <v>105.87</v>
      </c>
    </row>
    <row r="470">
      <c r="A470" s="2">
        <f>IFERROR(__xludf.DUMMYFUNCTION("""COMPUTED_VALUE"""),39401.666666666664)</f>
        <v>39401.66667</v>
      </c>
      <c r="B470" s="1">
        <f>IFERROR(__xludf.DUMMYFUNCTION("""COMPUTED_VALUE"""),103.52)</f>
        <v>103.52</v>
      </c>
    </row>
    <row r="471">
      <c r="A471" s="2">
        <f>IFERROR(__xludf.DUMMYFUNCTION("""COMPUTED_VALUE"""),39402.666666666664)</f>
        <v>39402.66667</v>
      </c>
      <c r="B471" s="1">
        <f>IFERROR(__xludf.DUMMYFUNCTION("""COMPUTED_VALUE"""),105.36)</f>
        <v>105.36</v>
      </c>
    </row>
    <row r="472">
      <c r="A472" s="2">
        <f>IFERROR(__xludf.DUMMYFUNCTION("""COMPUTED_VALUE"""),39405.666666666664)</f>
        <v>39405.66667</v>
      </c>
      <c r="B472" s="1">
        <f>IFERROR(__xludf.DUMMYFUNCTION("""COMPUTED_VALUE"""),103.82)</f>
        <v>103.82</v>
      </c>
    </row>
    <row r="473">
      <c r="A473" s="2">
        <f>IFERROR(__xludf.DUMMYFUNCTION("""COMPUTED_VALUE"""),39406.666666666664)</f>
        <v>39406.66667</v>
      </c>
      <c r="B473" s="1">
        <f>IFERROR(__xludf.DUMMYFUNCTION("""COMPUTED_VALUE"""),106.47)</f>
        <v>106.47</v>
      </c>
    </row>
    <row r="474">
      <c r="A474" s="2">
        <f>IFERROR(__xludf.DUMMYFUNCTION("""COMPUTED_VALUE"""),39407.666666666664)</f>
        <v>39407.66667</v>
      </c>
      <c r="B474" s="1">
        <f>IFERROR(__xludf.DUMMYFUNCTION("""COMPUTED_VALUE"""),104.7)</f>
        <v>104.7</v>
      </c>
    </row>
    <row r="475">
      <c r="A475" s="2">
        <f>IFERROR(__xludf.DUMMYFUNCTION("""COMPUTED_VALUE"""),39409.666666666664)</f>
        <v>39409.66667</v>
      </c>
      <c r="B475" s="1">
        <f>IFERROR(__xludf.DUMMYFUNCTION("""COMPUTED_VALUE"""),106.54)</f>
        <v>106.54</v>
      </c>
    </row>
    <row r="476">
      <c r="A476" s="2">
        <f>IFERROR(__xludf.DUMMYFUNCTION("""COMPUTED_VALUE"""),39412.666666666664)</f>
        <v>39412.66667</v>
      </c>
      <c r="B476" s="1">
        <f>IFERROR(__xludf.DUMMYFUNCTION("""COMPUTED_VALUE"""),104.27)</f>
        <v>104.27</v>
      </c>
    </row>
    <row r="477">
      <c r="A477" s="2">
        <f>IFERROR(__xludf.DUMMYFUNCTION("""COMPUTED_VALUE"""),39413.666666666664)</f>
        <v>39413.66667</v>
      </c>
      <c r="B477" s="1">
        <f>IFERROR(__xludf.DUMMYFUNCTION("""COMPUTED_VALUE"""),103.33)</f>
        <v>103.33</v>
      </c>
    </row>
    <row r="478">
      <c r="A478" s="2">
        <f>IFERROR(__xludf.DUMMYFUNCTION("""COMPUTED_VALUE"""),39414.666666666664)</f>
        <v>39414.66667</v>
      </c>
      <c r="B478" s="1">
        <f>IFERROR(__xludf.DUMMYFUNCTION("""COMPUTED_VALUE"""),104.95)</f>
        <v>104.95</v>
      </c>
    </row>
    <row r="479">
      <c r="A479" s="2">
        <f>IFERROR(__xludf.DUMMYFUNCTION("""COMPUTED_VALUE"""),39415.666666666664)</f>
        <v>39415.66667</v>
      </c>
      <c r="B479" s="1">
        <f>IFERROR(__xludf.DUMMYFUNCTION("""COMPUTED_VALUE"""),106.13)</f>
        <v>106.13</v>
      </c>
    </row>
    <row r="480">
      <c r="A480" s="2">
        <f>IFERROR(__xludf.DUMMYFUNCTION("""COMPUTED_VALUE"""),39416.666666666664)</f>
        <v>39416.66667</v>
      </c>
      <c r="B480" s="1">
        <f>IFERROR(__xludf.DUMMYFUNCTION("""COMPUTED_VALUE"""),106.38)</f>
        <v>106.38</v>
      </c>
    </row>
    <row r="481">
      <c r="A481" s="2">
        <f>IFERROR(__xludf.DUMMYFUNCTION("""COMPUTED_VALUE"""),39419.666666666664)</f>
        <v>39419.66667</v>
      </c>
      <c r="B481" s="1">
        <f>IFERROR(__xludf.DUMMYFUNCTION("""COMPUTED_VALUE"""),106.9)</f>
        <v>106.9</v>
      </c>
    </row>
    <row r="482">
      <c r="A482" s="2">
        <f>IFERROR(__xludf.DUMMYFUNCTION("""COMPUTED_VALUE"""),39420.666666666664)</f>
        <v>39420.66667</v>
      </c>
      <c r="B482" s="1">
        <f>IFERROR(__xludf.DUMMYFUNCTION("""COMPUTED_VALUE"""),105.56)</f>
        <v>105.56</v>
      </c>
    </row>
    <row r="483">
      <c r="A483" s="2">
        <f>IFERROR(__xludf.DUMMYFUNCTION("""COMPUTED_VALUE"""),39421.666666666664)</f>
        <v>39421.66667</v>
      </c>
      <c r="B483" s="1">
        <f>IFERROR(__xludf.DUMMYFUNCTION("""COMPUTED_VALUE"""),108.04)</f>
        <v>108.04</v>
      </c>
    </row>
    <row r="484">
      <c r="A484" s="2">
        <f>IFERROR(__xludf.DUMMYFUNCTION("""COMPUTED_VALUE"""),39422.666666666664)</f>
        <v>39422.66667</v>
      </c>
      <c r="B484" s="1">
        <f>IFERROR(__xludf.DUMMYFUNCTION("""COMPUTED_VALUE"""),110.73)</f>
        <v>110.73</v>
      </c>
    </row>
    <row r="485">
      <c r="A485" s="2">
        <f>IFERROR(__xludf.DUMMYFUNCTION("""COMPUTED_VALUE"""),39423.666666666664)</f>
        <v>39423.66667</v>
      </c>
      <c r="B485" s="1">
        <f>IFERROR(__xludf.DUMMYFUNCTION("""COMPUTED_VALUE"""),110.59)</f>
        <v>110.59</v>
      </c>
    </row>
    <row r="486">
      <c r="A486" s="2">
        <f>IFERROR(__xludf.DUMMYFUNCTION("""COMPUTED_VALUE"""),39426.666666666664)</f>
        <v>39426.66667</v>
      </c>
      <c r="B486" s="1">
        <f>IFERROR(__xludf.DUMMYFUNCTION("""COMPUTED_VALUE"""),111.25)</f>
        <v>111.25</v>
      </c>
    </row>
    <row r="487">
      <c r="A487" s="2">
        <f>IFERROR(__xludf.DUMMYFUNCTION("""COMPUTED_VALUE"""),39427.666666666664)</f>
        <v>39427.66667</v>
      </c>
      <c r="B487" s="1">
        <f>IFERROR(__xludf.DUMMYFUNCTION("""COMPUTED_VALUE"""),109.03)</f>
        <v>109.03</v>
      </c>
    </row>
    <row r="488">
      <c r="A488" s="2">
        <f>IFERROR(__xludf.DUMMYFUNCTION("""COMPUTED_VALUE"""),39428.666666666664)</f>
        <v>39428.66667</v>
      </c>
      <c r="B488" s="1">
        <f>IFERROR(__xludf.DUMMYFUNCTION("""COMPUTED_VALUE"""),111.79)</f>
        <v>111.79</v>
      </c>
    </row>
    <row r="489">
      <c r="A489" s="2">
        <f>IFERROR(__xludf.DUMMYFUNCTION("""COMPUTED_VALUE"""),39429.666666666664)</f>
        <v>39429.66667</v>
      </c>
      <c r="B489" s="1">
        <f>IFERROR(__xludf.DUMMYFUNCTION("""COMPUTED_VALUE"""),112.3)</f>
        <v>112.3</v>
      </c>
    </row>
    <row r="490">
      <c r="A490" s="2">
        <f>IFERROR(__xludf.DUMMYFUNCTION("""COMPUTED_VALUE"""),39430.666666666664)</f>
        <v>39430.66667</v>
      </c>
      <c r="B490" s="1">
        <f>IFERROR(__xludf.DUMMYFUNCTION("""COMPUTED_VALUE"""),109.72)</f>
        <v>109.72</v>
      </c>
    </row>
    <row r="491">
      <c r="A491" s="2">
        <f>IFERROR(__xludf.DUMMYFUNCTION("""COMPUTED_VALUE"""),39433.666666666664)</f>
        <v>39433.66667</v>
      </c>
      <c r="B491" s="1">
        <f>IFERROR(__xludf.DUMMYFUNCTION("""COMPUTED_VALUE"""),107.22)</f>
        <v>107.22</v>
      </c>
    </row>
    <row r="492">
      <c r="A492" s="2">
        <f>IFERROR(__xludf.DUMMYFUNCTION("""COMPUTED_VALUE"""),39435.666666666664)</f>
        <v>39435.66667</v>
      </c>
      <c r="B492" s="1">
        <f>IFERROR(__xludf.DUMMYFUNCTION("""COMPUTED_VALUE"""),109.42)</f>
        <v>109.42</v>
      </c>
    </row>
    <row r="493">
      <c r="A493" s="2">
        <f>IFERROR(__xludf.DUMMYFUNCTION("""COMPUTED_VALUE"""),39436.666666666664)</f>
        <v>39436.66667</v>
      </c>
      <c r="B493" s="1">
        <f>IFERROR(__xludf.DUMMYFUNCTION("""COMPUTED_VALUE"""),110.38)</f>
        <v>110.38</v>
      </c>
    </row>
    <row r="494">
      <c r="A494" s="2">
        <f>IFERROR(__xludf.DUMMYFUNCTION("""COMPUTED_VALUE"""),39437.666666666664)</f>
        <v>39437.66667</v>
      </c>
      <c r="B494" s="1">
        <f>IFERROR(__xludf.DUMMYFUNCTION("""COMPUTED_VALUE"""),113.0)</f>
        <v>113</v>
      </c>
    </row>
    <row r="495">
      <c r="A495" s="2">
        <f>IFERROR(__xludf.DUMMYFUNCTION("""COMPUTED_VALUE"""),39442.666666666664)</f>
        <v>39442.66667</v>
      </c>
      <c r="B495" s="1">
        <f>IFERROR(__xludf.DUMMYFUNCTION("""COMPUTED_VALUE"""),115.22)</f>
        <v>115.22</v>
      </c>
    </row>
    <row r="496">
      <c r="A496" s="2">
        <f>IFERROR(__xludf.DUMMYFUNCTION("""COMPUTED_VALUE"""),39443.666666666664)</f>
        <v>39443.66667</v>
      </c>
      <c r="B496" s="1">
        <f>IFERROR(__xludf.DUMMYFUNCTION("""COMPUTED_VALUE"""),114.07)</f>
        <v>114.07</v>
      </c>
    </row>
    <row r="497">
      <c r="A497" s="2">
        <f>IFERROR(__xludf.DUMMYFUNCTION("""COMPUTED_VALUE"""),39444.666666666664)</f>
        <v>39444.66667</v>
      </c>
      <c r="B497" s="1">
        <f>IFERROR(__xludf.DUMMYFUNCTION("""COMPUTED_VALUE"""),114.92)</f>
        <v>114.92</v>
      </c>
    </row>
    <row r="498">
      <c r="A498" s="2">
        <f>IFERROR(__xludf.DUMMYFUNCTION("""COMPUTED_VALUE"""),39447.666666666664)</f>
        <v>39447.66667</v>
      </c>
      <c r="B498" s="1">
        <f>IFERROR(__xludf.DUMMYFUNCTION("""COMPUTED_VALUE"""),113.5)</f>
        <v>113.5</v>
      </c>
    </row>
    <row r="499">
      <c r="A499" s="2">
        <f>IFERROR(__xludf.DUMMYFUNCTION("""COMPUTED_VALUE"""),39449.666666666664)</f>
        <v>39449.66667</v>
      </c>
      <c r="B499" s="1">
        <f>IFERROR(__xludf.DUMMYFUNCTION("""COMPUTED_VALUE"""),114.53)</f>
        <v>114.53</v>
      </c>
    </row>
    <row r="500">
      <c r="A500" s="2">
        <f>IFERROR(__xludf.DUMMYFUNCTION("""COMPUTED_VALUE"""),39450.666666666664)</f>
        <v>39450.66667</v>
      </c>
      <c r="B500" s="1">
        <f>IFERROR(__xludf.DUMMYFUNCTION("""COMPUTED_VALUE"""),115.26)</f>
        <v>115.26</v>
      </c>
    </row>
    <row r="501">
      <c r="A501" s="2">
        <f>IFERROR(__xludf.DUMMYFUNCTION("""COMPUTED_VALUE"""),39451.666666666664)</f>
        <v>39451.66667</v>
      </c>
      <c r="B501" s="1">
        <f>IFERROR(__xludf.DUMMYFUNCTION("""COMPUTED_VALUE"""),112.24)</f>
        <v>112.24</v>
      </c>
    </row>
    <row r="502">
      <c r="A502" s="2">
        <f>IFERROR(__xludf.DUMMYFUNCTION("""COMPUTED_VALUE"""),39454.666666666664)</f>
        <v>39454.66667</v>
      </c>
      <c r="B502" s="1">
        <f>IFERROR(__xludf.DUMMYFUNCTION("""COMPUTED_VALUE"""),110.89)</f>
        <v>110.89</v>
      </c>
    </row>
    <row r="503">
      <c r="A503" s="2">
        <f>IFERROR(__xludf.DUMMYFUNCTION("""COMPUTED_VALUE"""),39455.666666666664)</f>
        <v>39455.66667</v>
      </c>
      <c r="B503" s="1">
        <f>IFERROR(__xludf.DUMMYFUNCTION("""COMPUTED_VALUE"""),109.29)</f>
        <v>109.29</v>
      </c>
    </row>
    <row r="504">
      <c r="A504" s="2">
        <f>IFERROR(__xludf.DUMMYFUNCTION("""COMPUTED_VALUE"""),39456.666666666664)</f>
        <v>39456.66667</v>
      </c>
      <c r="B504" s="1">
        <f>IFERROR(__xludf.DUMMYFUNCTION("""COMPUTED_VALUE"""),111.1)</f>
        <v>111.1</v>
      </c>
    </row>
    <row r="505">
      <c r="A505" s="2">
        <f>IFERROR(__xludf.DUMMYFUNCTION("""COMPUTED_VALUE"""),39457.666666666664)</f>
        <v>39457.66667</v>
      </c>
      <c r="B505" s="1">
        <f>IFERROR(__xludf.DUMMYFUNCTION("""COMPUTED_VALUE"""),110.36)</f>
        <v>110.36</v>
      </c>
    </row>
    <row r="506">
      <c r="A506" s="2">
        <f>IFERROR(__xludf.DUMMYFUNCTION("""COMPUTED_VALUE"""),39458.666666666664)</f>
        <v>39458.66667</v>
      </c>
      <c r="B506" s="1">
        <f>IFERROR(__xludf.DUMMYFUNCTION("""COMPUTED_VALUE"""),108.86)</f>
        <v>108.86</v>
      </c>
    </row>
    <row r="507">
      <c r="A507" s="2">
        <f>IFERROR(__xludf.DUMMYFUNCTION("""COMPUTED_VALUE"""),39461.666666666664)</f>
        <v>39461.66667</v>
      </c>
      <c r="B507" s="1">
        <f>IFERROR(__xludf.DUMMYFUNCTION("""COMPUTED_VALUE"""),110.74)</f>
        <v>110.74</v>
      </c>
    </row>
    <row r="508">
      <c r="A508" s="2">
        <f>IFERROR(__xludf.DUMMYFUNCTION("""COMPUTED_VALUE"""),39462.666666666664)</f>
        <v>39462.66667</v>
      </c>
      <c r="B508" s="1">
        <f>IFERROR(__xludf.DUMMYFUNCTION("""COMPUTED_VALUE"""),106.9)</f>
        <v>106.9</v>
      </c>
    </row>
    <row r="509">
      <c r="A509" s="2">
        <f>IFERROR(__xludf.DUMMYFUNCTION("""COMPUTED_VALUE"""),39463.666666666664)</f>
        <v>39463.66667</v>
      </c>
      <c r="B509" s="1">
        <f>IFERROR(__xludf.DUMMYFUNCTION("""COMPUTED_VALUE"""),103.24)</f>
        <v>103.24</v>
      </c>
    </row>
    <row r="510">
      <c r="A510" s="2">
        <f>IFERROR(__xludf.DUMMYFUNCTION("""COMPUTED_VALUE"""),39464.666666666664)</f>
        <v>39464.66667</v>
      </c>
      <c r="B510" s="1">
        <f>IFERROR(__xludf.DUMMYFUNCTION("""COMPUTED_VALUE"""),99.3)</f>
        <v>99.3</v>
      </c>
    </row>
    <row r="511">
      <c r="A511" s="2">
        <f>IFERROR(__xludf.DUMMYFUNCTION("""COMPUTED_VALUE"""),39465.666666666664)</f>
        <v>39465.66667</v>
      </c>
      <c r="B511" s="1">
        <f>IFERROR(__xludf.DUMMYFUNCTION("""COMPUTED_VALUE"""),99.4)</f>
        <v>99.4</v>
      </c>
    </row>
    <row r="512">
      <c r="A512" s="2">
        <f>IFERROR(__xludf.DUMMYFUNCTION("""COMPUTED_VALUE"""),39469.666666666664)</f>
        <v>39469.66667</v>
      </c>
      <c r="B512" s="1">
        <f>IFERROR(__xludf.DUMMYFUNCTION("""COMPUTED_VALUE"""),97.11)</f>
        <v>97.11</v>
      </c>
    </row>
    <row r="513">
      <c r="A513" s="2">
        <f>IFERROR(__xludf.DUMMYFUNCTION("""COMPUTED_VALUE"""),39470.666666666664)</f>
        <v>39470.66667</v>
      </c>
      <c r="B513" s="1">
        <f>IFERROR(__xludf.DUMMYFUNCTION("""COMPUTED_VALUE"""),96.9)</f>
        <v>96.9</v>
      </c>
    </row>
    <row r="514">
      <c r="A514" s="2">
        <f>IFERROR(__xludf.DUMMYFUNCTION("""COMPUTED_VALUE"""),39471.666666666664)</f>
        <v>39471.66667</v>
      </c>
      <c r="B514" s="1">
        <f>IFERROR(__xludf.DUMMYFUNCTION("""COMPUTED_VALUE"""),100.3)</f>
        <v>100.3</v>
      </c>
    </row>
    <row r="515">
      <c r="A515" s="2">
        <f>IFERROR(__xludf.DUMMYFUNCTION("""COMPUTED_VALUE"""),39472.666666666664)</f>
        <v>39472.66667</v>
      </c>
      <c r="B515" s="1">
        <f>IFERROR(__xludf.DUMMYFUNCTION("""COMPUTED_VALUE"""),99.78)</f>
        <v>99.78</v>
      </c>
    </row>
    <row r="516">
      <c r="A516" s="2">
        <f>IFERROR(__xludf.DUMMYFUNCTION("""COMPUTED_VALUE"""),39475.666666666664)</f>
        <v>39475.66667</v>
      </c>
      <c r="B516" s="1">
        <f>IFERROR(__xludf.DUMMYFUNCTION("""COMPUTED_VALUE"""),101.1)</f>
        <v>101.1</v>
      </c>
    </row>
    <row r="517">
      <c r="A517" s="2">
        <f>IFERROR(__xludf.DUMMYFUNCTION("""COMPUTED_VALUE"""),39476.666666666664)</f>
        <v>39476.66667</v>
      </c>
      <c r="B517" s="1">
        <f>IFERROR(__xludf.DUMMYFUNCTION("""COMPUTED_VALUE"""),101.63)</f>
        <v>101.63</v>
      </c>
    </row>
    <row r="518">
      <c r="A518" s="2">
        <f>IFERROR(__xludf.DUMMYFUNCTION("""COMPUTED_VALUE"""),39477.666666666664)</f>
        <v>39477.66667</v>
      </c>
      <c r="B518" s="1">
        <f>IFERROR(__xludf.DUMMYFUNCTION("""COMPUTED_VALUE"""),100.71)</f>
        <v>100.71</v>
      </c>
    </row>
    <row r="519">
      <c r="A519" s="2">
        <f>IFERROR(__xludf.DUMMYFUNCTION("""COMPUTED_VALUE"""),39478.666666666664)</f>
        <v>39478.66667</v>
      </c>
      <c r="B519" s="1">
        <f>IFERROR(__xludf.DUMMYFUNCTION("""COMPUTED_VALUE"""),100.92)</f>
        <v>100.92</v>
      </c>
    </row>
    <row r="520">
      <c r="A520" s="2">
        <f>IFERROR(__xludf.DUMMYFUNCTION("""COMPUTED_VALUE"""),39479.666666666664)</f>
        <v>39479.66667</v>
      </c>
      <c r="B520" s="1">
        <f>IFERROR(__xludf.DUMMYFUNCTION("""COMPUTED_VALUE"""),102.4)</f>
        <v>102.4</v>
      </c>
    </row>
    <row r="521">
      <c r="A521" s="2">
        <f>IFERROR(__xludf.DUMMYFUNCTION("""COMPUTED_VALUE"""),39482.666666666664)</f>
        <v>39482.66667</v>
      </c>
      <c r="B521" s="1">
        <f>IFERROR(__xludf.DUMMYFUNCTION("""COMPUTED_VALUE"""),102.8)</f>
        <v>102.8</v>
      </c>
    </row>
    <row r="522">
      <c r="A522" s="2">
        <f>IFERROR(__xludf.DUMMYFUNCTION("""COMPUTED_VALUE"""),39483.666666666664)</f>
        <v>39483.66667</v>
      </c>
      <c r="B522" s="1">
        <f>IFERROR(__xludf.DUMMYFUNCTION("""COMPUTED_VALUE"""),99.4)</f>
        <v>99.4</v>
      </c>
    </row>
    <row r="523">
      <c r="A523" s="2">
        <f>IFERROR(__xludf.DUMMYFUNCTION("""COMPUTED_VALUE"""),39484.666666666664)</f>
        <v>39484.66667</v>
      </c>
      <c r="B523" s="1">
        <f>IFERROR(__xludf.DUMMYFUNCTION("""COMPUTED_VALUE"""),97.16)</f>
        <v>97.16</v>
      </c>
    </row>
    <row r="524">
      <c r="A524" s="2">
        <f>IFERROR(__xludf.DUMMYFUNCTION("""COMPUTED_VALUE"""),39485.666666666664)</f>
        <v>39485.66667</v>
      </c>
      <c r="B524" s="1">
        <f>IFERROR(__xludf.DUMMYFUNCTION("""COMPUTED_VALUE"""),98.56)</f>
        <v>98.56</v>
      </c>
    </row>
    <row r="525">
      <c r="A525" s="2">
        <f>IFERROR(__xludf.DUMMYFUNCTION("""COMPUTED_VALUE"""),39486.666666666664)</f>
        <v>39486.66667</v>
      </c>
      <c r="B525" s="1">
        <f>IFERROR(__xludf.DUMMYFUNCTION("""COMPUTED_VALUE"""),100.2)</f>
        <v>100.2</v>
      </c>
    </row>
    <row r="526">
      <c r="A526" s="2">
        <f>IFERROR(__xludf.DUMMYFUNCTION("""COMPUTED_VALUE"""),39489.666666666664)</f>
        <v>39489.66667</v>
      </c>
      <c r="B526" s="1">
        <f>IFERROR(__xludf.DUMMYFUNCTION("""COMPUTED_VALUE"""),102.85)</f>
        <v>102.85</v>
      </c>
    </row>
    <row r="527">
      <c r="A527" s="2">
        <f>IFERROR(__xludf.DUMMYFUNCTION("""COMPUTED_VALUE"""),39490.666666666664)</f>
        <v>39490.66667</v>
      </c>
      <c r="B527" s="1">
        <f>IFERROR(__xludf.DUMMYFUNCTION("""COMPUTED_VALUE"""),102.34)</f>
        <v>102.34</v>
      </c>
    </row>
    <row r="528">
      <c r="A528" s="2">
        <f>IFERROR(__xludf.DUMMYFUNCTION("""COMPUTED_VALUE"""),39491.666666666664)</f>
        <v>39491.66667</v>
      </c>
      <c r="B528" s="1">
        <f>IFERROR(__xludf.DUMMYFUNCTION("""COMPUTED_VALUE"""),105.2)</f>
        <v>105.2</v>
      </c>
    </row>
    <row r="529">
      <c r="A529" s="2">
        <f>IFERROR(__xludf.DUMMYFUNCTION("""COMPUTED_VALUE"""),39492.666666666664)</f>
        <v>39492.66667</v>
      </c>
      <c r="B529" s="1">
        <f>IFERROR(__xludf.DUMMYFUNCTION("""COMPUTED_VALUE"""),105.3)</f>
        <v>105.3</v>
      </c>
    </row>
    <row r="530">
      <c r="A530" s="2">
        <f>IFERROR(__xludf.DUMMYFUNCTION("""COMPUTED_VALUE"""),39493.666666666664)</f>
        <v>39493.66667</v>
      </c>
      <c r="B530" s="1">
        <f>IFERROR(__xludf.DUMMYFUNCTION("""COMPUTED_VALUE"""),104.78)</f>
        <v>104.78</v>
      </c>
    </row>
    <row r="531">
      <c r="A531" s="2">
        <f>IFERROR(__xludf.DUMMYFUNCTION("""COMPUTED_VALUE"""),39497.666666666664)</f>
        <v>39497.66667</v>
      </c>
      <c r="B531" s="1">
        <f>IFERROR(__xludf.DUMMYFUNCTION("""COMPUTED_VALUE"""),107.56)</f>
        <v>107.56</v>
      </c>
    </row>
    <row r="532">
      <c r="A532" s="2">
        <f>IFERROR(__xludf.DUMMYFUNCTION("""COMPUTED_VALUE"""),39498.666666666664)</f>
        <v>39498.66667</v>
      </c>
      <c r="B532" s="1">
        <f>IFERROR(__xludf.DUMMYFUNCTION("""COMPUTED_VALUE"""),109.33)</f>
        <v>109.33</v>
      </c>
    </row>
    <row r="533">
      <c r="A533" s="2">
        <f>IFERROR(__xludf.DUMMYFUNCTION("""COMPUTED_VALUE"""),39499.666666666664)</f>
        <v>39499.66667</v>
      </c>
      <c r="B533" s="1">
        <f>IFERROR(__xludf.DUMMYFUNCTION("""COMPUTED_VALUE"""),107.01)</f>
        <v>107.01</v>
      </c>
    </row>
    <row r="534">
      <c r="A534" s="2">
        <f>IFERROR(__xludf.DUMMYFUNCTION("""COMPUTED_VALUE"""),39500.666666666664)</f>
        <v>39500.66667</v>
      </c>
      <c r="B534" s="1">
        <f>IFERROR(__xludf.DUMMYFUNCTION("""COMPUTED_VALUE"""),107.88)</f>
        <v>107.88</v>
      </c>
    </row>
    <row r="535">
      <c r="A535" s="2">
        <f>IFERROR(__xludf.DUMMYFUNCTION("""COMPUTED_VALUE"""),39503.666666666664)</f>
        <v>39503.66667</v>
      </c>
      <c r="B535" s="1">
        <f>IFERROR(__xludf.DUMMYFUNCTION("""COMPUTED_VALUE"""),110.66)</f>
        <v>110.66</v>
      </c>
    </row>
    <row r="536">
      <c r="A536" s="2">
        <f>IFERROR(__xludf.DUMMYFUNCTION("""COMPUTED_VALUE"""),39504.666666666664)</f>
        <v>39504.66667</v>
      </c>
      <c r="B536" s="1">
        <f>IFERROR(__xludf.DUMMYFUNCTION("""COMPUTED_VALUE"""),112.29)</f>
        <v>112.29</v>
      </c>
    </row>
    <row r="537">
      <c r="A537" s="2">
        <f>IFERROR(__xludf.DUMMYFUNCTION("""COMPUTED_VALUE"""),39505.666666666664)</f>
        <v>39505.66667</v>
      </c>
      <c r="B537" s="1">
        <f>IFERROR(__xludf.DUMMYFUNCTION("""COMPUTED_VALUE"""),111.29)</f>
        <v>111.29</v>
      </c>
    </row>
    <row r="538">
      <c r="A538" s="2">
        <f>IFERROR(__xludf.DUMMYFUNCTION("""COMPUTED_VALUE"""),39506.666666666664)</f>
        <v>39506.66667</v>
      </c>
      <c r="B538" s="1">
        <f>IFERROR(__xludf.DUMMYFUNCTION("""COMPUTED_VALUE"""),113.06)</f>
        <v>113.06</v>
      </c>
    </row>
    <row r="539">
      <c r="A539" s="2">
        <f>IFERROR(__xludf.DUMMYFUNCTION("""COMPUTED_VALUE"""),39507.666666666664)</f>
        <v>39507.66667</v>
      </c>
      <c r="B539" s="1">
        <f>IFERROR(__xludf.DUMMYFUNCTION("""COMPUTED_VALUE"""),109.67)</f>
        <v>109.67</v>
      </c>
    </row>
    <row r="540">
      <c r="A540" s="2">
        <f>IFERROR(__xludf.DUMMYFUNCTION("""COMPUTED_VALUE"""),39510.666666666664)</f>
        <v>39510.66667</v>
      </c>
      <c r="B540" s="1">
        <f>IFERROR(__xludf.DUMMYFUNCTION("""COMPUTED_VALUE"""),110.35)</f>
        <v>110.35</v>
      </c>
    </row>
    <row r="541">
      <c r="A541" s="2">
        <f>IFERROR(__xludf.DUMMYFUNCTION("""COMPUTED_VALUE"""),39511.666666666664)</f>
        <v>39511.66667</v>
      </c>
      <c r="B541" s="1">
        <f>IFERROR(__xludf.DUMMYFUNCTION("""COMPUTED_VALUE"""),109.11)</f>
        <v>109.11</v>
      </c>
    </row>
    <row r="542">
      <c r="A542" s="2">
        <f>IFERROR(__xludf.DUMMYFUNCTION("""COMPUTED_VALUE"""),39512.666666666664)</f>
        <v>39512.66667</v>
      </c>
      <c r="B542" s="1">
        <f>IFERROR(__xludf.DUMMYFUNCTION("""COMPUTED_VALUE"""),110.49)</f>
        <v>110.49</v>
      </c>
    </row>
    <row r="543">
      <c r="A543" s="2">
        <f>IFERROR(__xludf.DUMMYFUNCTION("""COMPUTED_VALUE"""),39513.666666666664)</f>
        <v>39513.66667</v>
      </c>
      <c r="B543" s="1">
        <f>IFERROR(__xludf.DUMMYFUNCTION("""COMPUTED_VALUE"""),108.18)</f>
        <v>108.18</v>
      </c>
    </row>
    <row r="544">
      <c r="A544" s="2">
        <f>IFERROR(__xludf.DUMMYFUNCTION("""COMPUTED_VALUE"""),39514.666666666664)</f>
        <v>39514.66667</v>
      </c>
      <c r="B544" s="1">
        <f>IFERROR(__xludf.DUMMYFUNCTION("""COMPUTED_VALUE"""),106.04)</f>
        <v>106.04</v>
      </c>
    </row>
    <row r="545">
      <c r="A545" s="2">
        <f>IFERROR(__xludf.DUMMYFUNCTION("""COMPUTED_VALUE"""),39517.666666666664)</f>
        <v>39517.66667</v>
      </c>
      <c r="B545" s="1">
        <f>IFERROR(__xludf.DUMMYFUNCTION("""COMPUTED_VALUE"""),104.51)</f>
        <v>104.51</v>
      </c>
    </row>
    <row r="546">
      <c r="A546" s="2">
        <f>IFERROR(__xludf.DUMMYFUNCTION("""COMPUTED_VALUE"""),39518.666666666664)</f>
        <v>39518.66667</v>
      </c>
      <c r="B546" s="1">
        <f>IFERROR(__xludf.DUMMYFUNCTION("""COMPUTED_VALUE"""),109.12)</f>
        <v>109.12</v>
      </c>
    </row>
    <row r="547">
      <c r="A547" s="2">
        <f>IFERROR(__xludf.DUMMYFUNCTION("""COMPUTED_VALUE"""),39519.666666666664)</f>
        <v>39519.66667</v>
      </c>
      <c r="B547" s="1">
        <f>IFERROR(__xludf.DUMMYFUNCTION("""COMPUTED_VALUE"""),107.44)</f>
        <v>107.44</v>
      </c>
    </row>
    <row r="548">
      <c r="A548" s="2">
        <f>IFERROR(__xludf.DUMMYFUNCTION("""COMPUTED_VALUE"""),39520.666666666664)</f>
        <v>39520.66667</v>
      </c>
      <c r="B548" s="1">
        <f>IFERROR(__xludf.DUMMYFUNCTION("""COMPUTED_VALUE"""),108.35)</f>
        <v>108.35</v>
      </c>
    </row>
    <row r="549">
      <c r="A549" s="2">
        <f>IFERROR(__xludf.DUMMYFUNCTION("""COMPUTED_VALUE"""),39521.666666666664)</f>
        <v>39521.66667</v>
      </c>
      <c r="B549" s="1">
        <f>IFERROR(__xludf.DUMMYFUNCTION("""COMPUTED_VALUE"""),107.5)</f>
        <v>107.5</v>
      </c>
    </row>
    <row r="550">
      <c r="A550" s="2">
        <f>IFERROR(__xludf.DUMMYFUNCTION("""COMPUTED_VALUE"""),39524.666666666664)</f>
        <v>39524.66667</v>
      </c>
      <c r="B550" s="1">
        <f>IFERROR(__xludf.DUMMYFUNCTION("""COMPUTED_VALUE"""),103.97)</f>
        <v>103.97</v>
      </c>
    </row>
    <row r="551">
      <c r="A551" s="2">
        <f>IFERROR(__xludf.DUMMYFUNCTION("""COMPUTED_VALUE"""),39525.666666666664)</f>
        <v>39525.66667</v>
      </c>
      <c r="B551" s="1">
        <f>IFERROR(__xludf.DUMMYFUNCTION("""COMPUTED_VALUE"""),107.78)</f>
        <v>107.78</v>
      </c>
    </row>
    <row r="552">
      <c r="A552" s="2">
        <f>IFERROR(__xludf.DUMMYFUNCTION("""COMPUTED_VALUE"""),39526.666666666664)</f>
        <v>39526.66667</v>
      </c>
      <c r="B552" s="1">
        <f>IFERROR(__xludf.DUMMYFUNCTION("""COMPUTED_VALUE"""),102.0)</f>
        <v>102</v>
      </c>
    </row>
    <row r="553">
      <c r="A553" s="2">
        <f>IFERROR(__xludf.DUMMYFUNCTION("""COMPUTED_VALUE"""),39527.666666666664)</f>
        <v>39527.66667</v>
      </c>
      <c r="B553" s="1">
        <f>IFERROR(__xludf.DUMMYFUNCTION("""COMPUTED_VALUE"""),101.89)</f>
        <v>101.89</v>
      </c>
    </row>
    <row r="554">
      <c r="A554" s="2">
        <f>IFERROR(__xludf.DUMMYFUNCTION("""COMPUTED_VALUE"""),39531.666666666664)</f>
        <v>39531.66667</v>
      </c>
      <c r="B554" s="1">
        <f>IFERROR(__xludf.DUMMYFUNCTION("""COMPUTED_VALUE"""),103.76)</f>
        <v>103.76</v>
      </c>
    </row>
    <row r="555">
      <c r="A555" s="2">
        <f>IFERROR(__xludf.DUMMYFUNCTION("""COMPUTED_VALUE"""),39532.666666666664)</f>
        <v>39532.66667</v>
      </c>
      <c r="B555" s="1">
        <f>IFERROR(__xludf.DUMMYFUNCTION("""COMPUTED_VALUE"""),104.83)</f>
        <v>104.83</v>
      </c>
    </row>
    <row r="556">
      <c r="A556" s="2">
        <f>IFERROR(__xludf.DUMMYFUNCTION("""COMPUTED_VALUE"""),39533.666666666664)</f>
        <v>39533.66667</v>
      </c>
      <c r="B556" s="1">
        <f>IFERROR(__xludf.DUMMYFUNCTION("""COMPUTED_VALUE"""),107.16)</f>
        <v>107.16</v>
      </c>
    </row>
    <row r="557">
      <c r="A557" s="2">
        <f>IFERROR(__xludf.DUMMYFUNCTION("""COMPUTED_VALUE"""),39534.666666666664)</f>
        <v>39534.66667</v>
      </c>
      <c r="B557" s="1">
        <f>IFERROR(__xludf.DUMMYFUNCTION("""COMPUTED_VALUE"""),106.62)</f>
        <v>106.62</v>
      </c>
    </row>
    <row r="558">
      <c r="A558" s="2">
        <f>IFERROR(__xludf.DUMMYFUNCTION("""COMPUTED_VALUE"""),39535.666666666664)</f>
        <v>39535.66667</v>
      </c>
      <c r="B558" s="1">
        <f>IFERROR(__xludf.DUMMYFUNCTION("""COMPUTED_VALUE"""),106.32)</f>
        <v>106.32</v>
      </c>
    </row>
    <row r="559">
      <c r="A559" s="2">
        <f>IFERROR(__xludf.DUMMYFUNCTION("""COMPUTED_VALUE"""),39538.666666666664)</f>
        <v>39538.66667</v>
      </c>
      <c r="B559" s="1">
        <f>IFERROR(__xludf.DUMMYFUNCTION("""COMPUTED_VALUE"""),106.94)</f>
        <v>106.94</v>
      </c>
    </row>
    <row r="560">
      <c r="A560" s="2">
        <f>IFERROR(__xludf.DUMMYFUNCTION("""COMPUTED_VALUE"""),39539.666666666664)</f>
        <v>39539.66667</v>
      </c>
      <c r="B560" s="1">
        <f>IFERROR(__xludf.DUMMYFUNCTION("""COMPUTED_VALUE"""),108.65)</f>
        <v>108.65</v>
      </c>
    </row>
    <row r="561">
      <c r="A561" s="2">
        <f>IFERROR(__xludf.DUMMYFUNCTION("""COMPUTED_VALUE"""),39540.666666666664)</f>
        <v>39540.66667</v>
      </c>
      <c r="B561" s="1">
        <f>IFERROR(__xludf.DUMMYFUNCTION("""COMPUTED_VALUE"""),110.15)</f>
        <v>110.15</v>
      </c>
    </row>
    <row r="562">
      <c r="A562" s="2">
        <f>IFERROR(__xludf.DUMMYFUNCTION("""COMPUTED_VALUE"""),39541.666666666664)</f>
        <v>39541.66667</v>
      </c>
      <c r="B562" s="1">
        <f>IFERROR(__xludf.DUMMYFUNCTION("""COMPUTED_VALUE"""),110.66)</f>
        <v>110.66</v>
      </c>
    </row>
    <row r="563">
      <c r="A563" s="2">
        <f>IFERROR(__xludf.DUMMYFUNCTION("""COMPUTED_VALUE"""),39542.666666666664)</f>
        <v>39542.66667</v>
      </c>
      <c r="B563" s="1">
        <f>IFERROR(__xludf.DUMMYFUNCTION("""COMPUTED_VALUE"""),111.86)</f>
        <v>111.86</v>
      </c>
    </row>
    <row r="564">
      <c r="A564" s="2">
        <f>IFERROR(__xludf.DUMMYFUNCTION("""COMPUTED_VALUE"""),39545.666666666664)</f>
        <v>39545.66667</v>
      </c>
      <c r="B564" s="1">
        <f>IFERROR(__xludf.DUMMYFUNCTION("""COMPUTED_VALUE"""),112.11)</f>
        <v>112.11</v>
      </c>
    </row>
    <row r="565">
      <c r="A565" s="2">
        <f>IFERROR(__xludf.DUMMYFUNCTION("""COMPUTED_VALUE"""),39546.666666666664)</f>
        <v>39546.66667</v>
      </c>
      <c r="B565" s="1">
        <f>IFERROR(__xludf.DUMMYFUNCTION("""COMPUTED_VALUE"""),113.36)</f>
        <v>113.36</v>
      </c>
    </row>
    <row r="566">
      <c r="A566" s="2">
        <f>IFERROR(__xludf.DUMMYFUNCTION("""COMPUTED_VALUE"""),39547.666666666664)</f>
        <v>39547.66667</v>
      </c>
      <c r="B566" s="1">
        <f>IFERROR(__xludf.DUMMYFUNCTION("""COMPUTED_VALUE"""),113.63)</f>
        <v>113.63</v>
      </c>
    </row>
    <row r="567">
      <c r="A567" s="2">
        <f>IFERROR(__xludf.DUMMYFUNCTION("""COMPUTED_VALUE"""),39548.666666666664)</f>
        <v>39548.66667</v>
      </c>
      <c r="B567" s="1">
        <f>IFERROR(__xludf.DUMMYFUNCTION("""COMPUTED_VALUE"""),113.74)</f>
        <v>113.74</v>
      </c>
    </row>
    <row r="568">
      <c r="A568" s="2">
        <f>IFERROR(__xludf.DUMMYFUNCTION("""COMPUTED_VALUE"""),39549.666666666664)</f>
        <v>39549.66667</v>
      </c>
      <c r="B568" s="1">
        <f>IFERROR(__xludf.DUMMYFUNCTION("""COMPUTED_VALUE"""),112.3)</f>
        <v>112.3</v>
      </c>
    </row>
    <row r="569">
      <c r="A569" s="2">
        <f>IFERROR(__xludf.DUMMYFUNCTION("""COMPUTED_VALUE"""),39552.666666666664)</f>
        <v>39552.66667</v>
      </c>
      <c r="B569" s="1">
        <f>IFERROR(__xludf.DUMMYFUNCTION("""COMPUTED_VALUE"""),114.24)</f>
        <v>114.24</v>
      </c>
    </row>
    <row r="570">
      <c r="A570" s="2">
        <f>IFERROR(__xludf.DUMMYFUNCTION("""COMPUTED_VALUE"""),39553.666666666664)</f>
        <v>39553.66667</v>
      </c>
      <c r="B570" s="1">
        <f>IFERROR(__xludf.DUMMYFUNCTION("""COMPUTED_VALUE"""),115.22)</f>
        <v>115.22</v>
      </c>
    </row>
    <row r="571">
      <c r="A571" s="2">
        <f>IFERROR(__xludf.DUMMYFUNCTION("""COMPUTED_VALUE"""),39554.666666666664)</f>
        <v>39554.66667</v>
      </c>
      <c r="B571" s="1">
        <f>IFERROR(__xludf.DUMMYFUNCTION("""COMPUTED_VALUE"""),118.68)</f>
        <v>118.68</v>
      </c>
    </row>
    <row r="572">
      <c r="A572" s="2">
        <f>IFERROR(__xludf.DUMMYFUNCTION("""COMPUTED_VALUE"""),39555.666666666664)</f>
        <v>39555.66667</v>
      </c>
      <c r="B572" s="1">
        <f>IFERROR(__xludf.DUMMYFUNCTION("""COMPUTED_VALUE"""),118.28)</f>
        <v>118.28</v>
      </c>
    </row>
    <row r="573">
      <c r="A573" s="2">
        <f>IFERROR(__xludf.DUMMYFUNCTION("""COMPUTED_VALUE"""),39556.666666666664)</f>
        <v>39556.66667</v>
      </c>
      <c r="B573" s="1">
        <f>IFERROR(__xludf.DUMMYFUNCTION("""COMPUTED_VALUE"""),120.83)</f>
        <v>120.83</v>
      </c>
    </row>
    <row r="574">
      <c r="A574" s="2">
        <f>IFERROR(__xludf.DUMMYFUNCTION("""COMPUTED_VALUE"""),39559.666666666664)</f>
        <v>39559.66667</v>
      </c>
      <c r="B574" s="1">
        <f>IFERROR(__xludf.DUMMYFUNCTION("""COMPUTED_VALUE"""),122.29)</f>
        <v>122.29</v>
      </c>
    </row>
    <row r="575">
      <c r="A575" s="2">
        <f>IFERROR(__xludf.DUMMYFUNCTION("""COMPUTED_VALUE"""),39560.666666666664)</f>
        <v>39560.66667</v>
      </c>
      <c r="B575" s="1">
        <f>IFERROR(__xludf.DUMMYFUNCTION("""COMPUTED_VALUE"""),122.16)</f>
        <v>122.16</v>
      </c>
    </row>
    <row r="576">
      <c r="A576" s="2">
        <f>IFERROR(__xludf.DUMMYFUNCTION("""COMPUTED_VALUE"""),39561.666666666664)</f>
        <v>39561.66667</v>
      </c>
      <c r="B576" s="1">
        <f>IFERROR(__xludf.DUMMYFUNCTION("""COMPUTED_VALUE"""),121.21)</f>
        <v>121.21</v>
      </c>
    </row>
    <row r="577">
      <c r="A577" s="2">
        <f>IFERROR(__xludf.DUMMYFUNCTION("""COMPUTED_VALUE"""),39562.666666666664)</f>
        <v>39562.66667</v>
      </c>
      <c r="B577" s="1">
        <f>IFERROR(__xludf.DUMMYFUNCTION("""COMPUTED_VALUE"""),118.57)</f>
        <v>118.57</v>
      </c>
    </row>
    <row r="578">
      <c r="A578" s="2">
        <f>IFERROR(__xludf.DUMMYFUNCTION("""COMPUTED_VALUE"""),39563.666666666664)</f>
        <v>39563.66667</v>
      </c>
      <c r="B578" s="1">
        <f>IFERROR(__xludf.DUMMYFUNCTION("""COMPUTED_VALUE"""),120.2)</f>
        <v>120.2</v>
      </c>
    </row>
    <row r="579">
      <c r="A579" s="2">
        <f>IFERROR(__xludf.DUMMYFUNCTION("""COMPUTED_VALUE"""),39566.666666666664)</f>
        <v>39566.66667</v>
      </c>
      <c r="B579" s="1">
        <f>IFERROR(__xludf.DUMMYFUNCTION("""COMPUTED_VALUE"""),119.98)</f>
        <v>119.98</v>
      </c>
    </row>
    <row r="580">
      <c r="A580" s="2">
        <f>IFERROR(__xludf.DUMMYFUNCTION("""COMPUTED_VALUE"""),39567.666666666664)</f>
        <v>39567.66667</v>
      </c>
      <c r="B580" s="1">
        <f>IFERROR(__xludf.DUMMYFUNCTION("""COMPUTED_VALUE"""),117.69)</f>
        <v>117.69</v>
      </c>
    </row>
    <row r="581">
      <c r="A581" s="2">
        <f>IFERROR(__xludf.DUMMYFUNCTION("""COMPUTED_VALUE"""),39568.666666666664)</f>
        <v>39568.66667</v>
      </c>
      <c r="B581" s="1">
        <f>IFERROR(__xludf.DUMMYFUNCTION("""COMPUTED_VALUE"""),118.8)</f>
        <v>118.8</v>
      </c>
    </row>
    <row r="582">
      <c r="A582" s="2">
        <f>IFERROR(__xludf.DUMMYFUNCTION("""COMPUTED_VALUE"""),39569.666666666664)</f>
        <v>39569.66667</v>
      </c>
      <c r="B582" s="1">
        <f>IFERROR(__xludf.DUMMYFUNCTION("""COMPUTED_VALUE"""),116.17)</f>
        <v>116.17</v>
      </c>
    </row>
    <row r="583">
      <c r="A583" s="2">
        <f>IFERROR(__xludf.DUMMYFUNCTION("""COMPUTED_VALUE"""),39573.666666666664)</f>
        <v>39573.66667</v>
      </c>
      <c r="B583" s="1">
        <f>IFERROR(__xludf.DUMMYFUNCTION("""COMPUTED_VALUE"""),119.49)</f>
        <v>119.49</v>
      </c>
    </row>
    <row r="584">
      <c r="A584" s="2">
        <f>IFERROR(__xludf.DUMMYFUNCTION("""COMPUTED_VALUE"""),39574.666666666664)</f>
        <v>39574.66667</v>
      </c>
      <c r="B584" s="1">
        <f>IFERROR(__xludf.DUMMYFUNCTION("""COMPUTED_VALUE"""),122.41)</f>
        <v>122.41</v>
      </c>
    </row>
    <row r="585">
      <c r="A585" s="2">
        <f>IFERROR(__xludf.DUMMYFUNCTION("""COMPUTED_VALUE"""),39575.666666666664)</f>
        <v>39575.66667</v>
      </c>
      <c r="B585" s="1">
        <f>IFERROR(__xludf.DUMMYFUNCTION("""COMPUTED_VALUE"""),120.89)</f>
        <v>120.89</v>
      </c>
    </row>
    <row r="586">
      <c r="A586" s="2">
        <f>IFERROR(__xludf.DUMMYFUNCTION("""COMPUTED_VALUE"""),39577.666666666664)</f>
        <v>39577.66667</v>
      </c>
      <c r="B586" s="1">
        <f>IFERROR(__xludf.DUMMYFUNCTION("""COMPUTED_VALUE"""),122.9)</f>
        <v>122.9</v>
      </c>
    </row>
    <row r="587">
      <c r="A587" s="2">
        <f>IFERROR(__xludf.DUMMYFUNCTION("""COMPUTED_VALUE"""),39580.666666666664)</f>
        <v>39580.66667</v>
      </c>
      <c r="B587" s="1">
        <f>IFERROR(__xludf.DUMMYFUNCTION("""COMPUTED_VALUE"""),122.4)</f>
        <v>122.4</v>
      </c>
    </row>
    <row r="588">
      <c r="A588" s="2">
        <f>IFERROR(__xludf.DUMMYFUNCTION("""COMPUTED_VALUE"""),39581.666666666664)</f>
        <v>39581.66667</v>
      </c>
      <c r="B588" s="1">
        <f>IFERROR(__xludf.DUMMYFUNCTION("""COMPUTED_VALUE"""),123.94)</f>
        <v>123.94</v>
      </c>
    </row>
    <row r="589">
      <c r="A589" s="2">
        <f>IFERROR(__xludf.DUMMYFUNCTION("""COMPUTED_VALUE"""),39582.666666666664)</f>
        <v>39582.66667</v>
      </c>
      <c r="B589" s="1">
        <f>IFERROR(__xludf.DUMMYFUNCTION("""COMPUTED_VALUE"""),122.97)</f>
        <v>122.97</v>
      </c>
    </row>
    <row r="590">
      <c r="A590" s="2">
        <f>IFERROR(__xludf.DUMMYFUNCTION("""COMPUTED_VALUE"""),39583.666666666664)</f>
        <v>39583.66667</v>
      </c>
      <c r="B590" s="1">
        <f>IFERROR(__xludf.DUMMYFUNCTION("""COMPUTED_VALUE"""),124.49)</f>
        <v>124.49</v>
      </c>
    </row>
    <row r="591">
      <c r="A591" s="2">
        <f>IFERROR(__xludf.DUMMYFUNCTION("""COMPUTED_VALUE"""),39584.666666666664)</f>
        <v>39584.66667</v>
      </c>
      <c r="B591" s="1">
        <f>IFERROR(__xludf.DUMMYFUNCTION("""COMPUTED_VALUE"""),128.27)</f>
        <v>128.27</v>
      </c>
    </row>
    <row r="592">
      <c r="A592" s="2">
        <f>IFERROR(__xludf.DUMMYFUNCTION("""COMPUTED_VALUE"""),39587.666666666664)</f>
        <v>39587.66667</v>
      </c>
      <c r="B592" s="1">
        <f>IFERROR(__xludf.DUMMYFUNCTION("""COMPUTED_VALUE"""),129.37)</f>
        <v>129.37</v>
      </c>
    </row>
    <row r="593">
      <c r="A593" s="2">
        <f>IFERROR(__xludf.DUMMYFUNCTION("""COMPUTED_VALUE"""),39588.666666666664)</f>
        <v>39588.66667</v>
      </c>
      <c r="B593" s="1">
        <f>IFERROR(__xludf.DUMMYFUNCTION("""COMPUTED_VALUE"""),130.52)</f>
        <v>130.52</v>
      </c>
    </row>
    <row r="594">
      <c r="A594" s="2">
        <f>IFERROR(__xludf.DUMMYFUNCTION("""COMPUTED_VALUE"""),39589.666666666664)</f>
        <v>39589.66667</v>
      </c>
      <c r="B594" s="1">
        <f>IFERROR(__xludf.DUMMYFUNCTION("""COMPUTED_VALUE"""),129.39)</f>
        <v>129.39</v>
      </c>
    </row>
    <row r="595">
      <c r="A595" s="2">
        <f>IFERROR(__xludf.DUMMYFUNCTION("""COMPUTED_VALUE"""),39590.666666666664)</f>
        <v>39590.66667</v>
      </c>
      <c r="B595" s="1">
        <f>IFERROR(__xludf.DUMMYFUNCTION("""COMPUTED_VALUE"""),127.72)</f>
        <v>127.72</v>
      </c>
    </row>
    <row r="596">
      <c r="A596" s="2">
        <f>IFERROR(__xludf.DUMMYFUNCTION("""COMPUTED_VALUE"""),39591.666666666664)</f>
        <v>39591.66667</v>
      </c>
      <c r="B596" s="1">
        <f>IFERROR(__xludf.DUMMYFUNCTION("""COMPUTED_VALUE"""),125.26)</f>
        <v>125.26</v>
      </c>
    </row>
    <row r="597">
      <c r="A597" s="2">
        <f>IFERROR(__xludf.DUMMYFUNCTION("""COMPUTED_VALUE"""),39595.666666666664)</f>
        <v>39595.66667</v>
      </c>
      <c r="B597" s="1">
        <f>IFERROR(__xludf.DUMMYFUNCTION("""COMPUTED_VALUE"""),124.78)</f>
        <v>124.78</v>
      </c>
    </row>
    <row r="598">
      <c r="A598" s="2">
        <f>IFERROR(__xludf.DUMMYFUNCTION("""COMPUTED_VALUE"""),39596.666666666664)</f>
        <v>39596.66667</v>
      </c>
      <c r="B598" s="1">
        <f>IFERROR(__xludf.DUMMYFUNCTION("""COMPUTED_VALUE"""),126.43)</f>
        <v>126.43</v>
      </c>
    </row>
    <row r="599">
      <c r="A599" s="2">
        <f>IFERROR(__xludf.DUMMYFUNCTION("""COMPUTED_VALUE"""),39597.666666666664)</f>
        <v>39597.66667</v>
      </c>
      <c r="B599" s="1">
        <f>IFERROR(__xludf.DUMMYFUNCTION("""COMPUTED_VALUE"""),124.1)</f>
        <v>124.1</v>
      </c>
    </row>
    <row r="600">
      <c r="A600" s="2">
        <f>IFERROR(__xludf.DUMMYFUNCTION("""COMPUTED_VALUE"""),39598.666666666664)</f>
        <v>39598.66667</v>
      </c>
      <c r="B600" s="1">
        <f>IFERROR(__xludf.DUMMYFUNCTION("""COMPUTED_VALUE"""),124.97)</f>
        <v>124.97</v>
      </c>
    </row>
    <row r="601">
      <c r="A601" s="2">
        <f>IFERROR(__xludf.DUMMYFUNCTION("""COMPUTED_VALUE"""),39601.666666666664)</f>
        <v>39601.66667</v>
      </c>
      <c r="B601" s="1">
        <f>IFERROR(__xludf.DUMMYFUNCTION("""COMPUTED_VALUE"""),125.58)</f>
        <v>125.58</v>
      </c>
    </row>
    <row r="602">
      <c r="A602" s="2">
        <f>IFERROR(__xludf.DUMMYFUNCTION("""COMPUTED_VALUE"""),39602.666666666664)</f>
        <v>39602.66667</v>
      </c>
      <c r="B602" s="1">
        <f>IFERROR(__xludf.DUMMYFUNCTION("""COMPUTED_VALUE"""),123.8)</f>
        <v>123.8</v>
      </c>
    </row>
    <row r="603">
      <c r="A603" s="2">
        <f>IFERROR(__xludf.DUMMYFUNCTION("""COMPUTED_VALUE"""),39603.666666666664)</f>
        <v>39603.66667</v>
      </c>
      <c r="B603" s="1">
        <f>IFERROR(__xludf.DUMMYFUNCTION("""COMPUTED_VALUE"""),122.2)</f>
        <v>122.2</v>
      </c>
    </row>
    <row r="604">
      <c r="A604" s="2">
        <f>IFERROR(__xludf.DUMMYFUNCTION("""COMPUTED_VALUE"""),39604.666666666664)</f>
        <v>39604.66667</v>
      </c>
      <c r="B604" s="1">
        <f>IFERROR(__xludf.DUMMYFUNCTION("""COMPUTED_VALUE"""),127.67)</f>
        <v>127.67</v>
      </c>
    </row>
    <row r="605">
      <c r="A605" s="2">
        <f>IFERROR(__xludf.DUMMYFUNCTION("""COMPUTED_VALUE"""),39605.666666666664)</f>
        <v>39605.66667</v>
      </c>
      <c r="B605" s="1">
        <f>IFERROR(__xludf.DUMMYFUNCTION("""COMPUTED_VALUE"""),126.14)</f>
        <v>126.14</v>
      </c>
    </row>
    <row r="606">
      <c r="A606" s="2">
        <f>IFERROR(__xludf.DUMMYFUNCTION("""COMPUTED_VALUE"""),39608.666666666664)</f>
        <v>39608.66667</v>
      </c>
      <c r="B606" s="1">
        <f>IFERROR(__xludf.DUMMYFUNCTION("""COMPUTED_VALUE"""),129.03)</f>
        <v>129.03</v>
      </c>
    </row>
    <row r="607">
      <c r="A607" s="2">
        <f>IFERROR(__xludf.DUMMYFUNCTION("""COMPUTED_VALUE"""),39609.666666666664)</f>
        <v>39609.66667</v>
      </c>
      <c r="B607" s="1">
        <f>IFERROR(__xludf.DUMMYFUNCTION("""COMPUTED_VALUE"""),126.33)</f>
        <v>126.33</v>
      </c>
    </row>
    <row r="608">
      <c r="A608" s="2">
        <f>IFERROR(__xludf.DUMMYFUNCTION("""COMPUTED_VALUE"""),39610.666666666664)</f>
        <v>39610.66667</v>
      </c>
      <c r="B608" s="1">
        <f>IFERROR(__xludf.DUMMYFUNCTION("""COMPUTED_VALUE"""),127.45)</f>
        <v>127.45</v>
      </c>
    </row>
    <row r="609">
      <c r="A609" s="2">
        <f>IFERROR(__xludf.DUMMYFUNCTION("""COMPUTED_VALUE"""),39611.666666666664)</f>
        <v>39611.66667</v>
      </c>
      <c r="B609" s="1">
        <f>IFERROR(__xludf.DUMMYFUNCTION("""COMPUTED_VALUE"""),125.15)</f>
        <v>125.15</v>
      </c>
    </row>
    <row r="610">
      <c r="A610" s="2">
        <f>IFERROR(__xludf.DUMMYFUNCTION("""COMPUTED_VALUE"""),39612.666666666664)</f>
        <v>39612.66667</v>
      </c>
      <c r="B610" s="1">
        <f>IFERROR(__xludf.DUMMYFUNCTION("""COMPUTED_VALUE"""),126.46)</f>
        <v>126.46</v>
      </c>
    </row>
    <row r="611">
      <c r="A611" s="2">
        <f>IFERROR(__xludf.DUMMYFUNCTION("""COMPUTED_VALUE"""),39615.666666666664)</f>
        <v>39615.66667</v>
      </c>
      <c r="B611" s="1">
        <f>IFERROR(__xludf.DUMMYFUNCTION("""COMPUTED_VALUE"""),127.07)</f>
        <v>127.07</v>
      </c>
    </row>
    <row r="612">
      <c r="A612" s="2">
        <f>IFERROR(__xludf.DUMMYFUNCTION("""COMPUTED_VALUE"""),39616.666666666664)</f>
        <v>39616.66667</v>
      </c>
      <c r="B612" s="1">
        <f>IFERROR(__xludf.DUMMYFUNCTION("""COMPUTED_VALUE"""),129.54)</f>
        <v>129.54</v>
      </c>
    </row>
    <row r="613">
      <c r="A613" s="2">
        <f>IFERROR(__xludf.DUMMYFUNCTION("""COMPUTED_VALUE"""),39617.666666666664)</f>
        <v>39617.66667</v>
      </c>
      <c r="B613" s="1">
        <f>IFERROR(__xludf.DUMMYFUNCTION("""COMPUTED_VALUE"""),129.6)</f>
        <v>129.6</v>
      </c>
    </row>
    <row r="614">
      <c r="A614" s="2">
        <f>IFERROR(__xludf.DUMMYFUNCTION("""COMPUTED_VALUE"""),39618.666666666664)</f>
        <v>39618.66667</v>
      </c>
      <c r="B614" s="1">
        <f>IFERROR(__xludf.DUMMYFUNCTION("""COMPUTED_VALUE"""),127.14)</f>
        <v>127.14</v>
      </c>
    </row>
    <row r="615">
      <c r="A615" s="2">
        <f>IFERROR(__xludf.DUMMYFUNCTION("""COMPUTED_VALUE"""),39619.666666666664)</f>
        <v>39619.66667</v>
      </c>
      <c r="B615" s="1">
        <f>IFERROR(__xludf.DUMMYFUNCTION("""COMPUTED_VALUE"""),126.2)</f>
        <v>126.2</v>
      </c>
    </row>
    <row r="616">
      <c r="A616" s="2">
        <f>IFERROR(__xludf.DUMMYFUNCTION("""COMPUTED_VALUE"""),39622.666666666664)</f>
        <v>39622.66667</v>
      </c>
      <c r="B616" s="1">
        <f>IFERROR(__xludf.DUMMYFUNCTION("""COMPUTED_VALUE"""),130.04)</f>
        <v>130.04</v>
      </c>
    </row>
    <row r="617">
      <c r="A617" s="2">
        <f>IFERROR(__xludf.DUMMYFUNCTION("""COMPUTED_VALUE"""),39623.666666666664)</f>
        <v>39623.66667</v>
      </c>
      <c r="B617" s="1">
        <f>IFERROR(__xludf.DUMMYFUNCTION("""COMPUTED_VALUE"""),128.53)</f>
        <v>128.53</v>
      </c>
    </row>
    <row r="618">
      <c r="A618" s="2">
        <f>IFERROR(__xludf.DUMMYFUNCTION("""COMPUTED_VALUE"""),39624.666666666664)</f>
        <v>39624.66667</v>
      </c>
      <c r="B618" s="1">
        <f>IFERROR(__xludf.DUMMYFUNCTION("""COMPUTED_VALUE"""),127.71)</f>
        <v>127.71</v>
      </c>
    </row>
    <row r="619">
      <c r="A619" s="2">
        <f>IFERROR(__xludf.DUMMYFUNCTION("""COMPUTED_VALUE"""),39625.666666666664)</f>
        <v>39625.66667</v>
      </c>
      <c r="B619" s="1">
        <f>IFERROR(__xludf.DUMMYFUNCTION("""COMPUTED_VALUE"""),126.71)</f>
        <v>126.71</v>
      </c>
    </row>
    <row r="620">
      <c r="A620" s="2">
        <f>IFERROR(__xludf.DUMMYFUNCTION("""COMPUTED_VALUE"""),39626.666666666664)</f>
        <v>39626.66667</v>
      </c>
      <c r="B620" s="1">
        <f>IFERROR(__xludf.DUMMYFUNCTION("""COMPUTED_VALUE"""),127.76)</f>
        <v>127.76</v>
      </c>
    </row>
    <row r="621">
      <c r="A621" s="2">
        <f>IFERROR(__xludf.DUMMYFUNCTION("""COMPUTED_VALUE"""),39629.666666666664)</f>
        <v>39629.66667</v>
      </c>
      <c r="B621" s="1">
        <f>IFERROR(__xludf.DUMMYFUNCTION("""COMPUTED_VALUE"""),129.27)</f>
        <v>129.27</v>
      </c>
    </row>
    <row r="622">
      <c r="A622" s="2">
        <f>IFERROR(__xludf.DUMMYFUNCTION("""COMPUTED_VALUE"""),39630.666666666664)</f>
        <v>39630.66667</v>
      </c>
      <c r="B622" s="1">
        <f>IFERROR(__xludf.DUMMYFUNCTION("""COMPUTED_VALUE"""),130.38)</f>
        <v>130.38</v>
      </c>
    </row>
    <row r="623">
      <c r="A623" s="2">
        <f>IFERROR(__xludf.DUMMYFUNCTION("""COMPUTED_VALUE"""),39631.666666666664)</f>
        <v>39631.66667</v>
      </c>
      <c r="B623" s="1">
        <f>IFERROR(__xludf.DUMMYFUNCTION("""COMPUTED_VALUE"""),126.57)</f>
        <v>126.57</v>
      </c>
    </row>
    <row r="624">
      <c r="A624" s="2">
        <f>IFERROR(__xludf.DUMMYFUNCTION("""COMPUTED_VALUE"""),39636.666666666664)</f>
        <v>39636.66667</v>
      </c>
      <c r="B624" s="1">
        <f>IFERROR(__xludf.DUMMYFUNCTION("""COMPUTED_VALUE"""),122.17)</f>
        <v>122.17</v>
      </c>
    </row>
    <row r="625">
      <c r="A625" s="2">
        <f>IFERROR(__xludf.DUMMYFUNCTION("""COMPUTED_VALUE"""),39637.666666666664)</f>
        <v>39637.66667</v>
      </c>
      <c r="B625" s="1">
        <f>IFERROR(__xludf.DUMMYFUNCTION("""COMPUTED_VALUE"""),120.03)</f>
        <v>120.03</v>
      </c>
    </row>
    <row r="626">
      <c r="A626" s="2">
        <f>IFERROR(__xludf.DUMMYFUNCTION("""COMPUTED_VALUE"""),39638.666666666664)</f>
        <v>39638.66667</v>
      </c>
      <c r="B626" s="1">
        <f>IFERROR(__xludf.DUMMYFUNCTION("""COMPUTED_VALUE"""),117.01)</f>
        <v>117.01</v>
      </c>
    </row>
    <row r="627">
      <c r="A627" s="2">
        <f>IFERROR(__xludf.DUMMYFUNCTION("""COMPUTED_VALUE"""),39639.666666666664)</f>
        <v>39639.66667</v>
      </c>
      <c r="B627" s="1">
        <f>IFERROR(__xludf.DUMMYFUNCTION("""COMPUTED_VALUE"""),121.21)</f>
        <v>121.21</v>
      </c>
    </row>
    <row r="628">
      <c r="A628" s="2">
        <f>IFERROR(__xludf.DUMMYFUNCTION("""COMPUTED_VALUE"""),39640.666666666664)</f>
        <v>39640.66667</v>
      </c>
      <c r="B628" s="1">
        <f>IFERROR(__xludf.DUMMYFUNCTION("""COMPUTED_VALUE"""),120.7)</f>
        <v>120.7</v>
      </c>
    </row>
    <row r="629">
      <c r="A629" s="2">
        <f>IFERROR(__xludf.DUMMYFUNCTION("""COMPUTED_VALUE"""),39643.666666666664)</f>
        <v>39643.66667</v>
      </c>
      <c r="B629" s="1">
        <f>IFERROR(__xludf.DUMMYFUNCTION("""COMPUTED_VALUE"""),121.59)</f>
        <v>121.59</v>
      </c>
    </row>
    <row r="630">
      <c r="A630" s="2">
        <f>IFERROR(__xludf.DUMMYFUNCTION("""COMPUTED_VALUE"""),39644.666666666664)</f>
        <v>39644.66667</v>
      </c>
      <c r="B630" s="1">
        <f>IFERROR(__xludf.DUMMYFUNCTION("""COMPUTED_VALUE"""),116.75)</f>
        <v>116.75</v>
      </c>
    </row>
    <row r="631">
      <c r="A631" s="2">
        <f>IFERROR(__xludf.DUMMYFUNCTION("""COMPUTED_VALUE"""),39645.666666666664)</f>
        <v>39645.66667</v>
      </c>
      <c r="B631" s="1">
        <f>IFERROR(__xludf.DUMMYFUNCTION("""COMPUTED_VALUE"""),114.24)</f>
        <v>114.24</v>
      </c>
    </row>
    <row r="632">
      <c r="A632" s="2">
        <f>IFERROR(__xludf.DUMMYFUNCTION("""COMPUTED_VALUE"""),39646.666666666664)</f>
        <v>39646.66667</v>
      </c>
      <c r="B632" s="1">
        <f>IFERROR(__xludf.DUMMYFUNCTION("""COMPUTED_VALUE"""),112.32)</f>
        <v>112.32</v>
      </c>
    </row>
    <row r="633">
      <c r="A633" s="2">
        <f>IFERROR(__xludf.DUMMYFUNCTION("""COMPUTED_VALUE"""),39647.666666666664)</f>
        <v>39647.66667</v>
      </c>
      <c r="B633" s="1">
        <f>IFERROR(__xludf.DUMMYFUNCTION("""COMPUTED_VALUE"""),113.2)</f>
        <v>113.2</v>
      </c>
    </row>
    <row r="634">
      <c r="A634" s="2">
        <f>IFERROR(__xludf.DUMMYFUNCTION("""COMPUTED_VALUE"""),39650.666666666664)</f>
        <v>39650.66667</v>
      </c>
      <c r="B634" s="1">
        <f>IFERROR(__xludf.DUMMYFUNCTION("""COMPUTED_VALUE"""),117.06)</f>
        <v>117.06</v>
      </c>
    </row>
    <row r="635">
      <c r="A635" s="2">
        <f>IFERROR(__xludf.DUMMYFUNCTION("""COMPUTED_VALUE"""),39651.666666666664)</f>
        <v>39651.66667</v>
      </c>
      <c r="B635" s="1">
        <f>IFERROR(__xludf.DUMMYFUNCTION("""COMPUTED_VALUE"""),113.74)</f>
        <v>113.74</v>
      </c>
    </row>
    <row r="636">
      <c r="A636" s="2">
        <f>IFERROR(__xludf.DUMMYFUNCTION("""COMPUTED_VALUE"""),39652.666666666664)</f>
        <v>39652.66667</v>
      </c>
      <c r="B636" s="1">
        <f>IFERROR(__xludf.DUMMYFUNCTION("""COMPUTED_VALUE"""),109.22)</f>
        <v>109.22</v>
      </c>
    </row>
    <row r="637">
      <c r="A637" s="2">
        <f>IFERROR(__xludf.DUMMYFUNCTION("""COMPUTED_VALUE"""),39653.666666666664)</f>
        <v>39653.66667</v>
      </c>
      <c r="B637" s="1">
        <f>IFERROR(__xludf.DUMMYFUNCTION("""COMPUTED_VALUE"""),108.64)</f>
        <v>108.64</v>
      </c>
    </row>
    <row r="638">
      <c r="A638" s="2">
        <f>IFERROR(__xludf.DUMMYFUNCTION("""COMPUTED_VALUE"""),39654.666666666664)</f>
        <v>39654.66667</v>
      </c>
      <c r="B638" s="1">
        <f>IFERROR(__xludf.DUMMYFUNCTION("""COMPUTED_VALUE"""),110.01)</f>
        <v>110.01</v>
      </c>
    </row>
    <row r="639">
      <c r="A639" s="2">
        <f>IFERROR(__xludf.DUMMYFUNCTION("""COMPUTED_VALUE"""),39657.666666666664)</f>
        <v>39657.66667</v>
      </c>
      <c r="B639" s="1">
        <f>IFERROR(__xludf.DUMMYFUNCTION("""COMPUTED_VALUE"""),109.48)</f>
        <v>109.48</v>
      </c>
    </row>
    <row r="640">
      <c r="A640" s="2">
        <f>IFERROR(__xludf.DUMMYFUNCTION("""COMPUTED_VALUE"""),39658.666666666664)</f>
        <v>39658.66667</v>
      </c>
      <c r="B640" s="1">
        <f>IFERROR(__xludf.DUMMYFUNCTION("""COMPUTED_VALUE"""),108.28)</f>
        <v>108.28</v>
      </c>
    </row>
    <row r="641">
      <c r="A641" s="2">
        <f>IFERROR(__xludf.DUMMYFUNCTION("""COMPUTED_VALUE"""),39659.666666666664)</f>
        <v>39659.66667</v>
      </c>
      <c r="B641" s="1">
        <f>IFERROR(__xludf.DUMMYFUNCTION("""COMPUTED_VALUE"""),114.36)</f>
        <v>114.36</v>
      </c>
    </row>
    <row r="642">
      <c r="A642" s="2">
        <f>IFERROR(__xludf.DUMMYFUNCTION("""COMPUTED_VALUE"""),39660.666666666664)</f>
        <v>39660.66667</v>
      </c>
      <c r="B642" s="1">
        <f>IFERROR(__xludf.DUMMYFUNCTION("""COMPUTED_VALUE"""),110.6)</f>
        <v>110.6</v>
      </c>
    </row>
    <row r="643">
      <c r="A643" s="2">
        <f>IFERROR(__xludf.DUMMYFUNCTION("""COMPUTED_VALUE"""),39661.666666666664)</f>
        <v>39661.66667</v>
      </c>
      <c r="B643" s="1">
        <f>IFERROR(__xludf.DUMMYFUNCTION("""COMPUTED_VALUE"""),110.29)</f>
        <v>110.29</v>
      </c>
    </row>
    <row r="644">
      <c r="A644" s="2">
        <f>IFERROR(__xludf.DUMMYFUNCTION("""COMPUTED_VALUE"""),39664.666666666664)</f>
        <v>39664.66667</v>
      </c>
      <c r="B644" s="1">
        <f>IFERROR(__xludf.DUMMYFUNCTION("""COMPUTED_VALUE"""),104.45)</f>
        <v>104.45</v>
      </c>
    </row>
    <row r="645">
      <c r="A645" s="2">
        <f>IFERROR(__xludf.DUMMYFUNCTION("""COMPUTED_VALUE"""),39665.666666666664)</f>
        <v>39665.66667</v>
      </c>
      <c r="B645" s="1">
        <f>IFERROR(__xludf.DUMMYFUNCTION("""COMPUTED_VALUE"""),105.12)</f>
        <v>105.12</v>
      </c>
    </row>
    <row r="646">
      <c r="A646" s="2">
        <f>IFERROR(__xludf.DUMMYFUNCTION("""COMPUTED_VALUE"""),39666.666666666664)</f>
        <v>39666.66667</v>
      </c>
      <c r="B646" s="1">
        <f>IFERROR(__xludf.DUMMYFUNCTION("""COMPUTED_VALUE"""),107.49)</f>
        <v>107.49</v>
      </c>
    </row>
    <row r="647">
      <c r="A647" s="2">
        <f>IFERROR(__xludf.DUMMYFUNCTION("""COMPUTED_VALUE"""),39667.666666666664)</f>
        <v>39667.66667</v>
      </c>
      <c r="B647" s="1">
        <f>IFERROR(__xludf.DUMMYFUNCTION("""COMPUTED_VALUE"""),106.02)</f>
        <v>106.02</v>
      </c>
    </row>
    <row r="648">
      <c r="A648" s="2">
        <f>IFERROR(__xludf.DUMMYFUNCTION("""COMPUTED_VALUE"""),39668.666666666664)</f>
        <v>39668.66667</v>
      </c>
      <c r="B648" s="1">
        <f>IFERROR(__xludf.DUMMYFUNCTION("""COMPUTED_VALUE"""),104.9)</f>
        <v>104.9</v>
      </c>
    </row>
    <row r="649">
      <c r="A649" s="2">
        <f>IFERROR(__xludf.DUMMYFUNCTION("""COMPUTED_VALUE"""),39671.666666666664)</f>
        <v>39671.66667</v>
      </c>
      <c r="B649" s="1">
        <f>IFERROR(__xludf.DUMMYFUNCTION("""COMPUTED_VALUE"""),104.6)</f>
        <v>104.6</v>
      </c>
    </row>
    <row r="650">
      <c r="A650" s="2">
        <f>IFERROR(__xludf.DUMMYFUNCTION("""COMPUTED_VALUE"""),39672.666666666664)</f>
        <v>39672.66667</v>
      </c>
      <c r="B650" s="1">
        <f>IFERROR(__xludf.DUMMYFUNCTION("""COMPUTED_VALUE"""),104.09)</f>
        <v>104.09</v>
      </c>
    </row>
    <row r="651">
      <c r="A651" s="2">
        <f>IFERROR(__xludf.DUMMYFUNCTION("""COMPUTED_VALUE"""),39673.666666666664)</f>
        <v>39673.66667</v>
      </c>
      <c r="B651" s="1">
        <f>IFERROR(__xludf.DUMMYFUNCTION("""COMPUTED_VALUE"""),107.78)</f>
        <v>107.78</v>
      </c>
    </row>
    <row r="652">
      <c r="A652" s="2">
        <f>IFERROR(__xludf.DUMMYFUNCTION("""COMPUTED_VALUE"""),39674.666666666664)</f>
        <v>39674.66667</v>
      </c>
      <c r="B652" s="1">
        <f>IFERROR(__xludf.DUMMYFUNCTION("""COMPUTED_VALUE"""),106.0)</f>
        <v>106</v>
      </c>
    </row>
    <row r="653">
      <c r="A653" s="2">
        <f>IFERROR(__xludf.DUMMYFUNCTION("""COMPUTED_VALUE"""),39675.666666666664)</f>
        <v>39675.66667</v>
      </c>
      <c r="B653" s="1">
        <f>IFERROR(__xludf.DUMMYFUNCTION("""COMPUTED_VALUE"""),104.57)</f>
        <v>104.57</v>
      </c>
    </row>
    <row r="654">
      <c r="A654" s="2">
        <f>IFERROR(__xludf.DUMMYFUNCTION("""COMPUTED_VALUE"""),39678.666666666664)</f>
        <v>39678.66667</v>
      </c>
      <c r="B654" s="1">
        <f>IFERROR(__xludf.DUMMYFUNCTION("""COMPUTED_VALUE"""),103.75)</f>
        <v>103.75</v>
      </c>
    </row>
    <row r="655">
      <c r="A655" s="2">
        <f>IFERROR(__xludf.DUMMYFUNCTION("""COMPUTED_VALUE"""),39679.666666666664)</f>
        <v>39679.66667</v>
      </c>
      <c r="B655" s="1">
        <f>IFERROR(__xludf.DUMMYFUNCTION("""COMPUTED_VALUE"""),106.5)</f>
        <v>106.5</v>
      </c>
    </row>
    <row r="656">
      <c r="A656" s="2">
        <f>IFERROR(__xludf.DUMMYFUNCTION("""COMPUTED_VALUE"""),39680.666666666664)</f>
        <v>39680.66667</v>
      </c>
      <c r="B656" s="1">
        <f>IFERROR(__xludf.DUMMYFUNCTION("""COMPUTED_VALUE"""),109.82)</f>
        <v>109.82</v>
      </c>
    </row>
    <row r="657">
      <c r="A657" s="2">
        <f>IFERROR(__xludf.DUMMYFUNCTION("""COMPUTED_VALUE"""),39681.666666666664)</f>
        <v>39681.66667</v>
      </c>
      <c r="B657" s="1">
        <f>IFERROR(__xludf.DUMMYFUNCTION("""COMPUTED_VALUE"""),112.09)</f>
        <v>112.09</v>
      </c>
    </row>
    <row r="658">
      <c r="A658" s="2">
        <f>IFERROR(__xludf.DUMMYFUNCTION("""COMPUTED_VALUE"""),39682.666666666664)</f>
        <v>39682.66667</v>
      </c>
      <c r="B658" s="1">
        <f>IFERROR(__xludf.DUMMYFUNCTION("""COMPUTED_VALUE"""),110.67)</f>
        <v>110.67</v>
      </c>
    </row>
    <row r="659">
      <c r="A659" s="2">
        <f>IFERROR(__xludf.DUMMYFUNCTION("""COMPUTED_VALUE"""),39685.666666666664)</f>
        <v>39685.66667</v>
      </c>
      <c r="B659" s="1">
        <f>IFERROR(__xludf.DUMMYFUNCTION("""COMPUTED_VALUE"""),108.54)</f>
        <v>108.54</v>
      </c>
    </row>
    <row r="660">
      <c r="A660" s="2">
        <f>IFERROR(__xludf.DUMMYFUNCTION("""COMPUTED_VALUE"""),39686.666666666664)</f>
        <v>39686.66667</v>
      </c>
      <c r="B660" s="1">
        <f>IFERROR(__xludf.DUMMYFUNCTION("""COMPUTED_VALUE"""),110.75)</f>
        <v>110.75</v>
      </c>
    </row>
    <row r="661">
      <c r="A661" s="2">
        <f>IFERROR(__xludf.DUMMYFUNCTION("""COMPUTED_VALUE"""),39687.666666666664)</f>
        <v>39687.66667</v>
      </c>
      <c r="B661" s="1">
        <f>IFERROR(__xludf.DUMMYFUNCTION("""COMPUTED_VALUE"""),112.42)</f>
        <v>112.42</v>
      </c>
    </row>
    <row r="662">
      <c r="A662" s="2">
        <f>IFERROR(__xludf.DUMMYFUNCTION("""COMPUTED_VALUE"""),39688.666666666664)</f>
        <v>39688.66667</v>
      </c>
      <c r="B662" s="1">
        <f>IFERROR(__xludf.DUMMYFUNCTION("""COMPUTED_VALUE"""),111.2)</f>
        <v>111.2</v>
      </c>
    </row>
    <row r="663">
      <c r="A663" s="2">
        <f>IFERROR(__xludf.DUMMYFUNCTION("""COMPUTED_VALUE"""),39689.666666666664)</f>
        <v>39689.66667</v>
      </c>
      <c r="B663" s="1">
        <f>IFERROR(__xludf.DUMMYFUNCTION("""COMPUTED_VALUE"""),109.85)</f>
        <v>109.85</v>
      </c>
    </row>
    <row r="664">
      <c r="A664" s="2">
        <f>IFERROR(__xludf.DUMMYFUNCTION("""COMPUTED_VALUE"""),39693.666666666664)</f>
        <v>39693.66667</v>
      </c>
      <c r="B664" s="1">
        <f>IFERROR(__xludf.DUMMYFUNCTION("""COMPUTED_VALUE"""),104.08)</f>
        <v>104.08</v>
      </c>
    </row>
    <row r="665">
      <c r="A665" s="2">
        <f>IFERROR(__xludf.DUMMYFUNCTION("""COMPUTED_VALUE"""),39694.666666666664)</f>
        <v>39694.66667</v>
      </c>
      <c r="B665" s="1">
        <f>IFERROR(__xludf.DUMMYFUNCTION("""COMPUTED_VALUE"""),103.5)</f>
        <v>103.5</v>
      </c>
    </row>
    <row r="666">
      <c r="A666" s="2">
        <f>IFERROR(__xludf.DUMMYFUNCTION("""COMPUTED_VALUE"""),39695.666666666664)</f>
        <v>39695.66667</v>
      </c>
      <c r="B666" s="1">
        <f>IFERROR(__xludf.DUMMYFUNCTION("""COMPUTED_VALUE"""),101.03)</f>
        <v>101.03</v>
      </c>
    </row>
    <row r="667">
      <c r="A667" s="2">
        <f>IFERROR(__xludf.DUMMYFUNCTION("""COMPUTED_VALUE"""),39696.666666666664)</f>
        <v>39696.66667</v>
      </c>
      <c r="B667" s="1">
        <f>IFERROR(__xludf.DUMMYFUNCTION("""COMPUTED_VALUE"""),100.73)</f>
        <v>100.73</v>
      </c>
    </row>
    <row r="668">
      <c r="A668" s="2">
        <f>IFERROR(__xludf.DUMMYFUNCTION("""COMPUTED_VALUE"""),39699.666666666664)</f>
        <v>39699.66667</v>
      </c>
      <c r="B668" s="1">
        <f>IFERROR(__xludf.DUMMYFUNCTION("""COMPUTED_VALUE"""),99.76)</f>
        <v>99.76</v>
      </c>
    </row>
    <row r="669">
      <c r="A669" s="2">
        <f>IFERROR(__xludf.DUMMYFUNCTION("""COMPUTED_VALUE"""),39700.666666666664)</f>
        <v>39700.66667</v>
      </c>
      <c r="B669" s="1">
        <f>IFERROR(__xludf.DUMMYFUNCTION("""COMPUTED_VALUE"""),92.81)</f>
        <v>92.81</v>
      </c>
    </row>
    <row r="670">
      <c r="A670" s="2">
        <f>IFERROR(__xludf.DUMMYFUNCTION("""COMPUTED_VALUE"""),39701.666666666664)</f>
        <v>39701.66667</v>
      </c>
      <c r="B670" s="1">
        <f>IFERROR(__xludf.DUMMYFUNCTION("""COMPUTED_VALUE"""),96.43)</f>
        <v>96.43</v>
      </c>
    </row>
    <row r="671">
      <c r="A671" s="2">
        <f>IFERROR(__xludf.DUMMYFUNCTION("""COMPUTED_VALUE"""),39702.666666666664)</f>
        <v>39702.66667</v>
      </c>
      <c r="B671" s="1">
        <f>IFERROR(__xludf.DUMMYFUNCTION("""COMPUTED_VALUE"""),97.83)</f>
        <v>97.83</v>
      </c>
    </row>
    <row r="672">
      <c r="A672" s="2">
        <f>IFERROR(__xludf.DUMMYFUNCTION("""COMPUTED_VALUE"""),39703.666666666664)</f>
        <v>39703.66667</v>
      </c>
      <c r="B672" s="1">
        <f>IFERROR(__xludf.DUMMYFUNCTION("""COMPUTED_VALUE"""),100.96)</f>
        <v>100.96</v>
      </c>
    </row>
    <row r="673">
      <c r="A673" s="2">
        <f>IFERROR(__xludf.DUMMYFUNCTION("""COMPUTED_VALUE"""),39706.666666666664)</f>
        <v>39706.66667</v>
      </c>
      <c r="B673" s="1">
        <f>IFERROR(__xludf.DUMMYFUNCTION("""COMPUTED_VALUE"""),94.65)</f>
        <v>94.65</v>
      </c>
    </row>
    <row r="674">
      <c r="A674" s="2">
        <f>IFERROR(__xludf.DUMMYFUNCTION("""COMPUTED_VALUE"""),39707.666666666664)</f>
        <v>39707.66667</v>
      </c>
      <c r="B674" s="1">
        <f>IFERROR(__xludf.DUMMYFUNCTION("""COMPUTED_VALUE"""),97.75)</f>
        <v>97.75</v>
      </c>
    </row>
    <row r="675">
      <c r="A675" s="2">
        <f>IFERROR(__xludf.DUMMYFUNCTION("""COMPUTED_VALUE"""),39708.666666666664)</f>
        <v>39708.66667</v>
      </c>
      <c r="B675" s="1">
        <f>IFERROR(__xludf.DUMMYFUNCTION("""COMPUTED_VALUE"""),94.29)</f>
        <v>94.29</v>
      </c>
    </row>
    <row r="676">
      <c r="A676" s="2">
        <f>IFERROR(__xludf.DUMMYFUNCTION("""COMPUTED_VALUE"""),39709.666666666664)</f>
        <v>39709.66667</v>
      </c>
      <c r="B676" s="1">
        <f>IFERROR(__xludf.DUMMYFUNCTION("""COMPUTED_VALUE"""),97.98)</f>
        <v>97.98</v>
      </c>
    </row>
    <row r="677">
      <c r="A677" s="2">
        <f>IFERROR(__xludf.DUMMYFUNCTION("""COMPUTED_VALUE"""),39710.666666666664)</f>
        <v>39710.66667</v>
      </c>
      <c r="B677" s="1">
        <f>IFERROR(__xludf.DUMMYFUNCTION("""COMPUTED_VALUE"""),104.22)</f>
        <v>104.22</v>
      </c>
    </row>
    <row r="678">
      <c r="A678" s="2">
        <f>IFERROR(__xludf.DUMMYFUNCTION("""COMPUTED_VALUE"""),39713.666666666664)</f>
        <v>39713.66667</v>
      </c>
      <c r="B678" s="1">
        <f>IFERROR(__xludf.DUMMYFUNCTION("""COMPUTED_VALUE"""),102.98)</f>
        <v>102.98</v>
      </c>
    </row>
    <row r="679">
      <c r="A679" s="2">
        <f>IFERROR(__xludf.DUMMYFUNCTION("""COMPUTED_VALUE"""),39714.666666666664)</f>
        <v>39714.66667</v>
      </c>
      <c r="B679" s="1">
        <f>IFERROR(__xludf.DUMMYFUNCTION("""COMPUTED_VALUE"""),100.27)</f>
        <v>100.27</v>
      </c>
    </row>
    <row r="680">
      <c r="A680" s="2">
        <f>IFERROR(__xludf.DUMMYFUNCTION("""COMPUTED_VALUE"""),39715.666666666664)</f>
        <v>39715.66667</v>
      </c>
      <c r="B680" s="1">
        <f>IFERROR(__xludf.DUMMYFUNCTION("""COMPUTED_VALUE"""),99.61)</f>
        <v>99.61</v>
      </c>
    </row>
    <row r="681">
      <c r="A681" s="2">
        <f>IFERROR(__xludf.DUMMYFUNCTION("""COMPUTED_VALUE"""),39716.666666666664)</f>
        <v>39716.66667</v>
      </c>
      <c r="B681" s="1">
        <f>IFERROR(__xludf.DUMMYFUNCTION("""COMPUTED_VALUE"""),101.74)</f>
        <v>101.74</v>
      </c>
    </row>
    <row r="682">
      <c r="A682" s="2">
        <f>IFERROR(__xludf.DUMMYFUNCTION("""COMPUTED_VALUE"""),39717.666666666664)</f>
        <v>39717.66667</v>
      </c>
      <c r="B682" s="1">
        <f>IFERROR(__xludf.DUMMYFUNCTION("""COMPUTED_VALUE"""),100.0)</f>
        <v>100</v>
      </c>
    </row>
    <row r="683">
      <c r="A683" s="2">
        <f>IFERROR(__xludf.DUMMYFUNCTION("""COMPUTED_VALUE"""),39720.666666666664)</f>
        <v>39720.66667</v>
      </c>
      <c r="B683" s="1">
        <f>IFERROR(__xludf.DUMMYFUNCTION("""COMPUTED_VALUE"""),89.97)</f>
        <v>89.97</v>
      </c>
    </row>
    <row r="684">
      <c r="A684" s="2">
        <f>IFERROR(__xludf.DUMMYFUNCTION("""COMPUTED_VALUE"""),39721.666666666664)</f>
        <v>39721.66667</v>
      </c>
      <c r="B684" s="1">
        <f>IFERROR(__xludf.DUMMYFUNCTION("""COMPUTED_VALUE"""),93.23)</f>
        <v>93.23</v>
      </c>
    </row>
    <row r="685">
      <c r="A685" s="2">
        <f>IFERROR(__xludf.DUMMYFUNCTION("""COMPUTED_VALUE"""),39722.666666666664)</f>
        <v>39722.66667</v>
      </c>
      <c r="B685" s="1">
        <f>IFERROR(__xludf.DUMMYFUNCTION("""COMPUTED_VALUE"""),91.91)</f>
        <v>91.91</v>
      </c>
    </row>
    <row r="686">
      <c r="A686" s="2">
        <f>IFERROR(__xludf.DUMMYFUNCTION("""COMPUTED_VALUE"""),39723.666666666664)</f>
        <v>39723.66667</v>
      </c>
      <c r="B686" s="1">
        <f>IFERROR(__xludf.DUMMYFUNCTION("""COMPUTED_VALUE"""),85.3)</f>
        <v>85.3</v>
      </c>
    </row>
    <row r="687">
      <c r="A687" s="2">
        <f>IFERROR(__xludf.DUMMYFUNCTION("""COMPUTED_VALUE"""),39724.666666666664)</f>
        <v>39724.66667</v>
      </c>
      <c r="B687" s="1">
        <f>IFERROR(__xludf.DUMMYFUNCTION("""COMPUTED_VALUE"""),85.13)</f>
        <v>85.13</v>
      </c>
    </row>
    <row r="688">
      <c r="A688" s="2">
        <f>IFERROR(__xludf.DUMMYFUNCTION("""COMPUTED_VALUE"""),39727.666666666664)</f>
        <v>39727.66667</v>
      </c>
      <c r="B688" s="1">
        <f>IFERROR(__xludf.DUMMYFUNCTION("""COMPUTED_VALUE"""),81.29)</f>
        <v>81.29</v>
      </c>
    </row>
    <row r="689">
      <c r="A689" s="2">
        <f>IFERROR(__xludf.DUMMYFUNCTION("""COMPUTED_VALUE"""),39728.666666666664)</f>
        <v>39728.66667</v>
      </c>
      <c r="B689" s="1">
        <f>IFERROR(__xludf.DUMMYFUNCTION("""COMPUTED_VALUE"""),76.19)</f>
        <v>76.19</v>
      </c>
    </row>
    <row r="690">
      <c r="A690" s="2">
        <f>IFERROR(__xludf.DUMMYFUNCTION("""COMPUTED_VALUE"""),39729.666666666664)</f>
        <v>39729.66667</v>
      </c>
      <c r="B690" s="1">
        <f>IFERROR(__xludf.DUMMYFUNCTION("""COMPUTED_VALUE"""),76.67)</f>
        <v>76.67</v>
      </c>
    </row>
    <row r="691">
      <c r="A691" s="2">
        <f>IFERROR(__xludf.DUMMYFUNCTION("""COMPUTED_VALUE"""),39730.666666666664)</f>
        <v>39730.66667</v>
      </c>
      <c r="B691" s="1">
        <f>IFERROR(__xludf.DUMMYFUNCTION("""COMPUTED_VALUE"""),69.04)</f>
        <v>69.04</v>
      </c>
    </row>
    <row r="692">
      <c r="A692" s="2">
        <f>IFERROR(__xludf.DUMMYFUNCTION("""COMPUTED_VALUE"""),39731.666666666664)</f>
        <v>39731.66667</v>
      </c>
      <c r="B692" s="1">
        <f>IFERROR(__xludf.DUMMYFUNCTION("""COMPUTED_VALUE"""),63.87)</f>
        <v>63.87</v>
      </c>
    </row>
    <row r="693">
      <c r="A693" s="2">
        <f>IFERROR(__xludf.DUMMYFUNCTION("""COMPUTED_VALUE"""),39734.666666666664)</f>
        <v>39734.66667</v>
      </c>
      <c r="B693" s="1">
        <f>IFERROR(__xludf.DUMMYFUNCTION("""COMPUTED_VALUE"""),74.79)</f>
        <v>74.79</v>
      </c>
    </row>
    <row r="694">
      <c r="A694" s="2">
        <f>IFERROR(__xludf.DUMMYFUNCTION("""COMPUTED_VALUE"""),39735.666666666664)</f>
        <v>39735.66667</v>
      </c>
      <c r="B694" s="1">
        <f>IFERROR(__xludf.DUMMYFUNCTION("""COMPUTED_VALUE"""),75.12)</f>
        <v>75.12</v>
      </c>
    </row>
    <row r="695">
      <c r="A695" s="2">
        <f>IFERROR(__xludf.DUMMYFUNCTION("""COMPUTED_VALUE"""),39736.666666666664)</f>
        <v>39736.66667</v>
      </c>
      <c r="B695" s="1">
        <f>IFERROR(__xludf.DUMMYFUNCTION("""COMPUTED_VALUE"""),62.92)</f>
        <v>62.92</v>
      </c>
    </row>
    <row r="696">
      <c r="A696" s="2">
        <f>IFERROR(__xludf.DUMMYFUNCTION("""COMPUTED_VALUE"""),39737.666666666664)</f>
        <v>39737.66667</v>
      </c>
      <c r="B696" s="1">
        <f>IFERROR(__xludf.DUMMYFUNCTION("""COMPUTED_VALUE"""),67.75)</f>
        <v>67.75</v>
      </c>
    </row>
    <row r="697">
      <c r="A697" s="2">
        <f>IFERROR(__xludf.DUMMYFUNCTION("""COMPUTED_VALUE"""),39738.666666666664)</f>
        <v>39738.66667</v>
      </c>
      <c r="B697" s="1">
        <f>IFERROR(__xludf.DUMMYFUNCTION("""COMPUTED_VALUE"""),67.67)</f>
        <v>67.67</v>
      </c>
    </row>
    <row r="698">
      <c r="A698" s="2">
        <f>IFERROR(__xludf.DUMMYFUNCTION("""COMPUTED_VALUE"""),39741.666666666664)</f>
        <v>39741.66667</v>
      </c>
      <c r="B698" s="1">
        <f>IFERROR(__xludf.DUMMYFUNCTION("""COMPUTED_VALUE"""),75.48)</f>
        <v>75.48</v>
      </c>
    </row>
    <row r="699">
      <c r="A699" s="2">
        <f>IFERROR(__xludf.DUMMYFUNCTION("""COMPUTED_VALUE"""),39742.666666666664)</f>
        <v>39742.66667</v>
      </c>
      <c r="B699" s="1">
        <f>IFERROR(__xludf.DUMMYFUNCTION("""COMPUTED_VALUE"""),72.31)</f>
        <v>72.31</v>
      </c>
    </row>
    <row r="700">
      <c r="A700" s="2">
        <f>IFERROR(__xludf.DUMMYFUNCTION("""COMPUTED_VALUE"""),39743.666666666664)</f>
        <v>39743.66667</v>
      </c>
      <c r="B700" s="1">
        <f>IFERROR(__xludf.DUMMYFUNCTION("""COMPUTED_VALUE"""),64.35)</f>
        <v>64.35</v>
      </c>
    </row>
    <row r="701">
      <c r="A701" s="2">
        <f>IFERROR(__xludf.DUMMYFUNCTION("""COMPUTED_VALUE"""),39744.666666666664)</f>
        <v>39744.66667</v>
      </c>
      <c r="B701" s="1">
        <f>IFERROR(__xludf.DUMMYFUNCTION("""COMPUTED_VALUE"""),68.07)</f>
        <v>68.07</v>
      </c>
    </row>
    <row r="702">
      <c r="A702" s="2">
        <f>IFERROR(__xludf.DUMMYFUNCTION("""COMPUTED_VALUE"""),39745.666666666664)</f>
        <v>39745.66667</v>
      </c>
      <c r="B702" s="1">
        <f>IFERROR(__xludf.DUMMYFUNCTION("""COMPUTED_VALUE"""),65.23)</f>
        <v>65.23</v>
      </c>
    </row>
    <row r="703">
      <c r="A703" s="2">
        <f>IFERROR(__xludf.DUMMYFUNCTION("""COMPUTED_VALUE"""),39748.666666666664)</f>
        <v>39748.66667</v>
      </c>
      <c r="B703" s="1">
        <f>IFERROR(__xludf.DUMMYFUNCTION("""COMPUTED_VALUE"""),60.75)</f>
        <v>60.75</v>
      </c>
    </row>
    <row r="704">
      <c r="A704" s="2">
        <f>IFERROR(__xludf.DUMMYFUNCTION("""COMPUTED_VALUE"""),39749.666666666664)</f>
        <v>39749.66667</v>
      </c>
      <c r="B704" s="1">
        <f>IFERROR(__xludf.DUMMYFUNCTION("""COMPUTED_VALUE"""),67.84)</f>
        <v>67.84</v>
      </c>
    </row>
    <row r="705">
      <c r="A705" s="2">
        <f>IFERROR(__xludf.DUMMYFUNCTION("""COMPUTED_VALUE"""),39750.666666666664)</f>
        <v>39750.66667</v>
      </c>
      <c r="B705" s="1">
        <f>IFERROR(__xludf.DUMMYFUNCTION("""COMPUTED_VALUE"""),69.61)</f>
        <v>69.61</v>
      </c>
    </row>
    <row r="706">
      <c r="A706" s="2">
        <f>IFERROR(__xludf.DUMMYFUNCTION("""COMPUTED_VALUE"""),39751.666666666664)</f>
        <v>39751.66667</v>
      </c>
      <c r="B706" s="1">
        <f>IFERROR(__xludf.DUMMYFUNCTION("""COMPUTED_VALUE"""),73.93)</f>
        <v>73.93</v>
      </c>
    </row>
    <row r="707">
      <c r="A707" s="2">
        <f>IFERROR(__xludf.DUMMYFUNCTION("""COMPUTED_VALUE"""),39752.666666666664)</f>
        <v>39752.66667</v>
      </c>
      <c r="B707" s="1">
        <f>IFERROR(__xludf.DUMMYFUNCTION("""COMPUTED_VALUE"""),74.54)</f>
        <v>74.54</v>
      </c>
    </row>
    <row r="708">
      <c r="A708" s="2">
        <f>IFERROR(__xludf.DUMMYFUNCTION("""COMPUTED_VALUE"""),39755.666666666664)</f>
        <v>39755.66667</v>
      </c>
      <c r="B708" s="1">
        <f>IFERROR(__xludf.DUMMYFUNCTION("""COMPUTED_VALUE"""),72.9)</f>
        <v>72.9</v>
      </c>
    </row>
    <row r="709">
      <c r="A709" s="2">
        <f>IFERROR(__xludf.DUMMYFUNCTION("""COMPUTED_VALUE"""),39756.666666666664)</f>
        <v>39756.66667</v>
      </c>
      <c r="B709" s="1">
        <f>IFERROR(__xludf.DUMMYFUNCTION("""COMPUTED_VALUE"""),77.84)</f>
        <v>77.84</v>
      </c>
    </row>
    <row r="710">
      <c r="A710" s="2">
        <f>IFERROR(__xludf.DUMMYFUNCTION("""COMPUTED_VALUE"""),39757.666666666664)</f>
        <v>39757.66667</v>
      </c>
      <c r="B710" s="1">
        <f>IFERROR(__xludf.DUMMYFUNCTION("""COMPUTED_VALUE"""),74.06)</f>
        <v>74.06</v>
      </c>
    </row>
    <row r="711">
      <c r="A711" s="2">
        <f>IFERROR(__xludf.DUMMYFUNCTION("""COMPUTED_VALUE"""),39758.666666666664)</f>
        <v>39758.66667</v>
      </c>
      <c r="B711" s="1">
        <f>IFERROR(__xludf.DUMMYFUNCTION("""COMPUTED_VALUE"""),69.7)</f>
        <v>69.7</v>
      </c>
    </row>
    <row r="712">
      <c r="A712" s="2">
        <f>IFERROR(__xludf.DUMMYFUNCTION("""COMPUTED_VALUE"""),39759.666666666664)</f>
        <v>39759.66667</v>
      </c>
      <c r="B712" s="1">
        <f>IFERROR(__xludf.DUMMYFUNCTION("""COMPUTED_VALUE"""),72.59)</f>
        <v>72.59</v>
      </c>
    </row>
    <row r="713">
      <c r="A713" s="2">
        <f>IFERROR(__xludf.DUMMYFUNCTION("""COMPUTED_VALUE"""),39762.666666666664)</f>
        <v>39762.66667</v>
      </c>
      <c r="B713" s="1">
        <f>IFERROR(__xludf.DUMMYFUNCTION("""COMPUTED_VALUE"""),72.92)</f>
        <v>72.92</v>
      </c>
    </row>
    <row r="714">
      <c r="A714" s="2">
        <f>IFERROR(__xludf.DUMMYFUNCTION("""COMPUTED_VALUE"""),39763.666666666664)</f>
        <v>39763.66667</v>
      </c>
      <c r="B714" s="1">
        <f>IFERROR(__xludf.DUMMYFUNCTION("""COMPUTED_VALUE"""),70.2)</f>
        <v>70.2</v>
      </c>
    </row>
    <row r="715">
      <c r="A715" s="2">
        <f>IFERROR(__xludf.DUMMYFUNCTION("""COMPUTED_VALUE"""),39764.666666666664)</f>
        <v>39764.66667</v>
      </c>
      <c r="B715" s="1">
        <f>IFERROR(__xludf.DUMMYFUNCTION("""COMPUTED_VALUE"""),64.76)</f>
        <v>64.76</v>
      </c>
    </row>
    <row r="716">
      <c r="A716" s="2">
        <f>IFERROR(__xludf.DUMMYFUNCTION("""COMPUTED_VALUE"""),39765.666666666664)</f>
        <v>39765.66667</v>
      </c>
      <c r="B716" s="1">
        <f>IFERROR(__xludf.DUMMYFUNCTION("""COMPUTED_VALUE"""),72.22)</f>
        <v>72.22</v>
      </c>
    </row>
    <row r="717">
      <c r="A717" s="2">
        <f>IFERROR(__xludf.DUMMYFUNCTION("""COMPUTED_VALUE"""),39766.666666666664)</f>
        <v>39766.66667</v>
      </c>
      <c r="B717" s="1">
        <f>IFERROR(__xludf.DUMMYFUNCTION("""COMPUTED_VALUE"""),68.54)</f>
        <v>68.54</v>
      </c>
    </row>
    <row r="718">
      <c r="A718" s="2">
        <f>IFERROR(__xludf.DUMMYFUNCTION("""COMPUTED_VALUE"""),39769.666666666664)</f>
        <v>39769.66667</v>
      </c>
      <c r="B718" s="1">
        <f>IFERROR(__xludf.DUMMYFUNCTION("""COMPUTED_VALUE"""),67.5)</f>
        <v>67.5</v>
      </c>
    </row>
    <row r="719">
      <c r="A719" s="2">
        <f>IFERROR(__xludf.DUMMYFUNCTION("""COMPUTED_VALUE"""),39770.666666666664)</f>
        <v>39770.66667</v>
      </c>
      <c r="B719" s="1">
        <f>IFERROR(__xludf.DUMMYFUNCTION("""COMPUTED_VALUE"""),69.55)</f>
        <v>69.55</v>
      </c>
    </row>
    <row r="720">
      <c r="A720" s="2">
        <f>IFERROR(__xludf.DUMMYFUNCTION("""COMPUTED_VALUE"""),39771.666666666664)</f>
        <v>39771.66667</v>
      </c>
      <c r="B720" s="1">
        <f>IFERROR(__xludf.DUMMYFUNCTION("""COMPUTED_VALUE"""),65.22)</f>
        <v>65.22</v>
      </c>
    </row>
    <row r="721">
      <c r="A721" s="2">
        <f>IFERROR(__xludf.DUMMYFUNCTION("""COMPUTED_VALUE"""),39772.666666666664)</f>
        <v>39772.66667</v>
      </c>
      <c r="B721" s="1">
        <f>IFERROR(__xludf.DUMMYFUNCTION("""COMPUTED_VALUE"""),57.01)</f>
        <v>57.01</v>
      </c>
    </row>
    <row r="722">
      <c r="A722" s="2">
        <f>IFERROR(__xludf.DUMMYFUNCTION("""COMPUTED_VALUE"""),39773.666666666664)</f>
        <v>39773.66667</v>
      </c>
      <c r="B722" s="1">
        <f>IFERROR(__xludf.DUMMYFUNCTION("""COMPUTED_VALUE"""),63.66)</f>
        <v>63.66</v>
      </c>
    </row>
    <row r="723">
      <c r="A723" s="2">
        <f>IFERROR(__xludf.DUMMYFUNCTION("""COMPUTED_VALUE"""),39776.666666666664)</f>
        <v>39776.66667</v>
      </c>
      <c r="B723" s="1">
        <f>IFERROR(__xludf.DUMMYFUNCTION("""COMPUTED_VALUE"""),67.97)</f>
        <v>67.97</v>
      </c>
    </row>
    <row r="724">
      <c r="A724" s="2">
        <f>IFERROR(__xludf.DUMMYFUNCTION("""COMPUTED_VALUE"""),39777.666666666664)</f>
        <v>39777.66667</v>
      </c>
      <c r="B724" s="1">
        <f>IFERROR(__xludf.DUMMYFUNCTION("""COMPUTED_VALUE"""),68.93)</f>
        <v>68.93</v>
      </c>
    </row>
    <row r="725">
      <c r="A725" s="2">
        <f>IFERROR(__xludf.DUMMYFUNCTION("""COMPUTED_VALUE"""),39778.666666666664)</f>
        <v>39778.66667</v>
      </c>
      <c r="B725" s="1">
        <f>IFERROR(__xludf.DUMMYFUNCTION("""COMPUTED_VALUE"""),73.55)</f>
        <v>73.55</v>
      </c>
    </row>
    <row r="726">
      <c r="A726" s="2">
        <f>IFERROR(__xludf.DUMMYFUNCTION("""COMPUTED_VALUE"""),39783.666666666664)</f>
        <v>39783.66667</v>
      </c>
      <c r="B726" s="1">
        <f>IFERROR(__xludf.DUMMYFUNCTION("""COMPUTED_VALUE"""),64.4)</f>
        <v>64.4</v>
      </c>
    </row>
    <row r="727">
      <c r="A727" s="2">
        <f>IFERROR(__xludf.DUMMYFUNCTION("""COMPUTED_VALUE"""),39784.666666666664)</f>
        <v>39784.66667</v>
      </c>
      <c r="B727" s="1">
        <f>IFERROR(__xludf.DUMMYFUNCTION("""COMPUTED_VALUE"""),66.79)</f>
        <v>66.79</v>
      </c>
    </row>
    <row r="728">
      <c r="A728" s="2">
        <f>IFERROR(__xludf.DUMMYFUNCTION("""COMPUTED_VALUE"""),39785.666666666664)</f>
        <v>39785.66667</v>
      </c>
      <c r="B728" s="1">
        <f>IFERROR(__xludf.DUMMYFUNCTION("""COMPUTED_VALUE"""),66.93)</f>
        <v>66.93</v>
      </c>
    </row>
    <row r="729">
      <c r="A729" s="2">
        <f>IFERROR(__xludf.DUMMYFUNCTION("""COMPUTED_VALUE"""),39786.666666666664)</f>
        <v>39786.66667</v>
      </c>
      <c r="B729" s="1">
        <f>IFERROR(__xludf.DUMMYFUNCTION("""COMPUTED_VALUE"""),61.79)</f>
        <v>61.79</v>
      </c>
    </row>
    <row r="730">
      <c r="A730" s="2">
        <f>IFERROR(__xludf.DUMMYFUNCTION("""COMPUTED_VALUE"""),39787.666666666664)</f>
        <v>39787.66667</v>
      </c>
      <c r="B730" s="1">
        <f>IFERROR(__xludf.DUMMYFUNCTION("""COMPUTED_VALUE"""),63.0)</f>
        <v>63</v>
      </c>
    </row>
    <row r="731">
      <c r="A731" s="2">
        <f>IFERROR(__xludf.DUMMYFUNCTION("""COMPUTED_VALUE"""),39790.666666666664)</f>
        <v>39790.66667</v>
      </c>
      <c r="B731" s="1">
        <f>IFERROR(__xludf.DUMMYFUNCTION("""COMPUTED_VALUE"""),66.58)</f>
        <v>66.58</v>
      </c>
    </row>
    <row r="732">
      <c r="A732" s="2">
        <f>IFERROR(__xludf.DUMMYFUNCTION("""COMPUTED_VALUE"""),39791.666666666664)</f>
        <v>39791.66667</v>
      </c>
      <c r="B732" s="1">
        <f>IFERROR(__xludf.DUMMYFUNCTION("""COMPUTED_VALUE"""),66.67)</f>
        <v>66.67</v>
      </c>
    </row>
    <row r="733">
      <c r="A733" s="2">
        <f>IFERROR(__xludf.DUMMYFUNCTION("""COMPUTED_VALUE"""),39792.666666666664)</f>
        <v>39792.66667</v>
      </c>
      <c r="B733" s="1">
        <f>IFERROR(__xludf.DUMMYFUNCTION("""COMPUTED_VALUE"""),70.57)</f>
        <v>70.57</v>
      </c>
    </row>
    <row r="734">
      <c r="A734" s="2">
        <f>IFERROR(__xludf.DUMMYFUNCTION("""COMPUTED_VALUE"""),39793.666666666664)</f>
        <v>39793.66667</v>
      </c>
      <c r="B734" s="1">
        <f>IFERROR(__xludf.DUMMYFUNCTION("""COMPUTED_VALUE"""),69.96)</f>
        <v>69.96</v>
      </c>
    </row>
    <row r="735">
      <c r="A735" s="2">
        <f>IFERROR(__xludf.DUMMYFUNCTION("""COMPUTED_VALUE"""),39794.666666666664)</f>
        <v>39794.66667</v>
      </c>
      <c r="B735" s="1">
        <f>IFERROR(__xludf.DUMMYFUNCTION("""COMPUTED_VALUE"""),69.15)</f>
        <v>69.15</v>
      </c>
    </row>
    <row r="736">
      <c r="A736" s="2">
        <f>IFERROR(__xludf.DUMMYFUNCTION("""COMPUTED_VALUE"""),39797.666666666664)</f>
        <v>39797.66667</v>
      </c>
      <c r="B736" s="1">
        <f>IFERROR(__xludf.DUMMYFUNCTION("""COMPUTED_VALUE"""),68.9)</f>
        <v>68.9</v>
      </c>
    </row>
    <row r="737">
      <c r="A737" s="2">
        <f>IFERROR(__xludf.DUMMYFUNCTION("""COMPUTED_VALUE"""),39798.666666666664)</f>
        <v>39798.66667</v>
      </c>
      <c r="B737" s="1">
        <f>IFERROR(__xludf.DUMMYFUNCTION("""COMPUTED_VALUE"""),71.28)</f>
        <v>71.28</v>
      </c>
    </row>
    <row r="738">
      <c r="A738" s="2">
        <f>IFERROR(__xludf.DUMMYFUNCTION("""COMPUTED_VALUE"""),39799.666666666664)</f>
        <v>39799.66667</v>
      </c>
      <c r="B738" s="1">
        <f>IFERROR(__xludf.DUMMYFUNCTION("""COMPUTED_VALUE"""),70.47)</f>
        <v>70.47</v>
      </c>
    </row>
    <row r="739">
      <c r="A739" s="2">
        <f>IFERROR(__xludf.DUMMYFUNCTION("""COMPUTED_VALUE"""),39800.666666666664)</f>
        <v>39800.66667</v>
      </c>
      <c r="B739" s="1">
        <f>IFERROR(__xludf.DUMMYFUNCTION("""COMPUTED_VALUE"""),66.28)</f>
        <v>66.28</v>
      </c>
    </row>
    <row r="740">
      <c r="A740" s="2">
        <f>IFERROR(__xludf.DUMMYFUNCTION("""COMPUTED_VALUE"""),39801.666666666664)</f>
        <v>39801.66667</v>
      </c>
      <c r="B740" s="1">
        <f>IFERROR(__xludf.DUMMYFUNCTION("""COMPUTED_VALUE"""),66.53)</f>
        <v>66.53</v>
      </c>
    </row>
    <row r="741">
      <c r="A741" s="2">
        <f>IFERROR(__xludf.DUMMYFUNCTION("""COMPUTED_VALUE"""),39804.666666666664)</f>
        <v>39804.66667</v>
      </c>
      <c r="B741" s="1">
        <f>IFERROR(__xludf.DUMMYFUNCTION("""COMPUTED_VALUE"""),63.12)</f>
        <v>63.12</v>
      </c>
    </row>
    <row r="742">
      <c r="A742" s="2">
        <f>IFERROR(__xludf.DUMMYFUNCTION("""COMPUTED_VALUE"""),39805.666666666664)</f>
        <v>39805.66667</v>
      </c>
      <c r="B742" s="1">
        <f>IFERROR(__xludf.DUMMYFUNCTION("""COMPUTED_VALUE"""),62.77)</f>
        <v>62.77</v>
      </c>
    </row>
    <row r="743">
      <c r="A743" s="2">
        <f>IFERROR(__xludf.DUMMYFUNCTION("""COMPUTED_VALUE"""),39806.666666666664)</f>
        <v>39806.66667</v>
      </c>
      <c r="B743" s="1">
        <f>IFERROR(__xludf.DUMMYFUNCTION("""COMPUTED_VALUE"""),62.59)</f>
        <v>62.59</v>
      </c>
    </row>
    <row r="744">
      <c r="A744" s="2">
        <f>IFERROR(__xludf.DUMMYFUNCTION("""COMPUTED_VALUE"""),39808.666666666664)</f>
        <v>39808.66667</v>
      </c>
      <c r="B744" s="1">
        <f>IFERROR(__xludf.DUMMYFUNCTION("""COMPUTED_VALUE"""),63.85)</f>
        <v>63.85</v>
      </c>
    </row>
    <row r="745">
      <c r="A745" s="2">
        <f>IFERROR(__xludf.DUMMYFUNCTION("""COMPUTED_VALUE"""),39811.666666666664)</f>
        <v>39811.66667</v>
      </c>
      <c r="B745" s="1">
        <f>IFERROR(__xludf.DUMMYFUNCTION("""COMPUTED_VALUE"""),64.83)</f>
        <v>64.83</v>
      </c>
    </row>
    <row r="746">
      <c r="A746" s="2">
        <f>IFERROR(__xludf.DUMMYFUNCTION("""COMPUTED_VALUE"""),39812.666666666664)</f>
        <v>39812.66667</v>
      </c>
      <c r="B746" s="1">
        <f>IFERROR(__xludf.DUMMYFUNCTION("""COMPUTED_VALUE"""),66.59)</f>
        <v>66.59</v>
      </c>
    </row>
    <row r="747">
      <c r="A747" s="2">
        <f>IFERROR(__xludf.DUMMYFUNCTION("""COMPUTED_VALUE"""),39813.666666666664)</f>
        <v>39813.66667</v>
      </c>
      <c r="B747" s="1">
        <f>IFERROR(__xludf.DUMMYFUNCTION("""COMPUTED_VALUE"""),67.36)</f>
        <v>67.36</v>
      </c>
    </row>
    <row r="748">
      <c r="A748" s="2">
        <f>IFERROR(__xludf.DUMMYFUNCTION("""COMPUTED_VALUE"""),39815.666666666664)</f>
        <v>39815.66667</v>
      </c>
      <c r="B748" s="1">
        <f>IFERROR(__xludf.DUMMYFUNCTION("""COMPUTED_VALUE"""),71.25)</f>
        <v>71.25</v>
      </c>
    </row>
    <row r="749">
      <c r="A749" s="2">
        <f>IFERROR(__xludf.DUMMYFUNCTION("""COMPUTED_VALUE"""),39818.666666666664)</f>
        <v>39818.66667</v>
      </c>
      <c r="B749" s="1">
        <f>IFERROR(__xludf.DUMMYFUNCTION("""COMPUTED_VALUE"""),73.07)</f>
        <v>73.07</v>
      </c>
    </row>
    <row r="750">
      <c r="A750" s="2">
        <f>IFERROR(__xludf.DUMMYFUNCTION("""COMPUTED_VALUE"""),39819.666666666664)</f>
        <v>39819.66667</v>
      </c>
      <c r="B750" s="1">
        <f>IFERROR(__xludf.DUMMYFUNCTION("""COMPUTED_VALUE"""),74.12)</f>
        <v>74.12</v>
      </c>
    </row>
    <row r="751">
      <c r="A751" s="2">
        <f>IFERROR(__xludf.DUMMYFUNCTION("""COMPUTED_VALUE"""),39820.666666666664)</f>
        <v>39820.66667</v>
      </c>
      <c r="B751" s="1">
        <f>IFERROR(__xludf.DUMMYFUNCTION("""COMPUTED_VALUE"""),70.83)</f>
        <v>70.83</v>
      </c>
    </row>
    <row r="752">
      <c r="A752" s="2">
        <f>IFERROR(__xludf.DUMMYFUNCTION("""COMPUTED_VALUE"""),39821.666666666664)</f>
        <v>39821.66667</v>
      </c>
      <c r="B752" s="1">
        <f>IFERROR(__xludf.DUMMYFUNCTION("""COMPUTED_VALUE"""),71.86)</f>
        <v>71.86</v>
      </c>
    </row>
    <row r="753">
      <c r="A753" s="2">
        <f>IFERROR(__xludf.DUMMYFUNCTION("""COMPUTED_VALUE"""),39822.666666666664)</f>
        <v>39822.66667</v>
      </c>
      <c r="B753" s="1">
        <f>IFERROR(__xludf.DUMMYFUNCTION("""COMPUTED_VALUE"""),69.22)</f>
        <v>69.22</v>
      </c>
    </row>
    <row r="754">
      <c r="A754" s="2">
        <f>IFERROR(__xludf.DUMMYFUNCTION("""COMPUTED_VALUE"""),39825.666666666664)</f>
        <v>39825.66667</v>
      </c>
      <c r="B754" s="1">
        <f>IFERROR(__xludf.DUMMYFUNCTION("""COMPUTED_VALUE"""),66.59)</f>
        <v>66.59</v>
      </c>
    </row>
    <row r="755">
      <c r="A755" s="2">
        <f>IFERROR(__xludf.DUMMYFUNCTION("""COMPUTED_VALUE"""),39826.666666666664)</f>
        <v>39826.66667</v>
      </c>
      <c r="B755" s="1">
        <f>IFERROR(__xludf.DUMMYFUNCTION("""COMPUTED_VALUE"""),68.06)</f>
        <v>68.06</v>
      </c>
    </row>
    <row r="756">
      <c r="A756" s="2">
        <f>IFERROR(__xludf.DUMMYFUNCTION("""COMPUTED_VALUE"""),39827.666666666664)</f>
        <v>39827.66667</v>
      </c>
      <c r="B756" s="1">
        <f>IFERROR(__xludf.DUMMYFUNCTION("""COMPUTED_VALUE"""),64.95)</f>
        <v>64.95</v>
      </c>
    </row>
    <row r="757">
      <c r="A757" s="2">
        <f>IFERROR(__xludf.DUMMYFUNCTION("""COMPUTED_VALUE"""),39828.666666666664)</f>
        <v>39828.66667</v>
      </c>
      <c r="B757" s="1">
        <f>IFERROR(__xludf.DUMMYFUNCTION("""COMPUTED_VALUE"""),65.47)</f>
        <v>65.47</v>
      </c>
    </row>
    <row r="758">
      <c r="A758" s="2">
        <f>IFERROR(__xludf.DUMMYFUNCTION("""COMPUTED_VALUE"""),39829.666666666664)</f>
        <v>39829.66667</v>
      </c>
      <c r="B758" s="1">
        <f>IFERROR(__xludf.DUMMYFUNCTION("""COMPUTED_VALUE"""),66.19)</f>
        <v>66.19</v>
      </c>
    </row>
    <row r="759">
      <c r="A759" s="2">
        <f>IFERROR(__xludf.DUMMYFUNCTION("""COMPUTED_VALUE"""),39833.666666666664)</f>
        <v>39833.66667</v>
      </c>
      <c r="B759" s="1">
        <f>IFERROR(__xludf.DUMMYFUNCTION("""COMPUTED_VALUE"""),62.28)</f>
        <v>62.28</v>
      </c>
    </row>
    <row r="760">
      <c r="A760" s="2">
        <f>IFERROR(__xludf.DUMMYFUNCTION("""COMPUTED_VALUE"""),39834.666666666664)</f>
        <v>39834.66667</v>
      </c>
      <c r="B760" s="1">
        <f>IFERROR(__xludf.DUMMYFUNCTION("""COMPUTED_VALUE"""),66.54)</f>
        <v>66.54</v>
      </c>
    </row>
    <row r="761">
      <c r="A761" s="2">
        <f>IFERROR(__xludf.DUMMYFUNCTION("""COMPUTED_VALUE"""),39835.666666666664)</f>
        <v>39835.66667</v>
      </c>
      <c r="B761" s="1">
        <f>IFERROR(__xludf.DUMMYFUNCTION("""COMPUTED_VALUE"""),64.61)</f>
        <v>64.61</v>
      </c>
    </row>
    <row r="762">
      <c r="A762" s="2">
        <f>IFERROR(__xludf.DUMMYFUNCTION("""COMPUTED_VALUE"""),39836.666666666664)</f>
        <v>39836.66667</v>
      </c>
      <c r="B762" s="1">
        <f>IFERROR(__xludf.DUMMYFUNCTION("""COMPUTED_VALUE"""),66.31)</f>
        <v>66.31</v>
      </c>
    </row>
    <row r="763">
      <c r="A763" s="2">
        <f>IFERROR(__xludf.DUMMYFUNCTION("""COMPUTED_VALUE"""),39839.666666666664)</f>
        <v>39839.66667</v>
      </c>
      <c r="B763" s="1">
        <f>IFERROR(__xludf.DUMMYFUNCTION("""COMPUTED_VALUE"""),67.71)</f>
        <v>67.71</v>
      </c>
    </row>
    <row r="764">
      <c r="A764" s="2">
        <f>IFERROR(__xludf.DUMMYFUNCTION("""COMPUTED_VALUE"""),39840.666666666664)</f>
        <v>39840.66667</v>
      </c>
      <c r="B764" s="1">
        <f>IFERROR(__xludf.DUMMYFUNCTION("""COMPUTED_VALUE"""),67.57)</f>
        <v>67.57</v>
      </c>
    </row>
    <row r="765">
      <c r="A765" s="2">
        <f>IFERROR(__xludf.DUMMYFUNCTION("""COMPUTED_VALUE"""),39841.666666666664)</f>
        <v>39841.66667</v>
      </c>
      <c r="B765" s="1">
        <f>IFERROR(__xludf.DUMMYFUNCTION("""COMPUTED_VALUE"""),70.0)</f>
        <v>70</v>
      </c>
    </row>
    <row r="766">
      <c r="A766" s="2">
        <f>IFERROR(__xludf.DUMMYFUNCTION("""COMPUTED_VALUE"""),39842.666666666664)</f>
        <v>39842.66667</v>
      </c>
      <c r="B766" s="1">
        <f>IFERROR(__xludf.DUMMYFUNCTION("""COMPUTED_VALUE"""),67.07)</f>
        <v>67.07</v>
      </c>
    </row>
    <row r="767">
      <c r="A767" s="2">
        <f>IFERROR(__xludf.DUMMYFUNCTION("""COMPUTED_VALUE"""),39843.666666666664)</f>
        <v>39843.66667</v>
      </c>
      <c r="B767" s="1">
        <f>IFERROR(__xludf.DUMMYFUNCTION("""COMPUTED_VALUE"""),66.08)</f>
        <v>66.08</v>
      </c>
    </row>
    <row r="768">
      <c r="A768" s="2">
        <f>IFERROR(__xludf.DUMMYFUNCTION("""COMPUTED_VALUE"""),39846.666666666664)</f>
        <v>39846.66667</v>
      </c>
      <c r="B768" s="1">
        <f>IFERROR(__xludf.DUMMYFUNCTION("""COMPUTED_VALUE"""),65.34)</f>
        <v>65.34</v>
      </c>
    </row>
    <row r="769">
      <c r="A769" s="2">
        <f>IFERROR(__xludf.DUMMYFUNCTION("""COMPUTED_VALUE"""),39847.666666666664)</f>
        <v>39847.66667</v>
      </c>
      <c r="B769" s="1">
        <f>IFERROR(__xludf.DUMMYFUNCTION("""COMPUTED_VALUE"""),66.25)</f>
        <v>66.25</v>
      </c>
    </row>
    <row r="770">
      <c r="A770" s="2">
        <f>IFERROR(__xludf.DUMMYFUNCTION("""COMPUTED_VALUE"""),39848.666666666664)</f>
        <v>39848.66667</v>
      </c>
      <c r="B770" s="1">
        <f>IFERROR(__xludf.DUMMYFUNCTION("""COMPUTED_VALUE"""),66.74)</f>
        <v>66.74</v>
      </c>
    </row>
    <row r="771">
      <c r="A771" s="2">
        <f>IFERROR(__xludf.DUMMYFUNCTION("""COMPUTED_VALUE"""),39849.666666666664)</f>
        <v>39849.66667</v>
      </c>
      <c r="B771" s="1">
        <f>IFERROR(__xludf.DUMMYFUNCTION("""COMPUTED_VALUE"""),68.53)</f>
        <v>68.53</v>
      </c>
    </row>
    <row r="772">
      <c r="A772" s="2">
        <f>IFERROR(__xludf.DUMMYFUNCTION("""COMPUTED_VALUE"""),39850.666666666664)</f>
        <v>39850.66667</v>
      </c>
      <c r="B772" s="1">
        <f>IFERROR(__xludf.DUMMYFUNCTION("""COMPUTED_VALUE"""),69.9)</f>
        <v>69.9</v>
      </c>
    </row>
    <row r="773">
      <c r="A773" s="2">
        <f>IFERROR(__xludf.DUMMYFUNCTION("""COMPUTED_VALUE"""),39853.666666666664)</f>
        <v>39853.66667</v>
      </c>
      <c r="B773" s="1">
        <f>IFERROR(__xludf.DUMMYFUNCTION("""COMPUTED_VALUE"""),70.34)</f>
        <v>70.34</v>
      </c>
    </row>
    <row r="774">
      <c r="A774" s="2">
        <f>IFERROR(__xludf.DUMMYFUNCTION("""COMPUTED_VALUE"""),39854.666666666664)</f>
        <v>39854.66667</v>
      </c>
      <c r="B774" s="1">
        <f>IFERROR(__xludf.DUMMYFUNCTION("""COMPUTED_VALUE"""),67.02)</f>
        <v>67.02</v>
      </c>
    </row>
    <row r="775">
      <c r="A775" s="2">
        <f>IFERROR(__xludf.DUMMYFUNCTION("""COMPUTED_VALUE"""),39855.666666666664)</f>
        <v>39855.66667</v>
      </c>
      <c r="B775" s="1">
        <f>IFERROR(__xludf.DUMMYFUNCTION("""COMPUTED_VALUE"""),66.2)</f>
        <v>66.2</v>
      </c>
    </row>
    <row r="776">
      <c r="A776" s="2">
        <f>IFERROR(__xludf.DUMMYFUNCTION("""COMPUTED_VALUE"""),39856.666666666664)</f>
        <v>39856.66667</v>
      </c>
      <c r="B776" s="1">
        <f>IFERROR(__xludf.DUMMYFUNCTION("""COMPUTED_VALUE"""),66.35)</f>
        <v>66.35</v>
      </c>
    </row>
    <row r="777">
      <c r="A777" s="2">
        <f>IFERROR(__xludf.DUMMYFUNCTION("""COMPUTED_VALUE"""),39857.666666666664)</f>
        <v>39857.66667</v>
      </c>
      <c r="B777" s="1">
        <f>IFERROR(__xludf.DUMMYFUNCTION("""COMPUTED_VALUE"""),66.33)</f>
        <v>66.33</v>
      </c>
    </row>
    <row r="778">
      <c r="A778" s="2">
        <f>IFERROR(__xludf.DUMMYFUNCTION("""COMPUTED_VALUE"""),39861.666666666664)</f>
        <v>39861.66667</v>
      </c>
      <c r="B778" s="1">
        <f>IFERROR(__xludf.DUMMYFUNCTION("""COMPUTED_VALUE"""),61.94)</f>
        <v>61.94</v>
      </c>
    </row>
    <row r="779">
      <c r="A779" s="2">
        <f>IFERROR(__xludf.DUMMYFUNCTION("""COMPUTED_VALUE"""),39862.666666666664)</f>
        <v>39862.66667</v>
      </c>
      <c r="B779" s="1">
        <f>IFERROR(__xludf.DUMMYFUNCTION("""COMPUTED_VALUE"""),61.31)</f>
        <v>61.31</v>
      </c>
    </row>
    <row r="780">
      <c r="A780" s="2">
        <f>IFERROR(__xludf.DUMMYFUNCTION("""COMPUTED_VALUE"""),39863.666666666664)</f>
        <v>39863.66667</v>
      </c>
      <c r="B780" s="1">
        <f>IFERROR(__xludf.DUMMYFUNCTION("""COMPUTED_VALUE"""),61.74)</f>
        <v>61.74</v>
      </c>
    </row>
    <row r="781">
      <c r="A781" s="2">
        <f>IFERROR(__xludf.DUMMYFUNCTION("""COMPUTED_VALUE"""),39864.666666666664)</f>
        <v>39864.66667</v>
      </c>
      <c r="B781" s="1">
        <f>IFERROR(__xludf.DUMMYFUNCTION("""COMPUTED_VALUE"""),59.91)</f>
        <v>59.91</v>
      </c>
    </row>
    <row r="782">
      <c r="A782" s="2">
        <f>IFERROR(__xludf.DUMMYFUNCTION("""COMPUTED_VALUE"""),39867.666666666664)</f>
        <v>39867.66667</v>
      </c>
      <c r="B782" s="1">
        <f>IFERROR(__xludf.DUMMYFUNCTION("""COMPUTED_VALUE"""),57.12)</f>
        <v>57.12</v>
      </c>
    </row>
    <row r="783">
      <c r="A783" s="2">
        <f>IFERROR(__xludf.DUMMYFUNCTION("""COMPUTED_VALUE"""),39868.666666666664)</f>
        <v>39868.66667</v>
      </c>
      <c r="B783" s="1">
        <f>IFERROR(__xludf.DUMMYFUNCTION("""COMPUTED_VALUE"""),59.7)</f>
        <v>59.7</v>
      </c>
    </row>
    <row r="784">
      <c r="A784" s="2">
        <f>IFERROR(__xludf.DUMMYFUNCTION("""COMPUTED_VALUE"""),39869.666666666664)</f>
        <v>39869.66667</v>
      </c>
      <c r="B784" s="1">
        <f>IFERROR(__xludf.DUMMYFUNCTION("""COMPUTED_VALUE"""),59.17)</f>
        <v>59.17</v>
      </c>
    </row>
    <row r="785">
      <c r="A785" s="2">
        <f>IFERROR(__xludf.DUMMYFUNCTION("""COMPUTED_VALUE"""),39870.666666666664)</f>
        <v>39870.66667</v>
      </c>
      <c r="B785" s="1">
        <f>IFERROR(__xludf.DUMMYFUNCTION("""COMPUTED_VALUE"""),59.33)</f>
        <v>59.33</v>
      </c>
    </row>
    <row r="786">
      <c r="A786" s="2">
        <f>IFERROR(__xludf.DUMMYFUNCTION("""COMPUTED_VALUE"""),39871.666666666664)</f>
        <v>39871.66667</v>
      </c>
      <c r="B786" s="1">
        <f>IFERROR(__xludf.DUMMYFUNCTION("""COMPUTED_VALUE"""),58.0)</f>
        <v>58</v>
      </c>
    </row>
    <row r="787">
      <c r="A787" s="2">
        <f>IFERROR(__xludf.DUMMYFUNCTION("""COMPUTED_VALUE"""),39874.666666666664)</f>
        <v>39874.66667</v>
      </c>
      <c r="B787" s="1">
        <f>IFERROR(__xludf.DUMMYFUNCTION("""COMPUTED_VALUE"""),53.58)</f>
        <v>53.58</v>
      </c>
    </row>
    <row r="788">
      <c r="A788" s="2">
        <f>IFERROR(__xludf.DUMMYFUNCTION("""COMPUTED_VALUE"""),39875.666666666664)</f>
        <v>39875.66667</v>
      </c>
      <c r="B788" s="1">
        <f>IFERROR(__xludf.DUMMYFUNCTION("""COMPUTED_VALUE"""),53.87)</f>
        <v>53.87</v>
      </c>
    </row>
    <row r="789">
      <c r="A789" s="2">
        <f>IFERROR(__xludf.DUMMYFUNCTION("""COMPUTED_VALUE"""),39876.666666666664)</f>
        <v>39876.66667</v>
      </c>
      <c r="B789" s="1">
        <f>IFERROR(__xludf.DUMMYFUNCTION("""COMPUTED_VALUE"""),56.25)</f>
        <v>56.25</v>
      </c>
    </row>
    <row r="790">
      <c r="A790" s="2">
        <f>IFERROR(__xludf.DUMMYFUNCTION("""COMPUTED_VALUE"""),39877.666666666664)</f>
        <v>39877.66667</v>
      </c>
      <c r="B790" s="1">
        <f>IFERROR(__xludf.DUMMYFUNCTION("""COMPUTED_VALUE"""),53.62)</f>
        <v>53.62</v>
      </c>
    </row>
    <row r="791">
      <c r="A791" s="2">
        <f>IFERROR(__xludf.DUMMYFUNCTION("""COMPUTED_VALUE"""),39878.666666666664)</f>
        <v>39878.66667</v>
      </c>
      <c r="B791" s="1">
        <f>IFERROR(__xludf.DUMMYFUNCTION("""COMPUTED_VALUE"""),54.55)</f>
        <v>54.55</v>
      </c>
    </row>
    <row r="792">
      <c r="A792" s="2">
        <f>IFERROR(__xludf.DUMMYFUNCTION("""COMPUTED_VALUE"""),39881.666666666664)</f>
        <v>39881.66667</v>
      </c>
      <c r="B792" s="1">
        <f>IFERROR(__xludf.DUMMYFUNCTION("""COMPUTED_VALUE"""),54.44)</f>
        <v>54.44</v>
      </c>
    </row>
    <row r="793">
      <c r="A793" s="2">
        <f>IFERROR(__xludf.DUMMYFUNCTION("""COMPUTED_VALUE"""),39882.666666666664)</f>
        <v>39882.66667</v>
      </c>
      <c r="B793" s="1">
        <f>IFERROR(__xludf.DUMMYFUNCTION("""COMPUTED_VALUE"""),57.03)</f>
        <v>57.03</v>
      </c>
    </row>
    <row r="794">
      <c r="A794" s="2">
        <f>IFERROR(__xludf.DUMMYFUNCTION("""COMPUTED_VALUE"""),39883.666666666664)</f>
        <v>39883.66667</v>
      </c>
      <c r="B794" s="1">
        <f>IFERROR(__xludf.DUMMYFUNCTION("""COMPUTED_VALUE"""),56.77)</f>
        <v>56.77</v>
      </c>
    </row>
    <row r="795">
      <c r="A795" s="2">
        <f>IFERROR(__xludf.DUMMYFUNCTION("""COMPUTED_VALUE"""),39884.666666666664)</f>
        <v>39884.66667</v>
      </c>
      <c r="B795" s="1">
        <f>IFERROR(__xludf.DUMMYFUNCTION("""COMPUTED_VALUE"""),58.59)</f>
        <v>58.59</v>
      </c>
    </row>
    <row r="796">
      <c r="A796" s="2">
        <f>IFERROR(__xludf.DUMMYFUNCTION("""COMPUTED_VALUE"""),39885.666666666664)</f>
        <v>39885.66667</v>
      </c>
      <c r="B796" s="1">
        <f>IFERROR(__xludf.DUMMYFUNCTION("""COMPUTED_VALUE"""),58.04)</f>
        <v>58.04</v>
      </c>
    </row>
    <row r="797">
      <c r="A797" s="2">
        <f>IFERROR(__xludf.DUMMYFUNCTION("""COMPUTED_VALUE"""),39888.666666666664)</f>
        <v>39888.66667</v>
      </c>
      <c r="B797" s="1">
        <f>IFERROR(__xludf.DUMMYFUNCTION("""COMPUTED_VALUE"""),58.62)</f>
        <v>58.62</v>
      </c>
    </row>
    <row r="798">
      <c r="A798" s="2">
        <f>IFERROR(__xludf.DUMMYFUNCTION("""COMPUTED_VALUE"""),39889.666666666664)</f>
        <v>39889.66667</v>
      </c>
      <c r="B798" s="1">
        <f>IFERROR(__xludf.DUMMYFUNCTION("""COMPUTED_VALUE"""),60.9)</f>
        <v>60.9</v>
      </c>
    </row>
    <row r="799">
      <c r="A799" s="2">
        <f>IFERROR(__xludf.DUMMYFUNCTION("""COMPUTED_VALUE"""),39890.666666666664)</f>
        <v>39890.66667</v>
      </c>
      <c r="B799" s="1">
        <f>IFERROR(__xludf.DUMMYFUNCTION("""COMPUTED_VALUE"""),61.64)</f>
        <v>61.64</v>
      </c>
    </row>
    <row r="800">
      <c r="A800" s="2">
        <f>IFERROR(__xludf.DUMMYFUNCTION("""COMPUTED_VALUE"""),39891.666666666664)</f>
        <v>39891.66667</v>
      </c>
      <c r="B800" s="1">
        <f>IFERROR(__xludf.DUMMYFUNCTION("""COMPUTED_VALUE"""),63.16)</f>
        <v>63.16</v>
      </c>
    </row>
    <row r="801">
      <c r="A801" s="2">
        <f>IFERROR(__xludf.DUMMYFUNCTION("""COMPUTED_VALUE"""),39892.666666666664)</f>
        <v>39892.66667</v>
      </c>
      <c r="B801" s="1">
        <f>IFERROR(__xludf.DUMMYFUNCTION("""COMPUTED_VALUE"""),60.64)</f>
        <v>60.64</v>
      </c>
    </row>
    <row r="802">
      <c r="A802" s="2">
        <f>IFERROR(__xludf.DUMMYFUNCTION("""COMPUTED_VALUE"""),39895.666666666664)</f>
        <v>39895.66667</v>
      </c>
      <c r="B802" s="1">
        <f>IFERROR(__xludf.DUMMYFUNCTION("""COMPUTED_VALUE"""),65.76)</f>
        <v>65.76</v>
      </c>
    </row>
    <row r="803">
      <c r="A803" s="2">
        <f>IFERROR(__xludf.DUMMYFUNCTION("""COMPUTED_VALUE"""),39896.666666666664)</f>
        <v>39896.66667</v>
      </c>
      <c r="B803" s="1">
        <f>IFERROR(__xludf.DUMMYFUNCTION("""COMPUTED_VALUE"""),64.18)</f>
        <v>64.18</v>
      </c>
    </row>
    <row r="804">
      <c r="A804" s="2">
        <f>IFERROR(__xludf.DUMMYFUNCTION("""COMPUTED_VALUE"""),39897.666666666664)</f>
        <v>39897.66667</v>
      </c>
      <c r="B804" s="1">
        <f>IFERROR(__xludf.DUMMYFUNCTION("""COMPUTED_VALUE"""),64.46)</f>
        <v>64.46</v>
      </c>
    </row>
    <row r="805">
      <c r="A805" s="2">
        <f>IFERROR(__xludf.DUMMYFUNCTION("""COMPUTED_VALUE"""),39898.666666666664)</f>
        <v>39898.66667</v>
      </c>
      <c r="B805" s="1">
        <f>IFERROR(__xludf.DUMMYFUNCTION("""COMPUTED_VALUE"""),65.05)</f>
        <v>65.05</v>
      </c>
    </row>
    <row r="806">
      <c r="A806" s="2">
        <f>IFERROR(__xludf.DUMMYFUNCTION("""COMPUTED_VALUE"""),39899.666666666664)</f>
        <v>39899.66667</v>
      </c>
      <c r="B806" s="1">
        <f>IFERROR(__xludf.DUMMYFUNCTION("""COMPUTED_VALUE"""),63.3)</f>
        <v>63.3</v>
      </c>
    </row>
    <row r="807">
      <c r="A807" s="2">
        <f>IFERROR(__xludf.DUMMYFUNCTION("""COMPUTED_VALUE"""),39902.666666666664)</f>
        <v>39902.66667</v>
      </c>
      <c r="B807" s="1">
        <f>IFERROR(__xludf.DUMMYFUNCTION("""COMPUTED_VALUE"""),60.71)</f>
        <v>60.71</v>
      </c>
    </row>
    <row r="808">
      <c r="A808" s="2">
        <f>IFERROR(__xludf.DUMMYFUNCTION("""COMPUTED_VALUE"""),39903.666666666664)</f>
        <v>39903.66667</v>
      </c>
      <c r="B808" s="1">
        <f>IFERROR(__xludf.DUMMYFUNCTION("""COMPUTED_VALUE"""),60.24)</f>
        <v>60.24</v>
      </c>
    </row>
    <row r="809">
      <c r="A809" s="2">
        <f>IFERROR(__xludf.DUMMYFUNCTION("""COMPUTED_VALUE"""),39904.666666666664)</f>
        <v>39904.66667</v>
      </c>
      <c r="B809" s="1">
        <f>IFERROR(__xludf.DUMMYFUNCTION("""COMPUTED_VALUE"""),61.64)</f>
        <v>61.64</v>
      </c>
    </row>
    <row r="810">
      <c r="A810" s="2">
        <f>IFERROR(__xludf.DUMMYFUNCTION("""COMPUTED_VALUE"""),39905.666666666664)</f>
        <v>39905.66667</v>
      </c>
      <c r="B810" s="1">
        <f>IFERROR(__xludf.DUMMYFUNCTION("""COMPUTED_VALUE"""),64.24)</f>
        <v>64.24</v>
      </c>
    </row>
    <row r="811">
      <c r="A811" s="2">
        <f>IFERROR(__xludf.DUMMYFUNCTION("""COMPUTED_VALUE"""),39906.666666666664)</f>
        <v>39906.66667</v>
      </c>
      <c r="B811" s="1">
        <f>IFERROR(__xludf.DUMMYFUNCTION("""COMPUTED_VALUE"""),65.79)</f>
        <v>65.79</v>
      </c>
    </row>
    <row r="812">
      <c r="A812" s="2">
        <f>IFERROR(__xludf.DUMMYFUNCTION("""COMPUTED_VALUE"""),39909.666666666664)</f>
        <v>39909.66667</v>
      </c>
      <c r="B812" s="1">
        <f>IFERROR(__xludf.DUMMYFUNCTION("""COMPUTED_VALUE"""),64.48)</f>
        <v>64.48</v>
      </c>
    </row>
    <row r="813">
      <c r="A813" s="2">
        <f>IFERROR(__xludf.DUMMYFUNCTION("""COMPUTED_VALUE"""),39910.666666666664)</f>
        <v>39910.66667</v>
      </c>
      <c r="B813" s="1">
        <f>IFERROR(__xludf.DUMMYFUNCTION("""COMPUTED_VALUE"""),62.13)</f>
        <v>62.13</v>
      </c>
    </row>
    <row r="814">
      <c r="A814" s="2">
        <f>IFERROR(__xludf.DUMMYFUNCTION("""COMPUTED_VALUE"""),39911.666666666664)</f>
        <v>39911.66667</v>
      </c>
      <c r="B814" s="1">
        <f>IFERROR(__xludf.DUMMYFUNCTION("""COMPUTED_VALUE"""),63.4)</f>
        <v>63.4</v>
      </c>
    </row>
    <row r="815">
      <c r="A815" s="2">
        <f>IFERROR(__xludf.DUMMYFUNCTION("""COMPUTED_VALUE"""),39912.666666666664)</f>
        <v>39912.66667</v>
      </c>
      <c r="B815" s="1">
        <f>IFERROR(__xludf.DUMMYFUNCTION("""COMPUTED_VALUE"""),65.38)</f>
        <v>65.38</v>
      </c>
    </row>
    <row r="816">
      <c r="A816" s="2">
        <f>IFERROR(__xludf.DUMMYFUNCTION("""COMPUTED_VALUE"""),39916.666666666664)</f>
        <v>39916.66667</v>
      </c>
      <c r="B816" s="1">
        <f>IFERROR(__xludf.DUMMYFUNCTION("""COMPUTED_VALUE"""),64.78)</f>
        <v>64.78</v>
      </c>
    </row>
    <row r="817">
      <c r="A817" s="2">
        <f>IFERROR(__xludf.DUMMYFUNCTION("""COMPUTED_VALUE"""),39917.666666666664)</f>
        <v>39917.66667</v>
      </c>
      <c r="B817" s="1">
        <f>IFERROR(__xludf.DUMMYFUNCTION("""COMPUTED_VALUE"""),64.17)</f>
        <v>64.17</v>
      </c>
    </row>
    <row r="818">
      <c r="A818" s="2">
        <f>IFERROR(__xludf.DUMMYFUNCTION("""COMPUTED_VALUE"""),39918.666666666664)</f>
        <v>39918.66667</v>
      </c>
      <c r="B818" s="1">
        <f>IFERROR(__xludf.DUMMYFUNCTION("""COMPUTED_VALUE"""),64.56)</f>
        <v>64.56</v>
      </c>
    </row>
    <row r="819">
      <c r="A819" s="2">
        <f>IFERROR(__xludf.DUMMYFUNCTION("""COMPUTED_VALUE"""),39919.666666666664)</f>
        <v>39919.66667</v>
      </c>
      <c r="B819" s="1">
        <f>IFERROR(__xludf.DUMMYFUNCTION("""COMPUTED_VALUE"""),64.97)</f>
        <v>64.97</v>
      </c>
    </row>
    <row r="820">
      <c r="A820" s="2">
        <f>IFERROR(__xludf.DUMMYFUNCTION("""COMPUTED_VALUE"""),39920.666666666664)</f>
        <v>39920.66667</v>
      </c>
      <c r="B820" s="1">
        <f>IFERROR(__xludf.DUMMYFUNCTION("""COMPUTED_VALUE"""),65.76)</f>
        <v>65.76</v>
      </c>
    </row>
    <row r="821">
      <c r="A821" s="2">
        <f>IFERROR(__xludf.DUMMYFUNCTION("""COMPUTED_VALUE"""),39923.666666666664)</f>
        <v>39923.66667</v>
      </c>
      <c r="B821" s="1">
        <f>IFERROR(__xludf.DUMMYFUNCTION("""COMPUTED_VALUE"""),62.4)</f>
        <v>62.4</v>
      </c>
    </row>
    <row r="822">
      <c r="A822" s="2">
        <f>IFERROR(__xludf.DUMMYFUNCTION("""COMPUTED_VALUE"""),39924.666666666664)</f>
        <v>39924.66667</v>
      </c>
      <c r="B822" s="1">
        <f>IFERROR(__xludf.DUMMYFUNCTION("""COMPUTED_VALUE"""),63.96)</f>
        <v>63.96</v>
      </c>
    </row>
    <row r="823">
      <c r="A823" s="2">
        <f>IFERROR(__xludf.DUMMYFUNCTION("""COMPUTED_VALUE"""),39925.666666666664)</f>
        <v>39925.66667</v>
      </c>
      <c r="B823" s="1">
        <f>IFERROR(__xludf.DUMMYFUNCTION("""COMPUTED_VALUE"""),63.16)</f>
        <v>63.16</v>
      </c>
    </row>
    <row r="824">
      <c r="A824" s="2">
        <f>IFERROR(__xludf.DUMMYFUNCTION("""COMPUTED_VALUE"""),39926.666666666664)</f>
        <v>39926.66667</v>
      </c>
      <c r="B824" s="1">
        <f>IFERROR(__xludf.DUMMYFUNCTION("""COMPUTED_VALUE"""),64.43)</f>
        <v>64.43</v>
      </c>
    </row>
    <row r="825">
      <c r="A825" s="2">
        <f>IFERROR(__xludf.DUMMYFUNCTION("""COMPUTED_VALUE"""),39927.666666666664)</f>
        <v>39927.66667</v>
      </c>
      <c r="B825" s="1">
        <f>IFERROR(__xludf.DUMMYFUNCTION("""COMPUTED_VALUE"""),66.67)</f>
        <v>66.67</v>
      </c>
    </row>
    <row r="826">
      <c r="A826" s="2">
        <f>IFERROR(__xludf.DUMMYFUNCTION("""COMPUTED_VALUE"""),39930.666666666664)</f>
        <v>39930.66667</v>
      </c>
      <c r="B826" s="1">
        <f>IFERROR(__xludf.DUMMYFUNCTION("""COMPUTED_VALUE"""),65.07)</f>
        <v>65.07</v>
      </c>
    </row>
    <row r="827">
      <c r="A827" s="2">
        <f>IFERROR(__xludf.DUMMYFUNCTION("""COMPUTED_VALUE"""),39931.666666666664)</f>
        <v>39931.66667</v>
      </c>
      <c r="B827" s="1">
        <f>IFERROR(__xludf.DUMMYFUNCTION("""COMPUTED_VALUE"""),65.16)</f>
        <v>65.16</v>
      </c>
    </row>
    <row r="828">
      <c r="A828" s="2">
        <f>IFERROR(__xludf.DUMMYFUNCTION("""COMPUTED_VALUE"""),39932.666666666664)</f>
        <v>39932.66667</v>
      </c>
      <c r="B828" s="1">
        <f>IFERROR(__xludf.DUMMYFUNCTION("""COMPUTED_VALUE"""),67.04)</f>
        <v>67.04</v>
      </c>
    </row>
    <row r="829">
      <c r="A829" s="2">
        <f>IFERROR(__xludf.DUMMYFUNCTION("""COMPUTED_VALUE"""),39933.666666666664)</f>
        <v>39933.66667</v>
      </c>
      <c r="B829" s="1">
        <f>IFERROR(__xludf.DUMMYFUNCTION("""COMPUTED_VALUE"""),65.9)</f>
        <v>65.9</v>
      </c>
    </row>
    <row r="830">
      <c r="A830" s="2">
        <f>IFERROR(__xludf.DUMMYFUNCTION("""COMPUTED_VALUE"""),39934.666666666664)</f>
        <v>39934.66667</v>
      </c>
      <c r="B830" s="1">
        <f>IFERROR(__xludf.DUMMYFUNCTION("""COMPUTED_VALUE"""),68.16)</f>
        <v>68.16</v>
      </c>
    </row>
    <row r="831">
      <c r="A831" s="2">
        <f>IFERROR(__xludf.DUMMYFUNCTION("""COMPUTED_VALUE"""),39937.666666666664)</f>
        <v>39937.66667</v>
      </c>
      <c r="B831" s="1">
        <f>IFERROR(__xludf.DUMMYFUNCTION("""COMPUTED_VALUE"""),70.95)</f>
        <v>70.95</v>
      </c>
    </row>
    <row r="832">
      <c r="A832" s="2">
        <f>IFERROR(__xludf.DUMMYFUNCTION("""COMPUTED_VALUE"""),39938.666666666664)</f>
        <v>39938.66667</v>
      </c>
      <c r="B832" s="1">
        <f>IFERROR(__xludf.DUMMYFUNCTION("""COMPUTED_VALUE"""),70.05)</f>
        <v>70.05</v>
      </c>
    </row>
    <row r="833">
      <c r="A833" s="2">
        <f>IFERROR(__xludf.DUMMYFUNCTION("""COMPUTED_VALUE"""),39939.666666666664)</f>
        <v>39939.66667</v>
      </c>
      <c r="B833" s="1">
        <f>IFERROR(__xludf.DUMMYFUNCTION("""COMPUTED_VALUE"""),72.67)</f>
        <v>72.67</v>
      </c>
    </row>
    <row r="834">
      <c r="A834" s="2">
        <f>IFERROR(__xludf.DUMMYFUNCTION("""COMPUTED_VALUE"""),39940.666666666664)</f>
        <v>39940.66667</v>
      </c>
      <c r="B834" s="1">
        <f>IFERROR(__xludf.DUMMYFUNCTION("""COMPUTED_VALUE"""),71.45)</f>
        <v>71.45</v>
      </c>
    </row>
    <row r="835">
      <c r="A835" s="2">
        <f>IFERROR(__xludf.DUMMYFUNCTION("""COMPUTED_VALUE"""),39941.666666666664)</f>
        <v>39941.66667</v>
      </c>
      <c r="B835" s="1">
        <f>IFERROR(__xludf.DUMMYFUNCTION("""COMPUTED_VALUE"""),75.0)</f>
        <v>75</v>
      </c>
    </row>
    <row r="836">
      <c r="A836" s="2">
        <f>IFERROR(__xludf.DUMMYFUNCTION("""COMPUTED_VALUE"""),39944.666666666664)</f>
        <v>39944.66667</v>
      </c>
      <c r="B836" s="1">
        <f>IFERROR(__xludf.DUMMYFUNCTION("""COMPUTED_VALUE"""),72.64)</f>
        <v>72.64</v>
      </c>
    </row>
    <row r="837">
      <c r="A837" s="2">
        <f>IFERROR(__xludf.DUMMYFUNCTION("""COMPUTED_VALUE"""),39945.666666666664)</f>
        <v>39945.66667</v>
      </c>
      <c r="B837" s="1">
        <f>IFERROR(__xludf.DUMMYFUNCTION("""COMPUTED_VALUE"""),73.0)</f>
        <v>73</v>
      </c>
    </row>
    <row r="838">
      <c r="A838" s="2">
        <f>IFERROR(__xludf.DUMMYFUNCTION("""COMPUTED_VALUE"""),39946.666666666664)</f>
        <v>39946.66667</v>
      </c>
      <c r="B838" s="1">
        <f>IFERROR(__xludf.DUMMYFUNCTION("""COMPUTED_VALUE"""),70.36)</f>
        <v>70.36</v>
      </c>
    </row>
    <row r="839">
      <c r="A839" s="2">
        <f>IFERROR(__xludf.DUMMYFUNCTION("""COMPUTED_VALUE"""),39947.666666666664)</f>
        <v>39947.66667</v>
      </c>
      <c r="B839" s="1">
        <f>IFERROR(__xludf.DUMMYFUNCTION("""COMPUTED_VALUE"""),70.69)</f>
        <v>70.69</v>
      </c>
    </row>
    <row r="840">
      <c r="A840" s="2">
        <f>IFERROR(__xludf.DUMMYFUNCTION("""COMPUTED_VALUE"""),39948.666666666664)</f>
        <v>39948.66667</v>
      </c>
      <c r="B840" s="1">
        <f>IFERROR(__xludf.DUMMYFUNCTION("""COMPUTED_VALUE"""),69.0)</f>
        <v>69</v>
      </c>
    </row>
    <row r="841">
      <c r="A841" s="2">
        <f>IFERROR(__xludf.DUMMYFUNCTION("""COMPUTED_VALUE"""),39951.666666666664)</f>
        <v>39951.66667</v>
      </c>
      <c r="B841" s="1">
        <f>IFERROR(__xludf.DUMMYFUNCTION("""COMPUTED_VALUE"""),71.62)</f>
        <v>71.62</v>
      </c>
    </row>
    <row r="842">
      <c r="A842" s="2">
        <f>IFERROR(__xludf.DUMMYFUNCTION("""COMPUTED_VALUE"""),39952.666666666664)</f>
        <v>39952.66667</v>
      </c>
      <c r="B842" s="1">
        <f>IFERROR(__xludf.DUMMYFUNCTION("""COMPUTED_VALUE"""),72.05)</f>
        <v>72.05</v>
      </c>
    </row>
    <row r="843">
      <c r="A843" s="2">
        <f>IFERROR(__xludf.DUMMYFUNCTION("""COMPUTED_VALUE"""),39953.666666666664)</f>
        <v>39953.66667</v>
      </c>
      <c r="B843" s="1">
        <f>IFERROR(__xludf.DUMMYFUNCTION("""COMPUTED_VALUE"""),72.29)</f>
        <v>72.29</v>
      </c>
    </row>
    <row r="844">
      <c r="A844" s="2">
        <f>IFERROR(__xludf.DUMMYFUNCTION("""COMPUTED_VALUE"""),39954.666666666664)</f>
        <v>39954.66667</v>
      </c>
      <c r="B844" s="1">
        <f>IFERROR(__xludf.DUMMYFUNCTION("""COMPUTED_VALUE"""),70.32)</f>
        <v>70.32</v>
      </c>
    </row>
    <row r="845">
      <c r="A845" s="2">
        <f>IFERROR(__xludf.DUMMYFUNCTION("""COMPUTED_VALUE"""),39955.666666666664)</f>
        <v>39955.66667</v>
      </c>
      <c r="B845" s="1">
        <f>IFERROR(__xludf.DUMMYFUNCTION("""COMPUTED_VALUE"""),70.35)</f>
        <v>70.35</v>
      </c>
    </row>
    <row r="846">
      <c r="A846" s="2">
        <f>IFERROR(__xludf.DUMMYFUNCTION("""COMPUTED_VALUE"""),39959.666666666664)</f>
        <v>39959.66667</v>
      </c>
      <c r="B846" s="1">
        <f>IFERROR(__xludf.DUMMYFUNCTION("""COMPUTED_VALUE"""),71.85)</f>
        <v>71.85</v>
      </c>
    </row>
    <row r="847">
      <c r="A847" s="2">
        <f>IFERROR(__xludf.DUMMYFUNCTION("""COMPUTED_VALUE"""),39960.666666666664)</f>
        <v>39960.66667</v>
      </c>
      <c r="B847" s="1">
        <f>IFERROR(__xludf.DUMMYFUNCTION("""COMPUTED_VALUE"""),71.19)</f>
        <v>71.19</v>
      </c>
    </row>
    <row r="848">
      <c r="A848" s="2">
        <f>IFERROR(__xludf.DUMMYFUNCTION("""COMPUTED_VALUE"""),39961.666666666664)</f>
        <v>39961.66667</v>
      </c>
      <c r="B848" s="1">
        <f>IFERROR(__xludf.DUMMYFUNCTION("""COMPUTED_VALUE"""),73.6)</f>
        <v>73.6</v>
      </c>
    </row>
    <row r="849">
      <c r="A849" s="2">
        <f>IFERROR(__xludf.DUMMYFUNCTION("""COMPUTED_VALUE"""),39962.666666666664)</f>
        <v>39962.66667</v>
      </c>
      <c r="B849" s="1">
        <f>IFERROR(__xludf.DUMMYFUNCTION("""COMPUTED_VALUE"""),75.16)</f>
        <v>75.16</v>
      </c>
    </row>
    <row r="850">
      <c r="A850" s="2">
        <f>IFERROR(__xludf.DUMMYFUNCTION("""COMPUTED_VALUE"""),39965.666666666664)</f>
        <v>39965.66667</v>
      </c>
      <c r="B850" s="1">
        <f>IFERROR(__xludf.DUMMYFUNCTION("""COMPUTED_VALUE"""),77.75)</f>
        <v>77.75</v>
      </c>
    </row>
    <row r="851">
      <c r="A851" s="2">
        <f>IFERROR(__xludf.DUMMYFUNCTION("""COMPUTED_VALUE"""),39966.666666666664)</f>
        <v>39966.66667</v>
      </c>
      <c r="B851" s="1">
        <f>IFERROR(__xludf.DUMMYFUNCTION("""COMPUTED_VALUE"""),77.65)</f>
        <v>77.65</v>
      </c>
    </row>
    <row r="852">
      <c r="A852" s="2">
        <f>IFERROR(__xludf.DUMMYFUNCTION("""COMPUTED_VALUE"""),39967.666666666664)</f>
        <v>39967.66667</v>
      </c>
      <c r="B852" s="1">
        <f>IFERROR(__xludf.DUMMYFUNCTION("""COMPUTED_VALUE"""),74.58)</f>
        <v>74.58</v>
      </c>
    </row>
    <row r="853">
      <c r="A853" s="2">
        <f>IFERROR(__xludf.DUMMYFUNCTION("""COMPUTED_VALUE"""),39968.666666666664)</f>
        <v>39968.66667</v>
      </c>
      <c r="B853" s="1">
        <f>IFERROR(__xludf.DUMMYFUNCTION("""COMPUTED_VALUE"""),76.24)</f>
        <v>76.24</v>
      </c>
    </row>
    <row r="854">
      <c r="A854" s="2">
        <f>IFERROR(__xludf.DUMMYFUNCTION("""COMPUTED_VALUE"""),39969.666666666664)</f>
        <v>39969.66667</v>
      </c>
      <c r="B854" s="1">
        <f>IFERROR(__xludf.DUMMYFUNCTION("""COMPUTED_VALUE"""),75.8)</f>
        <v>75.8</v>
      </c>
    </row>
    <row r="855">
      <c r="A855" s="2">
        <f>IFERROR(__xludf.DUMMYFUNCTION("""COMPUTED_VALUE"""),39972.666666666664)</f>
        <v>39972.66667</v>
      </c>
      <c r="B855" s="1">
        <f>IFERROR(__xludf.DUMMYFUNCTION("""COMPUTED_VALUE"""),75.43)</f>
        <v>75.43</v>
      </c>
    </row>
    <row r="856">
      <c r="A856" s="2">
        <f>IFERROR(__xludf.DUMMYFUNCTION("""COMPUTED_VALUE"""),39973.666666666664)</f>
        <v>39973.66667</v>
      </c>
      <c r="B856" s="1">
        <f>IFERROR(__xludf.DUMMYFUNCTION("""COMPUTED_VALUE"""),76.22)</f>
        <v>76.22</v>
      </c>
    </row>
    <row r="857">
      <c r="A857" s="2">
        <f>IFERROR(__xludf.DUMMYFUNCTION("""COMPUTED_VALUE"""),39974.666666666664)</f>
        <v>39974.66667</v>
      </c>
      <c r="B857" s="1">
        <f>IFERROR(__xludf.DUMMYFUNCTION("""COMPUTED_VALUE"""),77.0)</f>
        <v>77</v>
      </c>
    </row>
    <row r="858">
      <c r="A858" s="2">
        <f>IFERROR(__xludf.DUMMYFUNCTION("""COMPUTED_VALUE"""),39975.666666666664)</f>
        <v>39975.66667</v>
      </c>
      <c r="B858" s="1">
        <f>IFERROR(__xludf.DUMMYFUNCTION("""COMPUTED_VALUE"""),78.41)</f>
        <v>78.41</v>
      </c>
    </row>
    <row r="859">
      <c r="A859" s="2">
        <f>IFERROR(__xludf.DUMMYFUNCTION("""COMPUTED_VALUE"""),39976.666666666664)</f>
        <v>39976.66667</v>
      </c>
      <c r="B859" s="1">
        <f>IFERROR(__xludf.DUMMYFUNCTION("""COMPUTED_VALUE"""),77.69)</f>
        <v>77.69</v>
      </c>
    </row>
    <row r="860">
      <c r="A860" s="2">
        <f>IFERROR(__xludf.DUMMYFUNCTION("""COMPUTED_VALUE"""),39979.666666666664)</f>
        <v>39979.66667</v>
      </c>
      <c r="B860" s="1">
        <f>IFERROR(__xludf.DUMMYFUNCTION("""COMPUTED_VALUE"""),75.75)</f>
        <v>75.75</v>
      </c>
    </row>
    <row r="861">
      <c r="A861" s="2">
        <f>IFERROR(__xludf.DUMMYFUNCTION("""COMPUTED_VALUE"""),39980.666666666664)</f>
        <v>39980.66667</v>
      </c>
      <c r="B861" s="1">
        <f>IFERROR(__xludf.DUMMYFUNCTION("""COMPUTED_VALUE"""),73.96)</f>
        <v>73.96</v>
      </c>
    </row>
    <row r="862">
      <c r="A862" s="2">
        <f>IFERROR(__xludf.DUMMYFUNCTION("""COMPUTED_VALUE"""),39981.666666666664)</f>
        <v>39981.66667</v>
      </c>
      <c r="B862" s="1">
        <f>IFERROR(__xludf.DUMMYFUNCTION("""COMPUTED_VALUE"""),72.63)</f>
        <v>72.63</v>
      </c>
    </row>
    <row r="863">
      <c r="A863" s="2">
        <f>IFERROR(__xludf.DUMMYFUNCTION("""COMPUTED_VALUE"""),39982.666666666664)</f>
        <v>39982.66667</v>
      </c>
      <c r="B863" s="1">
        <f>IFERROR(__xludf.DUMMYFUNCTION("""COMPUTED_VALUE"""),72.36)</f>
        <v>72.36</v>
      </c>
    </row>
    <row r="864">
      <c r="A864" s="2">
        <f>IFERROR(__xludf.DUMMYFUNCTION("""COMPUTED_VALUE"""),39983.666666666664)</f>
        <v>39983.66667</v>
      </c>
      <c r="B864" s="1">
        <f>IFERROR(__xludf.DUMMYFUNCTION("""COMPUTED_VALUE"""),71.68)</f>
        <v>71.68</v>
      </c>
    </row>
    <row r="865">
      <c r="A865" s="2">
        <f>IFERROR(__xludf.DUMMYFUNCTION("""COMPUTED_VALUE"""),39986.666666666664)</f>
        <v>39986.66667</v>
      </c>
      <c r="B865" s="1">
        <f>IFERROR(__xludf.DUMMYFUNCTION("""COMPUTED_VALUE"""),67.77)</f>
        <v>67.77</v>
      </c>
    </row>
    <row r="866">
      <c r="A866" s="2">
        <f>IFERROR(__xludf.DUMMYFUNCTION("""COMPUTED_VALUE"""),39987.666666666664)</f>
        <v>39987.66667</v>
      </c>
      <c r="B866" s="1">
        <f>IFERROR(__xludf.DUMMYFUNCTION("""COMPUTED_VALUE"""),68.11)</f>
        <v>68.11</v>
      </c>
    </row>
    <row r="867">
      <c r="A867" s="2">
        <f>IFERROR(__xludf.DUMMYFUNCTION("""COMPUTED_VALUE"""),39988.666666666664)</f>
        <v>39988.66667</v>
      </c>
      <c r="B867" s="1">
        <f>IFERROR(__xludf.DUMMYFUNCTION("""COMPUTED_VALUE"""),68.46)</f>
        <v>68.46</v>
      </c>
    </row>
    <row r="868">
      <c r="A868" s="2">
        <f>IFERROR(__xludf.DUMMYFUNCTION("""COMPUTED_VALUE"""),39989.666666666664)</f>
        <v>39989.66667</v>
      </c>
      <c r="B868" s="1">
        <f>IFERROR(__xludf.DUMMYFUNCTION("""COMPUTED_VALUE"""),70.16)</f>
        <v>70.16</v>
      </c>
    </row>
    <row r="869">
      <c r="A869" s="2">
        <f>IFERROR(__xludf.DUMMYFUNCTION("""COMPUTED_VALUE"""),39990.666666666664)</f>
        <v>39990.66667</v>
      </c>
      <c r="B869" s="1">
        <f>IFERROR(__xludf.DUMMYFUNCTION("""COMPUTED_VALUE"""),69.6)</f>
        <v>69.6</v>
      </c>
    </row>
    <row r="870">
      <c r="A870" s="2">
        <f>IFERROR(__xludf.DUMMYFUNCTION("""COMPUTED_VALUE"""),39993.666666666664)</f>
        <v>39993.66667</v>
      </c>
      <c r="B870" s="1">
        <f>IFERROR(__xludf.DUMMYFUNCTION("""COMPUTED_VALUE"""),70.4)</f>
        <v>70.4</v>
      </c>
    </row>
    <row r="871">
      <c r="A871" s="2">
        <f>IFERROR(__xludf.DUMMYFUNCTION("""COMPUTED_VALUE"""),39994.666666666664)</f>
        <v>39994.66667</v>
      </c>
      <c r="B871" s="1">
        <f>IFERROR(__xludf.DUMMYFUNCTION("""COMPUTED_VALUE"""),69.97)</f>
        <v>69.97</v>
      </c>
    </row>
    <row r="872">
      <c r="A872" s="2">
        <f>IFERROR(__xludf.DUMMYFUNCTION("""COMPUTED_VALUE"""),39995.666666666664)</f>
        <v>39995.66667</v>
      </c>
      <c r="B872" s="1">
        <f>IFERROR(__xludf.DUMMYFUNCTION("""COMPUTED_VALUE"""),70.05)</f>
        <v>70.05</v>
      </c>
    </row>
    <row r="873">
      <c r="A873" s="2">
        <f>IFERROR(__xludf.DUMMYFUNCTION("""COMPUTED_VALUE"""),39996.666666666664)</f>
        <v>39996.66667</v>
      </c>
      <c r="B873" s="1">
        <f>IFERROR(__xludf.DUMMYFUNCTION("""COMPUTED_VALUE"""),67.25)</f>
        <v>67.25</v>
      </c>
    </row>
    <row r="874">
      <c r="A874" s="2">
        <f>IFERROR(__xludf.DUMMYFUNCTION("""COMPUTED_VALUE"""),40000.666666666664)</f>
        <v>40000.66667</v>
      </c>
      <c r="B874" s="1">
        <f>IFERROR(__xludf.DUMMYFUNCTION("""COMPUTED_VALUE"""),66.4)</f>
        <v>66.4</v>
      </c>
    </row>
    <row r="875">
      <c r="A875" s="2">
        <f>IFERROR(__xludf.DUMMYFUNCTION("""COMPUTED_VALUE"""),40001.666666666664)</f>
        <v>40001.66667</v>
      </c>
      <c r="B875" s="1">
        <f>IFERROR(__xludf.DUMMYFUNCTION("""COMPUTED_VALUE"""),64.66)</f>
        <v>64.66</v>
      </c>
    </row>
    <row r="876">
      <c r="A876" s="2">
        <f>IFERROR(__xludf.DUMMYFUNCTION("""COMPUTED_VALUE"""),40002.666666666664)</f>
        <v>40002.66667</v>
      </c>
      <c r="B876" s="1">
        <f>IFERROR(__xludf.DUMMYFUNCTION("""COMPUTED_VALUE"""),64.5)</f>
        <v>64.5</v>
      </c>
    </row>
    <row r="877">
      <c r="A877" s="2">
        <f>IFERROR(__xludf.DUMMYFUNCTION("""COMPUTED_VALUE"""),40003.666666666664)</f>
        <v>40003.66667</v>
      </c>
      <c r="B877" s="1">
        <f>IFERROR(__xludf.DUMMYFUNCTION("""COMPUTED_VALUE"""),65.38)</f>
        <v>65.38</v>
      </c>
    </row>
    <row r="878">
      <c r="A878" s="2">
        <f>IFERROR(__xludf.DUMMYFUNCTION("""COMPUTED_VALUE"""),40004.666666666664)</f>
        <v>40004.66667</v>
      </c>
      <c r="B878" s="1">
        <f>IFERROR(__xludf.DUMMYFUNCTION("""COMPUTED_VALUE"""),64.87)</f>
        <v>64.87</v>
      </c>
    </row>
    <row r="879">
      <c r="A879" s="2">
        <f>IFERROR(__xludf.DUMMYFUNCTION("""COMPUTED_VALUE"""),40007.666666666664)</f>
        <v>40007.66667</v>
      </c>
      <c r="B879" s="1">
        <f>IFERROR(__xludf.DUMMYFUNCTION("""COMPUTED_VALUE"""),65.86)</f>
        <v>65.86</v>
      </c>
    </row>
    <row r="880">
      <c r="A880" s="2">
        <f>IFERROR(__xludf.DUMMYFUNCTION("""COMPUTED_VALUE"""),40008.666666666664)</f>
        <v>40008.66667</v>
      </c>
      <c r="B880" s="1">
        <f>IFERROR(__xludf.DUMMYFUNCTION("""COMPUTED_VALUE"""),66.84)</f>
        <v>66.84</v>
      </c>
    </row>
    <row r="881">
      <c r="A881" s="2">
        <f>IFERROR(__xludf.DUMMYFUNCTION("""COMPUTED_VALUE"""),40009.666666666664)</f>
        <v>40009.66667</v>
      </c>
      <c r="B881" s="1">
        <f>IFERROR(__xludf.DUMMYFUNCTION("""COMPUTED_VALUE"""),69.35)</f>
        <v>69.35</v>
      </c>
    </row>
    <row r="882">
      <c r="A882" s="2">
        <f>IFERROR(__xludf.DUMMYFUNCTION("""COMPUTED_VALUE"""),40010.666666666664)</f>
        <v>40010.66667</v>
      </c>
      <c r="B882" s="1">
        <f>IFERROR(__xludf.DUMMYFUNCTION("""COMPUTED_VALUE"""),70.2)</f>
        <v>70.2</v>
      </c>
    </row>
    <row r="883">
      <c r="A883" s="2">
        <f>IFERROR(__xludf.DUMMYFUNCTION("""COMPUTED_VALUE"""),40011.666666666664)</f>
        <v>40011.66667</v>
      </c>
      <c r="B883" s="1">
        <f>IFERROR(__xludf.DUMMYFUNCTION("""COMPUTED_VALUE"""),70.7)</f>
        <v>70.7</v>
      </c>
    </row>
    <row r="884">
      <c r="A884" s="2">
        <f>IFERROR(__xludf.DUMMYFUNCTION("""COMPUTED_VALUE"""),40014.666666666664)</f>
        <v>40014.66667</v>
      </c>
      <c r="B884" s="1">
        <f>IFERROR(__xludf.DUMMYFUNCTION("""COMPUTED_VALUE"""),71.79)</f>
        <v>71.79</v>
      </c>
    </row>
    <row r="885">
      <c r="A885" s="2">
        <f>IFERROR(__xludf.DUMMYFUNCTION("""COMPUTED_VALUE"""),40015.666666666664)</f>
        <v>40015.66667</v>
      </c>
      <c r="B885" s="1">
        <f>IFERROR(__xludf.DUMMYFUNCTION("""COMPUTED_VALUE"""),72.45)</f>
        <v>72.45</v>
      </c>
    </row>
    <row r="886">
      <c r="A886" s="2">
        <f>IFERROR(__xludf.DUMMYFUNCTION("""COMPUTED_VALUE"""),40016.666666666664)</f>
        <v>40016.66667</v>
      </c>
      <c r="B886" s="1">
        <f>IFERROR(__xludf.DUMMYFUNCTION("""COMPUTED_VALUE"""),71.79)</f>
        <v>71.79</v>
      </c>
    </row>
    <row r="887">
      <c r="A887" s="2">
        <f>IFERROR(__xludf.DUMMYFUNCTION("""COMPUTED_VALUE"""),40017.666666666664)</f>
        <v>40017.66667</v>
      </c>
      <c r="B887" s="1">
        <f>IFERROR(__xludf.DUMMYFUNCTION("""COMPUTED_VALUE"""),73.98)</f>
        <v>73.98</v>
      </c>
    </row>
    <row r="888">
      <c r="A888" s="2">
        <f>IFERROR(__xludf.DUMMYFUNCTION("""COMPUTED_VALUE"""),40018.666666666664)</f>
        <v>40018.66667</v>
      </c>
      <c r="B888" s="1">
        <f>IFERROR(__xludf.DUMMYFUNCTION("""COMPUTED_VALUE"""),74.89)</f>
        <v>74.89</v>
      </c>
    </row>
    <row r="889">
      <c r="A889" s="2">
        <f>IFERROR(__xludf.DUMMYFUNCTION("""COMPUTED_VALUE"""),40021.666666666664)</f>
        <v>40021.66667</v>
      </c>
      <c r="B889" s="1">
        <f>IFERROR(__xludf.DUMMYFUNCTION("""COMPUTED_VALUE"""),75.03)</f>
        <v>75.03</v>
      </c>
    </row>
    <row r="890">
      <c r="A890" s="2">
        <f>IFERROR(__xludf.DUMMYFUNCTION("""COMPUTED_VALUE"""),40022.666666666664)</f>
        <v>40022.66667</v>
      </c>
      <c r="B890" s="1">
        <f>IFERROR(__xludf.DUMMYFUNCTION("""COMPUTED_VALUE"""),73.84)</f>
        <v>73.84</v>
      </c>
    </row>
    <row r="891">
      <c r="A891" s="2">
        <f>IFERROR(__xludf.DUMMYFUNCTION("""COMPUTED_VALUE"""),40023.666666666664)</f>
        <v>40023.66667</v>
      </c>
      <c r="B891" s="1">
        <f>IFERROR(__xludf.DUMMYFUNCTION("""COMPUTED_VALUE"""),72.05)</f>
        <v>72.05</v>
      </c>
    </row>
    <row r="892">
      <c r="A892" s="2">
        <f>IFERROR(__xludf.DUMMYFUNCTION("""COMPUTED_VALUE"""),40024.666666666664)</f>
        <v>40024.66667</v>
      </c>
      <c r="B892" s="1">
        <f>IFERROR(__xludf.DUMMYFUNCTION("""COMPUTED_VALUE"""),73.11)</f>
        <v>73.11</v>
      </c>
    </row>
    <row r="893">
      <c r="A893" s="2">
        <f>IFERROR(__xludf.DUMMYFUNCTION("""COMPUTED_VALUE"""),40025.666666666664)</f>
        <v>40025.66667</v>
      </c>
      <c r="B893" s="1">
        <f>IFERROR(__xludf.DUMMYFUNCTION("""COMPUTED_VALUE"""),73.85)</f>
        <v>73.85</v>
      </c>
    </row>
    <row r="894">
      <c r="A894" s="2">
        <f>IFERROR(__xludf.DUMMYFUNCTION("""COMPUTED_VALUE"""),40028.666666666664)</f>
        <v>40028.66667</v>
      </c>
      <c r="B894" s="1">
        <f>IFERROR(__xludf.DUMMYFUNCTION("""COMPUTED_VALUE"""),75.95)</f>
        <v>75.95</v>
      </c>
    </row>
    <row r="895">
      <c r="A895" s="2">
        <f>IFERROR(__xludf.DUMMYFUNCTION("""COMPUTED_VALUE"""),40029.666666666664)</f>
        <v>40029.66667</v>
      </c>
      <c r="B895" s="1">
        <f>IFERROR(__xludf.DUMMYFUNCTION("""COMPUTED_VALUE"""),75.71)</f>
        <v>75.71</v>
      </c>
    </row>
    <row r="896">
      <c r="A896" s="2">
        <f>IFERROR(__xludf.DUMMYFUNCTION("""COMPUTED_VALUE"""),40030.666666666664)</f>
        <v>40030.66667</v>
      </c>
      <c r="B896" s="1">
        <f>IFERROR(__xludf.DUMMYFUNCTION("""COMPUTED_VALUE"""),74.9)</f>
        <v>74.9</v>
      </c>
    </row>
    <row r="897">
      <c r="A897" s="2">
        <f>IFERROR(__xludf.DUMMYFUNCTION("""COMPUTED_VALUE"""),40031.666666666664)</f>
        <v>40031.66667</v>
      </c>
      <c r="B897" s="1">
        <f>IFERROR(__xludf.DUMMYFUNCTION("""COMPUTED_VALUE"""),74.17)</f>
        <v>74.17</v>
      </c>
    </row>
    <row r="898">
      <c r="A898" s="2">
        <f>IFERROR(__xludf.DUMMYFUNCTION("""COMPUTED_VALUE"""),40032.666666666664)</f>
        <v>40032.66667</v>
      </c>
      <c r="B898" s="1">
        <f>IFERROR(__xludf.DUMMYFUNCTION("""COMPUTED_VALUE"""),74.32)</f>
        <v>74.32</v>
      </c>
    </row>
    <row r="899">
      <c r="A899" s="2">
        <f>IFERROR(__xludf.DUMMYFUNCTION("""COMPUTED_VALUE"""),40035.666666666664)</f>
        <v>40035.66667</v>
      </c>
      <c r="B899" s="1">
        <f>IFERROR(__xludf.DUMMYFUNCTION("""COMPUTED_VALUE"""),74.53)</f>
        <v>74.53</v>
      </c>
    </row>
    <row r="900">
      <c r="A900" s="2">
        <f>IFERROR(__xludf.DUMMYFUNCTION("""COMPUTED_VALUE"""),40036.666666666664)</f>
        <v>40036.66667</v>
      </c>
      <c r="B900" s="1">
        <f>IFERROR(__xludf.DUMMYFUNCTION("""COMPUTED_VALUE"""),73.3)</f>
        <v>73.3</v>
      </c>
    </row>
    <row r="901">
      <c r="A901" s="2">
        <f>IFERROR(__xludf.DUMMYFUNCTION("""COMPUTED_VALUE"""),40037.666666666664)</f>
        <v>40037.66667</v>
      </c>
      <c r="B901" s="1">
        <f>IFERROR(__xludf.DUMMYFUNCTION("""COMPUTED_VALUE"""),74.24)</f>
        <v>74.24</v>
      </c>
    </row>
    <row r="902">
      <c r="A902" s="2">
        <f>IFERROR(__xludf.DUMMYFUNCTION("""COMPUTED_VALUE"""),40038.666666666664)</f>
        <v>40038.66667</v>
      </c>
      <c r="B902" s="1">
        <f>IFERROR(__xludf.DUMMYFUNCTION("""COMPUTED_VALUE"""),75.15)</f>
        <v>75.15</v>
      </c>
    </row>
    <row r="903">
      <c r="A903" s="2">
        <f>IFERROR(__xludf.DUMMYFUNCTION("""COMPUTED_VALUE"""),40039.666666666664)</f>
        <v>40039.66667</v>
      </c>
      <c r="B903" s="1">
        <f>IFERROR(__xludf.DUMMYFUNCTION("""COMPUTED_VALUE"""),73.97)</f>
        <v>73.97</v>
      </c>
    </row>
    <row r="904">
      <c r="A904" s="2">
        <f>IFERROR(__xludf.DUMMYFUNCTION("""COMPUTED_VALUE"""),40042.666666666664)</f>
        <v>40042.66667</v>
      </c>
      <c r="B904" s="1">
        <f>IFERROR(__xludf.DUMMYFUNCTION("""COMPUTED_VALUE"""),71.58)</f>
        <v>71.58</v>
      </c>
    </row>
    <row r="905">
      <c r="A905" s="2">
        <f>IFERROR(__xludf.DUMMYFUNCTION("""COMPUTED_VALUE"""),40043.666666666664)</f>
        <v>40043.66667</v>
      </c>
      <c r="B905" s="1">
        <f>IFERROR(__xludf.DUMMYFUNCTION("""COMPUTED_VALUE"""),72.36)</f>
        <v>72.36</v>
      </c>
    </row>
    <row r="906">
      <c r="A906" s="2">
        <f>IFERROR(__xludf.DUMMYFUNCTION("""COMPUTED_VALUE"""),40044.666666666664)</f>
        <v>40044.66667</v>
      </c>
      <c r="B906" s="1">
        <f>IFERROR(__xludf.DUMMYFUNCTION("""COMPUTED_VALUE"""),73.66)</f>
        <v>73.66</v>
      </c>
    </row>
    <row r="907">
      <c r="A907" s="2">
        <f>IFERROR(__xludf.DUMMYFUNCTION("""COMPUTED_VALUE"""),40045.666666666664)</f>
        <v>40045.66667</v>
      </c>
      <c r="B907" s="1">
        <f>IFERROR(__xludf.DUMMYFUNCTION("""COMPUTED_VALUE"""),74.33)</f>
        <v>74.33</v>
      </c>
    </row>
    <row r="908">
      <c r="A908" s="2">
        <f>IFERROR(__xludf.DUMMYFUNCTION("""COMPUTED_VALUE"""),40046.666666666664)</f>
        <v>40046.66667</v>
      </c>
      <c r="B908" s="1">
        <f>IFERROR(__xludf.DUMMYFUNCTION("""COMPUTED_VALUE"""),76.39)</f>
        <v>76.39</v>
      </c>
    </row>
    <row r="909">
      <c r="A909" s="2">
        <f>IFERROR(__xludf.DUMMYFUNCTION("""COMPUTED_VALUE"""),40049.666666666664)</f>
        <v>40049.66667</v>
      </c>
      <c r="B909" s="1">
        <f>IFERROR(__xludf.DUMMYFUNCTION("""COMPUTED_VALUE"""),77.38)</f>
        <v>77.38</v>
      </c>
    </row>
    <row r="910">
      <c r="A910" s="2">
        <f>IFERROR(__xludf.DUMMYFUNCTION("""COMPUTED_VALUE"""),40050.666666666664)</f>
        <v>40050.66667</v>
      </c>
      <c r="B910" s="1">
        <f>IFERROR(__xludf.DUMMYFUNCTION("""COMPUTED_VALUE"""),76.32)</f>
        <v>76.32</v>
      </c>
    </row>
    <row r="911">
      <c r="A911" s="2">
        <f>IFERROR(__xludf.DUMMYFUNCTION("""COMPUTED_VALUE"""),40051.666666666664)</f>
        <v>40051.66667</v>
      </c>
      <c r="B911" s="1">
        <f>IFERROR(__xludf.DUMMYFUNCTION("""COMPUTED_VALUE"""),76.5)</f>
        <v>76.5</v>
      </c>
    </row>
    <row r="912">
      <c r="A912" s="2">
        <f>IFERROR(__xludf.DUMMYFUNCTION("""COMPUTED_VALUE"""),40052.666666666664)</f>
        <v>40052.66667</v>
      </c>
      <c r="B912" s="1">
        <f>IFERROR(__xludf.DUMMYFUNCTION("""COMPUTED_VALUE"""),76.31)</f>
        <v>76.31</v>
      </c>
    </row>
    <row r="913">
      <c r="A913" s="2">
        <f>IFERROR(__xludf.DUMMYFUNCTION("""COMPUTED_VALUE"""),40053.666666666664)</f>
        <v>40053.66667</v>
      </c>
      <c r="B913" s="1">
        <f>IFERROR(__xludf.DUMMYFUNCTION("""COMPUTED_VALUE"""),76.35)</f>
        <v>76.35</v>
      </c>
    </row>
    <row r="914">
      <c r="A914" s="2">
        <f>IFERROR(__xludf.DUMMYFUNCTION("""COMPUTED_VALUE"""),40056.666666666664)</f>
        <v>40056.66667</v>
      </c>
      <c r="B914" s="1">
        <f>IFERROR(__xludf.DUMMYFUNCTION("""COMPUTED_VALUE"""),74.74)</f>
        <v>74.74</v>
      </c>
    </row>
    <row r="915">
      <c r="A915" s="2">
        <f>IFERROR(__xludf.DUMMYFUNCTION("""COMPUTED_VALUE"""),40057.666666666664)</f>
        <v>40057.66667</v>
      </c>
      <c r="B915" s="1">
        <f>IFERROR(__xludf.DUMMYFUNCTION("""COMPUTED_VALUE"""),73.42)</f>
        <v>73.42</v>
      </c>
    </row>
    <row r="916">
      <c r="A916" s="2">
        <f>IFERROR(__xludf.DUMMYFUNCTION("""COMPUTED_VALUE"""),40058.666666666664)</f>
        <v>40058.66667</v>
      </c>
      <c r="B916" s="1">
        <f>IFERROR(__xludf.DUMMYFUNCTION("""COMPUTED_VALUE"""),73.05)</f>
        <v>73.05</v>
      </c>
    </row>
    <row r="917">
      <c r="A917" s="2">
        <f>IFERROR(__xludf.DUMMYFUNCTION("""COMPUTED_VALUE"""),40059.666666666664)</f>
        <v>40059.66667</v>
      </c>
      <c r="B917" s="1">
        <f>IFERROR(__xludf.DUMMYFUNCTION("""COMPUTED_VALUE"""),73.43)</f>
        <v>73.43</v>
      </c>
    </row>
    <row r="918">
      <c r="A918" s="2">
        <f>IFERROR(__xludf.DUMMYFUNCTION("""COMPUTED_VALUE"""),40060.666666666664)</f>
        <v>40060.66667</v>
      </c>
      <c r="B918" s="1">
        <f>IFERROR(__xludf.DUMMYFUNCTION("""COMPUTED_VALUE"""),74.72)</f>
        <v>74.72</v>
      </c>
    </row>
    <row r="919">
      <c r="A919" s="2">
        <f>IFERROR(__xludf.DUMMYFUNCTION("""COMPUTED_VALUE"""),40064.666666666664)</f>
        <v>40064.66667</v>
      </c>
      <c r="B919" s="1">
        <f>IFERROR(__xludf.DUMMYFUNCTION("""COMPUTED_VALUE"""),76.93)</f>
        <v>76.93</v>
      </c>
    </row>
    <row r="920">
      <c r="A920" s="2">
        <f>IFERROR(__xludf.DUMMYFUNCTION("""COMPUTED_VALUE"""),40065.666666666664)</f>
        <v>40065.66667</v>
      </c>
      <c r="B920" s="1">
        <f>IFERROR(__xludf.DUMMYFUNCTION("""COMPUTED_VALUE"""),77.08)</f>
        <v>77.08</v>
      </c>
    </row>
    <row r="921">
      <c r="A921" s="2">
        <f>IFERROR(__xludf.DUMMYFUNCTION("""COMPUTED_VALUE"""),40066.666666666664)</f>
        <v>40066.66667</v>
      </c>
      <c r="B921" s="1">
        <f>IFERROR(__xludf.DUMMYFUNCTION("""COMPUTED_VALUE"""),78.62)</f>
        <v>78.62</v>
      </c>
    </row>
    <row r="922">
      <c r="A922" s="2">
        <f>IFERROR(__xludf.DUMMYFUNCTION("""COMPUTED_VALUE"""),40067.666666666664)</f>
        <v>40067.66667</v>
      </c>
      <c r="B922" s="1">
        <f>IFERROR(__xludf.DUMMYFUNCTION("""COMPUTED_VALUE"""),78.84)</f>
        <v>78.84</v>
      </c>
    </row>
    <row r="923">
      <c r="A923" s="2">
        <f>IFERROR(__xludf.DUMMYFUNCTION("""COMPUTED_VALUE"""),40070.666666666664)</f>
        <v>40070.66667</v>
      </c>
      <c r="B923" s="1">
        <f>IFERROR(__xludf.DUMMYFUNCTION("""COMPUTED_VALUE"""),79.57)</f>
        <v>79.57</v>
      </c>
    </row>
    <row r="924">
      <c r="A924" s="2">
        <f>IFERROR(__xludf.DUMMYFUNCTION("""COMPUTED_VALUE"""),40071.666666666664)</f>
        <v>40071.66667</v>
      </c>
      <c r="B924" s="1">
        <f>IFERROR(__xludf.DUMMYFUNCTION("""COMPUTED_VALUE"""),80.47)</f>
        <v>80.47</v>
      </c>
    </row>
    <row r="925">
      <c r="A925" s="2">
        <f>IFERROR(__xludf.DUMMYFUNCTION("""COMPUTED_VALUE"""),40072.666666666664)</f>
        <v>40072.66667</v>
      </c>
      <c r="B925" s="1">
        <f>IFERROR(__xludf.DUMMYFUNCTION("""COMPUTED_VALUE"""),82.41)</f>
        <v>82.41</v>
      </c>
    </row>
    <row r="926">
      <c r="A926" s="2">
        <f>IFERROR(__xludf.DUMMYFUNCTION("""COMPUTED_VALUE"""),40073.666666666664)</f>
        <v>40073.66667</v>
      </c>
      <c r="B926" s="1">
        <f>IFERROR(__xludf.DUMMYFUNCTION("""COMPUTED_VALUE"""),81.81)</f>
        <v>81.81</v>
      </c>
    </row>
    <row r="927">
      <c r="A927" s="2">
        <f>IFERROR(__xludf.DUMMYFUNCTION("""COMPUTED_VALUE"""),40074.666666666664)</f>
        <v>40074.66667</v>
      </c>
      <c r="B927" s="1">
        <f>IFERROR(__xludf.DUMMYFUNCTION("""COMPUTED_VALUE"""),81.66)</f>
        <v>81.66</v>
      </c>
    </row>
    <row r="928">
      <c r="A928" s="2">
        <f>IFERROR(__xludf.DUMMYFUNCTION("""COMPUTED_VALUE"""),40077.666666666664)</f>
        <v>40077.66667</v>
      </c>
      <c r="B928" s="1">
        <f>IFERROR(__xludf.DUMMYFUNCTION("""COMPUTED_VALUE"""),80.82)</f>
        <v>80.82</v>
      </c>
    </row>
    <row r="929">
      <c r="A929" s="2">
        <f>IFERROR(__xludf.DUMMYFUNCTION("""COMPUTED_VALUE"""),40078.666666666664)</f>
        <v>40078.66667</v>
      </c>
      <c r="B929" s="1">
        <f>IFERROR(__xludf.DUMMYFUNCTION("""COMPUTED_VALUE"""),82.29)</f>
        <v>82.29</v>
      </c>
    </row>
    <row r="930">
      <c r="A930" s="2">
        <f>IFERROR(__xludf.DUMMYFUNCTION("""COMPUTED_VALUE"""),40079.666666666664)</f>
        <v>40079.66667</v>
      </c>
      <c r="B930" s="1">
        <f>IFERROR(__xludf.DUMMYFUNCTION("""COMPUTED_VALUE"""),80.5)</f>
        <v>80.5</v>
      </c>
    </row>
    <row r="931">
      <c r="A931" s="2">
        <f>IFERROR(__xludf.DUMMYFUNCTION("""COMPUTED_VALUE"""),40080.666666666664)</f>
        <v>40080.66667</v>
      </c>
      <c r="B931" s="1">
        <f>IFERROR(__xludf.DUMMYFUNCTION("""COMPUTED_VALUE"""),79.11)</f>
        <v>79.11</v>
      </c>
    </row>
    <row r="932">
      <c r="A932" s="2">
        <f>IFERROR(__xludf.DUMMYFUNCTION("""COMPUTED_VALUE"""),40081.666666666664)</f>
        <v>40081.66667</v>
      </c>
      <c r="B932" s="1">
        <f>IFERROR(__xludf.DUMMYFUNCTION("""COMPUTED_VALUE"""),79.03)</f>
        <v>79.03</v>
      </c>
    </row>
    <row r="933">
      <c r="A933" s="2">
        <f>IFERROR(__xludf.DUMMYFUNCTION("""COMPUTED_VALUE"""),40084.666666666664)</f>
        <v>40084.66667</v>
      </c>
      <c r="B933" s="1">
        <f>IFERROR(__xludf.DUMMYFUNCTION("""COMPUTED_VALUE"""),80.39)</f>
        <v>80.39</v>
      </c>
    </row>
    <row r="934">
      <c r="A934" s="2">
        <f>IFERROR(__xludf.DUMMYFUNCTION("""COMPUTED_VALUE"""),40085.666666666664)</f>
        <v>40085.66667</v>
      </c>
      <c r="B934" s="1">
        <f>IFERROR(__xludf.DUMMYFUNCTION("""COMPUTED_VALUE"""),80.18)</f>
        <v>80.18</v>
      </c>
    </row>
    <row r="935">
      <c r="A935" s="2">
        <f>IFERROR(__xludf.DUMMYFUNCTION("""COMPUTED_VALUE"""),40086.666666666664)</f>
        <v>40086.66667</v>
      </c>
      <c r="B935" s="1">
        <f>IFERROR(__xludf.DUMMYFUNCTION("""COMPUTED_VALUE"""),79.81)</f>
        <v>79.81</v>
      </c>
    </row>
    <row r="936">
      <c r="A936" s="2">
        <f>IFERROR(__xludf.DUMMYFUNCTION("""COMPUTED_VALUE"""),40087.666666666664)</f>
        <v>40087.66667</v>
      </c>
      <c r="B936" s="1">
        <f>IFERROR(__xludf.DUMMYFUNCTION("""COMPUTED_VALUE"""),77.37)</f>
        <v>77.37</v>
      </c>
    </row>
    <row r="937">
      <c r="A937" s="2">
        <f>IFERROR(__xludf.DUMMYFUNCTION("""COMPUTED_VALUE"""),40088.666666666664)</f>
        <v>40088.66667</v>
      </c>
      <c r="B937" s="1">
        <f>IFERROR(__xludf.DUMMYFUNCTION("""COMPUTED_VALUE"""),76.84)</f>
        <v>76.84</v>
      </c>
    </row>
    <row r="938">
      <c r="A938" s="2">
        <f>IFERROR(__xludf.DUMMYFUNCTION("""COMPUTED_VALUE"""),40091.666666666664)</f>
        <v>40091.66667</v>
      </c>
      <c r="B938" s="1">
        <f>IFERROR(__xludf.DUMMYFUNCTION("""COMPUTED_VALUE"""),78.74)</f>
        <v>78.74</v>
      </c>
    </row>
    <row r="939">
      <c r="A939" s="2">
        <f>IFERROR(__xludf.DUMMYFUNCTION("""COMPUTED_VALUE"""),40092.666666666664)</f>
        <v>40092.66667</v>
      </c>
      <c r="B939" s="1">
        <f>IFERROR(__xludf.DUMMYFUNCTION("""COMPUTED_VALUE"""),80.51)</f>
        <v>80.51</v>
      </c>
    </row>
    <row r="940">
      <c r="A940" s="2">
        <f>IFERROR(__xludf.DUMMYFUNCTION("""COMPUTED_VALUE"""),40093.666666666664)</f>
        <v>40093.66667</v>
      </c>
      <c r="B940" s="1">
        <f>IFERROR(__xludf.DUMMYFUNCTION("""COMPUTED_VALUE"""),81.17)</f>
        <v>81.17</v>
      </c>
    </row>
    <row r="941">
      <c r="A941" s="2">
        <f>IFERROR(__xludf.DUMMYFUNCTION("""COMPUTED_VALUE"""),40094.666666666664)</f>
        <v>40094.66667</v>
      </c>
      <c r="B941" s="1">
        <f>IFERROR(__xludf.DUMMYFUNCTION("""COMPUTED_VALUE"""),83.22)</f>
        <v>83.22</v>
      </c>
    </row>
    <row r="942">
      <c r="A942" s="2">
        <f>IFERROR(__xludf.DUMMYFUNCTION("""COMPUTED_VALUE"""),40095.666666666664)</f>
        <v>40095.66667</v>
      </c>
      <c r="B942" s="1">
        <f>IFERROR(__xludf.DUMMYFUNCTION("""COMPUTED_VALUE"""),83.15)</f>
        <v>83.15</v>
      </c>
    </row>
    <row r="943">
      <c r="A943" s="2">
        <f>IFERROR(__xludf.DUMMYFUNCTION("""COMPUTED_VALUE"""),40098.666666666664)</f>
        <v>40098.66667</v>
      </c>
      <c r="B943" s="1">
        <f>IFERROR(__xludf.DUMMYFUNCTION("""COMPUTED_VALUE"""),84.28)</f>
        <v>84.28</v>
      </c>
    </row>
    <row r="944">
      <c r="A944" s="2">
        <f>IFERROR(__xludf.DUMMYFUNCTION("""COMPUTED_VALUE"""),40099.666666666664)</f>
        <v>40099.66667</v>
      </c>
      <c r="B944" s="1">
        <f>IFERROR(__xludf.DUMMYFUNCTION("""COMPUTED_VALUE"""),84.26)</f>
        <v>84.26</v>
      </c>
    </row>
    <row r="945">
      <c r="A945" s="2">
        <f>IFERROR(__xludf.DUMMYFUNCTION("""COMPUTED_VALUE"""),40100.666666666664)</f>
        <v>40100.66667</v>
      </c>
      <c r="B945" s="1">
        <f>IFERROR(__xludf.DUMMYFUNCTION("""COMPUTED_VALUE"""),85.71)</f>
        <v>85.71</v>
      </c>
    </row>
    <row r="946">
      <c r="A946" s="2">
        <f>IFERROR(__xludf.DUMMYFUNCTION("""COMPUTED_VALUE"""),40101.666666666664)</f>
        <v>40101.66667</v>
      </c>
      <c r="B946" s="1">
        <f>IFERROR(__xludf.DUMMYFUNCTION("""COMPUTED_VALUE"""),87.42)</f>
        <v>87.42</v>
      </c>
    </row>
    <row r="947">
      <c r="A947" s="2">
        <f>IFERROR(__xludf.DUMMYFUNCTION("""COMPUTED_VALUE"""),40102.666666666664)</f>
        <v>40102.66667</v>
      </c>
      <c r="B947" s="1">
        <f>IFERROR(__xludf.DUMMYFUNCTION("""COMPUTED_VALUE"""),87.21)</f>
        <v>87.21</v>
      </c>
    </row>
    <row r="948">
      <c r="A948" s="2">
        <f>IFERROR(__xludf.DUMMYFUNCTION("""COMPUTED_VALUE"""),40105.666666666664)</f>
        <v>40105.66667</v>
      </c>
      <c r="B948" s="1">
        <f>IFERROR(__xludf.DUMMYFUNCTION("""COMPUTED_VALUE"""),88.32)</f>
        <v>88.32</v>
      </c>
    </row>
    <row r="949">
      <c r="A949" s="2">
        <f>IFERROR(__xludf.DUMMYFUNCTION("""COMPUTED_VALUE"""),40106.666666666664)</f>
        <v>40106.66667</v>
      </c>
      <c r="B949" s="1">
        <f>IFERROR(__xludf.DUMMYFUNCTION("""COMPUTED_VALUE"""),87.68)</f>
        <v>87.68</v>
      </c>
    </row>
    <row r="950">
      <c r="A950" s="2">
        <f>IFERROR(__xludf.DUMMYFUNCTION("""COMPUTED_VALUE"""),40107.666666666664)</f>
        <v>40107.66667</v>
      </c>
      <c r="B950" s="1">
        <f>IFERROR(__xludf.DUMMYFUNCTION("""COMPUTED_VALUE"""),87.36)</f>
        <v>87.36</v>
      </c>
    </row>
    <row r="951">
      <c r="A951" s="2">
        <f>IFERROR(__xludf.DUMMYFUNCTION("""COMPUTED_VALUE"""),40108.666666666664)</f>
        <v>40108.66667</v>
      </c>
      <c r="B951" s="1">
        <f>IFERROR(__xludf.DUMMYFUNCTION("""COMPUTED_VALUE"""),87.99)</f>
        <v>87.99</v>
      </c>
    </row>
    <row r="952">
      <c r="A952" s="2">
        <f>IFERROR(__xludf.DUMMYFUNCTION("""COMPUTED_VALUE"""),40109.666666666664)</f>
        <v>40109.66667</v>
      </c>
      <c r="B952" s="1">
        <f>IFERROR(__xludf.DUMMYFUNCTION("""COMPUTED_VALUE"""),86.12)</f>
        <v>86.12</v>
      </c>
    </row>
    <row r="953">
      <c r="A953" s="2">
        <f>IFERROR(__xludf.DUMMYFUNCTION("""COMPUTED_VALUE"""),40112.666666666664)</f>
        <v>40112.66667</v>
      </c>
      <c r="B953" s="1">
        <f>IFERROR(__xludf.DUMMYFUNCTION("""COMPUTED_VALUE"""),84.53)</f>
        <v>84.53</v>
      </c>
    </row>
    <row r="954">
      <c r="A954" s="2">
        <f>IFERROR(__xludf.DUMMYFUNCTION("""COMPUTED_VALUE"""),40113.666666666664)</f>
        <v>40113.66667</v>
      </c>
      <c r="B954" s="1">
        <f>IFERROR(__xludf.DUMMYFUNCTION("""COMPUTED_VALUE"""),85.1)</f>
        <v>85.1</v>
      </c>
    </row>
    <row r="955">
      <c r="A955" s="2">
        <f>IFERROR(__xludf.DUMMYFUNCTION("""COMPUTED_VALUE"""),40114.666666666664)</f>
        <v>40114.66667</v>
      </c>
      <c r="B955" s="1">
        <f>IFERROR(__xludf.DUMMYFUNCTION("""COMPUTED_VALUE"""),82.26)</f>
        <v>82.26</v>
      </c>
    </row>
    <row r="956">
      <c r="A956" s="2">
        <f>IFERROR(__xludf.DUMMYFUNCTION("""COMPUTED_VALUE"""),40115.666666666664)</f>
        <v>40115.66667</v>
      </c>
      <c r="B956" s="1">
        <f>IFERROR(__xludf.DUMMYFUNCTION("""COMPUTED_VALUE"""),84.47)</f>
        <v>84.47</v>
      </c>
    </row>
    <row r="957">
      <c r="A957" s="2">
        <f>IFERROR(__xludf.DUMMYFUNCTION("""COMPUTED_VALUE"""),40116.666666666664)</f>
        <v>40116.66667</v>
      </c>
      <c r="B957" s="1">
        <f>IFERROR(__xludf.DUMMYFUNCTION("""COMPUTED_VALUE"""),81.21)</f>
        <v>81.21</v>
      </c>
    </row>
    <row r="958">
      <c r="A958" s="2">
        <f>IFERROR(__xludf.DUMMYFUNCTION("""COMPUTED_VALUE"""),40119.666666666664)</f>
        <v>40119.66667</v>
      </c>
      <c r="B958" s="1">
        <f>IFERROR(__xludf.DUMMYFUNCTION("""COMPUTED_VALUE"""),81.65)</f>
        <v>81.65</v>
      </c>
    </row>
    <row r="959">
      <c r="A959" s="2">
        <f>IFERROR(__xludf.DUMMYFUNCTION("""COMPUTED_VALUE"""),40120.666666666664)</f>
        <v>40120.66667</v>
      </c>
      <c r="B959" s="1">
        <f>IFERROR(__xludf.DUMMYFUNCTION("""COMPUTED_VALUE"""),82.83)</f>
        <v>82.83</v>
      </c>
    </row>
    <row r="960">
      <c r="A960" s="2">
        <f>IFERROR(__xludf.DUMMYFUNCTION("""COMPUTED_VALUE"""),40121.666666666664)</f>
        <v>40121.66667</v>
      </c>
      <c r="B960" s="1">
        <f>IFERROR(__xludf.DUMMYFUNCTION("""COMPUTED_VALUE"""),82.68)</f>
        <v>82.68</v>
      </c>
    </row>
    <row r="961">
      <c r="A961" s="2">
        <f>IFERROR(__xludf.DUMMYFUNCTION("""COMPUTED_VALUE"""),40122.666666666664)</f>
        <v>40122.66667</v>
      </c>
      <c r="B961" s="1">
        <f>IFERROR(__xludf.DUMMYFUNCTION("""COMPUTED_VALUE"""),84.16)</f>
        <v>84.16</v>
      </c>
    </row>
    <row r="962">
      <c r="A962" s="2">
        <f>IFERROR(__xludf.DUMMYFUNCTION("""COMPUTED_VALUE"""),40123.666666666664)</f>
        <v>40123.66667</v>
      </c>
      <c r="B962" s="1">
        <f>IFERROR(__xludf.DUMMYFUNCTION("""COMPUTED_VALUE"""),83.87)</f>
        <v>83.87</v>
      </c>
    </row>
    <row r="963">
      <c r="A963" s="2">
        <f>IFERROR(__xludf.DUMMYFUNCTION("""COMPUTED_VALUE"""),40126.666666666664)</f>
        <v>40126.66667</v>
      </c>
      <c r="B963" s="1">
        <f>IFERROR(__xludf.DUMMYFUNCTION("""COMPUTED_VALUE"""),85.55)</f>
        <v>85.55</v>
      </c>
    </row>
    <row r="964">
      <c r="A964" s="2">
        <f>IFERROR(__xludf.DUMMYFUNCTION("""COMPUTED_VALUE"""),40127.666666666664)</f>
        <v>40127.66667</v>
      </c>
      <c r="B964" s="1">
        <f>IFERROR(__xludf.DUMMYFUNCTION("""COMPUTED_VALUE"""),85.66)</f>
        <v>85.66</v>
      </c>
    </row>
    <row r="965">
      <c r="A965" s="2">
        <f>IFERROR(__xludf.DUMMYFUNCTION("""COMPUTED_VALUE"""),40128.666666666664)</f>
        <v>40128.66667</v>
      </c>
      <c r="B965" s="1">
        <f>IFERROR(__xludf.DUMMYFUNCTION("""COMPUTED_VALUE"""),85.65)</f>
        <v>85.65</v>
      </c>
    </row>
    <row r="966">
      <c r="A966" s="2">
        <f>IFERROR(__xludf.DUMMYFUNCTION("""COMPUTED_VALUE"""),40129.666666666664)</f>
        <v>40129.66667</v>
      </c>
      <c r="B966" s="1">
        <f>IFERROR(__xludf.DUMMYFUNCTION("""COMPUTED_VALUE"""),83.75)</f>
        <v>83.75</v>
      </c>
    </row>
    <row r="967">
      <c r="A967" s="2">
        <f>IFERROR(__xludf.DUMMYFUNCTION("""COMPUTED_VALUE"""),40130.666666666664)</f>
        <v>40130.66667</v>
      </c>
      <c r="B967" s="1">
        <f>IFERROR(__xludf.DUMMYFUNCTION("""COMPUTED_VALUE"""),84.31)</f>
        <v>84.31</v>
      </c>
    </row>
    <row r="968">
      <c r="A968" s="2">
        <f>IFERROR(__xludf.DUMMYFUNCTION("""COMPUTED_VALUE"""),40133.666666666664)</f>
        <v>40133.66667</v>
      </c>
      <c r="B968" s="1">
        <f>IFERROR(__xludf.DUMMYFUNCTION("""COMPUTED_VALUE"""),86.51)</f>
        <v>86.51</v>
      </c>
    </row>
    <row r="969">
      <c r="A969" s="2">
        <f>IFERROR(__xludf.DUMMYFUNCTION("""COMPUTED_VALUE"""),40134.666666666664)</f>
        <v>40134.66667</v>
      </c>
      <c r="B969" s="1">
        <f>IFERROR(__xludf.DUMMYFUNCTION("""COMPUTED_VALUE"""),86.4)</f>
        <v>86.4</v>
      </c>
    </row>
    <row r="970">
      <c r="A970" s="2">
        <f>IFERROR(__xludf.DUMMYFUNCTION("""COMPUTED_VALUE"""),40135.666666666664)</f>
        <v>40135.66667</v>
      </c>
      <c r="B970" s="1">
        <f>IFERROR(__xludf.DUMMYFUNCTION("""COMPUTED_VALUE"""),86.0)</f>
        <v>86</v>
      </c>
    </row>
    <row r="971">
      <c r="A971" s="2">
        <f>IFERROR(__xludf.DUMMYFUNCTION("""COMPUTED_VALUE"""),40136.666666666664)</f>
        <v>40136.66667</v>
      </c>
      <c r="B971" s="1">
        <f>IFERROR(__xludf.DUMMYFUNCTION("""COMPUTED_VALUE"""),83.97)</f>
        <v>83.97</v>
      </c>
    </row>
    <row r="972">
      <c r="A972" s="2">
        <f>IFERROR(__xludf.DUMMYFUNCTION("""COMPUTED_VALUE"""),40137.666666666664)</f>
        <v>40137.66667</v>
      </c>
      <c r="B972" s="1">
        <f>IFERROR(__xludf.DUMMYFUNCTION("""COMPUTED_VALUE"""),83.04)</f>
        <v>83.04</v>
      </c>
    </row>
    <row r="973">
      <c r="A973" s="2">
        <f>IFERROR(__xludf.DUMMYFUNCTION("""COMPUTED_VALUE"""),40140.666666666664)</f>
        <v>40140.66667</v>
      </c>
      <c r="B973" s="1">
        <f>IFERROR(__xludf.DUMMYFUNCTION("""COMPUTED_VALUE"""),84.28)</f>
        <v>84.28</v>
      </c>
    </row>
    <row r="974">
      <c r="A974" s="2">
        <f>IFERROR(__xludf.DUMMYFUNCTION("""COMPUTED_VALUE"""),40141.666666666664)</f>
        <v>40141.66667</v>
      </c>
      <c r="B974" s="1">
        <f>IFERROR(__xludf.DUMMYFUNCTION("""COMPUTED_VALUE"""),84.69)</f>
        <v>84.69</v>
      </c>
    </row>
    <row r="975">
      <c r="A975" s="2">
        <f>IFERROR(__xludf.DUMMYFUNCTION("""COMPUTED_VALUE"""),40142.666666666664)</f>
        <v>40142.66667</v>
      </c>
      <c r="B975" s="1">
        <f>IFERROR(__xludf.DUMMYFUNCTION("""COMPUTED_VALUE"""),85.62)</f>
        <v>85.62</v>
      </c>
    </row>
    <row r="976">
      <c r="A976" s="2">
        <f>IFERROR(__xludf.DUMMYFUNCTION("""COMPUTED_VALUE"""),40144.666666666664)</f>
        <v>40144.66667</v>
      </c>
      <c r="B976" s="1">
        <f>IFERROR(__xludf.DUMMYFUNCTION("""COMPUTED_VALUE"""),83.48)</f>
        <v>83.48</v>
      </c>
    </row>
    <row r="977">
      <c r="A977" s="2">
        <f>IFERROR(__xludf.DUMMYFUNCTION("""COMPUTED_VALUE"""),40147.666666666664)</f>
        <v>40147.66667</v>
      </c>
      <c r="B977" s="1">
        <f>IFERROR(__xludf.DUMMYFUNCTION("""COMPUTED_VALUE"""),83.59)</f>
        <v>83.59</v>
      </c>
    </row>
    <row r="978">
      <c r="A978" s="2">
        <f>IFERROR(__xludf.DUMMYFUNCTION("""COMPUTED_VALUE"""),40148.666666666664)</f>
        <v>40148.66667</v>
      </c>
      <c r="B978" s="1">
        <f>IFERROR(__xludf.DUMMYFUNCTION("""COMPUTED_VALUE"""),84.84)</f>
        <v>84.84</v>
      </c>
    </row>
    <row r="979">
      <c r="A979" s="2">
        <f>IFERROR(__xludf.DUMMYFUNCTION("""COMPUTED_VALUE"""),40149.666666666664)</f>
        <v>40149.66667</v>
      </c>
      <c r="B979" s="1">
        <f>IFERROR(__xludf.DUMMYFUNCTION("""COMPUTED_VALUE"""),84.29)</f>
        <v>84.29</v>
      </c>
    </row>
    <row r="980">
      <c r="A980" s="2">
        <f>IFERROR(__xludf.DUMMYFUNCTION("""COMPUTED_VALUE"""),40150.666666666664)</f>
        <v>40150.66667</v>
      </c>
      <c r="B980" s="1">
        <f>IFERROR(__xludf.DUMMYFUNCTION("""COMPUTED_VALUE"""),82.97)</f>
        <v>82.97</v>
      </c>
    </row>
    <row r="981">
      <c r="A981" s="2">
        <f>IFERROR(__xludf.DUMMYFUNCTION("""COMPUTED_VALUE"""),40151.666666666664)</f>
        <v>40151.66667</v>
      </c>
      <c r="B981" s="1">
        <f>IFERROR(__xludf.DUMMYFUNCTION("""COMPUTED_VALUE"""),82.4)</f>
        <v>82.4</v>
      </c>
    </row>
    <row r="982">
      <c r="A982" s="2">
        <f>IFERROR(__xludf.DUMMYFUNCTION("""COMPUTED_VALUE"""),40154.666666666664)</f>
        <v>40154.66667</v>
      </c>
      <c r="B982" s="1">
        <f>IFERROR(__xludf.DUMMYFUNCTION("""COMPUTED_VALUE"""),82.26)</f>
        <v>82.26</v>
      </c>
    </row>
    <row r="983">
      <c r="A983" s="2">
        <f>IFERROR(__xludf.DUMMYFUNCTION("""COMPUTED_VALUE"""),40155.666666666664)</f>
        <v>40155.66667</v>
      </c>
      <c r="B983" s="1">
        <f>IFERROR(__xludf.DUMMYFUNCTION("""COMPUTED_VALUE"""),80.84)</f>
        <v>80.84</v>
      </c>
    </row>
    <row r="984">
      <c r="A984" s="2">
        <f>IFERROR(__xludf.DUMMYFUNCTION("""COMPUTED_VALUE"""),40156.666666666664)</f>
        <v>40156.66667</v>
      </c>
      <c r="B984" s="1">
        <f>IFERROR(__xludf.DUMMYFUNCTION("""COMPUTED_VALUE"""),80.86)</f>
        <v>80.86</v>
      </c>
    </row>
    <row r="985">
      <c r="A985" s="2">
        <f>IFERROR(__xludf.DUMMYFUNCTION("""COMPUTED_VALUE"""),40157.666666666664)</f>
        <v>40157.66667</v>
      </c>
      <c r="B985" s="1">
        <f>IFERROR(__xludf.DUMMYFUNCTION("""COMPUTED_VALUE"""),81.84)</f>
        <v>81.84</v>
      </c>
    </row>
    <row r="986">
      <c r="A986" s="2">
        <f>IFERROR(__xludf.DUMMYFUNCTION("""COMPUTED_VALUE"""),40158.666666666664)</f>
        <v>40158.66667</v>
      </c>
      <c r="B986" s="1">
        <f>IFERROR(__xludf.DUMMYFUNCTION("""COMPUTED_VALUE"""),81.95)</f>
        <v>81.95</v>
      </c>
    </row>
    <row r="987">
      <c r="A987" s="2">
        <f>IFERROR(__xludf.DUMMYFUNCTION("""COMPUTED_VALUE"""),40161.666666666664)</f>
        <v>40161.66667</v>
      </c>
      <c r="B987" s="1">
        <f>IFERROR(__xludf.DUMMYFUNCTION("""COMPUTED_VALUE"""),82.73)</f>
        <v>82.73</v>
      </c>
    </row>
    <row r="988">
      <c r="A988" s="2">
        <f>IFERROR(__xludf.DUMMYFUNCTION("""COMPUTED_VALUE"""),40162.666666666664)</f>
        <v>40162.66667</v>
      </c>
      <c r="B988" s="1">
        <f>IFERROR(__xludf.DUMMYFUNCTION("""COMPUTED_VALUE"""),83.07)</f>
        <v>83.07</v>
      </c>
    </row>
    <row r="989">
      <c r="A989" s="2">
        <f>IFERROR(__xludf.DUMMYFUNCTION("""COMPUTED_VALUE"""),40163.666666666664)</f>
        <v>40163.66667</v>
      </c>
      <c r="B989" s="1">
        <f>IFERROR(__xludf.DUMMYFUNCTION("""COMPUTED_VALUE"""),83.73)</f>
        <v>83.73</v>
      </c>
    </row>
    <row r="990">
      <c r="A990" s="2">
        <f>IFERROR(__xludf.DUMMYFUNCTION("""COMPUTED_VALUE"""),40164.666666666664)</f>
        <v>40164.66667</v>
      </c>
      <c r="B990" s="1">
        <f>IFERROR(__xludf.DUMMYFUNCTION("""COMPUTED_VALUE"""),83.1)</f>
        <v>83.1</v>
      </c>
    </row>
    <row r="991">
      <c r="A991" s="2">
        <f>IFERROR(__xludf.DUMMYFUNCTION("""COMPUTED_VALUE"""),40165.666666666664)</f>
        <v>40165.66667</v>
      </c>
      <c r="B991" s="1">
        <f>IFERROR(__xludf.DUMMYFUNCTION("""COMPUTED_VALUE"""),83.4)</f>
        <v>83.4</v>
      </c>
    </row>
    <row r="992">
      <c r="A992" s="2">
        <f>IFERROR(__xludf.DUMMYFUNCTION("""COMPUTED_VALUE"""),40168.666666666664)</f>
        <v>40168.66667</v>
      </c>
      <c r="B992" s="1">
        <f>IFERROR(__xludf.DUMMYFUNCTION("""COMPUTED_VALUE"""),84.38)</f>
        <v>84.38</v>
      </c>
    </row>
    <row r="993">
      <c r="A993" s="2">
        <f>IFERROR(__xludf.DUMMYFUNCTION("""COMPUTED_VALUE"""),40169.666666666664)</f>
        <v>40169.66667</v>
      </c>
      <c r="B993" s="1">
        <f>IFERROR(__xludf.DUMMYFUNCTION("""COMPUTED_VALUE"""),83.56)</f>
        <v>83.56</v>
      </c>
    </row>
    <row r="994">
      <c r="A994" s="2">
        <f>IFERROR(__xludf.DUMMYFUNCTION("""COMPUTED_VALUE"""),40170.666666666664)</f>
        <v>40170.66667</v>
      </c>
      <c r="B994" s="1">
        <f>IFERROR(__xludf.DUMMYFUNCTION("""COMPUTED_VALUE"""),84.19)</f>
        <v>84.19</v>
      </c>
    </row>
    <row r="995">
      <c r="A995" s="2">
        <f>IFERROR(__xludf.DUMMYFUNCTION("""COMPUTED_VALUE"""),40171.666666666664)</f>
        <v>40171.66667</v>
      </c>
      <c r="B995" s="1">
        <f>IFERROR(__xludf.DUMMYFUNCTION("""COMPUTED_VALUE"""),84.53)</f>
        <v>84.53</v>
      </c>
    </row>
    <row r="996">
      <c r="A996" s="2">
        <f>IFERROR(__xludf.DUMMYFUNCTION("""COMPUTED_VALUE"""),40175.666666666664)</f>
        <v>40175.66667</v>
      </c>
      <c r="B996" s="1">
        <f>IFERROR(__xludf.DUMMYFUNCTION("""COMPUTED_VALUE"""),84.75)</f>
        <v>84.75</v>
      </c>
    </row>
    <row r="997">
      <c r="A997" s="2">
        <f>IFERROR(__xludf.DUMMYFUNCTION("""COMPUTED_VALUE"""),40176.666666666664)</f>
        <v>40176.66667</v>
      </c>
      <c r="B997" s="1">
        <f>IFERROR(__xludf.DUMMYFUNCTION("""COMPUTED_VALUE"""),84.15)</f>
        <v>84.15</v>
      </c>
    </row>
    <row r="998">
      <c r="A998" s="2">
        <f>IFERROR(__xludf.DUMMYFUNCTION("""COMPUTED_VALUE"""),40177.666666666664)</f>
        <v>40177.66667</v>
      </c>
      <c r="B998" s="1">
        <f>IFERROR(__xludf.DUMMYFUNCTION("""COMPUTED_VALUE"""),84.08)</f>
        <v>84.08</v>
      </c>
    </row>
    <row r="999">
      <c r="A999" s="2">
        <f>IFERROR(__xludf.DUMMYFUNCTION("""COMPUTED_VALUE"""),40178.666666666664)</f>
        <v>40178.66667</v>
      </c>
      <c r="B999" s="1">
        <f>IFERROR(__xludf.DUMMYFUNCTION("""COMPUTED_VALUE"""),83.37)</f>
        <v>83.37</v>
      </c>
    </row>
    <row r="1000">
      <c r="A1000" s="2">
        <f>IFERROR(__xludf.DUMMYFUNCTION("""COMPUTED_VALUE"""),40182.666666666664)</f>
        <v>40182.66667</v>
      </c>
      <c r="B1000" s="1">
        <f>IFERROR(__xludf.DUMMYFUNCTION("""COMPUTED_VALUE"""),85.97)</f>
        <v>85.97</v>
      </c>
    </row>
    <row r="1001">
      <c r="A1001" s="2">
        <f>IFERROR(__xludf.DUMMYFUNCTION("""COMPUTED_VALUE"""),40183.666666666664)</f>
        <v>40183.66667</v>
      </c>
      <c r="B1001" s="1">
        <f>IFERROR(__xludf.DUMMYFUNCTION("""COMPUTED_VALUE"""),86.85)</f>
        <v>86.85</v>
      </c>
    </row>
    <row r="1002">
      <c r="A1002" s="2">
        <f>IFERROR(__xludf.DUMMYFUNCTION("""COMPUTED_VALUE"""),40184.666666666664)</f>
        <v>40184.66667</v>
      </c>
      <c r="B1002" s="1">
        <f>IFERROR(__xludf.DUMMYFUNCTION("""COMPUTED_VALUE"""),87.85)</f>
        <v>87.85</v>
      </c>
    </row>
    <row r="1003">
      <c r="A1003" s="2">
        <f>IFERROR(__xludf.DUMMYFUNCTION("""COMPUTED_VALUE"""),40185.666666666664)</f>
        <v>40185.66667</v>
      </c>
      <c r="B1003" s="1">
        <f>IFERROR(__xludf.DUMMYFUNCTION("""COMPUTED_VALUE"""),87.64)</f>
        <v>87.64</v>
      </c>
    </row>
    <row r="1004">
      <c r="A1004" s="2">
        <f>IFERROR(__xludf.DUMMYFUNCTION("""COMPUTED_VALUE"""),40186.666666666664)</f>
        <v>40186.66667</v>
      </c>
      <c r="B1004" s="1">
        <f>IFERROR(__xludf.DUMMYFUNCTION("""COMPUTED_VALUE"""),88.3)</f>
        <v>88.3</v>
      </c>
    </row>
    <row r="1005">
      <c r="A1005" s="2">
        <f>IFERROR(__xludf.DUMMYFUNCTION("""COMPUTED_VALUE"""),40189.666666666664)</f>
        <v>40189.66667</v>
      </c>
      <c r="B1005" s="1">
        <f>IFERROR(__xludf.DUMMYFUNCTION("""COMPUTED_VALUE"""),88.23)</f>
        <v>88.23</v>
      </c>
    </row>
    <row r="1006">
      <c r="A1006" s="2">
        <f>IFERROR(__xludf.DUMMYFUNCTION("""COMPUTED_VALUE"""),40190.666666666664)</f>
        <v>40190.66667</v>
      </c>
      <c r="B1006" s="1">
        <f>IFERROR(__xludf.DUMMYFUNCTION("""COMPUTED_VALUE"""),86.84)</f>
        <v>86.84</v>
      </c>
    </row>
    <row r="1007">
      <c r="A1007" s="2">
        <f>IFERROR(__xludf.DUMMYFUNCTION("""COMPUTED_VALUE"""),40191.666666666664)</f>
        <v>40191.66667</v>
      </c>
      <c r="B1007" s="1">
        <f>IFERROR(__xludf.DUMMYFUNCTION("""COMPUTED_VALUE"""),87.28)</f>
        <v>87.28</v>
      </c>
    </row>
    <row r="1008">
      <c r="A1008" s="2">
        <f>IFERROR(__xludf.DUMMYFUNCTION("""COMPUTED_VALUE"""),40192.666666666664)</f>
        <v>40192.66667</v>
      </c>
      <c r="B1008" s="1">
        <f>IFERROR(__xludf.DUMMYFUNCTION("""COMPUTED_VALUE"""),87.52)</f>
        <v>87.52</v>
      </c>
    </row>
    <row r="1009">
      <c r="A1009" s="2">
        <f>IFERROR(__xludf.DUMMYFUNCTION("""COMPUTED_VALUE"""),40193.666666666664)</f>
        <v>40193.66667</v>
      </c>
      <c r="B1009" s="1">
        <f>IFERROR(__xludf.DUMMYFUNCTION("""COMPUTED_VALUE"""),86.81)</f>
        <v>86.81</v>
      </c>
    </row>
    <row r="1010">
      <c r="A1010" s="2">
        <f>IFERROR(__xludf.DUMMYFUNCTION("""COMPUTED_VALUE"""),40197.666666666664)</f>
        <v>40197.66667</v>
      </c>
      <c r="B1010" s="1">
        <f>IFERROR(__xludf.DUMMYFUNCTION("""COMPUTED_VALUE"""),87.62)</f>
        <v>87.62</v>
      </c>
    </row>
    <row r="1011">
      <c r="A1011" s="2">
        <f>IFERROR(__xludf.DUMMYFUNCTION("""COMPUTED_VALUE"""),40198.666666666664)</f>
        <v>40198.66667</v>
      </c>
      <c r="B1011" s="1">
        <f>IFERROR(__xludf.DUMMYFUNCTION("""COMPUTED_VALUE"""),86.18)</f>
        <v>86.18</v>
      </c>
    </row>
    <row r="1012">
      <c r="A1012" s="2">
        <f>IFERROR(__xludf.DUMMYFUNCTION("""COMPUTED_VALUE"""),40199.666666666664)</f>
        <v>40199.66667</v>
      </c>
      <c r="B1012" s="1">
        <f>IFERROR(__xludf.DUMMYFUNCTION("""COMPUTED_VALUE"""),84.49)</f>
        <v>84.49</v>
      </c>
    </row>
    <row r="1013">
      <c r="A1013" s="2">
        <f>IFERROR(__xludf.DUMMYFUNCTION("""COMPUTED_VALUE"""),40200.666666666664)</f>
        <v>40200.66667</v>
      </c>
      <c r="B1013" s="1">
        <f>IFERROR(__xludf.DUMMYFUNCTION("""COMPUTED_VALUE"""),82.45)</f>
        <v>82.45</v>
      </c>
    </row>
    <row r="1014">
      <c r="A1014" s="2">
        <f>IFERROR(__xludf.DUMMYFUNCTION("""COMPUTED_VALUE"""),40203.666666666664)</f>
        <v>40203.66667</v>
      </c>
      <c r="B1014" s="1">
        <f>IFERROR(__xludf.DUMMYFUNCTION("""COMPUTED_VALUE"""),83.08)</f>
        <v>83.08</v>
      </c>
    </row>
    <row r="1015">
      <c r="A1015" s="2">
        <f>IFERROR(__xludf.DUMMYFUNCTION("""COMPUTED_VALUE"""),40204.666666666664)</f>
        <v>40204.66667</v>
      </c>
      <c r="B1015" s="1">
        <f>IFERROR(__xludf.DUMMYFUNCTION("""COMPUTED_VALUE"""),82.55)</f>
        <v>82.55</v>
      </c>
    </row>
    <row r="1016">
      <c r="A1016" s="2">
        <f>IFERROR(__xludf.DUMMYFUNCTION("""COMPUTED_VALUE"""),40205.666666666664)</f>
        <v>40205.66667</v>
      </c>
      <c r="B1016" s="1">
        <f>IFERROR(__xludf.DUMMYFUNCTION("""COMPUTED_VALUE"""),82.06)</f>
        <v>82.06</v>
      </c>
    </row>
    <row r="1017">
      <c r="A1017" s="2">
        <f>IFERROR(__xludf.DUMMYFUNCTION("""COMPUTED_VALUE"""),40206.666666666664)</f>
        <v>40206.66667</v>
      </c>
      <c r="B1017" s="1">
        <f>IFERROR(__xludf.DUMMYFUNCTION("""COMPUTED_VALUE"""),81.25)</f>
        <v>81.25</v>
      </c>
    </row>
    <row r="1018">
      <c r="A1018" s="2">
        <f>IFERROR(__xludf.DUMMYFUNCTION("""COMPUTED_VALUE"""),40207.666666666664)</f>
        <v>40207.66667</v>
      </c>
      <c r="B1018" s="1">
        <f>IFERROR(__xludf.DUMMYFUNCTION("""COMPUTED_VALUE"""),79.8)</f>
        <v>79.8</v>
      </c>
    </row>
    <row r="1019">
      <c r="A1019" s="2">
        <f>IFERROR(__xludf.DUMMYFUNCTION("""COMPUTED_VALUE"""),40210.666666666664)</f>
        <v>40210.66667</v>
      </c>
      <c r="B1019" s="1">
        <f>IFERROR(__xludf.DUMMYFUNCTION("""COMPUTED_VALUE"""),82.21)</f>
        <v>82.21</v>
      </c>
    </row>
    <row r="1020">
      <c r="A1020" s="2">
        <f>IFERROR(__xludf.DUMMYFUNCTION("""COMPUTED_VALUE"""),40211.666666666664)</f>
        <v>40211.66667</v>
      </c>
      <c r="B1020" s="1">
        <f>IFERROR(__xludf.DUMMYFUNCTION("""COMPUTED_VALUE"""),83.54)</f>
        <v>83.54</v>
      </c>
    </row>
    <row r="1021">
      <c r="A1021" s="2">
        <f>IFERROR(__xludf.DUMMYFUNCTION("""COMPUTED_VALUE"""),40212.666666666664)</f>
        <v>40212.66667</v>
      </c>
      <c r="B1021" s="1">
        <f>IFERROR(__xludf.DUMMYFUNCTION("""COMPUTED_VALUE"""),82.74)</f>
        <v>82.74</v>
      </c>
    </row>
    <row r="1022">
      <c r="A1022" s="2">
        <f>IFERROR(__xludf.DUMMYFUNCTION("""COMPUTED_VALUE"""),40213.666666666664)</f>
        <v>40213.66667</v>
      </c>
      <c r="B1022" s="1">
        <f>IFERROR(__xludf.DUMMYFUNCTION("""COMPUTED_VALUE"""),79.26)</f>
        <v>79.26</v>
      </c>
    </row>
    <row r="1023">
      <c r="A1023" s="2">
        <f>IFERROR(__xludf.DUMMYFUNCTION("""COMPUTED_VALUE"""),40214.666666666664)</f>
        <v>40214.66667</v>
      </c>
      <c r="B1023" s="1">
        <f>IFERROR(__xludf.DUMMYFUNCTION("""COMPUTED_VALUE"""),79.12)</f>
        <v>79.12</v>
      </c>
    </row>
    <row r="1024">
      <c r="A1024" s="2">
        <f>IFERROR(__xludf.DUMMYFUNCTION("""COMPUTED_VALUE"""),40217.666666666664)</f>
        <v>40217.66667</v>
      </c>
      <c r="B1024" s="1">
        <f>IFERROR(__xludf.DUMMYFUNCTION("""COMPUTED_VALUE"""),78.5)</f>
        <v>78.5</v>
      </c>
    </row>
    <row r="1025">
      <c r="A1025" s="2">
        <f>IFERROR(__xludf.DUMMYFUNCTION("""COMPUTED_VALUE"""),40218.666666666664)</f>
        <v>40218.66667</v>
      </c>
      <c r="B1025" s="1">
        <f>IFERROR(__xludf.DUMMYFUNCTION("""COMPUTED_VALUE"""),80.12)</f>
        <v>80.12</v>
      </c>
    </row>
    <row r="1026">
      <c r="A1026" s="2">
        <f>IFERROR(__xludf.DUMMYFUNCTION("""COMPUTED_VALUE"""),40219.666666666664)</f>
        <v>40219.66667</v>
      </c>
      <c r="B1026" s="1">
        <f>IFERROR(__xludf.DUMMYFUNCTION("""COMPUTED_VALUE"""),79.85)</f>
        <v>79.85</v>
      </c>
    </row>
    <row r="1027">
      <c r="A1027" s="2">
        <f>IFERROR(__xludf.DUMMYFUNCTION("""COMPUTED_VALUE"""),40220.666666666664)</f>
        <v>40220.66667</v>
      </c>
      <c r="B1027" s="1">
        <f>IFERROR(__xludf.DUMMYFUNCTION("""COMPUTED_VALUE"""),81.24)</f>
        <v>81.24</v>
      </c>
    </row>
    <row r="1028">
      <c r="A1028" s="2">
        <f>IFERROR(__xludf.DUMMYFUNCTION("""COMPUTED_VALUE"""),40221.666666666664)</f>
        <v>40221.66667</v>
      </c>
      <c r="B1028" s="1">
        <f>IFERROR(__xludf.DUMMYFUNCTION("""COMPUTED_VALUE"""),81.06)</f>
        <v>81.06</v>
      </c>
    </row>
    <row r="1029">
      <c r="A1029" s="2">
        <f>IFERROR(__xludf.DUMMYFUNCTION("""COMPUTED_VALUE"""),40225.666666666664)</f>
        <v>40225.66667</v>
      </c>
      <c r="B1029" s="1">
        <f>IFERROR(__xludf.DUMMYFUNCTION("""COMPUTED_VALUE"""),83.02)</f>
        <v>83.02</v>
      </c>
    </row>
    <row r="1030">
      <c r="A1030" s="2">
        <f>IFERROR(__xludf.DUMMYFUNCTION("""COMPUTED_VALUE"""),40226.666666666664)</f>
        <v>40226.66667</v>
      </c>
      <c r="B1030" s="1">
        <f>IFERROR(__xludf.DUMMYFUNCTION("""COMPUTED_VALUE"""),82.89)</f>
        <v>82.89</v>
      </c>
    </row>
    <row r="1031">
      <c r="A1031" s="2">
        <f>IFERROR(__xludf.DUMMYFUNCTION("""COMPUTED_VALUE"""),40227.666666666664)</f>
        <v>40227.66667</v>
      </c>
      <c r="B1031" s="1">
        <f>IFERROR(__xludf.DUMMYFUNCTION("""COMPUTED_VALUE"""),83.38)</f>
        <v>83.38</v>
      </c>
    </row>
    <row r="1032">
      <c r="A1032" s="2">
        <f>IFERROR(__xludf.DUMMYFUNCTION("""COMPUTED_VALUE"""),40228.666666666664)</f>
        <v>40228.66667</v>
      </c>
      <c r="B1032" s="1">
        <f>IFERROR(__xludf.DUMMYFUNCTION("""COMPUTED_VALUE"""),83.68)</f>
        <v>83.68</v>
      </c>
    </row>
    <row r="1033">
      <c r="A1033" s="2">
        <f>IFERROR(__xludf.DUMMYFUNCTION("""COMPUTED_VALUE"""),40231.666666666664)</f>
        <v>40231.66667</v>
      </c>
      <c r="B1033" s="1">
        <f>IFERROR(__xludf.DUMMYFUNCTION("""COMPUTED_VALUE"""),82.51)</f>
        <v>82.51</v>
      </c>
    </row>
    <row r="1034">
      <c r="A1034" s="2">
        <f>IFERROR(__xludf.DUMMYFUNCTION("""COMPUTED_VALUE"""),40232.666666666664)</f>
        <v>40232.66667</v>
      </c>
      <c r="B1034" s="1">
        <f>IFERROR(__xludf.DUMMYFUNCTION("""COMPUTED_VALUE"""),81.07)</f>
        <v>81.07</v>
      </c>
    </row>
    <row r="1035">
      <c r="A1035" s="2">
        <f>IFERROR(__xludf.DUMMYFUNCTION("""COMPUTED_VALUE"""),40233.666666666664)</f>
        <v>40233.66667</v>
      </c>
      <c r="B1035" s="1">
        <f>IFERROR(__xludf.DUMMYFUNCTION("""COMPUTED_VALUE"""),81.58)</f>
        <v>81.58</v>
      </c>
    </row>
    <row r="1036">
      <c r="A1036" s="2">
        <f>IFERROR(__xludf.DUMMYFUNCTION("""COMPUTED_VALUE"""),40234.666666666664)</f>
        <v>40234.66667</v>
      </c>
      <c r="B1036" s="1">
        <f>IFERROR(__xludf.DUMMYFUNCTION("""COMPUTED_VALUE"""),81.6)</f>
        <v>81.6</v>
      </c>
    </row>
    <row r="1037">
      <c r="A1037" s="2">
        <f>IFERROR(__xludf.DUMMYFUNCTION("""COMPUTED_VALUE"""),40235.666666666664)</f>
        <v>40235.66667</v>
      </c>
      <c r="B1037" s="1">
        <f>IFERROR(__xludf.DUMMYFUNCTION("""COMPUTED_VALUE"""),81.74)</f>
        <v>81.74</v>
      </c>
    </row>
    <row r="1038">
      <c r="A1038" s="2">
        <f>IFERROR(__xludf.DUMMYFUNCTION("""COMPUTED_VALUE"""),40238.666666666664)</f>
        <v>40238.66667</v>
      </c>
      <c r="B1038" s="1">
        <f>IFERROR(__xludf.DUMMYFUNCTION("""COMPUTED_VALUE"""),82.65)</f>
        <v>82.65</v>
      </c>
    </row>
    <row r="1039">
      <c r="A1039" s="2">
        <f>IFERROR(__xludf.DUMMYFUNCTION("""COMPUTED_VALUE"""),40239.666666666664)</f>
        <v>40239.66667</v>
      </c>
      <c r="B1039" s="1">
        <f>IFERROR(__xludf.DUMMYFUNCTION("""COMPUTED_VALUE"""),83.37)</f>
        <v>83.37</v>
      </c>
    </row>
    <row r="1040">
      <c r="A1040" s="2">
        <f>IFERROR(__xludf.DUMMYFUNCTION("""COMPUTED_VALUE"""),40240.666666666664)</f>
        <v>40240.66667</v>
      </c>
      <c r="B1040" s="1">
        <f>IFERROR(__xludf.DUMMYFUNCTION("""COMPUTED_VALUE"""),83.65)</f>
        <v>83.65</v>
      </c>
    </row>
    <row r="1041">
      <c r="A1041" s="2">
        <f>IFERROR(__xludf.DUMMYFUNCTION("""COMPUTED_VALUE"""),40241.666666666664)</f>
        <v>40241.66667</v>
      </c>
      <c r="B1041" s="1">
        <f>IFERROR(__xludf.DUMMYFUNCTION("""COMPUTED_VALUE"""),83.26)</f>
        <v>83.26</v>
      </c>
    </row>
    <row r="1042">
      <c r="A1042" s="2">
        <f>IFERROR(__xludf.DUMMYFUNCTION("""COMPUTED_VALUE"""),40242.666666666664)</f>
        <v>40242.66667</v>
      </c>
      <c r="B1042" s="1">
        <f>IFERROR(__xludf.DUMMYFUNCTION("""COMPUTED_VALUE"""),84.75)</f>
        <v>84.75</v>
      </c>
    </row>
    <row r="1043">
      <c r="A1043" s="2">
        <f>IFERROR(__xludf.DUMMYFUNCTION("""COMPUTED_VALUE"""),40245.666666666664)</f>
        <v>40245.66667</v>
      </c>
      <c r="B1043" s="1">
        <f>IFERROR(__xludf.DUMMYFUNCTION("""COMPUTED_VALUE"""),84.67)</f>
        <v>84.67</v>
      </c>
    </row>
    <row r="1044">
      <c r="A1044" s="2">
        <f>IFERROR(__xludf.DUMMYFUNCTION("""COMPUTED_VALUE"""),40246.666666666664)</f>
        <v>40246.66667</v>
      </c>
      <c r="B1044" s="1">
        <f>IFERROR(__xludf.DUMMYFUNCTION("""COMPUTED_VALUE"""),84.71)</f>
        <v>84.71</v>
      </c>
    </row>
    <row r="1045">
      <c r="A1045" s="2">
        <f>IFERROR(__xludf.DUMMYFUNCTION("""COMPUTED_VALUE"""),40247.666666666664)</f>
        <v>40247.66667</v>
      </c>
      <c r="B1045" s="1">
        <f>IFERROR(__xludf.DUMMYFUNCTION("""COMPUTED_VALUE"""),85.34)</f>
        <v>85.34</v>
      </c>
    </row>
    <row r="1046">
      <c r="A1046" s="2">
        <f>IFERROR(__xludf.DUMMYFUNCTION("""COMPUTED_VALUE"""),40248.666666666664)</f>
        <v>40248.66667</v>
      </c>
      <c r="B1046" s="1">
        <f>IFERROR(__xludf.DUMMYFUNCTION("""COMPUTED_VALUE"""),85.29)</f>
        <v>85.29</v>
      </c>
    </row>
    <row r="1047">
      <c r="A1047" s="2">
        <f>IFERROR(__xludf.DUMMYFUNCTION("""COMPUTED_VALUE"""),40249.666666666664)</f>
        <v>40249.66667</v>
      </c>
      <c r="B1047" s="1">
        <f>IFERROR(__xludf.DUMMYFUNCTION("""COMPUTED_VALUE"""),85.38)</f>
        <v>85.38</v>
      </c>
    </row>
    <row r="1048">
      <c r="A1048" s="2">
        <f>IFERROR(__xludf.DUMMYFUNCTION("""COMPUTED_VALUE"""),40252.666666666664)</f>
        <v>40252.66667</v>
      </c>
      <c r="B1048" s="1">
        <f>IFERROR(__xludf.DUMMYFUNCTION("""COMPUTED_VALUE"""),84.4)</f>
        <v>84.4</v>
      </c>
    </row>
    <row r="1049">
      <c r="A1049" s="2">
        <f>IFERROR(__xludf.DUMMYFUNCTION("""COMPUTED_VALUE"""),40253.666666666664)</f>
        <v>40253.66667</v>
      </c>
      <c r="B1049" s="1">
        <f>IFERROR(__xludf.DUMMYFUNCTION("""COMPUTED_VALUE"""),85.23)</f>
        <v>85.23</v>
      </c>
    </row>
    <row r="1050">
      <c r="A1050" s="2">
        <f>IFERROR(__xludf.DUMMYFUNCTION("""COMPUTED_VALUE"""),40254.666666666664)</f>
        <v>40254.66667</v>
      </c>
      <c r="B1050" s="1">
        <f>IFERROR(__xludf.DUMMYFUNCTION("""COMPUTED_VALUE"""),86.04)</f>
        <v>86.04</v>
      </c>
    </row>
    <row r="1051">
      <c r="A1051" s="2">
        <f>IFERROR(__xludf.DUMMYFUNCTION("""COMPUTED_VALUE"""),40255.666666666664)</f>
        <v>40255.66667</v>
      </c>
      <c r="B1051" s="1">
        <f>IFERROR(__xludf.DUMMYFUNCTION("""COMPUTED_VALUE"""),84.75)</f>
        <v>84.75</v>
      </c>
    </row>
    <row r="1052">
      <c r="A1052" s="2">
        <f>IFERROR(__xludf.DUMMYFUNCTION("""COMPUTED_VALUE"""),40256.666666666664)</f>
        <v>40256.66667</v>
      </c>
      <c r="B1052" s="1">
        <f>IFERROR(__xludf.DUMMYFUNCTION("""COMPUTED_VALUE"""),83.63)</f>
        <v>83.63</v>
      </c>
    </row>
    <row r="1053">
      <c r="A1053" s="2">
        <f>IFERROR(__xludf.DUMMYFUNCTION("""COMPUTED_VALUE"""),40259.666666666664)</f>
        <v>40259.66667</v>
      </c>
      <c r="B1053" s="1">
        <f>IFERROR(__xludf.DUMMYFUNCTION("""COMPUTED_VALUE"""),83.52)</f>
        <v>83.52</v>
      </c>
    </row>
    <row r="1054">
      <c r="A1054" s="2">
        <f>IFERROR(__xludf.DUMMYFUNCTION("""COMPUTED_VALUE"""),40260.666666666664)</f>
        <v>40260.66667</v>
      </c>
      <c r="B1054" s="1">
        <f>IFERROR(__xludf.DUMMYFUNCTION("""COMPUTED_VALUE"""),83.91)</f>
        <v>83.91</v>
      </c>
    </row>
    <row r="1055">
      <c r="A1055" s="2">
        <f>IFERROR(__xludf.DUMMYFUNCTION("""COMPUTED_VALUE"""),40261.666666666664)</f>
        <v>40261.66667</v>
      </c>
      <c r="B1055" s="1">
        <f>IFERROR(__xludf.DUMMYFUNCTION("""COMPUTED_VALUE"""),83.43)</f>
        <v>83.43</v>
      </c>
    </row>
    <row r="1056">
      <c r="A1056" s="2">
        <f>IFERROR(__xludf.DUMMYFUNCTION("""COMPUTED_VALUE"""),40262.666666666664)</f>
        <v>40262.66667</v>
      </c>
      <c r="B1056" s="1">
        <f>IFERROR(__xludf.DUMMYFUNCTION("""COMPUTED_VALUE"""),81.98)</f>
        <v>81.98</v>
      </c>
    </row>
    <row r="1057">
      <c r="A1057" s="2">
        <f>IFERROR(__xludf.DUMMYFUNCTION("""COMPUTED_VALUE"""),40263.666666666664)</f>
        <v>40263.66667</v>
      </c>
      <c r="B1057" s="1">
        <f>IFERROR(__xludf.DUMMYFUNCTION("""COMPUTED_VALUE"""),82.01)</f>
        <v>82.01</v>
      </c>
    </row>
    <row r="1058">
      <c r="A1058" s="2">
        <f>IFERROR(__xludf.DUMMYFUNCTION("""COMPUTED_VALUE"""),40266.666666666664)</f>
        <v>40266.66667</v>
      </c>
      <c r="B1058" s="1">
        <f>IFERROR(__xludf.DUMMYFUNCTION("""COMPUTED_VALUE"""),83.55)</f>
        <v>83.55</v>
      </c>
    </row>
    <row r="1059">
      <c r="A1059" s="2">
        <f>IFERROR(__xludf.DUMMYFUNCTION("""COMPUTED_VALUE"""),40267.666666666664)</f>
        <v>40267.66667</v>
      </c>
      <c r="B1059" s="1">
        <f>IFERROR(__xludf.DUMMYFUNCTION("""COMPUTED_VALUE"""),83.6)</f>
        <v>83.6</v>
      </c>
    </row>
    <row r="1060">
      <c r="A1060" s="2">
        <f>IFERROR(__xludf.DUMMYFUNCTION("""COMPUTED_VALUE"""),40268.666666666664)</f>
        <v>40268.66667</v>
      </c>
      <c r="B1060" s="1">
        <f>IFERROR(__xludf.DUMMYFUNCTION("""COMPUTED_VALUE"""),84.01)</f>
        <v>84.01</v>
      </c>
    </row>
    <row r="1061">
      <c r="A1061" s="2">
        <f>IFERROR(__xludf.DUMMYFUNCTION("""COMPUTED_VALUE"""),40269.666666666664)</f>
        <v>40269.66667</v>
      </c>
      <c r="B1061" s="1">
        <f>IFERROR(__xludf.DUMMYFUNCTION("""COMPUTED_VALUE"""),85.55)</f>
        <v>85.55</v>
      </c>
    </row>
    <row r="1062">
      <c r="A1062" s="2">
        <f>IFERROR(__xludf.DUMMYFUNCTION("""COMPUTED_VALUE"""),40273.666666666664)</f>
        <v>40273.66667</v>
      </c>
      <c r="B1062" s="1">
        <f>IFERROR(__xludf.DUMMYFUNCTION("""COMPUTED_VALUE"""),87.13)</f>
        <v>87.13</v>
      </c>
    </row>
    <row r="1063">
      <c r="A1063" s="2">
        <f>IFERROR(__xludf.DUMMYFUNCTION("""COMPUTED_VALUE"""),40274.666666666664)</f>
        <v>40274.66667</v>
      </c>
      <c r="B1063" s="1">
        <f>IFERROR(__xludf.DUMMYFUNCTION("""COMPUTED_VALUE"""),87.2)</f>
        <v>87.2</v>
      </c>
    </row>
    <row r="1064">
      <c r="A1064" s="2">
        <f>IFERROR(__xludf.DUMMYFUNCTION("""COMPUTED_VALUE"""),40275.666666666664)</f>
        <v>40275.66667</v>
      </c>
      <c r="B1064" s="1">
        <f>IFERROR(__xludf.DUMMYFUNCTION("""COMPUTED_VALUE"""),86.38)</f>
        <v>86.38</v>
      </c>
    </row>
    <row r="1065">
      <c r="A1065" s="2">
        <f>IFERROR(__xludf.DUMMYFUNCTION("""COMPUTED_VALUE"""),40276.666666666664)</f>
        <v>40276.66667</v>
      </c>
      <c r="B1065" s="1">
        <f>IFERROR(__xludf.DUMMYFUNCTION("""COMPUTED_VALUE"""),86.76)</f>
        <v>86.76</v>
      </c>
    </row>
    <row r="1066">
      <c r="A1066" s="2">
        <f>IFERROR(__xludf.DUMMYFUNCTION("""COMPUTED_VALUE"""),40277.666666666664)</f>
        <v>40277.66667</v>
      </c>
      <c r="B1066" s="1">
        <f>IFERROR(__xludf.DUMMYFUNCTION("""COMPUTED_VALUE"""),87.61)</f>
        <v>87.61</v>
      </c>
    </row>
    <row r="1067">
      <c r="A1067" s="2">
        <f>IFERROR(__xludf.DUMMYFUNCTION("""COMPUTED_VALUE"""),40280.666666666664)</f>
        <v>40280.66667</v>
      </c>
      <c r="B1067" s="1">
        <f>IFERROR(__xludf.DUMMYFUNCTION("""COMPUTED_VALUE"""),87.85)</f>
        <v>87.85</v>
      </c>
    </row>
    <row r="1068">
      <c r="A1068" s="2">
        <f>IFERROR(__xludf.DUMMYFUNCTION("""COMPUTED_VALUE"""),40281.666666666664)</f>
        <v>40281.66667</v>
      </c>
      <c r="B1068" s="1">
        <f>IFERROR(__xludf.DUMMYFUNCTION("""COMPUTED_VALUE"""),87.44)</f>
        <v>87.44</v>
      </c>
    </row>
    <row r="1069">
      <c r="A1069" s="2">
        <f>IFERROR(__xludf.DUMMYFUNCTION("""COMPUTED_VALUE"""),40282.666666666664)</f>
        <v>40282.66667</v>
      </c>
      <c r="B1069" s="1">
        <f>IFERROR(__xludf.DUMMYFUNCTION("""COMPUTED_VALUE"""),88.36)</f>
        <v>88.36</v>
      </c>
    </row>
    <row r="1070">
      <c r="A1070" s="2">
        <f>IFERROR(__xludf.DUMMYFUNCTION("""COMPUTED_VALUE"""),40283.666666666664)</f>
        <v>40283.66667</v>
      </c>
      <c r="B1070" s="1">
        <f>IFERROR(__xludf.DUMMYFUNCTION("""COMPUTED_VALUE"""),88.5)</f>
        <v>88.5</v>
      </c>
    </row>
    <row r="1071">
      <c r="A1071" s="2">
        <f>IFERROR(__xludf.DUMMYFUNCTION("""COMPUTED_VALUE"""),40284.666666666664)</f>
        <v>40284.66667</v>
      </c>
      <c r="B1071" s="1">
        <f>IFERROR(__xludf.DUMMYFUNCTION("""COMPUTED_VALUE"""),87.08)</f>
        <v>87.08</v>
      </c>
    </row>
    <row r="1072">
      <c r="A1072" s="2">
        <f>IFERROR(__xludf.DUMMYFUNCTION("""COMPUTED_VALUE"""),40287.666666666664)</f>
        <v>40287.66667</v>
      </c>
      <c r="B1072" s="1">
        <f>IFERROR(__xludf.DUMMYFUNCTION("""COMPUTED_VALUE"""),87.08)</f>
        <v>87.08</v>
      </c>
    </row>
    <row r="1073">
      <c r="A1073" s="2">
        <f>IFERROR(__xludf.DUMMYFUNCTION("""COMPUTED_VALUE"""),40288.666666666664)</f>
        <v>40288.66667</v>
      </c>
      <c r="B1073" s="1">
        <f>IFERROR(__xludf.DUMMYFUNCTION("""COMPUTED_VALUE"""),88.84)</f>
        <v>88.84</v>
      </c>
    </row>
    <row r="1074">
      <c r="A1074" s="2">
        <f>IFERROR(__xludf.DUMMYFUNCTION("""COMPUTED_VALUE"""),40289.666666666664)</f>
        <v>40289.66667</v>
      </c>
      <c r="B1074" s="1">
        <f>IFERROR(__xludf.DUMMYFUNCTION("""COMPUTED_VALUE"""),88.69)</f>
        <v>88.69</v>
      </c>
    </row>
    <row r="1075">
      <c r="A1075" s="2">
        <f>IFERROR(__xludf.DUMMYFUNCTION("""COMPUTED_VALUE"""),40290.666666666664)</f>
        <v>40290.66667</v>
      </c>
      <c r="B1075" s="1">
        <f>IFERROR(__xludf.DUMMYFUNCTION("""COMPUTED_VALUE"""),88.83)</f>
        <v>88.83</v>
      </c>
    </row>
    <row r="1076">
      <c r="A1076" s="2">
        <f>IFERROR(__xludf.DUMMYFUNCTION("""COMPUTED_VALUE"""),40291.666666666664)</f>
        <v>40291.66667</v>
      </c>
      <c r="B1076" s="1">
        <f>IFERROR(__xludf.DUMMYFUNCTION("""COMPUTED_VALUE"""),90.92)</f>
        <v>90.92</v>
      </c>
    </row>
    <row r="1077">
      <c r="A1077" s="2">
        <f>IFERROR(__xludf.DUMMYFUNCTION("""COMPUTED_VALUE"""),40294.666666666664)</f>
        <v>40294.66667</v>
      </c>
      <c r="B1077" s="1">
        <f>IFERROR(__xludf.DUMMYFUNCTION("""COMPUTED_VALUE"""),90.6)</f>
        <v>90.6</v>
      </c>
    </row>
    <row r="1078">
      <c r="A1078" s="2">
        <f>IFERROR(__xludf.DUMMYFUNCTION("""COMPUTED_VALUE"""),40295.666666666664)</f>
        <v>40295.66667</v>
      </c>
      <c r="B1078" s="1">
        <f>IFERROR(__xludf.DUMMYFUNCTION("""COMPUTED_VALUE"""),87.98)</f>
        <v>87.98</v>
      </c>
    </row>
    <row r="1079">
      <c r="A1079" s="2">
        <f>IFERROR(__xludf.DUMMYFUNCTION("""COMPUTED_VALUE"""),40296.666666666664)</f>
        <v>40296.66667</v>
      </c>
      <c r="B1079" s="1">
        <f>IFERROR(__xludf.DUMMYFUNCTION("""COMPUTED_VALUE"""),88.87)</f>
        <v>88.87</v>
      </c>
    </row>
    <row r="1080">
      <c r="A1080" s="2">
        <f>IFERROR(__xludf.DUMMYFUNCTION("""COMPUTED_VALUE"""),40297.666666666664)</f>
        <v>40297.66667</v>
      </c>
      <c r="B1080" s="1">
        <f>IFERROR(__xludf.DUMMYFUNCTION("""COMPUTED_VALUE"""),88.88)</f>
        <v>88.88</v>
      </c>
    </row>
    <row r="1081">
      <c r="A1081" s="2">
        <f>IFERROR(__xludf.DUMMYFUNCTION("""COMPUTED_VALUE"""),40298.666666666664)</f>
        <v>40298.66667</v>
      </c>
      <c r="B1081" s="1">
        <f>IFERROR(__xludf.DUMMYFUNCTION("""COMPUTED_VALUE"""),87.77)</f>
        <v>87.77</v>
      </c>
    </row>
    <row r="1082">
      <c r="A1082" s="2">
        <f>IFERROR(__xludf.DUMMYFUNCTION("""COMPUTED_VALUE"""),40301.666666666664)</f>
        <v>40301.66667</v>
      </c>
      <c r="B1082" s="1">
        <f>IFERROR(__xludf.DUMMYFUNCTION("""COMPUTED_VALUE"""),88.65)</f>
        <v>88.65</v>
      </c>
    </row>
    <row r="1083">
      <c r="A1083" s="2">
        <f>IFERROR(__xludf.DUMMYFUNCTION("""COMPUTED_VALUE"""),40302.666666666664)</f>
        <v>40302.66667</v>
      </c>
      <c r="B1083" s="1">
        <f>IFERROR(__xludf.DUMMYFUNCTION("""COMPUTED_VALUE"""),86.32)</f>
        <v>86.32</v>
      </c>
    </row>
    <row r="1084">
      <c r="A1084" s="2">
        <f>IFERROR(__xludf.DUMMYFUNCTION("""COMPUTED_VALUE"""),40303.666666666664)</f>
        <v>40303.66667</v>
      </c>
      <c r="B1084" s="1">
        <f>IFERROR(__xludf.DUMMYFUNCTION("""COMPUTED_VALUE"""),85.03)</f>
        <v>85.03</v>
      </c>
    </row>
    <row r="1085">
      <c r="A1085" s="2">
        <f>IFERROR(__xludf.DUMMYFUNCTION("""COMPUTED_VALUE"""),40304.666666666664)</f>
        <v>40304.66667</v>
      </c>
      <c r="B1085" s="1">
        <f>IFERROR(__xludf.DUMMYFUNCTION("""COMPUTED_VALUE"""),81.91)</f>
        <v>81.91</v>
      </c>
    </row>
    <row r="1086">
      <c r="A1086" s="2">
        <f>IFERROR(__xludf.DUMMYFUNCTION("""COMPUTED_VALUE"""),40305.666666666664)</f>
        <v>40305.66667</v>
      </c>
      <c r="B1086" s="1">
        <f>IFERROR(__xludf.DUMMYFUNCTION("""COMPUTED_VALUE"""),80.33)</f>
        <v>80.33</v>
      </c>
    </row>
    <row r="1087">
      <c r="A1087" s="2">
        <f>IFERROR(__xludf.DUMMYFUNCTION("""COMPUTED_VALUE"""),40308.666666666664)</f>
        <v>40308.66667</v>
      </c>
      <c r="B1087" s="1">
        <f>IFERROR(__xludf.DUMMYFUNCTION("""COMPUTED_VALUE"""),83.67)</f>
        <v>83.67</v>
      </c>
    </row>
    <row r="1088">
      <c r="A1088" s="2">
        <f>IFERROR(__xludf.DUMMYFUNCTION("""COMPUTED_VALUE"""),40309.666666666664)</f>
        <v>40309.66667</v>
      </c>
      <c r="B1088" s="1">
        <f>IFERROR(__xludf.DUMMYFUNCTION("""COMPUTED_VALUE"""),83.13)</f>
        <v>83.13</v>
      </c>
    </row>
    <row r="1089">
      <c r="A1089" s="2">
        <f>IFERROR(__xludf.DUMMYFUNCTION("""COMPUTED_VALUE"""),40310.666666666664)</f>
        <v>40310.66667</v>
      </c>
      <c r="B1089" s="1">
        <f>IFERROR(__xludf.DUMMYFUNCTION("""COMPUTED_VALUE"""),84.37)</f>
        <v>84.37</v>
      </c>
    </row>
    <row r="1090">
      <c r="A1090" s="2">
        <f>IFERROR(__xludf.DUMMYFUNCTION("""COMPUTED_VALUE"""),40311.666666666664)</f>
        <v>40311.66667</v>
      </c>
      <c r="B1090" s="1">
        <f>IFERROR(__xludf.DUMMYFUNCTION("""COMPUTED_VALUE"""),83.84)</f>
        <v>83.84</v>
      </c>
    </row>
    <row r="1091">
      <c r="A1091" s="2">
        <f>IFERROR(__xludf.DUMMYFUNCTION("""COMPUTED_VALUE"""),40312.666666666664)</f>
        <v>40312.66667</v>
      </c>
      <c r="B1091" s="1">
        <f>IFERROR(__xludf.DUMMYFUNCTION("""COMPUTED_VALUE"""),82.01)</f>
        <v>82.01</v>
      </c>
    </row>
    <row r="1092">
      <c r="A1092" s="2">
        <f>IFERROR(__xludf.DUMMYFUNCTION("""COMPUTED_VALUE"""),40315.666666666664)</f>
        <v>40315.66667</v>
      </c>
      <c r="B1092" s="1">
        <f>IFERROR(__xludf.DUMMYFUNCTION("""COMPUTED_VALUE"""),81.24)</f>
        <v>81.24</v>
      </c>
    </row>
    <row r="1093">
      <c r="A1093" s="2">
        <f>IFERROR(__xludf.DUMMYFUNCTION("""COMPUTED_VALUE"""),40316.666666666664)</f>
        <v>40316.66667</v>
      </c>
      <c r="B1093" s="1">
        <f>IFERROR(__xludf.DUMMYFUNCTION("""COMPUTED_VALUE"""),80.5)</f>
        <v>80.5</v>
      </c>
    </row>
    <row r="1094">
      <c r="A1094" s="2">
        <f>IFERROR(__xludf.DUMMYFUNCTION("""COMPUTED_VALUE"""),40317.666666666664)</f>
        <v>40317.66667</v>
      </c>
      <c r="B1094" s="1">
        <f>IFERROR(__xludf.DUMMYFUNCTION("""COMPUTED_VALUE"""),79.57)</f>
        <v>79.57</v>
      </c>
    </row>
    <row r="1095">
      <c r="A1095" s="2">
        <f>IFERROR(__xludf.DUMMYFUNCTION("""COMPUTED_VALUE"""),40318.666666666664)</f>
        <v>40318.66667</v>
      </c>
      <c r="B1095" s="1">
        <f>IFERROR(__xludf.DUMMYFUNCTION("""COMPUTED_VALUE"""),75.95)</f>
        <v>75.95</v>
      </c>
    </row>
    <row r="1096">
      <c r="A1096" s="2">
        <f>IFERROR(__xludf.DUMMYFUNCTION("""COMPUTED_VALUE"""),40319.666666666664)</f>
        <v>40319.66667</v>
      </c>
      <c r="B1096" s="1">
        <f>IFERROR(__xludf.DUMMYFUNCTION("""COMPUTED_VALUE"""),77.32)</f>
        <v>77.32</v>
      </c>
    </row>
    <row r="1097">
      <c r="A1097" s="2">
        <f>IFERROR(__xludf.DUMMYFUNCTION("""COMPUTED_VALUE"""),40322.666666666664)</f>
        <v>40322.66667</v>
      </c>
      <c r="B1097" s="1">
        <f>IFERROR(__xludf.DUMMYFUNCTION("""COMPUTED_VALUE"""),75.46)</f>
        <v>75.46</v>
      </c>
    </row>
    <row r="1098">
      <c r="A1098" s="2">
        <f>IFERROR(__xludf.DUMMYFUNCTION("""COMPUTED_VALUE"""),40323.666666666664)</f>
        <v>40323.66667</v>
      </c>
      <c r="B1098" s="1">
        <f>IFERROR(__xludf.DUMMYFUNCTION("""COMPUTED_VALUE"""),75.46)</f>
        <v>75.46</v>
      </c>
    </row>
    <row r="1099">
      <c r="A1099" s="2">
        <f>IFERROR(__xludf.DUMMYFUNCTION("""COMPUTED_VALUE"""),40324.666666666664)</f>
        <v>40324.66667</v>
      </c>
      <c r="B1099" s="1">
        <f>IFERROR(__xludf.DUMMYFUNCTION("""COMPUTED_VALUE"""),75.63)</f>
        <v>75.63</v>
      </c>
    </row>
    <row r="1100">
      <c r="A1100" s="2">
        <f>IFERROR(__xludf.DUMMYFUNCTION("""COMPUTED_VALUE"""),40325.666666666664)</f>
        <v>40325.66667</v>
      </c>
      <c r="B1100" s="1">
        <f>IFERROR(__xludf.DUMMYFUNCTION("""COMPUTED_VALUE"""),78.79)</f>
        <v>78.79</v>
      </c>
    </row>
    <row r="1101">
      <c r="A1101" s="2">
        <f>IFERROR(__xludf.DUMMYFUNCTION("""COMPUTED_VALUE"""),40326.666666666664)</f>
        <v>40326.66667</v>
      </c>
      <c r="B1101" s="1">
        <f>IFERROR(__xludf.DUMMYFUNCTION("""COMPUTED_VALUE"""),77.29)</f>
        <v>77.29</v>
      </c>
    </row>
    <row r="1102">
      <c r="A1102" s="2">
        <f>IFERROR(__xludf.DUMMYFUNCTION("""COMPUTED_VALUE"""),40330.666666666664)</f>
        <v>40330.66667</v>
      </c>
      <c r="B1102" s="1">
        <f>IFERROR(__xludf.DUMMYFUNCTION("""COMPUTED_VALUE"""),73.72)</f>
        <v>73.72</v>
      </c>
    </row>
    <row r="1103">
      <c r="A1103" s="2">
        <f>IFERROR(__xludf.DUMMYFUNCTION("""COMPUTED_VALUE"""),40331.666666666664)</f>
        <v>40331.66667</v>
      </c>
      <c r="B1103" s="1">
        <f>IFERROR(__xludf.DUMMYFUNCTION("""COMPUTED_VALUE"""),76.96)</f>
        <v>76.96</v>
      </c>
    </row>
    <row r="1104">
      <c r="A1104" s="2">
        <f>IFERROR(__xludf.DUMMYFUNCTION("""COMPUTED_VALUE"""),40332.666666666664)</f>
        <v>40332.66667</v>
      </c>
      <c r="B1104" s="1">
        <f>IFERROR(__xludf.DUMMYFUNCTION("""COMPUTED_VALUE"""),78.06)</f>
        <v>78.06</v>
      </c>
    </row>
    <row r="1105">
      <c r="A1105" s="2">
        <f>IFERROR(__xludf.DUMMYFUNCTION("""COMPUTED_VALUE"""),40333.666666666664)</f>
        <v>40333.66667</v>
      </c>
      <c r="B1105" s="1">
        <f>IFERROR(__xludf.DUMMYFUNCTION("""COMPUTED_VALUE"""),75.33)</f>
        <v>75.33</v>
      </c>
    </row>
    <row r="1106">
      <c r="A1106" s="2">
        <f>IFERROR(__xludf.DUMMYFUNCTION("""COMPUTED_VALUE"""),40336.666666666664)</f>
        <v>40336.66667</v>
      </c>
      <c r="B1106" s="1">
        <f>IFERROR(__xludf.DUMMYFUNCTION("""COMPUTED_VALUE"""),74.5)</f>
        <v>74.5</v>
      </c>
    </row>
    <row r="1107">
      <c r="A1107" s="2">
        <f>IFERROR(__xludf.DUMMYFUNCTION("""COMPUTED_VALUE"""),40337.666666666664)</f>
        <v>40337.66667</v>
      </c>
      <c r="B1107" s="1">
        <f>IFERROR(__xludf.DUMMYFUNCTION("""COMPUTED_VALUE"""),75.8)</f>
        <v>75.8</v>
      </c>
    </row>
    <row r="1108">
      <c r="A1108" s="2">
        <f>IFERROR(__xludf.DUMMYFUNCTION("""COMPUTED_VALUE"""),40338.666666666664)</f>
        <v>40338.66667</v>
      </c>
      <c r="B1108" s="1">
        <f>IFERROR(__xludf.DUMMYFUNCTION("""COMPUTED_VALUE"""),74.99)</f>
        <v>74.99</v>
      </c>
    </row>
    <row r="1109">
      <c r="A1109" s="2">
        <f>IFERROR(__xludf.DUMMYFUNCTION("""COMPUTED_VALUE"""),40339.666666666664)</f>
        <v>40339.66667</v>
      </c>
      <c r="B1109" s="1">
        <f>IFERROR(__xludf.DUMMYFUNCTION("""COMPUTED_VALUE"""),78.57)</f>
        <v>78.57</v>
      </c>
    </row>
    <row r="1110">
      <c r="A1110" s="2">
        <f>IFERROR(__xludf.DUMMYFUNCTION("""COMPUTED_VALUE"""),40340.666666666664)</f>
        <v>40340.66667</v>
      </c>
      <c r="B1110" s="1">
        <f>IFERROR(__xludf.DUMMYFUNCTION("""COMPUTED_VALUE"""),79.05)</f>
        <v>79.05</v>
      </c>
    </row>
    <row r="1111">
      <c r="A1111" s="2">
        <f>IFERROR(__xludf.DUMMYFUNCTION("""COMPUTED_VALUE"""),40343.666666666664)</f>
        <v>40343.66667</v>
      </c>
      <c r="B1111" s="1">
        <f>IFERROR(__xludf.DUMMYFUNCTION("""COMPUTED_VALUE"""),78.77)</f>
        <v>78.77</v>
      </c>
    </row>
    <row r="1112">
      <c r="A1112" s="2">
        <f>IFERROR(__xludf.DUMMYFUNCTION("""COMPUTED_VALUE"""),40344.666666666664)</f>
        <v>40344.66667</v>
      </c>
      <c r="B1112" s="1">
        <f>IFERROR(__xludf.DUMMYFUNCTION("""COMPUTED_VALUE"""),81.03)</f>
        <v>81.03</v>
      </c>
    </row>
    <row r="1113">
      <c r="A1113" s="2">
        <f>IFERROR(__xludf.DUMMYFUNCTION("""COMPUTED_VALUE"""),40345.666666666664)</f>
        <v>40345.66667</v>
      </c>
      <c r="B1113" s="1">
        <f>IFERROR(__xludf.DUMMYFUNCTION("""COMPUTED_VALUE"""),80.96)</f>
        <v>80.96</v>
      </c>
    </row>
    <row r="1114">
      <c r="A1114" s="2">
        <f>IFERROR(__xludf.DUMMYFUNCTION("""COMPUTED_VALUE"""),40346.666666666664)</f>
        <v>40346.66667</v>
      </c>
      <c r="B1114" s="1">
        <f>IFERROR(__xludf.DUMMYFUNCTION("""COMPUTED_VALUE"""),80.98)</f>
        <v>80.98</v>
      </c>
    </row>
    <row r="1115">
      <c r="A1115" s="2">
        <f>IFERROR(__xludf.DUMMYFUNCTION("""COMPUTED_VALUE"""),40347.666666666664)</f>
        <v>40347.66667</v>
      </c>
      <c r="B1115" s="1">
        <f>IFERROR(__xludf.DUMMYFUNCTION("""COMPUTED_VALUE"""),81.44)</f>
        <v>81.44</v>
      </c>
    </row>
    <row r="1116">
      <c r="A1116" s="2">
        <f>IFERROR(__xludf.DUMMYFUNCTION("""COMPUTED_VALUE"""),40350.666666666664)</f>
        <v>40350.66667</v>
      </c>
      <c r="B1116" s="1">
        <f>IFERROR(__xludf.DUMMYFUNCTION("""COMPUTED_VALUE"""),81.19)</f>
        <v>81.19</v>
      </c>
    </row>
    <row r="1117">
      <c r="A1117" s="2">
        <f>IFERROR(__xludf.DUMMYFUNCTION("""COMPUTED_VALUE"""),40351.666666666664)</f>
        <v>40351.66667</v>
      </c>
      <c r="B1117" s="1">
        <f>IFERROR(__xludf.DUMMYFUNCTION("""COMPUTED_VALUE"""),78.87)</f>
        <v>78.87</v>
      </c>
    </row>
    <row r="1118">
      <c r="A1118" s="2">
        <f>IFERROR(__xludf.DUMMYFUNCTION("""COMPUTED_VALUE"""),40352.666666666664)</f>
        <v>40352.66667</v>
      </c>
      <c r="B1118" s="1">
        <f>IFERROR(__xludf.DUMMYFUNCTION("""COMPUTED_VALUE"""),78.17)</f>
        <v>78.17</v>
      </c>
    </row>
    <row r="1119">
      <c r="A1119" s="2">
        <f>IFERROR(__xludf.DUMMYFUNCTION("""COMPUTED_VALUE"""),40353.666666666664)</f>
        <v>40353.66667</v>
      </c>
      <c r="B1119" s="1">
        <f>IFERROR(__xludf.DUMMYFUNCTION("""COMPUTED_VALUE"""),76.49)</f>
        <v>76.49</v>
      </c>
    </row>
    <row r="1120">
      <c r="A1120" s="2">
        <f>IFERROR(__xludf.DUMMYFUNCTION("""COMPUTED_VALUE"""),40354.666666666664)</f>
        <v>40354.66667</v>
      </c>
      <c r="B1120" s="1">
        <f>IFERROR(__xludf.DUMMYFUNCTION("""COMPUTED_VALUE"""),76.81)</f>
        <v>76.81</v>
      </c>
    </row>
    <row r="1121">
      <c r="A1121" s="2">
        <f>IFERROR(__xludf.DUMMYFUNCTION("""COMPUTED_VALUE"""),40357.666666666664)</f>
        <v>40357.66667</v>
      </c>
      <c r="B1121" s="1">
        <f>IFERROR(__xludf.DUMMYFUNCTION("""COMPUTED_VALUE"""),75.79)</f>
        <v>75.79</v>
      </c>
    </row>
    <row r="1122">
      <c r="A1122" s="2">
        <f>IFERROR(__xludf.DUMMYFUNCTION("""COMPUTED_VALUE"""),40358.666666666664)</f>
        <v>40358.66667</v>
      </c>
      <c r="B1122" s="1">
        <f>IFERROR(__xludf.DUMMYFUNCTION("""COMPUTED_VALUE"""),73.22)</f>
        <v>73.22</v>
      </c>
    </row>
    <row r="1123">
      <c r="A1123" s="2">
        <f>IFERROR(__xludf.DUMMYFUNCTION("""COMPUTED_VALUE"""),40359.666666666664)</f>
        <v>40359.66667</v>
      </c>
      <c r="B1123" s="1">
        <f>IFERROR(__xludf.DUMMYFUNCTION("""COMPUTED_VALUE"""),72.84)</f>
        <v>72.84</v>
      </c>
    </row>
    <row r="1124">
      <c r="A1124" s="2">
        <f>IFERROR(__xludf.DUMMYFUNCTION("""COMPUTED_VALUE"""),40360.666666666664)</f>
        <v>40360.66667</v>
      </c>
      <c r="B1124" s="1">
        <f>IFERROR(__xludf.DUMMYFUNCTION("""COMPUTED_VALUE"""),72.55)</f>
        <v>72.55</v>
      </c>
    </row>
    <row r="1125">
      <c r="A1125" s="2">
        <f>IFERROR(__xludf.DUMMYFUNCTION("""COMPUTED_VALUE"""),40361.666666666664)</f>
        <v>40361.66667</v>
      </c>
      <c r="B1125" s="1">
        <f>IFERROR(__xludf.DUMMYFUNCTION("""COMPUTED_VALUE"""),72.32)</f>
        <v>72.32</v>
      </c>
    </row>
    <row r="1126">
      <c r="A1126" s="2">
        <f>IFERROR(__xludf.DUMMYFUNCTION("""COMPUTED_VALUE"""),40365.666666666664)</f>
        <v>40365.66667</v>
      </c>
      <c r="B1126" s="1">
        <f>IFERROR(__xludf.DUMMYFUNCTION("""COMPUTED_VALUE"""),72.91)</f>
        <v>72.91</v>
      </c>
    </row>
    <row r="1127">
      <c r="A1127" s="2">
        <f>IFERROR(__xludf.DUMMYFUNCTION("""COMPUTED_VALUE"""),40366.666666666664)</f>
        <v>40366.66667</v>
      </c>
      <c r="B1127" s="1">
        <f>IFERROR(__xludf.DUMMYFUNCTION("""COMPUTED_VALUE"""),75.53)</f>
        <v>75.53</v>
      </c>
    </row>
    <row r="1128">
      <c r="A1128" s="2">
        <f>IFERROR(__xludf.DUMMYFUNCTION("""COMPUTED_VALUE"""),40367.666666666664)</f>
        <v>40367.66667</v>
      </c>
      <c r="B1128" s="1">
        <f>IFERROR(__xludf.DUMMYFUNCTION("""COMPUTED_VALUE"""),76.5)</f>
        <v>76.5</v>
      </c>
    </row>
    <row r="1129">
      <c r="A1129" s="2">
        <f>IFERROR(__xludf.DUMMYFUNCTION("""COMPUTED_VALUE"""),40368.666666666664)</f>
        <v>40368.66667</v>
      </c>
      <c r="B1129" s="1">
        <f>IFERROR(__xludf.DUMMYFUNCTION("""COMPUTED_VALUE"""),76.94)</f>
        <v>76.94</v>
      </c>
    </row>
    <row r="1130">
      <c r="A1130" s="2">
        <f>IFERROR(__xludf.DUMMYFUNCTION("""COMPUTED_VALUE"""),40371.666666666664)</f>
        <v>40371.66667</v>
      </c>
      <c r="B1130" s="1">
        <f>IFERROR(__xludf.DUMMYFUNCTION("""COMPUTED_VALUE"""),76.66)</f>
        <v>76.66</v>
      </c>
    </row>
    <row r="1131">
      <c r="A1131" s="2">
        <f>IFERROR(__xludf.DUMMYFUNCTION("""COMPUTED_VALUE"""),40372.666666666664)</f>
        <v>40372.66667</v>
      </c>
      <c r="B1131" s="1">
        <f>IFERROR(__xludf.DUMMYFUNCTION("""COMPUTED_VALUE"""),77.63)</f>
        <v>77.63</v>
      </c>
    </row>
    <row r="1132">
      <c r="A1132" s="2">
        <f>IFERROR(__xludf.DUMMYFUNCTION("""COMPUTED_VALUE"""),40373.666666666664)</f>
        <v>40373.66667</v>
      </c>
      <c r="B1132" s="1">
        <f>IFERROR(__xludf.DUMMYFUNCTION("""COMPUTED_VALUE"""),77.41)</f>
        <v>77.41</v>
      </c>
    </row>
    <row r="1133">
      <c r="A1133" s="2">
        <f>IFERROR(__xludf.DUMMYFUNCTION("""COMPUTED_VALUE"""),40374.666666666664)</f>
        <v>40374.66667</v>
      </c>
      <c r="B1133" s="1">
        <f>IFERROR(__xludf.DUMMYFUNCTION("""COMPUTED_VALUE"""),77.49)</f>
        <v>77.49</v>
      </c>
    </row>
    <row r="1134">
      <c r="A1134" s="2">
        <f>IFERROR(__xludf.DUMMYFUNCTION("""COMPUTED_VALUE"""),40375.666666666664)</f>
        <v>40375.66667</v>
      </c>
      <c r="B1134" s="1">
        <f>IFERROR(__xludf.DUMMYFUNCTION("""COMPUTED_VALUE"""),75.32)</f>
        <v>75.32</v>
      </c>
    </row>
    <row r="1135">
      <c r="A1135" s="2">
        <f>IFERROR(__xludf.DUMMYFUNCTION("""COMPUTED_VALUE"""),40378.666666666664)</f>
        <v>40378.66667</v>
      </c>
      <c r="B1135" s="1">
        <f>IFERROR(__xludf.DUMMYFUNCTION("""COMPUTED_VALUE"""),75.9)</f>
        <v>75.9</v>
      </c>
    </row>
    <row r="1136">
      <c r="A1136" s="2">
        <f>IFERROR(__xludf.DUMMYFUNCTION("""COMPUTED_VALUE"""),40379.666666666664)</f>
        <v>40379.66667</v>
      </c>
      <c r="B1136" s="1">
        <f>IFERROR(__xludf.DUMMYFUNCTION("""COMPUTED_VALUE"""),77.48)</f>
        <v>77.48</v>
      </c>
    </row>
    <row r="1137">
      <c r="A1137" s="2">
        <f>IFERROR(__xludf.DUMMYFUNCTION("""COMPUTED_VALUE"""),40380.666666666664)</f>
        <v>40380.66667</v>
      </c>
      <c r="B1137" s="1">
        <f>IFERROR(__xludf.DUMMYFUNCTION("""COMPUTED_VALUE"""),76.42)</f>
        <v>76.42</v>
      </c>
    </row>
    <row r="1138">
      <c r="A1138" s="2">
        <f>IFERROR(__xludf.DUMMYFUNCTION("""COMPUTED_VALUE"""),40381.666666666664)</f>
        <v>40381.66667</v>
      </c>
      <c r="B1138" s="1">
        <f>IFERROR(__xludf.DUMMYFUNCTION("""COMPUTED_VALUE"""),78.15)</f>
        <v>78.15</v>
      </c>
    </row>
    <row r="1139">
      <c r="A1139" s="2">
        <f>IFERROR(__xludf.DUMMYFUNCTION("""COMPUTED_VALUE"""),40382.666666666664)</f>
        <v>40382.66667</v>
      </c>
      <c r="B1139" s="1">
        <f>IFERROR(__xludf.DUMMYFUNCTION("""COMPUTED_VALUE"""),78.51)</f>
        <v>78.51</v>
      </c>
    </row>
    <row r="1140">
      <c r="A1140" s="2">
        <f>IFERROR(__xludf.DUMMYFUNCTION("""COMPUTED_VALUE"""),40385.666666666664)</f>
        <v>40385.66667</v>
      </c>
      <c r="B1140" s="1">
        <f>IFERROR(__xludf.DUMMYFUNCTION("""COMPUTED_VALUE"""),79.38)</f>
        <v>79.38</v>
      </c>
    </row>
    <row r="1141">
      <c r="A1141" s="2">
        <f>IFERROR(__xludf.DUMMYFUNCTION("""COMPUTED_VALUE"""),40386.666666666664)</f>
        <v>40386.66667</v>
      </c>
      <c r="B1141" s="1">
        <f>IFERROR(__xludf.DUMMYFUNCTION("""COMPUTED_VALUE"""),79.0)</f>
        <v>79</v>
      </c>
    </row>
    <row r="1142">
      <c r="A1142" s="2">
        <f>IFERROR(__xludf.DUMMYFUNCTION("""COMPUTED_VALUE"""),40387.666666666664)</f>
        <v>40387.66667</v>
      </c>
      <c r="B1142" s="1">
        <f>IFERROR(__xludf.DUMMYFUNCTION("""COMPUTED_VALUE"""),78.79)</f>
        <v>78.79</v>
      </c>
    </row>
    <row r="1143">
      <c r="A1143" s="2">
        <f>IFERROR(__xludf.DUMMYFUNCTION("""COMPUTED_VALUE"""),40388.666666666664)</f>
        <v>40388.66667</v>
      </c>
      <c r="B1143" s="1">
        <f>IFERROR(__xludf.DUMMYFUNCTION("""COMPUTED_VALUE"""),78.87)</f>
        <v>78.87</v>
      </c>
    </row>
    <row r="1144">
      <c r="A1144" s="2">
        <f>IFERROR(__xludf.DUMMYFUNCTION("""COMPUTED_VALUE"""),40389.666666666664)</f>
        <v>40389.66667</v>
      </c>
      <c r="B1144" s="1">
        <f>IFERROR(__xludf.DUMMYFUNCTION("""COMPUTED_VALUE"""),78.69)</f>
        <v>78.69</v>
      </c>
    </row>
    <row r="1145">
      <c r="A1145" s="2">
        <f>IFERROR(__xludf.DUMMYFUNCTION("""COMPUTED_VALUE"""),40392.666666666664)</f>
        <v>40392.66667</v>
      </c>
      <c r="B1145" s="1">
        <f>IFERROR(__xludf.DUMMYFUNCTION("""COMPUTED_VALUE"""),81.37)</f>
        <v>81.37</v>
      </c>
    </row>
    <row r="1146">
      <c r="A1146" s="2">
        <f>IFERROR(__xludf.DUMMYFUNCTION("""COMPUTED_VALUE"""),40393.666666666664)</f>
        <v>40393.66667</v>
      </c>
      <c r="B1146" s="1">
        <f>IFERROR(__xludf.DUMMYFUNCTION("""COMPUTED_VALUE"""),81.51)</f>
        <v>81.51</v>
      </c>
    </row>
    <row r="1147">
      <c r="A1147" s="2">
        <f>IFERROR(__xludf.DUMMYFUNCTION("""COMPUTED_VALUE"""),40394.666666666664)</f>
        <v>40394.66667</v>
      </c>
      <c r="B1147" s="1">
        <f>IFERROR(__xludf.DUMMYFUNCTION("""COMPUTED_VALUE"""),82.21)</f>
        <v>82.21</v>
      </c>
    </row>
    <row r="1148">
      <c r="A1148" s="2">
        <f>IFERROR(__xludf.DUMMYFUNCTION("""COMPUTED_VALUE"""),40395.666666666664)</f>
        <v>40395.66667</v>
      </c>
      <c r="B1148" s="1">
        <f>IFERROR(__xludf.DUMMYFUNCTION("""COMPUTED_VALUE"""),82.24)</f>
        <v>82.24</v>
      </c>
    </row>
    <row r="1149">
      <c r="A1149" s="2">
        <f>IFERROR(__xludf.DUMMYFUNCTION("""COMPUTED_VALUE"""),40396.666666666664)</f>
        <v>40396.66667</v>
      </c>
      <c r="B1149" s="1">
        <f>IFERROR(__xludf.DUMMYFUNCTION("""COMPUTED_VALUE"""),81.35)</f>
        <v>81.35</v>
      </c>
    </row>
    <row r="1150">
      <c r="A1150" s="2">
        <f>IFERROR(__xludf.DUMMYFUNCTION("""COMPUTED_VALUE"""),40399.666666666664)</f>
        <v>40399.66667</v>
      </c>
      <c r="B1150" s="1">
        <f>IFERROR(__xludf.DUMMYFUNCTION("""COMPUTED_VALUE"""),81.75)</f>
        <v>81.75</v>
      </c>
    </row>
    <row r="1151">
      <c r="A1151" s="2">
        <f>IFERROR(__xludf.DUMMYFUNCTION("""COMPUTED_VALUE"""),40400.666666666664)</f>
        <v>40400.66667</v>
      </c>
      <c r="B1151" s="1">
        <f>IFERROR(__xludf.DUMMYFUNCTION("""COMPUTED_VALUE"""),80.97)</f>
        <v>80.97</v>
      </c>
    </row>
    <row r="1152">
      <c r="A1152" s="2">
        <f>IFERROR(__xludf.DUMMYFUNCTION("""COMPUTED_VALUE"""),40401.666666666664)</f>
        <v>40401.66667</v>
      </c>
      <c r="B1152" s="1">
        <f>IFERROR(__xludf.DUMMYFUNCTION("""COMPUTED_VALUE"""),78.55)</f>
        <v>78.55</v>
      </c>
    </row>
    <row r="1153">
      <c r="A1153" s="2">
        <f>IFERROR(__xludf.DUMMYFUNCTION("""COMPUTED_VALUE"""),40402.666666666664)</f>
        <v>40402.66667</v>
      </c>
      <c r="B1153" s="1">
        <f>IFERROR(__xludf.DUMMYFUNCTION("""COMPUTED_VALUE"""),78.13)</f>
        <v>78.13</v>
      </c>
    </row>
    <row r="1154">
      <c r="A1154" s="2">
        <f>IFERROR(__xludf.DUMMYFUNCTION("""COMPUTED_VALUE"""),40403.666666666664)</f>
        <v>40403.66667</v>
      </c>
      <c r="B1154" s="1">
        <f>IFERROR(__xludf.DUMMYFUNCTION("""COMPUTED_VALUE"""),77.95)</f>
        <v>77.95</v>
      </c>
    </row>
    <row r="1155">
      <c r="A1155" s="2">
        <f>IFERROR(__xludf.DUMMYFUNCTION("""COMPUTED_VALUE"""),40406.666666666664)</f>
        <v>40406.66667</v>
      </c>
      <c r="B1155" s="1">
        <f>IFERROR(__xludf.DUMMYFUNCTION("""COMPUTED_VALUE"""),77.9)</f>
        <v>77.9</v>
      </c>
    </row>
    <row r="1156">
      <c r="A1156" s="2">
        <f>IFERROR(__xludf.DUMMYFUNCTION("""COMPUTED_VALUE"""),40407.666666666664)</f>
        <v>40407.66667</v>
      </c>
      <c r="B1156" s="1">
        <f>IFERROR(__xludf.DUMMYFUNCTION("""COMPUTED_VALUE"""),79.29)</f>
        <v>79.29</v>
      </c>
    </row>
    <row r="1157">
      <c r="A1157" s="2">
        <f>IFERROR(__xludf.DUMMYFUNCTION("""COMPUTED_VALUE"""),40408.666666666664)</f>
        <v>40408.66667</v>
      </c>
      <c r="B1157" s="1">
        <f>IFERROR(__xludf.DUMMYFUNCTION("""COMPUTED_VALUE"""),78.51)</f>
        <v>78.51</v>
      </c>
    </row>
    <row r="1158">
      <c r="A1158" s="2">
        <f>IFERROR(__xludf.DUMMYFUNCTION("""COMPUTED_VALUE"""),40409.666666666664)</f>
        <v>40409.66667</v>
      </c>
      <c r="B1158" s="1">
        <f>IFERROR(__xludf.DUMMYFUNCTION("""COMPUTED_VALUE"""),77.24)</f>
        <v>77.24</v>
      </c>
    </row>
    <row r="1159">
      <c r="A1159" s="2">
        <f>IFERROR(__xludf.DUMMYFUNCTION("""COMPUTED_VALUE"""),40410.666666666664)</f>
        <v>40410.66667</v>
      </c>
      <c r="B1159" s="1">
        <f>IFERROR(__xludf.DUMMYFUNCTION("""COMPUTED_VALUE"""),76.26)</f>
        <v>76.26</v>
      </c>
    </row>
    <row r="1160">
      <c r="A1160" s="2">
        <f>IFERROR(__xludf.DUMMYFUNCTION("""COMPUTED_VALUE"""),40413.666666666664)</f>
        <v>40413.66667</v>
      </c>
      <c r="B1160" s="1">
        <f>IFERROR(__xludf.DUMMYFUNCTION("""COMPUTED_VALUE"""),76.33)</f>
        <v>76.33</v>
      </c>
    </row>
    <row r="1161">
      <c r="A1161" s="2">
        <f>IFERROR(__xludf.DUMMYFUNCTION("""COMPUTED_VALUE"""),40414.666666666664)</f>
        <v>40414.66667</v>
      </c>
      <c r="B1161" s="1">
        <f>IFERROR(__xludf.DUMMYFUNCTION("""COMPUTED_VALUE"""),75.24)</f>
        <v>75.24</v>
      </c>
    </row>
    <row r="1162">
      <c r="A1162" s="2">
        <f>IFERROR(__xludf.DUMMYFUNCTION("""COMPUTED_VALUE"""),40415.666666666664)</f>
        <v>40415.66667</v>
      </c>
      <c r="B1162" s="1">
        <f>IFERROR(__xludf.DUMMYFUNCTION("""COMPUTED_VALUE"""),75.08)</f>
        <v>75.08</v>
      </c>
    </row>
    <row r="1163">
      <c r="A1163" s="2">
        <f>IFERROR(__xludf.DUMMYFUNCTION("""COMPUTED_VALUE"""),40416.666666666664)</f>
        <v>40416.66667</v>
      </c>
      <c r="B1163" s="1">
        <f>IFERROR(__xludf.DUMMYFUNCTION("""COMPUTED_VALUE"""),74.42)</f>
        <v>74.42</v>
      </c>
    </row>
    <row r="1164">
      <c r="A1164" s="2">
        <f>IFERROR(__xludf.DUMMYFUNCTION("""COMPUTED_VALUE"""),40417.666666666664)</f>
        <v>40417.66667</v>
      </c>
      <c r="B1164" s="1">
        <f>IFERROR(__xludf.DUMMYFUNCTION("""COMPUTED_VALUE"""),76.48)</f>
        <v>76.48</v>
      </c>
    </row>
    <row r="1165">
      <c r="A1165" s="2">
        <f>IFERROR(__xludf.DUMMYFUNCTION("""COMPUTED_VALUE"""),40420.666666666664)</f>
        <v>40420.66667</v>
      </c>
      <c r="B1165" s="1">
        <f>IFERROR(__xludf.DUMMYFUNCTION("""COMPUTED_VALUE"""),75.41)</f>
        <v>75.41</v>
      </c>
    </row>
    <row r="1166">
      <c r="A1166" s="2">
        <f>IFERROR(__xludf.DUMMYFUNCTION("""COMPUTED_VALUE"""),40421.666666666664)</f>
        <v>40421.66667</v>
      </c>
      <c r="B1166" s="1">
        <f>IFERROR(__xludf.DUMMYFUNCTION("""COMPUTED_VALUE"""),75.18)</f>
        <v>75.18</v>
      </c>
    </row>
    <row r="1167">
      <c r="A1167" s="2">
        <f>IFERROR(__xludf.DUMMYFUNCTION("""COMPUTED_VALUE"""),40422.666666666664)</f>
        <v>40422.66667</v>
      </c>
      <c r="B1167" s="1">
        <f>IFERROR(__xludf.DUMMYFUNCTION("""COMPUTED_VALUE"""),77.99)</f>
        <v>77.99</v>
      </c>
    </row>
    <row r="1168">
      <c r="A1168" s="2">
        <f>IFERROR(__xludf.DUMMYFUNCTION("""COMPUTED_VALUE"""),40423.666666666664)</f>
        <v>40423.66667</v>
      </c>
      <c r="B1168" s="1">
        <f>IFERROR(__xludf.DUMMYFUNCTION("""COMPUTED_VALUE"""),78.66)</f>
        <v>78.66</v>
      </c>
    </row>
    <row r="1169">
      <c r="A1169" s="2">
        <f>IFERROR(__xludf.DUMMYFUNCTION("""COMPUTED_VALUE"""),40424.666666666664)</f>
        <v>40424.66667</v>
      </c>
      <c r="B1169" s="1">
        <f>IFERROR(__xludf.DUMMYFUNCTION("""COMPUTED_VALUE"""),79.43)</f>
        <v>79.43</v>
      </c>
    </row>
    <row r="1170">
      <c r="A1170" s="2">
        <f>IFERROR(__xludf.DUMMYFUNCTION("""COMPUTED_VALUE"""),40428.666666666664)</f>
        <v>40428.66667</v>
      </c>
      <c r="B1170" s="1">
        <f>IFERROR(__xludf.DUMMYFUNCTION("""COMPUTED_VALUE"""),78.26)</f>
        <v>78.26</v>
      </c>
    </row>
    <row r="1171">
      <c r="A1171" s="2">
        <f>IFERROR(__xludf.DUMMYFUNCTION("""COMPUTED_VALUE"""),40429.666666666664)</f>
        <v>40429.66667</v>
      </c>
      <c r="B1171" s="1">
        <f>IFERROR(__xludf.DUMMYFUNCTION("""COMPUTED_VALUE"""),78.85)</f>
        <v>78.85</v>
      </c>
    </row>
    <row r="1172">
      <c r="A1172" s="2">
        <f>IFERROR(__xludf.DUMMYFUNCTION("""COMPUTED_VALUE"""),40430.666666666664)</f>
        <v>40430.66667</v>
      </c>
      <c r="B1172" s="1">
        <f>IFERROR(__xludf.DUMMYFUNCTION("""COMPUTED_VALUE"""),79.02)</f>
        <v>79.02</v>
      </c>
    </row>
    <row r="1173">
      <c r="A1173" s="2">
        <f>IFERROR(__xludf.DUMMYFUNCTION("""COMPUTED_VALUE"""),40431.666666666664)</f>
        <v>40431.66667</v>
      </c>
      <c r="B1173" s="1">
        <f>IFERROR(__xludf.DUMMYFUNCTION("""COMPUTED_VALUE"""),79.92)</f>
        <v>79.92</v>
      </c>
    </row>
    <row r="1174">
      <c r="A1174" s="2">
        <f>IFERROR(__xludf.DUMMYFUNCTION("""COMPUTED_VALUE"""),40434.666666666664)</f>
        <v>40434.66667</v>
      </c>
      <c r="B1174" s="1">
        <f>IFERROR(__xludf.DUMMYFUNCTION("""COMPUTED_VALUE"""),80.45)</f>
        <v>80.45</v>
      </c>
    </row>
    <row r="1175">
      <c r="A1175" s="2">
        <f>IFERROR(__xludf.DUMMYFUNCTION("""COMPUTED_VALUE"""),40435.666666666664)</f>
        <v>40435.66667</v>
      </c>
      <c r="B1175" s="1">
        <f>IFERROR(__xludf.DUMMYFUNCTION("""COMPUTED_VALUE"""),80.31)</f>
        <v>80.31</v>
      </c>
    </row>
    <row r="1176">
      <c r="A1176" s="2">
        <f>IFERROR(__xludf.DUMMYFUNCTION("""COMPUTED_VALUE"""),40436.666666666664)</f>
        <v>40436.66667</v>
      </c>
      <c r="B1176" s="1">
        <f>IFERROR(__xludf.DUMMYFUNCTION("""COMPUTED_VALUE"""),80.22)</f>
        <v>80.22</v>
      </c>
    </row>
    <row r="1177">
      <c r="A1177" s="2">
        <f>IFERROR(__xludf.DUMMYFUNCTION("""COMPUTED_VALUE"""),40437.666666666664)</f>
        <v>40437.66667</v>
      </c>
      <c r="B1177" s="1">
        <f>IFERROR(__xludf.DUMMYFUNCTION("""COMPUTED_VALUE"""),79.85)</f>
        <v>79.85</v>
      </c>
    </row>
    <row r="1178">
      <c r="A1178" s="2">
        <f>IFERROR(__xludf.DUMMYFUNCTION("""COMPUTED_VALUE"""),40438.666666666664)</f>
        <v>40438.66667</v>
      </c>
      <c r="B1178" s="1">
        <f>IFERROR(__xludf.DUMMYFUNCTION("""COMPUTED_VALUE"""),79.58)</f>
        <v>79.58</v>
      </c>
    </row>
    <row r="1179">
      <c r="A1179" s="2">
        <f>IFERROR(__xludf.DUMMYFUNCTION("""COMPUTED_VALUE"""),40441.666666666664)</f>
        <v>40441.66667</v>
      </c>
      <c r="B1179" s="1">
        <f>IFERROR(__xludf.DUMMYFUNCTION("""COMPUTED_VALUE"""),80.98)</f>
        <v>80.98</v>
      </c>
    </row>
    <row r="1180">
      <c r="A1180" s="2">
        <f>IFERROR(__xludf.DUMMYFUNCTION("""COMPUTED_VALUE"""),40442.666666666664)</f>
        <v>40442.66667</v>
      </c>
      <c r="B1180" s="1">
        <f>IFERROR(__xludf.DUMMYFUNCTION("""COMPUTED_VALUE"""),80.89)</f>
        <v>80.89</v>
      </c>
    </row>
    <row r="1181">
      <c r="A1181" s="2">
        <f>IFERROR(__xludf.DUMMYFUNCTION("""COMPUTED_VALUE"""),40443.666666666664)</f>
        <v>40443.66667</v>
      </c>
      <c r="B1181" s="1">
        <f>IFERROR(__xludf.DUMMYFUNCTION("""COMPUTED_VALUE"""),80.38)</f>
        <v>80.38</v>
      </c>
    </row>
    <row r="1182">
      <c r="A1182" s="2">
        <f>IFERROR(__xludf.DUMMYFUNCTION("""COMPUTED_VALUE"""),40444.666666666664)</f>
        <v>40444.66667</v>
      </c>
      <c r="B1182" s="1">
        <f>IFERROR(__xludf.DUMMYFUNCTION("""COMPUTED_VALUE"""),79.83)</f>
        <v>79.83</v>
      </c>
    </row>
    <row r="1183">
      <c r="A1183" s="2">
        <f>IFERROR(__xludf.DUMMYFUNCTION("""COMPUTED_VALUE"""),40445.666666666664)</f>
        <v>40445.66667</v>
      </c>
      <c r="B1183" s="1">
        <f>IFERROR(__xludf.DUMMYFUNCTION("""COMPUTED_VALUE"""),81.52)</f>
        <v>81.52</v>
      </c>
    </row>
    <row r="1184">
      <c r="A1184" s="2">
        <f>IFERROR(__xludf.DUMMYFUNCTION("""COMPUTED_VALUE"""),40448.666666666664)</f>
        <v>40448.66667</v>
      </c>
      <c r="B1184" s="1">
        <f>IFERROR(__xludf.DUMMYFUNCTION("""COMPUTED_VALUE"""),81.26)</f>
        <v>81.26</v>
      </c>
    </row>
    <row r="1185">
      <c r="A1185" s="2">
        <f>IFERROR(__xludf.DUMMYFUNCTION("""COMPUTED_VALUE"""),40449.666666666664)</f>
        <v>40449.66667</v>
      </c>
      <c r="B1185" s="1">
        <f>IFERROR(__xludf.DUMMYFUNCTION("""COMPUTED_VALUE"""),81.94)</f>
        <v>81.94</v>
      </c>
    </row>
    <row r="1186">
      <c r="A1186" s="2">
        <f>IFERROR(__xludf.DUMMYFUNCTION("""COMPUTED_VALUE"""),40450.666666666664)</f>
        <v>40450.66667</v>
      </c>
      <c r="B1186" s="1">
        <f>IFERROR(__xludf.DUMMYFUNCTION("""COMPUTED_VALUE"""),82.69)</f>
        <v>82.69</v>
      </c>
    </row>
    <row r="1187">
      <c r="A1187" s="2">
        <f>IFERROR(__xludf.DUMMYFUNCTION("""COMPUTED_VALUE"""),40451.666666666664)</f>
        <v>40451.66667</v>
      </c>
      <c r="B1187" s="1">
        <f>IFERROR(__xludf.DUMMYFUNCTION("""COMPUTED_VALUE"""),82.73)</f>
        <v>82.73</v>
      </c>
    </row>
    <row r="1188">
      <c r="A1188" s="2">
        <f>IFERROR(__xludf.DUMMYFUNCTION("""COMPUTED_VALUE"""),40452.666666666664)</f>
        <v>40452.66667</v>
      </c>
      <c r="B1188" s="1">
        <f>IFERROR(__xludf.DUMMYFUNCTION("""COMPUTED_VALUE"""),83.76)</f>
        <v>83.76</v>
      </c>
    </row>
    <row r="1189">
      <c r="A1189" s="2">
        <f>IFERROR(__xludf.DUMMYFUNCTION("""COMPUTED_VALUE"""),40455.666666666664)</f>
        <v>40455.66667</v>
      </c>
      <c r="B1189" s="1">
        <f>IFERROR(__xludf.DUMMYFUNCTION("""COMPUTED_VALUE"""),82.71)</f>
        <v>82.71</v>
      </c>
    </row>
    <row r="1190">
      <c r="A1190" s="2">
        <f>IFERROR(__xludf.DUMMYFUNCTION("""COMPUTED_VALUE"""),40456.666666666664)</f>
        <v>40456.66667</v>
      </c>
      <c r="B1190" s="1">
        <f>IFERROR(__xludf.DUMMYFUNCTION("""COMPUTED_VALUE"""),84.63)</f>
        <v>84.63</v>
      </c>
    </row>
    <row r="1191">
      <c r="A1191" s="2">
        <f>IFERROR(__xludf.DUMMYFUNCTION("""COMPUTED_VALUE"""),40457.666666666664)</f>
        <v>40457.66667</v>
      </c>
      <c r="B1191" s="1">
        <f>IFERROR(__xludf.DUMMYFUNCTION("""COMPUTED_VALUE"""),85.01)</f>
        <v>85.01</v>
      </c>
    </row>
    <row r="1192">
      <c r="A1192" s="2">
        <f>IFERROR(__xludf.DUMMYFUNCTION("""COMPUTED_VALUE"""),40458.666666666664)</f>
        <v>40458.66667</v>
      </c>
      <c r="B1192" s="1">
        <f>IFERROR(__xludf.DUMMYFUNCTION("""COMPUTED_VALUE"""),84.84)</f>
        <v>84.84</v>
      </c>
    </row>
    <row r="1193">
      <c r="A1193" s="2">
        <f>IFERROR(__xludf.DUMMYFUNCTION("""COMPUTED_VALUE"""),40459.666666666664)</f>
        <v>40459.66667</v>
      </c>
      <c r="B1193" s="1">
        <f>IFERROR(__xludf.DUMMYFUNCTION("""COMPUTED_VALUE"""),86.04)</f>
        <v>86.04</v>
      </c>
    </row>
    <row r="1194">
      <c r="A1194" s="2">
        <f>IFERROR(__xludf.DUMMYFUNCTION("""COMPUTED_VALUE"""),40462.666666666664)</f>
        <v>40462.66667</v>
      </c>
      <c r="B1194" s="1">
        <f>IFERROR(__xludf.DUMMYFUNCTION("""COMPUTED_VALUE"""),86.16)</f>
        <v>86.16</v>
      </c>
    </row>
    <row r="1195">
      <c r="A1195" s="2">
        <f>IFERROR(__xludf.DUMMYFUNCTION("""COMPUTED_VALUE"""),40463.666666666664)</f>
        <v>40463.66667</v>
      </c>
      <c r="B1195" s="1">
        <f>IFERROR(__xludf.DUMMYFUNCTION("""COMPUTED_VALUE"""),86.23)</f>
        <v>86.23</v>
      </c>
    </row>
    <row r="1196">
      <c r="A1196" s="2">
        <f>IFERROR(__xludf.DUMMYFUNCTION("""COMPUTED_VALUE"""),40464.666666666664)</f>
        <v>40464.66667</v>
      </c>
      <c r="B1196" s="1">
        <f>IFERROR(__xludf.DUMMYFUNCTION("""COMPUTED_VALUE"""),87.2)</f>
        <v>87.2</v>
      </c>
    </row>
    <row r="1197">
      <c r="A1197" s="2">
        <f>IFERROR(__xludf.DUMMYFUNCTION("""COMPUTED_VALUE"""),40465.666666666664)</f>
        <v>40465.66667</v>
      </c>
      <c r="B1197" s="1">
        <f>IFERROR(__xludf.DUMMYFUNCTION("""COMPUTED_VALUE"""),87.16)</f>
        <v>87.16</v>
      </c>
    </row>
    <row r="1198">
      <c r="A1198" s="2">
        <f>IFERROR(__xludf.DUMMYFUNCTION("""COMPUTED_VALUE"""),40466.666666666664)</f>
        <v>40466.66667</v>
      </c>
      <c r="B1198" s="1">
        <f>IFERROR(__xludf.DUMMYFUNCTION("""COMPUTED_VALUE"""),87.37)</f>
        <v>87.37</v>
      </c>
    </row>
    <row r="1199">
      <c r="A1199" s="2">
        <f>IFERROR(__xludf.DUMMYFUNCTION("""COMPUTED_VALUE"""),40469.666666666664)</f>
        <v>40469.66667</v>
      </c>
      <c r="B1199" s="1">
        <f>IFERROR(__xludf.DUMMYFUNCTION("""COMPUTED_VALUE"""),87.93)</f>
        <v>87.93</v>
      </c>
    </row>
    <row r="1200">
      <c r="A1200" s="2">
        <f>IFERROR(__xludf.DUMMYFUNCTION("""COMPUTED_VALUE"""),40470.666666666664)</f>
        <v>40470.66667</v>
      </c>
      <c r="B1200" s="1">
        <f>IFERROR(__xludf.DUMMYFUNCTION("""COMPUTED_VALUE"""),85.73)</f>
        <v>85.73</v>
      </c>
    </row>
    <row r="1201">
      <c r="A1201" s="2">
        <f>IFERROR(__xludf.DUMMYFUNCTION("""COMPUTED_VALUE"""),40471.666666666664)</f>
        <v>40471.66667</v>
      </c>
      <c r="B1201" s="1">
        <f>IFERROR(__xludf.DUMMYFUNCTION("""COMPUTED_VALUE"""),86.89)</f>
        <v>86.89</v>
      </c>
    </row>
    <row r="1202">
      <c r="A1202" s="2">
        <f>IFERROR(__xludf.DUMMYFUNCTION("""COMPUTED_VALUE"""),40472.666666666664)</f>
        <v>40472.66667</v>
      </c>
      <c r="B1202" s="1">
        <f>IFERROR(__xludf.DUMMYFUNCTION("""COMPUTED_VALUE"""),86.62)</f>
        <v>86.62</v>
      </c>
    </row>
    <row r="1203">
      <c r="A1203" s="2">
        <f>IFERROR(__xludf.DUMMYFUNCTION("""COMPUTED_VALUE"""),40473.666666666664)</f>
        <v>40473.66667</v>
      </c>
      <c r="B1203" s="1">
        <f>IFERROR(__xludf.DUMMYFUNCTION("""COMPUTED_VALUE"""),87.12)</f>
        <v>87.12</v>
      </c>
    </row>
    <row r="1204">
      <c r="A1204" s="2">
        <f>IFERROR(__xludf.DUMMYFUNCTION("""COMPUTED_VALUE"""),40476.666666666664)</f>
        <v>40476.66667</v>
      </c>
      <c r="B1204" s="1">
        <f>IFERROR(__xludf.DUMMYFUNCTION("""COMPUTED_VALUE"""),87.25)</f>
        <v>87.25</v>
      </c>
    </row>
    <row r="1205">
      <c r="A1205" s="2">
        <f>IFERROR(__xludf.DUMMYFUNCTION("""COMPUTED_VALUE"""),40477.666666666664)</f>
        <v>40477.66667</v>
      </c>
      <c r="B1205" s="1">
        <f>IFERROR(__xludf.DUMMYFUNCTION("""COMPUTED_VALUE"""),87.39)</f>
        <v>87.39</v>
      </c>
    </row>
    <row r="1206">
      <c r="A1206" s="2">
        <f>IFERROR(__xludf.DUMMYFUNCTION("""COMPUTED_VALUE"""),40478.666666666664)</f>
        <v>40478.66667</v>
      </c>
      <c r="B1206" s="1">
        <f>IFERROR(__xludf.DUMMYFUNCTION("""COMPUTED_VALUE"""),87.08)</f>
        <v>87.08</v>
      </c>
    </row>
    <row r="1207">
      <c r="A1207" s="2">
        <f>IFERROR(__xludf.DUMMYFUNCTION("""COMPUTED_VALUE"""),40479.666666666664)</f>
        <v>40479.66667</v>
      </c>
      <c r="B1207" s="1">
        <f>IFERROR(__xludf.DUMMYFUNCTION("""COMPUTED_VALUE"""),86.91)</f>
        <v>86.91</v>
      </c>
    </row>
    <row r="1208">
      <c r="A1208" s="2">
        <f>IFERROR(__xludf.DUMMYFUNCTION("""COMPUTED_VALUE"""),40480.666666666664)</f>
        <v>40480.66667</v>
      </c>
      <c r="B1208" s="1">
        <f>IFERROR(__xludf.DUMMYFUNCTION("""COMPUTED_VALUE"""),86.95)</f>
        <v>86.95</v>
      </c>
    </row>
    <row r="1209">
      <c r="A1209" s="2">
        <f>IFERROR(__xludf.DUMMYFUNCTION("""COMPUTED_VALUE"""),40483.666666666664)</f>
        <v>40483.66667</v>
      </c>
      <c r="B1209" s="1">
        <f>IFERROR(__xludf.DUMMYFUNCTION("""COMPUTED_VALUE"""),87.2)</f>
        <v>87.2</v>
      </c>
    </row>
    <row r="1210">
      <c r="A1210" s="2">
        <f>IFERROR(__xludf.DUMMYFUNCTION("""COMPUTED_VALUE"""),40484.666666666664)</f>
        <v>40484.66667</v>
      </c>
      <c r="B1210" s="1">
        <f>IFERROR(__xludf.DUMMYFUNCTION("""COMPUTED_VALUE"""),88.22)</f>
        <v>88.22</v>
      </c>
    </row>
    <row r="1211">
      <c r="A1211" s="2">
        <f>IFERROR(__xludf.DUMMYFUNCTION("""COMPUTED_VALUE"""),40485.666666666664)</f>
        <v>40485.66667</v>
      </c>
      <c r="B1211" s="1">
        <f>IFERROR(__xludf.DUMMYFUNCTION("""COMPUTED_VALUE"""),88.41)</f>
        <v>88.41</v>
      </c>
    </row>
    <row r="1212">
      <c r="A1212" s="2">
        <f>IFERROR(__xludf.DUMMYFUNCTION("""COMPUTED_VALUE"""),40486.666666666664)</f>
        <v>40486.66667</v>
      </c>
      <c r="B1212" s="1">
        <f>IFERROR(__xludf.DUMMYFUNCTION("""COMPUTED_VALUE"""),91.13)</f>
        <v>91.13</v>
      </c>
    </row>
    <row r="1213">
      <c r="A1213" s="2">
        <f>IFERROR(__xludf.DUMMYFUNCTION("""COMPUTED_VALUE"""),40487.666666666664)</f>
        <v>40487.66667</v>
      </c>
      <c r="B1213" s="1">
        <f>IFERROR(__xludf.DUMMYFUNCTION("""COMPUTED_VALUE"""),91.51)</f>
        <v>91.51</v>
      </c>
    </row>
    <row r="1214">
      <c r="A1214" s="2">
        <f>IFERROR(__xludf.DUMMYFUNCTION("""COMPUTED_VALUE"""),40490.666666666664)</f>
        <v>40490.66667</v>
      </c>
      <c r="B1214" s="1">
        <f>IFERROR(__xludf.DUMMYFUNCTION("""COMPUTED_VALUE"""),92.16)</f>
        <v>92.16</v>
      </c>
    </row>
    <row r="1215">
      <c r="A1215" s="2">
        <f>IFERROR(__xludf.DUMMYFUNCTION("""COMPUTED_VALUE"""),40491.666666666664)</f>
        <v>40491.66667</v>
      </c>
      <c r="B1215" s="1">
        <f>IFERROR(__xludf.DUMMYFUNCTION("""COMPUTED_VALUE"""),92.03)</f>
        <v>92.03</v>
      </c>
    </row>
    <row r="1216">
      <c r="A1216" s="2">
        <f>IFERROR(__xludf.DUMMYFUNCTION("""COMPUTED_VALUE"""),40492.666666666664)</f>
        <v>40492.66667</v>
      </c>
      <c r="B1216" s="1">
        <f>IFERROR(__xludf.DUMMYFUNCTION("""COMPUTED_VALUE"""),93.41)</f>
        <v>93.41</v>
      </c>
    </row>
    <row r="1217">
      <c r="A1217" s="2">
        <f>IFERROR(__xludf.DUMMYFUNCTION("""COMPUTED_VALUE"""),40493.666666666664)</f>
        <v>40493.66667</v>
      </c>
      <c r="B1217" s="1">
        <f>IFERROR(__xludf.DUMMYFUNCTION("""COMPUTED_VALUE"""),94.36)</f>
        <v>94.36</v>
      </c>
    </row>
    <row r="1218">
      <c r="A1218" s="2">
        <f>IFERROR(__xludf.DUMMYFUNCTION("""COMPUTED_VALUE"""),40494.666666666664)</f>
        <v>40494.66667</v>
      </c>
      <c r="B1218" s="1">
        <f>IFERROR(__xludf.DUMMYFUNCTION("""COMPUTED_VALUE"""),92.88)</f>
        <v>92.88</v>
      </c>
    </row>
    <row r="1219">
      <c r="A1219" s="2">
        <f>IFERROR(__xludf.DUMMYFUNCTION("""COMPUTED_VALUE"""),40497.666666666664)</f>
        <v>40497.66667</v>
      </c>
      <c r="B1219" s="1">
        <f>IFERROR(__xludf.DUMMYFUNCTION("""COMPUTED_VALUE"""),92.48)</f>
        <v>92.48</v>
      </c>
    </row>
    <row r="1220">
      <c r="A1220" s="2">
        <f>IFERROR(__xludf.DUMMYFUNCTION("""COMPUTED_VALUE"""),40498.666666666664)</f>
        <v>40498.66667</v>
      </c>
      <c r="B1220" s="1">
        <f>IFERROR(__xludf.DUMMYFUNCTION("""COMPUTED_VALUE"""),90.7)</f>
        <v>90.7</v>
      </c>
    </row>
    <row r="1221">
      <c r="A1221" s="2">
        <f>IFERROR(__xludf.DUMMYFUNCTION("""COMPUTED_VALUE"""),40499.666666666664)</f>
        <v>40499.66667</v>
      </c>
      <c r="B1221" s="1">
        <f>IFERROR(__xludf.DUMMYFUNCTION("""COMPUTED_VALUE"""),91.1)</f>
        <v>91.1</v>
      </c>
    </row>
    <row r="1222">
      <c r="A1222" s="2">
        <f>IFERROR(__xludf.DUMMYFUNCTION("""COMPUTED_VALUE"""),40500.666666666664)</f>
        <v>40500.66667</v>
      </c>
      <c r="B1222" s="1">
        <f>IFERROR(__xludf.DUMMYFUNCTION("""COMPUTED_VALUE"""),93.03)</f>
        <v>93.03</v>
      </c>
    </row>
    <row r="1223">
      <c r="A1223" s="2">
        <f>IFERROR(__xludf.DUMMYFUNCTION("""COMPUTED_VALUE"""),40501.666666666664)</f>
        <v>40501.66667</v>
      </c>
      <c r="B1223" s="1">
        <f>IFERROR(__xludf.DUMMYFUNCTION("""COMPUTED_VALUE"""),93.79)</f>
        <v>93.79</v>
      </c>
    </row>
    <row r="1224">
      <c r="A1224" s="2">
        <f>IFERROR(__xludf.DUMMYFUNCTION("""COMPUTED_VALUE"""),40504.666666666664)</f>
        <v>40504.66667</v>
      </c>
      <c r="B1224" s="1">
        <f>IFERROR(__xludf.DUMMYFUNCTION("""COMPUTED_VALUE"""),93.57)</f>
        <v>93.57</v>
      </c>
    </row>
    <row r="1225">
      <c r="A1225" s="2">
        <f>IFERROR(__xludf.DUMMYFUNCTION("""COMPUTED_VALUE"""),40505.666666666664)</f>
        <v>40505.66667</v>
      </c>
      <c r="B1225" s="1">
        <f>IFERROR(__xludf.DUMMYFUNCTION("""COMPUTED_VALUE"""),91.7)</f>
        <v>91.7</v>
      </c>
    </row>
    <row r="1226">
      <c r="A1226" s="2">
        <f>IFERROR(__xludf.DUMMYFUNCTION("""COMPUTED_VALUE"""),40506.666666666664)</f>
        <v>40506.66667</v>
      </c>
      <c r="B1226" s="1">
        <f>IFERROR(__xludf.DUMMYFUNCTION("""COMPUTED_VALUE"""),93.34)</f>
        <v>93.34</v>
      </c>
    </row>
    <row r="1227">
      <c r="A1227" s="2">
        <f>IFERROR(__xludf.DUMMYFUNCTION("""COMPUTED_VALUE"""),40508.666666666664)</f>
        <v>40508.66667</v>
      </c>
      <c r="B1227" s="1">
        <f>IFERROR(__xludf.DUMMYFUNCTION("""COMPUTED_VALUE"""),92.4)</f>
        <v>92.4</v>
      </c>
    </row>
    <row r="1228">
      <c r="A1228" s="2">
        <f>IFERROR(__xludf.DUMMYFUNCTION("""COMPUTED_VALUE"""),40511.666666666664)</f>
        <v>40511.66667</v>
      </c>
      <c r="B1228" s="1">
        <f>IFERROR(__xludf.DUMMYFUNCTION("""COMPUTED_VALUE"""),92.86)</f>
        <v>92.86</v>
      </c>
    </row>
    <row r="1229">
      <c r="A1229" s="2">
        <f>IFERROR(__xludf.DUMMYFUNCTION("""COMPUTED_VALUE"""),40512.666666666664)</f>
        <v>40512.66667</v>
      </c>
      <c r="B1229" s="1">
        <f>IFERROR(__xludf.DUMMYFUNCTION("""COMPUTED_VALUE"""),92.58)</f>
        <v>92.58</v>
      </c>
    </row>
    <row r="1230">
      <c r="A1230" s="2">
        <f>IFERROR(__xludf.DUMMYFUNCTION("""COMPUTED_VALUE"""),40513.666666666664)</f>
        <v>40513.66667</v>
      </c>
      <c r="B1230" s="1">
        <f>IFERROR(__xludf.DUMMYFUNCTION("""COMPUTED_VALUE"""),95.11)</f>
        <v>95.11</v>
      </c>
    </row>
    <row r="1231">
      <c r="A1231" s="2">
        <f>IFERROR(__xludf.DUMMYFUNCTION("""COMPUTED_VALUE"""),40514.666666666664)</f>
        <v>40514.66667</v>
      </c>
      <c r="B1231" s="1">
        <f>IFERROR(__xludf.DUMMYFUNCTION("""COMPUTED_VALUE"""),96.49)</f>
        <v>96.49</v>
      </c>
    </row>
    <row r="1232">
      <c r="A1232" s="2">
        <f>IFERROR(__xludf.DUMMYFUNCTION("""COMPUTED_VALUE"""),40515.666666666664)</f>
        <v>40515.66667</v>
      </c>
      <c r="B1232" s="1">
        <f>IFERROR(__xludf.DUMMYFUNCTION("""COMPUTED_VALUE"""),97.05)</f>
        <v>97.05</v>
      </c>
    </row>
    <row r="1233">
      <c r="A1233" s="2">
        <f>IFERROR(__xludf.DUMMYFUNCTION("""COMPUTED_VALUE"""),40518.666666666664)</f>
        <v>40518.66667</v>
      </c>
      <c r="B1233" s="1">
        <f>IFERROR(__xludf.DUMMYFUNCTION("""COMPUTED_VALUE"""),97.4)</f>
        <v>97.4</v>
      </c>
    </row>
    <row r="1234">
      <c r="A1234" s="2">
        <f>IFERROR(__xludf.DUMMYFUNCTION("""COMPUTED_VALUE"""),40519.666666666664)</f>
        <v>40519.66667</v>
      </c>
      <c r="B1234" s="1">
        <f>IFERROR(__xludf.DUMMYFUNCTION("""COMPUTED_VALUE"""),97.17)</f>
        <v>97.17</v>
      </c>
    </row>
    <row r="1235">
      <c r="A1235" s="2">
        <f>IFERROR(__xludf.DUMMYFUNCTION("""COMPUTED_VALUE"""),40520.666666666664)</f>
        <v>40520.66667</v>
      </c>
      <c r="B1235" s="1">
        <f>IFERROR(__xludf.DUMMYFUNCTION("""COMPUTED_VALUE"""),96.71)</f>
        <v>96.71</v>
      </c>
    </row>
    <row r="1236">
      <c r="A1236" s="2">
        <f>IFERROR(__xludf.DUMMYFUNCTION("""COMPUTED_VALUE"""),40521.666666666664)</f>
        <v>40521.66667</v>
      </c>
      <c r="B1236" s="1">
        <f>IFERROR(__xludf.DUMMYFUNCTION("""COMPUTED_VALUE"""),96.9)</f>
        <v>96.9</v>
      </c>
    </row>
    <row r="1237">
      <c r="A1237" s="2">
        <f>IFERROR(__xludf.DUMMYFUNCTION("""COMPUTED_VALUE"""),40522.666666666664)</f>
        <v>40522.66667</v>
      </c>
      <c r="B1237" s="1">
        <f>IFERROR(__xludf.DUMMYFUNCTION("""COMPUTED_VALUE"""),97.32)</f>
        <v>97.32</v>
      </c>
    </row>
    <row r="1238">
      <c r="A1238" s="2">
        <f>IFERROR(__xludf.DUMMYFUNCTION("""COMPUTED_VALUE"""),40525.666666666664)</f>
        <v>40525.66667</v>
      </c>
      <c r="B1238" s="1">
        <f>IFERROR(__xludf.DUMMYFUNCTION("""COMPUTED_VALUE"""),98.0)</f>
        <v>98</v>
      </c>
    </row>
    <row r="1239">
      <c r="A1239" s="2">
        <f>IFERROR(__xludf.DUMMYFUNCTION("""COMPUTED_VALUE"""),40526.666666666664)</f>
        <v>40526.66667</v>
      </c>
      <c r="B1239" s="1">
        <f>IFERROR(__xludf.DUMMYFUNCTION("""COMPUTED_VALUE"""),97.61)</f>
        <v>97.61</v>
      </c>
    </row>
    <row r="1240">
      <c r="A1240" s="2">
        <f>IFERROR(__xludf.DUMMYFUNCTION("""COMPUTED_VALUE"""),40527.666666666664)</f>
        <v>40527.66667</v>
      </c>
      <c r="B1240" s="1">
        <f>IFERROR(__xludf.DUMMYFUNCTION("""COMPUTED_VALUE"""),96.97)</f>
        <v>96.97</v>
      </c>
    </row>
    <row r="1241">
      <c r="A1241" s="2">
        <f>IFERROR(__xludf.DUMMYFUNCTION("""COMPUTED_VALUE"""),40528.666666666664)</f>
        <v>40528.66667</v>
      </c>
      <c r="B1241" s="1">
        <f>IFERROR(__xludf.DUMMYFUNCTION("""COMPUTED_VALUE"""),97.61)</f>
        <v>97.61</v>
      </c>
    </row>
    <row r="1242">
      <c r="A1242" s="2">
        <f>IFERROR(__xludf.DUMMYFUNCTION("""COMPUTED_VALUE"""),40529.666666666664)</f>
        <v>40529.66667</v>
      </c>
      <c r="B1242" s="1">
        <f>IFERROR(__xludf.DUMMYFUNCTION("""COMPUTED_VALUE"""),97.58)</f>
        <v>97.58</v>
      </c>
    </row>
    <row r="1243">
      <c r="A1243" s="2">
        <f>IFERROR(__xludf.DUMMYFUNCTION("""COMPUTED_VALUE"""),40532.666666666664)</f>
        <v>40532.66667</v>
      </c>
      <c r="B1243" s="1">
        <f>IFERROR(__xludf.DUMMYFUNCTION("""COMPUTED_VALUE"""),98.32)</f>
        <v>98.32</v>
      </c>
    </row>
    <row r="1244">
      <c r="A1244" s="2">
        <f>IFERROR(__xludf.DUMMYFUNCTION("""COMPUTED_VALUE"""),40533.666666666664)</f>
        <v>40533.66667</v>
      </c>
      <c r="B1244" s="1">
        <f>IFERROR(__xludf.DUMMYFUNCTION("""COMPUTED_VALUE"""),99.39)</f>
        <v>99.39</v>
      </c>
    </row>
    <row r="1245">
      <c r="A1245" s="2">
        <f>IFERROR(__xludf.DUMMYFUNCTION("""COMPUTED_VALUE"""),40534.666666666664)</f>
        <v>40534.66667</v>
      </c>
      <c r="B1245" s="1">
        <f>IFERROR(__xludf.DUMMYFUNCTION("""COMPUTED_VALUE"""),98.51)</f>
        <v>98.51</v>
      </c>
    </row>
    <row r="1246">
      <c r="A1246" s="2">
        <f>IFERROR(__xludf.DUMMYFUNCTION("""COMPUTED_VALUE"""),40535.666666666664)</f>
        <v>40535.66667</v>
      </c>
      <c r="B1246" s="1">
        <f>IFERROR(__xludf.DUMMYFUNCTION("""COMPUTED_VALUE"""),98.71)</f>
        <v>98.71</v>
      </c>
    </row>
    <row r="1247">
      <c r="A1247" s="2">
        <f>IFERROR(__xludf.DUMMYFUNCTION("""COMPUTED_VALUE"""),40539.666666666664)</f>
        <v>40539.66667</v>
      </c>
      <c r="B1247" s="1">
        <f>IFERROR(__xludf.DUMMYFUNCTION("""COMPUTED_VALUE"""),98.36)</f>
        <v>98.36</v>
      </c>
    </row>
    <row r="1248">
      <c r="A1248" s="2">
        <f>IFERROR(__xludf.DUMMYFUNCTION("""COMPUTED_VALUE"""),40540.666666666664)</f>
        <v>40540.66667</v>
      </c>
      <c r="B1248" s="1">
        <f>IFERROR(__xludf.DUMMYFUNCTION("""COMPUTED_VALUE"""),98.72)</f>
        <v>98.72</v>
      </c>
    </row>
    <row r="1249">
      <c r="A1249" s="2">
        <f>IFERROR(__xludf.DUMMYFUNCTION("""COMPUTED_VALUE"""),40541.666666666664)</f>
        <v>40541.66667</v>
      </c>
      <c r="B1249" s="1">
        <f>IFERROR(__xludf.DUMMYFUNCTION("""COMPUTED_VALUE"""),99.6)</f>
        <v>99.6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IFERROR(__xludf.DUMMYFUNCTION("(GOOGLEFINANCE(""VDE"",""price"",""1/2/2014"",""12/29/2017"",""DAILY""))"),"Date")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IFERROR(__xludf.DUMMYFUNCTION("""COMPUTED_VALUE"""),41641.666666666664)</f>
        <v>41641.66667</v>
      </c>
      <c r="B2" s="1">
        <f>IFERROR(__xludf.DUMMYFUNCTION("""COMPUTED_VALUE"""),124.62)</f>
        <v>124.62</v>
      </c>
    </row>
    <row r="3">
      <c r="A3" s="2">
        <f>IFERROR(__xludf.DUMMYFUNCTION("""COMPUTED_VALUE"""),41642.666666666664)</f>
        <v>41642.66667</v>
      </c>
      <c r="B3" s="1">
        <f>IFERROR(__xludf.DUMMYFUNCTION("""COMPUTED_VALUE"""),124.32)</f>
        <v>124.32</v>
      </c>
    </row>
    <row r="4">
      <c r="A4" s="2">
        <f>IFERROR(__xludf.DUMMYFUNCTION("""COMPUTED_VALUE"""),41645.666666666664)</f>
        <v>41645.66667</v>
      </c>
      <c r="B4" s="1">
        <f>IFERROR(__xludf.DUMMYFUNCTION("""COMPUTED_VALUE"""),124.29)</f>
        <v>124.29</v>
      </c>
    </row>
    <row r="5">
      <c r="A5" s="2">
        <f>IFERROR(__xludf.DUMMYFUNCTION("""COMPUTED_VALUE"""),41646.666666666664)</f>
        <v>41646.66667</v>
      </c>
      <c r="B5" s="1">
        <f>IFERROR(__xludf.DUMMYFUNCTION("""COMPUTED_VALUE"""),125.26)</f>
        <v>125.26</v>
      </c>
    </row>
    <row r="6">
      <c r="A6" s="2">
        <f>IFERROR(__xludf.DUMMYFUNCTION("""COMPUTED_VALUE"""),41647.666666666664)</f>
        <v>41647.66667</v>
      </c>
      <c r="B6" s="1">
        <f>IFERROR(__xludf.DUMMYFUNCTION("""COMPUTED_VALUE"""),124.45)</f>
        <v>124.45</v>
      </c>
    </row>
    <row r="7">
      <c r="A7" s="2">
        <f>IFERROR(__xludf.DUMMYFUNCTION("""COMPUTED_VALUE"""),41648.666666666664)</f>
        <v>41648.66667</v>
      </c>
      <c r="B7" s="1">
        <f>IFERROR(__xludf.DUMMYFUNCTION("""COMPUTED_VALUE"""),124.02)</f>
        <v>124.02</v>
      </c>
    </row>
    <row r="8">
      <c r="A8" s="2">
        <f>IFERROR(__xludf.DUMMYFUNCTION("""COMPUTED_VALUE"""),41649.666666666664)</f>
        <v>41649.66667</v>
      </c>
      <c r="B8" s="1">
        <f>IFERROR(__xludf.DUMMYFUNCTION("""COMPUTED_VALUE"""),124.23)</f>
        <v>124.23</v>
      </c>
    </row>
    <row r="9">
      <c r="A9" s="2">
        <f>IFERROR(__xludf.DUMMYFUNCTION("""COMPUTED_VALUE"""),41652.666666666664)</f>
        <v>41652.66667</v>
      </c>
      <c r="B9" s="1">
        <f>IFERROR(__xludf.DUMMYFUNCTION("""COMPUTED_VALUE"""),121.82)</f>
        <v>121.82</v>
      </c>
    </row>
    <row r="10">
      <c r="A10" s="2">
        <f>IFERROR(__xludf.DUMMYFUNCTION("""COMPUTED_VALUE"""),41653.666666666664)</f>
        <v>41653.66667</v>
      </c>
      <c r="B10" s="1">
        <f>IFERROR(__xludf.DUMMYFUNCTION("""COMPUTED_VALUE"""),123.33)</f>
        <v>123.33</v>
      </c>
    </row>
    <row r="11">
      <c r="A11" s="2">
        <f>IFERROR(__xludf.DUMMYFUNCTION("""COMPUTED_VALUE"""),41654.666666666664)</f>
        <v>41654.66667</v>
      </c>
      <c r="B11" s="1">
        <f>IFERROR(__xludf.DUMMYFUNCTION("""COMPUTED_VALUE"""),123.0)</f>
        <v>123</v>
      </c>
    </row>
    <row r="12">
      <c r="A12" s="2">
        <f>IFERROR(__xludf.DUMMYFUNCTION("""COMPUTED_VALUE"""),41655.666666666664)</f>
        <v>41655.66667</v>
      </c>
      <c r="B12" s="1">
        <f>IFERROR(__xludf.DUMMYFUNCTION("""COMPUTED_VALUE"""),123.17)</f>
        <v>123.17</v>
      </c>
    </row>
    <row r="13">
      <c r="A13" s="2">
        <f>IFERROR(__xludf.DUMMYFUNCTION("""COMPUTED_VALUE"""),41656.666666666664)</f>
        <v>41656.66667</v>
      </c>
      <c r="B13" s="1">
        <f>IFERROR(__xludf.DUMMYFUNCTION("""COMPUTED_VALUE"""),123.06)</f>
        <v>123.06</v>
      </c>
    </row>
    <row r="14">
      <c r="A14" s="2">
        <f>IFERROR(__xludf.DUMMYFUNCTION("""COMPUTED_VALUE"""),41660.666666666664)</f>
        <v>41660.66667</v>
      </c>
      <c r="B14" s="1">
        <f>IFERROR(__xludf.DUMMYFUNCTION("""COMPUTED_VALUE"""),123.77)</f>
        <v>123.77</v>
      </c>
    </row>
    <row r="15">
      <c r="A15" s="2">
        <f>IFERROR(__xludf.DUMMYFUNCTION("""COMPUTED_VALUE"""),41661.666666666664)</f>
        <v>41661.66667</v>
      </c>
      <c r="B15" s="1">
        <f>IFERROR(__xludf.DUMMYFUNCTION("""COMPUTED_VALUE"""),124.42)</f>
        <v>124.42</v>
      </c>
    </row>
    <row r="16">
      <c r="A16" s="2">
        <f>IFERROR(__xludf.DUMMYFUNCTION("""COMPUTED_VALUE"""),41662.666666666664)</f>
        <v>41662.66667</v>
      </c>
      <c r="B16" s="1">
        <f>IFERROR(__xludf.DUMMYFUNCTION("""COMPUTED_VALUE"""),122.98)</f>
        <v>122.98</v>
      </c>
    </row>
    <row r="17">
      <c r="A17" s="2">
        <f>IFERROR(__xludf.DUMMYFUNCTION("""COMPUTED_VALUE"""),41663.666666666664)</f>
        <v>41663.66667</v>
      </c>
      <c r="B17" s="1">
        <f>IFERROR(__xludf.DUMMYFUNCTION("""COMPUTED_VALUE"""),120.3)</f>
        <v>120.3</v>
      </c>
    </row>
    <row r="18">
      <c r="A18" s="2">
        <f>IFERROR(__xludf.DUMMYFUNCTION("""COMPUTED_VALUE"""),41666.666666666664)</f>
        <v>41666.66667</v>
      </c>
      <c r="B18" s="1">
        <f>IFERROR(__xludf.DUMMYFUNCTION("""COMPUTED_VALUE"""),119.69)</f>
        <v>119.69</v>
      </c>
    </row>
    <row r="19">
      <c r="A19" s="2">
        <f>IFERROR(__xludf.DUMMYFUNCTION("""COMPUTED_VALUE"""),41667.666666666664)</f>
        <v>41667.66667</v>
      </c>
      <c r="B19" s="1">
        <f>IFERROR(__xludf.DUMMYFUNCTION("""COMPUTED_VALUE"""),120.72)</f>
        <v>120.72</v>
      </c>
    </row>
    <row r="20">
      <c r="A20" s="2">
        <f>IFERROR(__xludf.DUMMYFUNCTION("""COMPUTED_VALUE"""),41668.666666666664)</f>
        <v>41668.66667</v>
      </c>
      <c r="B20" s="1">
        <f>IFERROR(__xludf.DUMMYFUNCTION("""COMPUTED_VALUE"""),120.07)</f>
        <v>120.07</v>
      </c>
    </row>
    <row r="21">
      <c r="A21" s="2">
        <f>IFERROR(__xludf.DUMMYFUNCTION("""COMPUTED_VALUE"""),41669.666666666664)</f>
        <v>41669.66667</v>
      </c>
      <c r="B21" s="1">
        <f>IFERROR(__xludf.DUMMYFUNCTION("""COMPUTED_VALUE"""),120.36)</f>
        <v>120.36</v>
      </c>
    </row>
    <row r="22">
      <c r="A22" s="2">
        <f>IFERROR(__xludf.DUMMYFUNCTION("""COMPUTED_VALUE"""),41670.666666666664)</f>
        <v>41670.66667</v>
      </c>
      <c r="B22" s="1">
        <f>IFERROR(__xludf.DUMMYFUNCTION("""COMPUTED_VALUE"""),118.68)</f>
        <v>118.68</v>
      </c>
    </row>
    <row r="23">
      <c r="A23" s="2">
        <f>IFERROR(__xludf.DUMMYFUNCTION("""COMPUTED_VALUE"""),41673.666666666664)</f>
        <v>41673.66667</v>
      </c>
      <c r="B23" s="1">
        <f>IFERROR(__xludf.DUMMYFUNCTION("""COMPUTED_VALUE"""),116.54)</f>
        <v>116.54</v>
      </c>
    </row>
    <row r="24">
      <c r="A24" s="2">
        <f>IFERROR(__xludf.DUMMYFUNCTION("""COMPUTED_VALUE"""),41674.666666666664)</f>
        <v>41674.66667</v>
      </c>
      <c r="B24" s="1">
        <f>IFERROR(__xludf.DUMMYFUNCTION("""COMPUTED_VALUE"""),117.5)</f>
        <v>117.5</v>
      </c>
    </row>
    <row r="25">
      <c r="A25" s="2">
        <f>IFERROR(__xludf.DUMMYFUNCTION("""COMPUTED_VALUE"""),41675.666666666664)</f>
        <v>41675.66667</v>
      </c>
      <c r="B25" s="1">
        <f>IFERROR(__xludf.DUMMYFUNCTION("""COMPUTED_VALUE"""),116.33)</f>
        <v>116.33</v>
      </c>
    </row>
    <row r="26">
      <c r="A26" s="2">
        <f>IFERROR(__xludf.DUMMYFUNCTION("""COMPUTED_VALUE"""),41676.666666666664)</f>
        <v>41676.66667</v>
      </c>
      <c r="B26" s="1">
        <f>IFERROR(__xludf.DUMMYFUNCTION("""COMPUTED_VALUE"""),118.2)</f>
        <v>118.2</v>
      </c>
    </row>
    <row r="27">
      <c r="A27" s="2">
        <f>IFERROR(__xludf.DUMMYFUNCTION("""COMPUTED_VALUE"""),41677.666666666664)</f>
        <v>41677.66667</v>
      </c>
      <c r="B27" s="1">
        <f>IFERROR(__xludf.DUMMYFUNCTION("""COMPUTED_VALUE"""),119.44)</f>
        <v>119.44</v>
      </c>
    </row>
    <row r="28">
      <c r="A28" s="2">
        <f>IFERROR(__xludf.DUMMYFUNCTION("""COMPUTED_VALUE"""),41680.666666666664)</f>
        <v>41680.66667</v>
      </c>
      <c r="B28" s="1">
        <f>IFERROR(__xludf.DUMMYFUNCTION("""COMPUTED_VALUE"""),118.69)</f>
        <v>118.69</v>
      </c>
    </row>
    <row r="29">
      <c r="A29" s="2">
        <f>IFERROR(__xludf.DUMMYFUNCTION("""COMPUTED_VALUE"""),41681.666666666664)</f>
        <v>41681.66667</v>
      </c>
      <c r="B29" s="1">
        <f>IFERROR(__xludf.DUMMYFUNCTION("""COMPUTED_VALUE"""),120.4)</f>
        <v>120.4</v>
      </c>
    </row>
    <row r="30">
      <c r="A30" s="2">
        <f>IFERROR(__xludf.DUMMYFUNCTION("""COMPUTED_VALUE"""),41682.666666666664)</f>
        <v>41682.66667</v>
      </c>
      <c r="B30" s="1">
        <f>IFERROR(__xludf.DUMMYFUNCTION("""COMPUTED_VALUE"""),120.37)</f>
        <v>120.37</v>
      </c>
    </row>
    <row r="31">
      <c r="A31" s="2">
        <f>IFERROR(__xludf.DUMMYFUNCTION("""COMPUTED_VALUE"""),41683.666666666664)</f>
        <v>41683.66667</v>
      </c>
      <c r="B31" s="1">
        <f>IFERROR(__xludf.DUMMYFUNCTION("""COMPUTED_VALUE"""),121.0)</f>
        <v>121</v>
      </c>
    </row>
    <row r="32">
      <c r="A32" s="2">
        <f>IFERROR(__xludf.DUMMYFUNCTION("""COMPUTED_VALUE"""),41684.666666666664)</f>
        <v>41684.66667</v>
      </c>
      <c r="B32" s="1">
        <f>IFERROR(__xludf.DUMMYFUNCTION("""COMPUTED_VALUE"""),122.69)</f>
        <v>122.69</v>
      </c>
    </row>
    <row r="33">
      <c r="A33" s="2">
        <f>IFERROR(__xludf.DUMMYFUNCTION("""COMPUTED_VALUE"""),41688.666666666664)</f>
        <v>41688.66667</v>
      </c>
      <c r="B33" s="1">
        <f>IFERROR(__xludf.DUMMYFUNCTION("""COMPUTED_VALUE"""),123.31)</f>
        <v>123.31</v>
      </c>
    </row>
    <row r="34">
      <c r="A34" s="2">
        <f>IFERROR(__xludf.DUMMYFUNCTION("""COMPUTED_VALUE"""),41689.666666666664)</f>
        <v>41689.66667</v>
      </c>
      <c r="B34" s="1">
        <f>IFERROR(__xludf.DUMMYFUNCTION("""COMPUTED_VALUE"""),123.22)</f>
        <v>123.22</v>
      </c>
    </row>
    <row r="35">
      <c r="A35" s="2">
        <f>IFERROR(__xludf.DUMMYFUNCTION("""COMPUTED_VALUE"""),41690.666666666664)</f>
        <v>41690.66667</v>
      </c>
      <c r="B35" s="1">
        <f>IFERROR(__xludf.DUMMYFUNCTION("""COMPUTED_VALUE"""),124.1)</f>
        <v>124.1</v>
      </c>
    </row>
    <row r="36">
      <c r="A36" s="2">
        <f>IFERROR(__xludf.DUMMYFUNCTION("""COMPUTED_VALUE"""),41691.666666666664)</f>
        <v>41691.66667</v>
      </c>
      <c r="B36" s="1">
        <f>IFERROR(__xludf.DUMMYFUNCTION("""COMPUTED_VALUE"""),123.38)</f>
        <v>123.38</v>
      </c>
    </row>
    <row r="37">
      <c r="A37" s="2">
        <f>IFERROR(__xludf.DUMMYFUNCTION("""COMPUTED_VALUE"""),41694.666666666664)</f>
        <v>41694.66667</v>
      </c>
      <c r="B37" s="1">
        <f>IFERROR(__xludf.DUMMYFUNCTION("""COMPUTED_VALUE"""),125.42)</f>
        <v>125.42</v>
      </c>
    </row>
    <row r="38">
      <c r="A38" s="2">
        <f>IFERROR(__xludf.DUMMYFUNCTION("""COMPUTED_VALUE"""),41695.666666666664)</f>
        <v>41695.66667</v>
      </c>
      <c r="B38" s="1">
        <f>IFERROR(__xludf.DUMMYFUNCTION("""COMPUTED_VALUE"""),125.28)</f>
        <v>125.28</v>
      </c>
    </row>
    <row r="39">
      <c r="A39" s="2">
        <f>IFERROR(__xludf.DUMMYFUNCTION("""COMPUTED_VALUE"""),41696.666666666664)</f>
        <v>41696.66667</v>
      </c>
      <c r="B39" s="1">
        <f>IFERROR(__xludf.DUMMYFUNCTION("""COMPUTED_VALUE"""),124.54)</f>
        <v>124.54</v>
      </c>
    </row>
    <row r="40">
      <c r="A40" s="2">
        <f>IFERROR(__xludf.DUMMYFUNCTION("""COMPUTED_VALUE"""),41697.666666666664)</f>
        <v>41697.66667</v>
      </c>
      <c r="B40" s="1">
        <f>IFERROR(__xludf.DUMMYFUNCTION("""COMPUTED_VALUE"""),124.57)</f>
        <v>124.57</v>
      </c>
    </row>
    <row r="41">
      <c r="A41" s="2">
        <f>IFERROR(__xludf.DUMMYFUNCTION("""COMPUTED_VALUE"""),41698.666666666664)</f>
        <v>41698.66667</v>
      </c>
      <c r="B41" s="1">
        <f>IFERROR(__xludf.DUMMYFUNCTION("""COMPUTED_VALUE"""),125.29)</f>
        <v>125.29</v>
      </c>
    </row>
    <row r="42">
      <c r="A42" s="2">
        <f>IFERROR(__xludf.DUMMYFUNCTION("""COMPUTED_VALUE"""),41701.666666666664)</f>
        <v>41701.66667</v>
      </c>
      <c r="B42" s="1">
        <f>IFERROR(__xludf.DUMMYFUNCTION("""COMPUTED_VALUE"""),124.58)</f>
        <v>124.58</v>
      </c>
    </row>
    <row r="43">
      <c r="A43" s="2">
        <f>IFERROR(__xludf.DUMMYFUNCTION("""COMPUTED_VALUE"""),41702.666666666664)</f>
        <v>41702.66667</v>
      </c>
      <c r="B43" s="1">
        <f>IFERROR(__xludf.DUMMYFUNCTION("""COMPUTED_VALUE"""),125.98)</f>
        <v>125.98</v>
      </c>
    </row>
    <row r="44">
      <c r="A44" s="2">
        <f>IFERROR(__xludf.DUMMYFUNCTION("""COMPUTED_VALUE"""),41703.666666666664)</f>
        <v>41703.66667</v>
      </c>
      <c r="B44" s="1">
        <f>IFERROR(__xludf.DUMMYFUNCTION("""COMPUTED_VALUE"""),124.65)</f>
        <v>124.65</v>
      </c>
    </row>
    <row r="45">
      <c r="A45" s="2">
        <f>IFERROR(__xludf.DUMMYFUNCTION("""COMPUTED_VALUE"""),41704.666666666664)</f>
        <v>41704.66667</v>
      </c>
      <c r="B45" s="1">
        <f>IFERROR(__xludf.DUMMYFUNCTION("""COMPUTED_VALUE"""),125.44)</f>
        <v>125.44</v>
      </c>
    </row>
    <row r="46">
      <c r="A46" s="2">
        <f>IFERROR(__xludf.DUMMYFUNCTION("""COMPUTED_VALUE"""),41705.666666666664)</f>
        <v>41705.66667</v>
      </c>
      <c r="B46" s="1">
        <f>IFERROR(__xludf.DUMMYFUNCTION("""COMPUTED_VALUE"""),125.69)</f>
        <v>125.69</v>
      </c>
    </row>
    <row r="47">
      <c r="A47" s="2">
        <f>IFERROR(__xludf.DUMMYFUNCTION("""COMPUTED_VALUE"""),41708.666666666664)</f>
        <v>41708.66667</v>
      </c>
      <c r="B47" s="1">
        <f>IFERROR(__xludf.DUMMYFUNCTION("""COMPUTED_VALUE"""),125.95)</f>
        <v>125.95</v>
      </c>
    </row>
    <row r="48">
      <c r="A48" s="2">
        <f>IFERROR(__xludf.DUMMYFUNCTION("""COMPUTED_VALUE"""),41709.666666666664)</f>
        <v>41709.66667</v>
      </c>
      <c r="B48" s="1">
        <f>IFERROR(__xludf.DUMMYFUNCTION("""COMPUTED_VALUE"""),124.32)</f>
        <v>124.32</v>
      </c>
    </row>
    <row r="49">
      <c r="A49" s="2">
        <f>IFERROR(__xludf.DUMMYFUNCTION("""COMPUTED_VALUE"""),41710.666666666664)</f>
        <v>41710.66667</v>
      </c>
      <c r="B49" s="1">
        <f>IFERROR(__xludf.DUMMYFUNCTION("""COMPUTED_VALUE"""),124.45)</f>
        <v>124.45</v>
      </c>
    </row>
    <row r="50">
      <c r="A50" s="2">
        <f>IFERROR(__xludf.DUMMYFUNCTION("""COMPUTED_VALUE"""),41711.666666666664)</f>
        <v>41711.66667</v>
      </c>
      <c r="B50" s="1">
        <f>IFERROR(__xludf.DUMMYFUNCTION("""COMPUTED_VALUE"""),123.21)</f>
        <v>123.21</v>
      </c>
    </row>
    <row r="51">
      <c r="A51" s="2">
        <f>IFERROR(__xludf.DUMMYFUNCTION("""COMPUTED_VALUE"""),41712.666666666664)</f>
        <v>41712.66667</v>
      </c>
      <c r="B51" s="1">
        <f>IFERROR(__xludf.DUMMYFUNCTION("""COMPUTED_VALUE"""),123.56)</f>
        <v>123.56</v>
      </c>
    </row>
    <row r="52">
      <c r="A52" s="2">
        <f>IFERROR(__xludf.DUMMYFUNCTION("""COMPUTED_VALUE"""),41715.666666666664)</f>
        <v>41715.66667</v>
      </c>
      <c r="B52" s="1">
        <f>IFERROR(__xludf.DUMMYFUNCTION("""COMPUTED_VALUE"""),124.35)</f>
        <v>124.35</v>
      </c>
    </row>
    <row r="53">
      <c r="A53" s="2">
        <f>IFERROR(__xludf.DUMMYFUNCTION("""COMPUTED_VALUE"""),41716.666666666664)</f>
        <v>41716.66667</v>
      </c>
      <c r="B53" s="1">
        <f>IFERROR(__xludf.DUMMYFUNCTION("""COMPUTED_VALUE"""),125.45)</f>
        <v>125.45</v>
      </c>
    </row>
    <row r="54">
      <c r="A54" s="2">
        <f>IFERROR(__xludf.DUMMYFUNCTION("""COMPUTED_VALUE"""),41717.666666666664)</f>
        <v>41717.66667</v>
      </c>
      <c r="B54" s="1">
        <f>IFERROR(__xludf.DUMMYFUNCTION("""COMPUTED_VALUE"""),124.42)</f>
        <v>124.42</v>
      </c>
    </row>
    <row r="55">
      <c r="A55" s="2">
        <f>IFERROR(__xludf.DUMMYFUNCTION("""COMPUTED_VALUE"""),41718.666666666664)</f>
        <v>41718.66667</v>
      </c>
      <c r="B55" s="1">
        <f>IFERROR(__xludf.DUMMYFUNCTION("""COMPUTED_VALUE"""),125.02)</f>
        <v>125.02</v>
      </c>
    </row>
    <row r="56">
      <c r="A56" s="2">
        <f>IFERROR(__xludf.DUMMYFUNCTION("""COMPUTED_VALUE"""),41719.666666666664)</f>
        <v>41719.66667</v>
      </c>
      <c r="B56" s="1">
        <f>IFERROR(__xludf.DUMMYFUNCTION("""COMPUTED_VALUE"""),125.5)</f>
        <v>125.5</v>
      </c>
    </row>
    <row r="57">
      <c r="A57" s="2">
        <f>IFERROR(__xludf.DUMMYFUNCTION("""COMPUTED_VALUE"""),41722.666666666664)</f>
        <v>41722.66667</v>
      </c>
      <c r="B57" s="1">
        <f>IFERROR(__xludf.DUMMYFUNCTION("""COMPUTED_VALUE"""),125.14)</f>
        <v>125.14</v>
      </c>
    </row>
    <row r="58">
      <c r="A58" s="2">
        <f>IFERROR(__xludf.DUMMYFUNCTION("""COMPUTED_VALUE"""),41723.666666666664)</f>
        <v>41723.66667</v>
      </c>
      <c r="B58" s="1">
        <f>IFERROR(__xludf.DUMMYFUNCTION("""COMPUTED_VALUE"""),126.17)</f>
        <v>126.17</v>
      </c>
    </row>
    <row r="59">
      <c r="A59" s="2">
        <f>IFERROR(__xludf.DUMMYFUNCTION("""COMPUTED_VALUE"""),41724.666666666664)</f>
        <v>41724.66667</v>
      </c>
      <c r="B59" s="1">
        <f>IFERROR(__xludf.DUMMYFUNCTION("""COMPUTED_VALUE"""),125.62)</f>
        <v>125.62</v>
      </c>
    </row>
    <row r="60">
      <c r="A60" s="2">
        <f>IFERROR(__xludf.DUMMYFUNCTION("""COMPUTED_VALUE"""),41725.666666666664)</f>
        <v>41725.66667</v>
      </c>
      <c r="B60" s="1">
        <f>IFERROR(__xludf.DUMMYFUNCTION("""COMPUTED_VALUE"""),126.78)</f>
        <v>126.78</v>
      </c>
    </row>
    <row r="61">
      <c r="A61" s="2">
        <f>IFERROR(__xludf.DUMMYFUNCTION("""COMPUTED_VALUE"""),41726.666666666664)</f>
        <v>41726.66667</v>
      </c>
      <c r="B61" s="1">
        <f>IFERROR(__xludf.DUMMYFUNCTION("""COMPUTED_VALUE"""),128.37)</f>
        <v>128.37</v>
      </c>
    </row>
    <row r="62">
      <c r="A62" s="2">
        <f>IFERROR(__xludf.DUMMYFUNCTION("""COMPUTED_VALUE"""),41729.666666666664)</f>
        <v>41729.66667</v>
      </c>
      <c r="B62" s="1">
        <f>IFERROR(__xludf.DUMMYFUNCTION("""COMPUTED_VALUE"""),128.41)</f>
        <v>128.41</v>
      </c>
    </row>
    <row r="63">
      <c r="A63" s="2">
        <f>IFERROR(__xludf.DUMMYFUNCTION("""COMPUTED_VALUE"""),41730.666666666664)</f>
        <v>41730.66667</v>
      </c>
      <c r="B63" s="1">
        <f>IFERROR(__xludf.DUMMYFUNCTION("""COMPUTED_VALUE"""),129.14)</f>
        <v>129.14</v>
      </c>
    </row>
    <row r="64">
      <c r="A64" s="2">
        <f>IFERROR(__xludf.DUMMYFUNCTION("""COMPUTED_VALUE"""),41731.666666666664)</f>
        <v>41731.66667</v>
      </c>
      <c r="B64" s="1">
        <f>IFERROR(__xludf.DUMMYFUNCTION("""COMPUTED_VALUE"""),129.65)</f>
        <v>129.65</v>
      </c>
    </row>
    <row r="65">
      <c r="A65" s="2">
        <f>IFERROR(__xludf.DUMMYFUNCTION("""COMPUTED_VALUE"""),41732.666666666664)</f>
        <v>41732.66667</v>
      </c>
      <c r="B65" s="1">
        <f>IFERROR(__xludf.DUMMYFUNCTION("""COMPUTED_VALUE"""),130.16)</f>
        <v>130.16</v>
      </c>
    </row>
    <row r="66">
      <c r="A66" s="2">
        <f>IFERROR(__xludf.DUMMYFUNCTION("""COMPUTED_VALUE"""),41733.666666666664)</f>
        <v>41733.66667</v>
      </c>
      <c r="B66" s="1">
        <f>IFERROR(__xludf.DUMMYFUNCTION("""COMPUTED_VALUE"""),129.64)</f>
        <v>129.64</v>
      </c>
    </row>
    <row r="67">
      <c r="A67" s="2">
        <f>IFERROR(__xludf.DUMMYFUNCTION("""COMPUTED_VALUE"""),41736.666666666664)</f>
        <v>41736.66667</v>
      </c>
      <c r="B67" s="1">
        <f>IFERROR(__xludf.DUMMYFUNCTION("""COMPUTED_VALUE"""),127.63)</f>
        <v>127.63</v>
      </c>
    </row>
    <row r="68">
      <c r="A68" s="2">
        <f>IFERROR(__xludf.DUMMYFUNCTION("""COMPUTED_VALUE"""),41737.666666666664)</f>
        <v>41737.66667</v>
      </c>
      <c r="B68" s="1">
        <f>IFERROR(__xludf.DUMMYFUNCTION("""COMPUTED_VALUE"""),128.94)</f>
        <v>128.94</v>
      </c>
    </row>
    <row r="69">
      <c r="A69" s="2">
        <f>IFERROR(__xludf.DUMMYFUNCTION("""COMPUTED_VALUE"""),41738.666666666664)</f>
        <v>41738.66667</v>
      </c>
      <c r="B69" s="1">
        <f>IFERROR(__xludf.DUMMYFUNCTION("""COMPUTED_VALUE"""),129.7)</f>
        <v>129.7</v>
      </c>
    </row>
    <row r="70">
      <c r="A70" s="2">
        <f>IFERROR(__xludf.DUMMYFUNCTION("""COMPUTED_VALUE"""),41739.666666666664)</f>
        <v>41739.66667</v>
      </c>
      <c r="B70" s="1">
        <f>IFERROR(__xludf.DUMMYFUNCTION("""COMPUTED_VALUE"""),127.89)</f>
        <v>127.89</v>
      </c>
    </row>
    <row r="71">
      <c r="A71" s="2">
        <f>IFERROR(__xludf.DUMMYFUNCTION("""COMPUTED_VALUE"""),41740.666666666664)</f>
        <v>41740.66667</v>
      </c>
      <c r="B71" s="1">
        <f>IFERROR(__xludf.DUMMYFUNCTION("""COMPUTED_VALUE"""),127.56)</f>
        <v>127.56</v>
      </c>
    </row>
    <row r="72">
      <c r="A72" s="2">
        <f>IFERROR(__xludf.DUMMYFUNCTION("""COMPUTED_VALUE"""),41743.666666666664)</f>
        <v>41743.66667</v>
      </c>
      <c r="B72" s="1">
        <f>IFERROR(__xludf.DUMMYFUNCTION("""COMPUTED_VALUE"""),129.18)</f>
        <v>129.18</v>
      </c>
    </row>
    <row r="73">
      <c r="A73" s="2">
        <f>IFERROR(__xludf.DUMMYFUNCTION("""COMPUTED_VALUE"""),41744.666666666664)</f>
        <v>41744.66667</v>
      </c>
      <c r="B73" s="1">
        <f>IFERROR(__xludf.DUMMYFUNCTION("""COMPUTED_VALUE"""),130.79)</f>
        <v>130.79</v>
      </c>
    </row>
    <row r="74">
      <c r="A74" s="2">
        <f>IFERROR(__xludf.DUMMYFUNCTION("""COMPUTED_VALUE"""),41745.666666666664)</f>
        <v>41745.66667</v>
      </c>
      <c r="B74" s="1">
        <f>IFERROR(__xludf.DUMMYFUNCTION("""COMPUTED_VALUE"""),132.43)</f>
        <v>132.43</v>
      </c>
    </row>
    <row r="75">
      <c r="A75" s="2">
        <f>IFERROR(__xludf.DUMMYFUNCTION("""COMPUTED_VALUE"""),41746.666666666664)</f>
        <v>41746.66667</v>
      </c>
      <c r="B75" s="1">
        <f>IFERROR(__xludf.DUMMYFUNCTION("""COMPUTED_VALUE"""),133.62)</f>
        <v>133.62</v>
      </c>
    </row>
    <row r="76">
      <c r="A76" s="2">
        <f>IFERROR(__xludf.DUMMYFUNCTION("""COMPUTED_VALUE"""),41750.666666666664)</f>
        <v>41750.66667</v>
      </c>
      <c r="B76" s="1">
        <f>IFERROR(__xludf.DUMMYFUNCTION("""COMPUTED_VALUE"""),134.45)</f>
        <v>134.45</v>
      </c>
    </row>
    <row r="77">
      <c r="A77" s="2">
        <f>IFERROR(__xludf.DUMMYFUNCTION("""COMPUTED_VALUE"""),41751.666666666664)</f>
        <v>41751.66667</v>
      </c>
      <c r="B77" s="1">
        <f>IFERROR(__xludf.DUMMYFUNCTION("""COMPUTED_VALUE"""),134.2)</f>
        <v>134.2</v>
      </c>
    </row>
    <row r="78">
      <c r="A78" s="2">
        <f>IFERROR(__xludf.DUMMYFUNCTION("""COMPUTED_VALUE"""),41752.666666666664)</f>
        <v>41752.66667</v>
      </c>
      <c r="B78" s="1">
        <f>IFERROR(__xludf.DUMMYFUNCTION("""COMPUTED_VALUE"""),134.79)</f>
        <v>134.79</v>
      </c>
    </row>
    <row r="79">
      <c r="A79" s="2">
        <f>IFERROR(__xludf.DUMMYFUNCTION("""COMPUTED_VALUE"""),41753.666666666664)</f>
        <v>41753.66667</v>
      </c>
      <c r="B79" s="1">
        <f>IFERROR(__xludf.DUMMYFUNCTION("""COMPUTED_VALUE"""),134.68)</f>
        <v>134.68</v>
      </c>
    </row>
    <row r="80">
      <c r="A80" s="2">
        <f>IFERROR(__xludf.DUMMYFUNCTION("""COMPUTED_VALUE"""),41754.666666666664)</f>
        <v>41754.66667</v>
      </c>
      <c r="B80" s="1">
        <f>IFERROR(__xludf.DUMMYFUNCTION("""COMPUTED_VALUE"""),133.97)</f>
        <v>133.97</v>
      </c>
    </row>
    <row r="81">
      <c r="A81" s="2">
        <f>IFERROR(__xludf.DUMMYFUNCTION("""COMPUTED_VALUE"""),41757.666666666664)</f>
        <v>41757.66667</v>
      </c>
      <c r="B81" s="1">
        <f>IFERROR(__xludf.DUMMYFUNCTION("""COMPUTED_VALUE"""),134.23)</f>
        <v>134.23</v>
      </c>
    </row>
    <row r="82">
      <c r="A82" s="2">
        <f>IFERROR(__xludf.DUMMYFUNCTION("""COMPUTED_VALUE"""),41758.666666666664)</f>
        <v>41758.66667</v>
      </c>
      <c r="B82" s="1">
        <f>IFERROR(__xludf.DUMMYFUNCTION("""COMPUTED_VALUE"""),134.85)</f>
        <v>134.85</v>
      </c>
    </row>
    <row r="83">
      <c r="A83" s="2">
        <f>IFERROR(__xludf.DUMMYFUNCTION("""COMPUTED_VALUE"""),41759.666666666664)</f>
        <v>41759.66667</v>
      </c>
      <c r="B83" s="1">
        <f>IFERROR(__xludf.DUMMYFUNCTION("""COMPUTED_VALUE"""),134.92)</f>
        <v>134.92</v>
      </c>
    </row>
    <row r="84">
      <c r="A84" s="2">
        <f>IFERROR(__xludf.DUMMYFUNCTION("""COMPUTED_VALUE"""),41760.666666666664)</f>
        <v>41760.66667</v>
      </c>
      <c r="B84" s="1">
        <f>IFERROR(__xludf.DUMMYFUNCTION("""COMPUTED_VALUE"""),134.31)</f>
        <v>134.31</v>
      </c>
    </row>
    <row r="85">
      <c r="A85" s="2">
        <f>IFERROR(__xludf.DUMMYFUNCTION("""COMPUTED_VALUE"""),41761.666666666664)</f>
        <v>41761.66667</v>
      </c>
      <c r="B85" s="1">
        <f>IFERROR(__xludf.DUMMYFUNCTION("""COMPUTED_VALUE"""),134.84)</f>
        <v>134.84</v>
      </c>
    </row>
    <row r="86">
      <c r="A86" s="2">
        <f>IFERROR(__xludf.DUMMYFUNCTION("""COMPUTED_VALUE"""),41764.666666666664)</f>
        <v>41764.66667</v>
      </c>
      <c r="B86" s="1">
        <f>IFERROR(__xludf.DUMMYFUNCTION("""COMPUTED_VALUE"""),135.45)</f>
        <v>135.45</v>
      </c>
    </row>
    <row r="87">
      <c r="A87" s="2">
        <f>IFERROR(__xludf.DUMMYFUNCTION("""COMPUTED_VALUE"""),41765.666666666664)</f>
        <v>41765.66667</v>
      </c>
      <c r="B87" s="1">
        <f>IFERROR(__xludf.DUMMYFUNCTION("""COMPUTED_VALUE"""),135.53)</f>
        <v>135.53</v>
      </c>
    </row>
    <row r="88">
      <c r="A88" s="2">
        <f>IFERROR(__xludf.DUMMYFUNCTION("""COMPUTED_VALUE"""),41766.666666666664)</f>
        <v>41766.66667</v>
      </c>
      <c r="B88" s="1">
        <f>IFERROR(__xludf.DUMMYFUNCTION("""COMPUTED_VALUE"""),136.53)</f>
        <v>136.53</v>
      </c>
    </row>
    <row r="89">
      <c r="A89" s="2">
        <f>IFERROR(__xludf.DUMMYFUNCTION("""COMPUTED_VALUE"""),41767.666666666664)</f>
        <v>41767.66667</v>
      </c>
      <c r="B89" s="1">
        <f>IFERROR(__xludf.DUMMYFUNCTION("""COMPUTED_VALUE"""),134.5)</f>
        <v>134.5</v>
      </c>
    </row>
    <row r="90">
      <c r="A90" s="2">
        <f>IFERROR(__xludf.DUMMYFUNCTION("""COMPUTED_VALUE"""),41768.666666666664)</f>
        <v>41768.66667</v>
      </c>
      <c r="B90" s="1">
        <f>IFERROR(__xludf.DUMMYFUNCTION("""COMPUTED_VALUE"""),134.51)</f>
        <v>134.51</v>
      </c>
    </row>
    <row r="91">
      <c r="A91" s="2">
        <f>IFERROR(__xludf.DUMMYFUNCTION("""COMPUTED_VALUE"""),41771.666666666664)</f>
        <v>41771.66667</v>
      </c>
      <c r="B91" s="1">
        <f>IFERROR(__xludf.DUMMYFUNCTION("""COMPUTED_VALUE"""),135.32)</f>
        <v>135.32</v>
      </c>
    </row>
    <row r="92">
      <c r="A92" s="2">
        <f>IFERROR(__xludf.DUMMYFUNCTION("""COMPUTED_VALUE"""),41772.666666666664)</f>
        <v>41772.66667</v>
      </c>
      <c r="B92" s="1">
        <f>IFERROR(__xludf.DUMMYFUNCTION("""COMPUTED_VALUE"""),135.8)</f>
        <v>135.8</v>
      </c>
    </row>
    <row r="93">
      <c r="A93" s="2">
        <f>IFERROR(__xludf.DUMMYFUNCTION("""COMPUTED_VALUE"""),41773.666666666664)</f>
        <v>41773.66667</v>
      </c>
      <c r="B93" s="1">
        <f>IFERROR(__xludf.DUMMYFUNCTION("""COMPUTED_VALUE"""),135.81)</f>
        <v>135.81</v>
      </c>
    </row>
    <row r="94">
      <c r="A94" s="2">
        <f>IFERROR(__xludf.DUMMYFUNCTION("""COMPUTED_VALUE"""),41774.666666666664)</f>
        <v>41774.66667</v>
      </c>
      <c r="B94" s="1">
        <f>IFERROR(__xludf.DUMMYFUNCTION("""COMPUTED_VALUE"""),134.19)</f>
        <v>134.19</v>
      </c>
    </row>
    <row r="95">
      <c r="A95" s="2">
        <f>IFERROR(__xludf.DUMMYFUNCTION("""COMPUTED_VALUE"""),41775.666666666664)</f>
        <v>41775.66667</v>
      </c>
      <c r="B95" s="1">
        <f>IFERROR(__xludf.DUMMYFUNCTION("""COMPUTED_VALUE"""),133.86)</f>
        <v>133.86</v>
      </c>
    </row>
    <row r="96">
      <c r="A96" s="2">
        <f>IFERROR(__xludf.DUMMYFUNCTION("""COMPUTED_VALUE"""),41778.666666666664)</f>
        <v>41778.66667</v>
      </c>
      <c r="B96" s="1">
        <f>IFERROR(__xludf.DUMMYFUNCTION("""COMPUTED_VALUE"""),134.32)</f>
        <v>134.32</v>
      </c>
    </row>
    <row r="97">
      <c r="A97" s="2">
        <f>IFERROR(__xludf.DUMMYFUNCTION("""COMPUTED_VALUE"""),41779.666666666664)</f>
        <v>41779.66667</v>
      </c>
      <c r="B97" s="1">
        <f>IFERROR(__xludf.DUMMYFUNCTION("""COMPUTED_VALUE"""),133.97)</f>
        <v>133.97</v>
      </c>
    </row>
    <row r="98">
      <c r="A98" s="2">
        <f>IFERROR(__xludf.DUMMYFUNCTION("""COMPUTED_VALUE"""),41780.666666666664)</f>
        <v>41780.66667</v>
      </c>
      <c r="B98" s="1">
        <f>IFERROR(__xludf.DUMMYFUNCTION("""COMPUTED_VALUE"""),135.55)</f>
        <v>135.55</v>
      </c>
    </row>
    <row r="99">
      <c r="A99" s="2">
        <f>IFERROR(__xludf.DUMMYFUNCTION("""COMPUTED_VALUE"""),41781.666666666664)</f>
        <v>41781.66667</v>
      </c>
      <c r="B99" s="1">
        <f>IFERROR(__xludf.DUMMYFUNCTION("""COMPUTED_VALUE"""),135.33)</f>
        <v>135.33</v>
      </c>
    </row>
    <row r="100">
      <c r="A100" s="2">
        <f>IFERROR(__xludf.DUMMYFUNCTION("""COMPUTED_VALUE"""),41782.666666666664)</f>
        <v>41782.66667</v>
      </c>
      <c r="B100" s="1">
        <f>IFERROR(__xludf.DUMMYFUNCTION("""COMPUTED_VALUE"""),135.13)</f>
        <v>135.13</v>
      </c>
    </row>
    <row r="101">
      <c r="A101" s="2">
        <f>IFERROR(__xludf.DUMMYFUNCTION("""COMPUTED_VALUE"""),41786.666666666664)</f>
        <v>41786.66667</v>
      </c>
      <c r="B101" s="1">
        <f>IFERROR(__xludf.DUMMYFUNCTION("""COMPUTED_VALUE"""),135.4)</f>
        <v>135.4</v>
      </c>
    </row>
    <row r="102">
      <c r="A102" s="2">
        <f>IFERROR(__xludf.DUMMYFUNCTION("""COMPUTED_VALUE"""),41787.666666666664)</f>
        <v>41787.66667</v>
      </c>
      <c r="B102" s="1">
        <f>IFERROR(__xludf.DUMMYFUNCTION("""COMPUTED_VALUE"""),135.69)</f>
        <v>135.69</v>
      </c>
    </row>
    <row r="103">
      <c r="A103" s="2">
        <f>IFERROR(__xludf.DUMMYFUNCTION("""COMPUTED_VALUE"""),41788.666666666664)</f>
        <v>41788.66667</v>
      </c>
      <c r="B103" s="1">
        <f>IFERROR(__xludf.DUMMYFUNCTION("""COMPUTED_VALUE"""),136.77)</f>
        <v>136.77</v>
      </c>
    </row>
    <row r="104">
      <c r="A104" s="2">
        <f>IFERROR(__xludf.DUMMYFUNCTION("""COMPUTED_VALUE"""),41789.666666666664)</f>
        <v>41789.66667</v>
      </c>
      <c r="B104" s="1">
        <f>IFERROR(__xludf.DUMMYFUNCTION("""COMPUTED_VALUE"""),136.65)</f>
        <v>136.65</v>
      </c>
    </row>
    <row r="105">
      <c r="A105" s="2">
        <f>IFERROR(__xludf.DUMMYFUNCTION("""COMPUTED_VALUE"""),41792.666666666664)</f>
        <v>41792.66667</v>
      </c>
      <c r="B105" s="1">
        <f>IFERROR(__xludf.DUMMYFUNCTION("""COMPUTED_VALUE"""),136.3)</f>
        <v>136.3</v>
      </c>
    </row>
    <row r="106">
      <c r="A106" s="2">
        <f>IFERROR(__xludf.DUMMYFUNCTION("""COMPUTED_VALUE"""),41793.666666666664)</f>
        <v>41793.66667</v>
      </c>
      <c r="B106" s="1">
        <f>IFERROR(__xludf.DUMMYFUNCTION("""COMPUTED_VALUE"""),136.82)</f>
        <v>136.82</v>
      </c>
    </row>
    <row r="107">
      <c r="A107" s="2">
        <f>IFERROR(__xludf.DUMMYFUNCTION("""COMPUTED_VALUE"""),41794.666666666664)</f>
        <v>41794.66667</v>
      </c>
      <c r="B107" s="1">
        <f>IFERROR(__xludf.DUMMYFUNCTION("""COMPUTED_VALUE"""),136.75)</f>
        <v>136.75</v>
      </c>
    </row>
    <row r="108">
      <c r="A108" s="2">
        <f>IFERROR(__xludf.DUMMYFUNCTION("""COMPUTED_VALUE"""),41795.666666666664)</f>
        <v>41795.66667</v>
      </c>
      <c r="B108" s="1">
        <f>IFERROR(__xludf.DUMMYFUNCTION("""COMPUTED_VALUE"""),137.55)</f>
        <v>137.55</v>
      </c>
    </row>
    <row r="109">
      <c r="A109" s="2">
        <f>IFERROR(__xludf.DUMMYFUNCTION("""COMPUTED_VALUE"""),41796.666666666664)</f>
        <v>41796.66667</v>
      </c>
      <c r="B109" s="1">
        <f>IFERROR(__xludf.DUMMYFUNCTION("""COMPUTED_VALUE"""),138.79)</f>
        <v>138.79</v>
      </c>
    </row>
    <row r="110">
      <c r="A110" s="2">
        <f>IFERROR(__xludf.DUMMYFUNCTION("""COMPUTED_VALUE"""),41799.666666666664)</f>
        <v>41799.66667</v>
      </c>
      <c r="B110" s="1">
        <f>IFERROR(__xludf.DUMMYFUNCTION("""COMPUTED_VALUE"""),138.97)</f>
        <v>138.97</v>
      </c>
    </row>
    <row r="111">
      <c r="A111" s="2">
        <f>IFERROR(__xludf.DUMMYFUNCTION("""COMPUTED_VALUE"""),41800.666666666664)</f>
        <v>41800.66667</v>
      </c>
      <c r="B111" s="1">
        <f>IFERROR(__xludf.DUMMYFUNCTION("""COMPUTED_VALUE"""),138.76)</f>
        <v>138.76</v>
      </c>
    </row>
    <row r="112">
      <c r="A112" s="2">
        <f>IFERROR(__xludf.DUMMYFUNCTION("""COMPUTED_VALUE"""),41801.666666666664)</f>
        <v>41801.66667</v>
      </c>
      <c r="B112" s="1">
        <f>IFERROR(__xludf.DUMMYFUNCTION("""COMPUTED_VALUE"""),139.3)</f>
        <v>139.3</v>
      </c>
    </row>
    <row r="113">
      <c r="A113" s="2">
        <f>IFERROR(__xludf.DUMMYFUNCTION("""COMPUTED_VALUE"""),41802.666666666664)</f>
        <v>41802.66667</v>
      </c>
      <c r="B113" s="1">
        <f>IFERROR(__xludf.DUMMYFUNCTION("""COMPUTED_VALUE"""),139.85)</f>
        <v>139.85</v>
      </c>
    </row>
    <row r="114">
      <c r="A114" s="2">
        <f>IFERROR(__xludf.DUMMYFUNCTION("""COMPUTED_VALUE"""),41803.666666666664)</f>
        <v>41803.66667</v>
      </c>
      <c r="B114" s="1">
        <f>IFERROR(__xludf.DUMMYFUNCTION("""COMPUTED_VALUE"""),141.24)</f>
        <v>141.24</v>
      </c>
    </row>
    <row r="115">
      <c r="A115" s="2">
        <f>IFERROR(__xludf.DUMMYFUNCTION("""COMPUTED_VALUE"""),41806.666666666664)</f>
        <v>41806.66667</v>
      </c>
      <c r="B115" s="1">
        <f>IFERROR(__xludf.DUMMYFUNCTION("""COMPUTED_VALUE"""),141.92)</f>
        <v>141.92</v>
      </c>
    </row>
    <row r="116">
      <c r="A116" s="2">
        <f>IFERROR(__xludf.DUMMYFUNCTION("""COMPUTED_VALUE"""),41807.666666666664)</f>
        <v>41807.66667</v>
      </c>
      <c r="B116" s="1">
        <f>IFERROR(__xludf.DUMMYFUNCTION("""COMPUTED_VALUE"""),141.75)</f>
        <v>141.75</v>
      </c>
    </row>
    <row r="117">
      <c r="A117" s="2">
        <f>IFERROR(__xludf.DUMMYFUNCTION("""COMPUTED_VALUE"""),41808.666666666664)</f>
        <v>41808.66667</v>
      </c>
      <c r="B117" s="1">
        <f>IFERROR(__xludf.DUMMYFUNCTION("""COMPUTED_VALUE"""),142.82)</f>
        <v>142.82</v>
      </c>
    </row>
    <row r="118">
      <c r="A118" s="2">
        <f>IFERROR(__xludf.DUMMYFUNCTION("""COMPUTED_VALUE"""),41809.666666666664)</f>
        <v>41809.66667</v>
      </c>
      <c r="B118" s="1">
        <f>IFERROR(__xludf.DUMMYFUNCTION("""COMPUTED_VALUE"""),143.78)</f>
        <v>143.78</v>
      </c>
    </row>
    <row r="119">
      <c r="A119" s="2">
        <f>IFERROR(__xludf.DUMMYFUNCTION("""COMPUTED_VALUE"""),41810.666666666664)</f>
        <v>41810.66667</v>
      </c>
      <c r="B119" s="1">
        <f>IFERROR(__xludf.DUMMYFUNCTION("""COMPUTED_VALUE"""),145.14)</f>
        <v>145.14</v>
      </c>
    </row>
    <row r="120">
      <c r="A120" s="2">
        <f>IFERROR(__xludf.DUMMYFUNCTION("""COMPUTED_VALUE"""),41813.666666666664)</f>
        <v>41813.66667</v>
      </c>
      <c r="B120" s="1">
        <f>IFERROR(__xludf.DUMMYFUNCTION("""COMPUTED_VALUE"""),145.6)</f>
        <v>145.6</v>
      </c>
    </row>
    <row r="121">
      <c r="A121" s="2">
        <f>IFERROR(__xludf.DUMMYFUNCTION("""COMPUTED_VALUE"""),41814.666666666664)</f>
        <v>41814.66667</v>
      </c>
      <c r="B121" s="1">
        <f>IFERROR(__xludf.DUMMYFUNCTION("""COMPUTED_VALUE"""),142.54)</f>
        <v>142.54</v>
      </c>
    </row>
    <row r="122">
      <c r="A122" s="2">
        <f>IFERROR(__xludf.DUMMYFUNCTION("""COMPUTED_VALUE"""),41815.666666666664)</f>
        <v>41815.66667</v>
      </c>
      <c r="B122" s="1">
        <f>IFERROR(__xludf.DUMMYFUNCTION("""COMPUTED_VALUE"""),143.6)</f>
        <v>143.6</v>
      </c>
    </row>
    <row r="123">
      <c r="A123" s="2">
        <f>IFERROR(__xludf.DUMMYFUNCTION("""COMPUTED_VALUE"""),41816.666666666664)</f>
        <v>41816.66667</v>
      </c>
      <c r="B123" s="1">
        <f>IFERROR(__xludf.DUMMYFUNCTION("""COMPUTED_VALUE"""),143.74)</f>
        <v>143.74</v>
      </c>
    </row>
    <row r="124">
      <c r="A124" s="2">
        <f>IFERROR(__xludf.DUMMYFUNCTION("""COMPUTED_VALUE"""),41817.666666666664)</f>
        <v>41817.66667</v>
      </c>
      <c r="B124" s="1">
        <f>IFERROR(__xludf.DUMMYFUNCTION("""COMPUTED_VALUE"""),143.79)</f>
        <v>143.79</v>
      </c>
    </row>
    <row r="125">
      <c r="A125" s="2">
        <f>IFERROR(__xludf.DUMMYFUNCTION("""COMPUTED_VALUE"""),41820.666666666664)</f>
        <v>41820.66667</v>
      </c>
      <c r="B125" s="1">
        <f>IFERROR(__xludf.DUMMYFUNCTION("""COMPUTED_VALUE"""),143.96)</f>
        <v>143.96</v>
      </c>
    </row>
    <row r="126">
      <c r="A126" s="2">
        <f>IFERROR(__xludf.DUMMYFUNCTION("""COMPUTED_VALUE"""),41821.666666666664)</f>
        <v>41821.66667</v>
      </c>
      <c r="B126" s="1">
        <f>IFERROR(__xludf.DUMMYFUNCTION("""COMPUTED_VALUE"""),144.13)</f>
        <v>144.13</v>
      </c>
    </row>
    <row r="127">
      <c r="A127" s="2">
        <f>IFERROR(__xludf.DUMMYFUNCTION("""COMPUTED_VALUE"""),41822.666666666664)</f>
        <v>41822.66667</v>
      </c>
      <c r="B127" s="1">
        <f>IFERROR(__xludf.DUMMYFUNCTION("""COMPUTED_VALUE"""),143.89)</f>
        <v>143.89</v>
      </c>
    </row>
    <row r="128">
      <c r="A128" s="2">
        <f>IFERROR(__xludf.DUMMYFUNCTION("""COMPUTED_VALUE"""),41823.666666666664)</f>
        <v>41823.66667</v>
      </c>
      <c r="B128" s="1">
        <f>IFERROR(__xludf.DUMMYFUNCTION("""COMPUTED_VALUE"""),144.57)</f>
        <v>144.57</v>
      </c>
    </row>
    <row r="129">
      <c r="A129" s="2">
        <f>IFERROR(__xludf.DUMMYFUNCTION("""COMPUTED_VALUE"""),41827.666666666664)</f>
        <v>41827.66667</v>
      </c>
      <c r="B129" s="1">
        <f>IFERROR(__xludf.DUMMYFUNCTION("""COMPUTED_VALUE"""),143.31)</f>
        <v>143.31</v>
      </c>
    </row>
    <row r="130">
      <c r="A130" s="2">
        <f>IFERROR(__xludf.DUMMYFUNCTION("""COMPUTED_VALUE"""),41828.666666666664)</f>
        <v>41828.66667</v>
      </c>
      <c r="B130" s="1">
        <f>IFERROR(__xludf.DUMMYFUNCTION("""COMPUTED_VALUE"""),143.14)</f>
        <v>143.14</v>
      </c>
    </row>
    <row r="131">
      <c r="A131" s="2">
        <f>IFERROR(__xludf.DUMMYFUNCTION("""COMPUTED_VALUE"""),41829.666666666664)</f>
        <v>41829.66667</v>
      </c>
      <c r="B131" s="1">
        <f>IFERROR(__xludf.DUMMYFUNCTION("""COMPUTED_VALUE"""),144.05)</f>
        <v>144.05</v>
      </c>
    </row>
    <row r="132">
      <c r="A132" s="2">
        <f>IFERROR(__xludf.DUMMYFUNCTION("""COMPUTED_VALUE"""),41830.666666666664)</f>
        <v>41830.66667</v>
      </c>
      <c r="B132" s="1">
        <f>IFERROR(__xludf.DUMMYFUNCTION("""COMPUTED_VALUE"""),142.55)</f>
        <v>142.55</v>
      </c>
    </row>
    <row r="133">
      <c r="A133" s="2">
        <f>IFERROR(__xludf.DUMMYFUNCTION("""COMPUTED_VALUE"""),41831.666666666664)</f>
        <v>41831.66667</v>
      </c>
      <c r="B133" s="1">
        <f>IFERROR(__xludf.DUMMYFUNCTION("""COMPUTED_VALUE"""),141.37)</f>
        <v>141.37</v>
      </c>
    </row>
    <row r="134">
      <c r="A134" s="2">
        <f>IFERROR(__xludf.DUMMYFUNCTION("""COMPUTED_VALUE"""),41834.666666666664)</f>
        <v>41834.66667</v>
      </c>
      <c r="B134" s="1">
        <f>IFERROR(__xludf.DUMMYFUNCTION("""COMPUTED_VALUE"""),142.68)</f>
        <v>142.68</v>
      </c>
    </row>
    <row r="135">
      <c r="A135" s="2">
        <f>IFERROR(__xludf.DUMMYFUNCTION("""COMPUTED_VALUE"""),41835.666666666664)</f>
        <v>41835.66667</v>
      </c>
      <c r="B135" s="1">
        <f>IFERROR(__xludf.DUMMYFUNCTION("""COMPUTED_VALUE"""),141.94)</f>
        <v>141.94</v>
      </c>
    </row>
    <row r="136">
      <c r="A136" s="2">
        <f>IFERROR(__xludf.DUMMYFUNCTION("""COMPUTED_VALUE"""),41836.666666666664)</f>
        <v>41836.66667</v>
      </c>
      <c r="B136" s="1">
        <f>IFERROR(__xludf.DUMMYFUNCTION("""COMPUTED_VALUE"""),144.1)</f>
        <v>144.1</v>
      </c>
    </row>
    <row r="137">
      <c r="A137" s="2">
        <f>IFERROR(__xludf.DUMMYFUNCTION("""COMPUTED_VALUE"""),41837.666666666664)</f>
        <v>41837.66667</v>
      </c>
      <c r="B137" s="1">
        <f>IFERROR(__xludf.DUMMYFUNCTION("""COMPUTED_VALUE"""),141.93)</f>
        <v>141.93</v>
      </c>
    </row>
    <row r="138">
      <c r="A138" s="2">
        <f>IFERROR(__xludf.DUMMYFUNCTION("""COMPUTED_VALUE"""),41838.666666666664)</f>
        <v>41838.66667</v>
      </c>
      <c r="B138" s="1">
        <f>IFERROR(__xludf.DUMMYFUNCTION("""COMPUTED_VALUE"""),142.44)</f>
        <v>142.44</v>
      </c>
    </row>
    <row r="139">
      <c r="A139" s="2">
        <f>IFERROR(__xludf.DUMMYFUNCTION("""COMPUTED_VALUE"""),41841.666666666664)</f>
        <v>41841.66667</v>
      </c>
      <c r="B139" s="1">
        <f>IFERROR(__xludf.DUMMYFUNCTION("""COMPUTED_VALUE"""),142.64)</f>
        <v>142.64</v>
      </c>
    </row>
    <row r="140">
      <c r="A140" s="2">
        <f>IFERROR(__xludf.DUMMYFUNCTION("""COMPUTED_VALUE"""),41842.666666666664)</f>
        <v>41842.66667</v>
      </c>
      <c r="B140" s="1">
        <f>IFERROR(__xludf.DUMMYFUNCTION("""COMPUTED_VALUE"""),143.75)</f>
        <v>143.75</v>
      </c>
    </row>
    <row r="141">
      <c r="A141" s="2">
        <f>IFERROR(__xludf.DUMMYFUNCTION("""COMPUTED_VALUE"""),41843.666666666664)</f>
        <v>41843.66667</v>
      </c>
      <c r="B141" s="1">
        <f>IFERROR(__xludf.DUMMYFUNCTION("""COMPUTED_VALUE"""),144.58)</f>
        <v>144.58</v>
      </c>
    </row>
    <row r="142">
      <c r="A142" s="2">
        <f>IFERROR(__xludf.DUMMYFUNCTION("""COMPUTED_VALUE"""),41844.666666666664)</f>
        <v>41844.66667</v>
      </c>
      <c r="B142" s="1">
        <f>IFERROR(__xludf.DUMMYFUNCTION("""COMPUTED_VALUE"""),144.72)</f>
        <v>144.72</v>
      </c>
    </row>
    <row r="143">
      <c r="A143" s="2">
        <f>IFERROR(__xludf.DUMMYFUNCTION("""COMPUTED_VALUE"""),41845.666666666664)</f>
        <v>41845.66667</v>
      </c>
      <c r="B143" s="1">
        <f>IFERROR(__xludf.DUMMYFUNCTION("""COMPUTED_VALUE"""),143.59)</f>
        <v>143.59</v>
      </c>
    </row>
    <row r="144">
      <c r="A144" s="2">
        <f>IFERROR(__xludf.DUMMYFUNCTION("""COMPUTED_VALUE"""),41848.666666666664)</f>
        <v>41848.66667</v>
      </c>
      <c r="B144" s="1">
        <f>IFERROR(__xludf.DUMMYFUNCTION("""COMPUTED_VALUE"""),143.28)</f>
        <v>143.28</v>
      </c>
    </row>
    <row r="145">
      <c r="A145" s="2">
        <f>IFERROR(__xludf.DUMMYFUNCTION("""COMPUTED_VALUE"""),41849.666666666664)</f>
        <v>41849.66667</v>
      </c>
      <c r="B145" s="1">
        <f>IFERROR(__xludf.DUMMYFUNCTION("""COMPUTED_VALUE"""),142.83)</f>
        <v>142.83</v>
      </c>
    </row>
    <row r="146">
      <c r="A146" s="2">
        <f>IFERROR(__xludf.DUMMYFUNCTION("""COMPUTED_VALUE"""),41850.666666666664)</f>
        <v>41850.66667</v>
      </c>
      <c r="B146" s="1">
        <f>IFERROR(__xludf.DUMMYFUNCTION("""COMPUTED_VALUE"""),142.02)</f>
        <v>142.02</v>
      </c>
    </row>
    <row r="147">
      <c r="A147" s="2">
        <f>IFERROR(__xludf.DUMMYFUNCTION("""COMPUTED_VALUE"""),41851.666666666664)</f>
        <v>41851.66667</v>
      </c>
      <c r="B147" s="1">
        <f>IFERROR(__xludf.DUMMYFUNCTION("""COMPUTED_VALUE"""),138.58)</f>
        <v>138.58</v>
      </c>
    </row>
    <row r="148">
      <c r="A148" s="2">
        <f>IFERROR(__xludf.DUMMYFUNCTION("""COMPUTED_VALUE"""),41852.666666666664)</f>
        <v>41852.66667</v>
      </c>
      <c r="B148" s="1">
        <f>IFERROR(__xludf.DUMMYFUNCTION("""COMPUTED_VALUE"""),137.48)</f>
        <v>137.48</v>
      </c>
    </row>
    <row r="149">
      <c r="A149" s="2">
        <f>IFERROR(__xludf.DUMMYFUNCTION("""COMPUTED_VALUE"""),41855.666666666664)</f>
        <v>41855.66667</v>
      </c>
      <c r="B149" s="1">
        <f>IFERROR(__xludf.DUMMYFUNCTION("""COMPUTED_VALUE"""),139.75)</f>
        <v>139.75</v>
      </c>
    </row>
    <row r="150">
      <c r="A150" s="2">
        <f>IFERROR(__xludf.DUMMYFUNCTION("""COMPUTED_VALUE"""),41856.666666666664)</f>
        <v>41856.66667</v>
      </c>
      <c r="B150" s="1">
        <f>IFERROR(__xludf.DUMMYFUNCTION("""COMPUTED_VALUE"""),136.73)</f>
        <v>136.73</v>
      </c>
    </row>
    <row r="151">
      <c r="A151" s="2">
        <f>IFERROR(__xludf.DUMMYFUNCTION("""COMPUTED_VALUE"""),41857.666666666664)</f>
        <v>41857.66667</v>
      </c>
      <c r="B151" s="1">
        <f>IFERROR(__xludf.DUMMYFUNCTION("""COMPUTED_VALUE"""),137.19)</f>
        <v>137.19</v>
      </c>
    </row>
    <row r="152">
      <c r="A152" s="2">
        <f>IFERROR(__xludf.DUMMYFUNCTION("""COMPUTED_VALUE"""),41858.666666666664)</f>
        <v>41858.66667</v>
      </c>
      <c r="B152" s="1">
        <f>IFERROR(__xludf.DUMMYFUNCTION("""COMPUTED_VALUE"""),136.22)</f>
        <v>136.22</v>
      </c>
    </row>
    <row r="153">
      <c r="A153" s="2">
        <f>IFERROR(__xludf.DUMMYFUNCTION("""COMPUTED_VALUE"""),41859.666666666664)</f>
        <v>41859.66667</v>
      </c>
      <c r="B153" s="1">
        <f>IFERROR(__xludf.DUMMYFUNCTION("""COMPUTED_VALUE"""),138.59)</f>
        <v>138.59</v>
      </c>
    </row>
    <row r="154">
      <c r="A154" s="2">
        <f>IFERROR(__xludf.DUMMYFUNCTION("""COMPUTED_VALUE"""),41862.666666666664)</f>
        <v>41862.66667</v>
      </c>
      <c r="B154" s="1">
        <f>IFERROR(__xludf.DUMMYFUNCTION("""COMPUTED_VALUE"""),138.77)</f>
        <v>138.77</v>
      </c>
    </row>
    <row r="155">
      <c r="A155" s="2">
        <f>IFERROR(__xludf.DUMMYFUNCTION("""COMPUTED_VALUE"""),41863.666666666664)</f>
        <v>41863.66667</v>
      </c>
      <c r="B155" s="1">
        <f>IFERROR(__xludf.DUMMYFUNCTION("""COMPUTED_VALUE"""),137.74)</f>
        <v>137.74</v>
      </c>
    </row>
    <row r="156">
      <c r="A156" s="2">
        <f>IFERROR(__xludf.DUMMYFUNCTION("""COMPUTED_VALUE"""),41864.666666666664)</f>
        <v>41864.66667</v>
      </c>
      <c r="B156" s="1">
        <f>IFERROR(__xludf.DUMMYFUNCTION("""COMPUTED_VALUE"""),138.27)</f>
        <v>138.27</v>
      </c>
    </row>
    <row r="157">
      <c r="A157" s="2">
        <f>IFERROR(__xludf.DUMMYFUNCTION("""COMPUTED_VALUE"""),41865.666666666664)</f>
        <v>41865.66667</v>
      </c>
      <c r="B157" s="1">
        <f>IFERROR(__xludf.DUMMYFUNCTION("""COMPUTED_VALUE"""),137.48)</f>
        <v>137.48</v>
      </c>
    </row>
    <row r="158">
      <c r="A158" s="2">
        <f>IFERROR(__xludf.DUMMYFUNCTION("""COMPUTED_VALUE"""),41866.666666666664)</f>
        <v>41866.66667</v>
      </c>
      <c r="B158" s="1">
        <f>IFERROR(__xludf.DUMMYFUNCTION("""COMPUTED_VALUE"""),138.46)</f>
        <v>138.46</v>
      </c>
    </row>
    <row r="159">
      <c r="A159" s="2">
        <f>IFERROR(__xludf.DUMMYFUNCTION("""COMPUTED_VALUE"""),41869.666666666664)</f>
        <v>41869.66667</v>
      </c>
      <c r="B159" s="1">
        <f>IFERROR(__xludf.DUMMYFUNCTION("""COMPUTED_VALUE"""),138.92)</f>
        <v>138.92</v>
      </c>
    </row>
    <row r="160">
      <c r="A160" s="2">
        <f>IFERROR(__xludf.DUMMYFUNCTION("""COMPUTED_VALUE"""),41870.666666666664)</f>
        <v>41870.66667</v>
      </c>
      <c r="B160" s="1">
        <f>IFERROR(__xludf.DUMMYFUNCTION("""COMPUTED_VALUE"""),139.93)</f>
        <v>139.93</v>
      </c>
    </row>
    <row r="161">
      <c r="A161" s="2">
        <f>IFERROR(__xludf.DUMMYFUNCTION("""COMPUTED_VALUE"""),41871.666666666664)</f>
        <v>41871.66667</v>
      </c>
      <c r="B161" s="1">
        <f>IFERROR(__xludf.DUMMYFUNCTION("""COMPUTED_VALUE"""),140.27)</f>
        <v>140.27</v>
      </c>
    </row>
    <row r="162">
      <c r="A162" s="2">
        <f>IFERROR(__xludf.DUMMYFUNCTION("""COMPUTED_VALUE"""),41872.666666666664)</f>
        <v>41872.66667</v>
      </c>
      <c r="B162" s="1">
        <f>IFERROR(__xludf.DUMMYFUNCTION("""COMPUTED_VALUE"""),140.33)</f>
        <v>140.33</v>
      </c>
    </row>
    <row r="163">
      <c r="A163" s="2">
        <f>IFERROR(__xludf.DUMMYFUNCTION("""COMPUTED_VALUE"""),41873.666666666664)</f>
        <v>41873.66667</v>
      </c>
      <c r="B163" s="1">
        <f>IFERROR(__xludf.DUMMYFUNCTION("""COMPUTED_VALUE"""),139.48)</f>
        <v>139.48</v>
      </c>
    </row>
    <row r="164">
      <c r="A164" s="2">
        <f>IFERROR(__xludf.DUMMYFUNCTION("""COMPUTED_VALUE"""),41876.666666666664)</f>
        <v>41876.66667</v>
      </c>
      <c r="B164" s="1">
        <f>IFERROR(__xludf.DUMMYFUNCTION("""COMPUTED_VALUE"""),140.8)</f>
        <v>140.8</v>
      </c>
    </row>
    <row r="165">
      <c r="A165" s="2">
        <f>IFERROR(__xludf.DUMMYFUNCTION("""COMPUTED_VALUE"""),41877.666666666664)</f>
        <v>41877.66667</v>
      </c>
      <c r="B165" s="1">
        <f>IFERROR(__xludf.DUMMYFUNCTION("""COMPUTED_VALUE"""),141.47)</f>
        <v>141.47</v>
      </c>
    </row>
    <row r="166">
      <c r="A166" s="2">
        <f>IFERROR(__xludf.DUMMYFUNCTION("""COMPUTED_VALUE"""),41878.666666666664)</f>
        <v>41878.66667</v>
      </c>
      <c r="B166" s="1">
        <f>IFERROR(__xludf.DUMMYFUNCTION("""COMPUTED_VALUE"""),141.37)</f>
        <v>141.37</v>
      </c>
    </row>
    <row r="167">
      <c r="A167" s="2">
        <f>IFERROR(__xludf.DUMMYFUNCTION("""COMPUTED_VALUE"""),41879.666666666664)</f>
        <v>41879.66667</v>
      </c>
      <c r="B167" s="1">
        <f>IFERROR(__xludf.DUMMYFUNCTION("""COMPUTED_VALUE"""),141.36)</f>
        <v>141.36</v>
      </c>
    </row>
    <row r="168">
      <c r="A168" s="2">
        <f>IFERROR(__xludf.DUMMYFUNCTION("""COMPUTED_VALUE"""),41880.666666666664)</f>
        <v>41880.66667</v>
      </c>
      <c r="B168" s="1">
        <f>IFERROR(__xludf.DUMMYFUNCTION("""COMPUTED_VALUE"""),142.26)</f>
        <v>142.26</v>
      </c>
    </row>
    <row r="169">
      <c r="A169" s="2">
        <f>IFERROR(__xludf.DUMMYFUNCTION("""COMPUTED_VALUE"""),41884.666666666664)</f>
        <v>41884.66667</v>
      </c>
      <c r="B169" s="1">
        <f>IFERROR(__xludf.DUMMYFUNCTION("""COMPUTED_VALUE"""),140.38)</f>
        <v>140.38</v>
      </c>
    </row>
    <row r="170">
      <c r="A170" s="2">
        <f>IFERROR(__xludf.DUMMYFUNCTION("""COMPUTED_VALUE"""),41885.666666666664)</f>
        <v>41885.66667</v>
      </c>
      <c r="B170" s="1">
        <f>IFERROR(__xludf.DUMMYFUNCTION("""COMPUTED_VALUE"""),140.92)</f>
        <v>140.92</v>
      </c>
    </row>
    <row r="171">
      <c r="A171" s="2">
        <f>IFERROR(__xludf.DUMMYFUNCTION("""COMPUTED_VALUE"""),41886.666666666664)</f>
        <v>41886.66667</v>
      </c>
      <c r="B171" s="1">
        <f>IFERROR(__xludf.DUMMYFUNCTION("""COMPUTED_VALUE"""),138.92)</f>
        <v>138.92</v>
      </c>
    </row>
    <row r="172">
      <c r="A172" s="2">
        <f>IFERROR(__xludf.DUMMYFUNCTION("""COMPUTED_VALUE"""),41887.666666666664)</f>
        <v>41887.66667</v>
      </c>
      <c r="B172" s="1">
        <f>IFERROR(__xludf.DUMMYFUNCTION("""COMPUTED_VALUE"""),139.88)</f>
        <v>139.88</v>
      </c>
    </row>
    <row r="173">
      <c r="A173" s="2">
        <f>IFERROR(__xludf.DUMMYFUNCTION("""COMPUTED_VALUE"""),41890.666666666664)</f>
        <v>41890.66667</v>
      </c>
      <c r="B173" s="1">
        <f>IFERROR(__xludf.DUMMYFUNCTION("""COMPUTED_VALUE"""),137.72)</f>
        <v>137.72</v>
      </c>
    </row>
    <row r="174">
      <c r="A174" s="2">
        <f>IFERROR(__xludf.DUMMYFUNCTION("""COMPUTED_VALUE"""),41891.666666666664)</f>
        <v>41891.66667</v>
      </c>
      <c r="B174" s="1">
        <f>IFERROR(__xludf.DUMMYFUNCTION("""COMPUTED_VALUE"""),136.94)</f>
        <v>136.94</v>
      </c>
    </row>
    <row r="175">
      <c r="A175" s="2">
        <f>IFERROR(__xludf.DUMMYFUNCTION("""COMPUTED_VALUE"""),41892.666666666664)</f>
        <v>41892.66667</v>
      </c>
      <c r="B175" s="1">
        <f>IFERROR(__xludf.DUMMYFUNCTION("""COMPUTED_VALUE"""),136.73)</f>
        <v>136.73</v>
      </c>
    </row>
    <row r="176">
      <c r="A176" s="2">
        <f>IFERROR(__xludf.DUMMYFUNCTION("""COMPUTED_VALUE"""),41893.666666666664)</f>
        <v>41893.66667</v>
      </c>
      <c r="B176" s="1">
        <f>IFERROR(__xludf.DUMMYFUNCTION("""COMPUTED_VALUE"""),136.94)</f>
        <v>136.94</v>
      </c>
    </row>
    <row r="177">
      <c r="A177" s="2">
        <f>IFERROR(__xludf.DUMMYFUNCTION("""COMPUTED_VALUE"""),41894.666666666664)</f>
        <v>41894.66667</v>
      </c>
      <c r="B177" s="1">
        <f>IFERROR(__xludf.DUMMYFUNCTION("""COMPUTED_VALUE"""),134.88)</f>
        <v>134.88</v>
      </c>
    </row>
    <row r="178">
      <c r="A178" s="2">
        <f>IFERROR(__xludf.DUMMYFUNCTION("""COMPUTED_VALUE"""),41897.666666666664)</f>
        <v>41897.66667</v>
      </c>
      <c r="B178" s="1">
        <f>IFERROR(__xludf.DUMMYFUNCTION("""COMPUTED_VALUE"""),135.73)</f>
        <v>135.73</v>
      </c>
    </row>
    <row r="179">
      <c r="A179" s="2">
        <f>IFERROR(__xludf.DUMMYFUNCTION("""COMPUTED_VALUE"""),41898.666666666664)</f>
        <v>41898.66667</v>
      </c>
      <c r="B179" s="1">
        <f>IFERROR(__xludf.DUMMYFUNCTION("""COMPUTED_VALUE"""),137.33)</f>
        <v>137.33</v>
      </c>
    </row>
    <row r="180">
      <c r="A180" s="2">
        <f>IFERROR(__xludf.DUMMYFUNCTION("""COMPUTED_VALUE"""),41899.666666666664)</f>
        <v>41899.66667</v>
      </c>
      <c r="B180" s="1">
        <f>IFERROR(__xludf.DUMMYFUNCTION("""COMPUTED_VALUE"""),136.76)</f>
        <v>136.76</v>
      </c>
    </row>
    <row r="181">
      <c r="A181" s="2">
        <f>IFERROR(__xludf.DUMMYFUNCTION("""COMPUTED_VALUE"""),41900.666666666664)</f>
        <v>41900.66667</v>
      </c>
      <c r="B181" s="1">
        <f>IFERROR(__xludf.DUMMYFUNCTION("""COMPUTED_VALUE"""),135.97)</f>
        <v>135.97</v>
      </c>
    </row>
    <row r="182">
      <c r="A182" s="2">
        <f>IFERROR(__xludf.DUMMYFUNCTION("""COMPUTED_VALUE"""),41901.666666666664)</f>
        <v>41901.66667</v>
      </c>
      <c r="B182" s="1">
        <f>IFERROR(__xludf.DUMMYFUNCTION("""COMPUTED_VALUE"""),135.91)</f>
        <v>135.91</v>
      </c>
    </row>
    <row r="183">
      <c r="A183" s="2">
        <f>IFERROR(__xludf.DUMMYFUNCTION("""COMPUTED_VALUE"""),41904.666666666664)</f>
        <v>41904.66667</v>
      </c>
      <c r="B183" s="1">
        <f>IFERROR(__xludf.DUMMYFUNCTION("""COMPUTED_VALUE"""),133.77)</f>
        <v>133.77</v>
      </c>
    </row>
    <row r="184">
      <c r="A184" s="2">
        <f>IFERROR(__xludf.DUMMYFUNCTION("""COMPUTED_VALUE"""),41905.666666666664)</f>
        <v>41905.66667</v>
      </c>
      <c r="B184" s="1">
        <f>IFERROR(__xludf.DUMMYFUNCTION("""COMPUTED_VALUE"""),133.37)</f>
        <v>133.37</v>
      </c>
    </row>
    <row r="185">
      <c r="A185" s="2">
        <f>IFERROR(__xludf.DUMMYFUNCTION("""COMPUTED_VALUE"""),41906.666666666664)</f>
        <v>41906.66667</v>
      </c>
      <c r="B185" s="1">
        <f>IFERROR(__xludf.DUMMYFUNCTION("""COMPUTED_VALUE"""),133.6)</f>
        <v>133.6</v>
      </c>
    </row>
    <row r="186">
      <c r="A186" s="2">
        <f>IFERROR(__xludf.DUMMYFUNCTION("""COMPUTED_VALUE"""),41907.666666666664)</f>
        <v>41907.66667</v>
      </c>
      <c r="B186" s="1">
        <f>IFERROR(__xludf.DUMMYFUNCTION("""COMPUTED_VALUE"""),131.48)</f>
        <v>131.48</v>
      </c>
    </row>
    <row r="187">
      <c r="A187" s="2">
        <f>IFERROR(__xludf.DUMMYFUNCTION("""COMPUTED_VALUE"""),41908.666666666664)</f>
        <v>41908.66667</v>
      </c>
      <c r="B187" s="1">
        <f>IFERROR(__xludf.DUMMYFUNCTION("""COMPUTED_VALUE"""),133.13)</f>
        <v>133.13</v>
      </c>
    </row>
    <row r="188">
      <c r="A188" s="2">
        <f>IFERROR(__xludf.DUMMYFUNCTION("""COMPUTED_VALUE"""),41911.666666666664)</f>
        <v>41911.66667</v>
      </c>
      <c r="B188" s="1">
        <f>IFERROR(__xludf.DUMMYFUNCTION("""COMPUTED_VALUE"""),132.8)</f>
        <v>132.8</v>
      </c>
    </row>
    <row r="189">
      <c r="A189" s="2">
        <f>IFERROR(__xludf.DUMMYFUNCTION("""COMPUTED_VALUE"""),41912.666666666664)</f>
        <v>41912.66667</v>
      </c>
      <c r="B189" s="1">
        <f>IFERROR(__xludf.DUMMYFUNCTION("""COMPUTED_VALUE"""),131.12)</f>
        <v>131.12</v>
      </c>
    </row>
    <row r="190">
      <c r="A190" s="2">
        <f>IFERROR(__xludf.DUMMYFUNCTION("""COMPUTED_VALUE"""),41913.666666666664)</f>
        <v>41913.66667</v>
      </c>
      <c r="B190" s="1">
        <f>IFERROR(__xludf.DUMMYFUNCTION("""COMPUTED_VALUE"""),128.44)</f>
        <v>128.44</v>
      </c>
    </row>
    <row r="191">
      <c r="A191" s="2">
        <f>IFERROR(__xludf.DUMMYFUNCTION("""COMPUTED_VALUE"""),41914.666666666664)</f>
        <v>41914.66667</v>
      </c>
      <c r="B191" s="1">
        <f>IFERROR(__xludf.DUMMYFUNCTION("""COMPUTED_VALUE"""),127.95)</f>
        <v>127.95</v>
      </c>
    </row>
    <row r="192">
      <c r="A192" s="2">
        <f>IFERROR(__xludf.DUMMYFUNCTION("""COMPUTED_VALUE"""),41915.666666666664)</f>
        <v>41915.66667</v>
      </c>
      <c r="B192" s="1">
        <f>IFERROR(__xludf.DUMMYFUNCTION("""COMPUTED_VALUE"""),127.77)</f>
        <v>127.77</v>
      </c>
    </row>
    <row r="193">
      <c r="A193" s="2">
        <f>IFERROR(__xludf.DUMMYFUNCTION("""COMPUTED_VALUE"""),41918.666666666664)</f>
        <v>41918.66667</v>
      </c>
      <c r="B193" s="1">
        <f>IFERROR(__xludf.DUMMYFUNCTION("""COMPUTED_VALUE"""),127.87)</f>
        <v>127.87</v>
      </c>
    </row>
    <row r="194">
      <c r="A194" s="2">
        <f>IFERROR(__xludf.DUMMYFUNCTION("""COMPUTED_VALUE"""),41919.666666666664)</f>
        <v>41919.66667</v>
      </c>
      <c r="B194" s="1">
        <f>IFERROR(__xludf.DUMMYFUNCTION("""COMPUTED_VALUE"""),126.03)</f>
        <v>126.03</v>
      </c>
    </row>
    <row r="195">
      <c r="A195" s="2">
        <f>IFERROR(__xludf.DUMMYFUNCTION("""COMPUTED_VALUE"""),41920.666666666664)</f>
        <v>41920.66667</v>
      </c>
      <c r="B195" s="1">
        <f>IFERROR(__xludf.DUMMYFUNCTION("""COMPUTED_VALUE"""),127.1)</f>
        <v>127.1</v>
      </c>
    </row>
    <row r="196">
      <c r="A196" s="2">
        <f>IFERROR(__xludf.DUMMYFUNCTION("""COMPUTED_VALUE"""),41921.666666666664)</f>
        <v>41921.66667</v>
      </c>
      <c r="B196" s="1">
        <f>IFERROR(__xludf.DUMMYFUNCTION("""COMPUTED_VALUE"""),122.26)</f>
        <v>122.26</v>
      </c>
    </row>
    <row r="197">
      <c r="A197" s="2">
        <f>IFERROR(__xludf.DUMMYFUNCTION("""COMPUTED_VALUE"""),41922.666666666664)</f>
        <v>41922.66667</v>
      </c>
      <c r="B197" s="1">
        <f>IFERROR(__xludf.DUMMYFUNCTION("""COMPUTED_VALUE"""),120.6)</f>
        <v>120.6</v>
      </c>
    </row>
    <row r="198">
      <c r="A198" s="2">
        <f>IFERROR(__xludf.DUMMYFUNCTION("""COMPUTED_VALUE"""),41925.666666666664)</f>
        <v>41925.66667</v>
      </c>
      <c r="B198" s="1">
        <f>IFERROR(__xludf.DUMMYFUNCTION("""COMPUTED_VALUE"""),116.75)</f>
        <v>116.75</v>
      </c>
    </row>
    <row r="199">
      <c r="A199" s="2">
        <f>IFERROR(__xludf.DUMMYFUNCTION("""COMPUTED_VALUE"""),41926.666666666664)</f>
        <v>41926.66667</v>
      </c>
      <c r="B199" s="1">
        <f>IFERROR(__xludf.DUMMYFUNCTION("""COMPUTED_VALUE"""),115.27)</f>
        <v>115.27</v>
      </c>
    </row>
    <row r="200">
      <c r="A200" s="2">
        <f>IFERROR(__xludf.DUMMYFUNCTION("""COMPUTED_VALUE"""),41927.666666666664)</f>
        <v>41927.66667</v>
      </c>
      <c r="B200" s="1">
        <f>IFERROR(__xludf.DUMMYFUNCTION("""COMPUTED_VALUE"""),116.14)</f>
        <v>116.14</v>
      </c>
    </row>
    <row r="201">
      <c r="A201" s="2">
        <f>IFERROR(__xludf.DUMMYFUNCTION("""COMPUTED_VALUE"""),41928.666666666664)</f>
        <v>41928.66667</v>
      </c>
      <c r="B201" s="1">
        <f>IFERROR(__xludf.DUMMYFUNCTION("""COMPUTED_VALUE"""),118.38)</f>
        <v>118.38</v>
      </c>
    </row>
    <row r="202">
      <c r="A202" s="2">
        <f>IFERROR(__xludf.DUMMYFUNCTION("""COMPUTED_VALUE"""),41929.666666666664)</f>
        <v>41929.66667</v>
      </c>
      <c r="B202" s="1">
        <f>IFERROR(__xludf.DUMMYFUNCTION("""COMPUTED_VALUE"""),119.26)</f>
        <v>119.26</v>
      </c>
    </row>
    <row r="203">
      <c r="A203" s="2">
        <f>IFERROR(__xludf.DUMMYFUNCTION("""COMPUTED_VALUE"""),41932.666666666664)</f>
        <v>41932.66667</v>
      </c>
      <c r="B203" s="1">
        <f>IFERROR(__xludf.DUMMYFUNCTION("""COMPUTED_VALUE"""),120.29)</f>
        <v>120.29</v>
      </c>
    </row>
    <row r="204">
      <c r="A204" s="2">
        <f>IFERROR(__xludf.DUMMYFUNCTION("""COMPUTED_VALUE"""),41933.666666666664)</f>
        <v>41933.66667</v>
      </c>
      <c r="B204" s="1">
        <f>IFERROR(__xludf.DUMMYFUNCTION("""COMPUTED_VALUE"""),123.89)</f>
        <v>123.89</v>
      </c>
    </row>
    <row r="205">
      <c r="A205" s="2">
        <f>IFERROR(__xludf.DUMMYFUNCTION("""COMPUTED_VALUE"""),41934.666666666664)</f>
        <v>41934.66667</v>
      </c>
      <c r="B205" s="1">
        <f>IFERROR(__xludf.DUMMYFUNCTION("""COMPUTED_VALUE"""),121.57)</f>
        <v>121.57</v>
      </c>
    </row>
    <row r="206">
      <c r="A206" s="2">
        <f>IFERROR(__xludf.DUMMYFUNCTION("""COMPUTED_VALUE"""),41935.666666666664)</f>
        <v>41935.66667</v>
      </c>
      <c r="B206" s="1">
        <f>IFERROR(__xludf.DUMMYFUNCTION("""COMPUTED_VALUE"""),123.72)</f>
        <v>123.72</v>
      </c>
    </row>
    <row r="207">
      <c r="A207" s="2">
        <f>IFERROR(__xludf.DUMMYFUNCTION("""COMPUTED_VALUE"""),41936.666666666664)</f>
        <v>41936.66667</v>
      </c>
      <c r="B207" s="1">
        <f>IFERROR(__xludf.DUMMYFUNCTION("""COMPUTED_VALUE"""),123.35)</f>
        <v>123.35</v>
      </c>
    </row>
    <row r="208">
      <c r="A208" s="2">
        <f>IFERROR(__xludf.DUMMYFUNCTION("""COMPUTED_VALUE"""),41939.666666666664)</f>
        <v>41939.66667</v>
      </c>
      <c r="B208" s="1">
        <f>IFERROR(__xludf.DUMMYFUNCTION("""COMPUTED_VALUE"""),120.74)</f>
        <v>120.74</v>
      </c>
    </row>
    <row r="209">
      <c r="A209" s="2">
        <f>IFERROR(__xludf.DUMMYFUNCTION("""COMPUTED_VALUE"""),41940.666666666664)</f>
        <v>41940.66667</v>
      </c>
      <c r="B209" s="1">
        <f>IFERROR(__xludf.DUMMYFUNCTION("""COMPUTED_VALUE"""),123.56)</f>
        <v>123.56</v>
      </c>
    </row>
    <row r="210">
      <c r="A210" s="2">
        <f>IFERROR(__xludf.DUMMYFUNCTION("""COMPUTED_VALUE"""),41941.666666666664)</f>
        <v>41941.66667</v>
      </c>
      <c r="B210" s="1">
        <f>IFERROR(__xludf.DUMMYFUNCTION("""COMPUTED_VALUE"""),123.9)</f>
        <v>123.9</v>
      </c>
    </row>
    <row r="211">
      <c r="A211" s="2">
        <f>IFERROR(__xludf.DUMMYFUNCTION("""COMPUTED_VALUE"""),41942.666666666664)</f>
        <v>41942.66667</v>
      </c>
      <c r="B211" s="1">
        <f>IFERROR(__xludf.DUMMYFUNCTION("""COMPUTED_VALUE"""),123.38)</f>
        <v>123.38</v>
      </c>
    </row>
    <row r="212">
      <c r="A212" s="2">
        <f>IFERROR(__xludf.DUMMYFUNCTION("""COMPUTED_VALUE"""),41943.666666666664)</f>
        <v>41943.66667</v>
      </c>
      <c r="B212" s="1">
        <f>IFERROR(__xludf.DUMMYFUNCTION("""COMPUTED_VALUE"""),125.89)</f>
        <v>125.89</v>
      </c>
    </row>
    <row r="213">
      <c r="A213" s="2">
        <f>IFERROR(__xludf.DUMMYFUNCTION("""COMPUTED_VALUE"""),41946.666666666664)</f>
        <v>41946.66667</v>
      </c>
      <c r="B213" s="1">
        <f>IFERROR(__xludf.DUMMYFUNCTION("""COMPUTED_VALUE"""),123.71)</f>
        <v>123.71</v>
      </c>
    </row>
    <row r="214">
      <c r="A214" s="2">
        <f>IFERROR(__xludf.DUMMYFUNCTION("""COMPUTED_VALUE"""),41947.666666666664)</f>
        <v>41947.66667</v>
      </c>
      <c r="B214" s="1">
        <f>IFERROR(__xludf.DUMMYFUNCTION("""COMPUTED_VALUE"""),120.99)</f>
        <v>120.99</v>
      </c>
    </row>
    <row r="215">
      <c r="A215" s="2">
        <f>IFERROR(__xludf.DUMMYFUNCTION("""COMPUTED_VALUE"""),41948.666666666664)</f>
        <v>41948.66667</v>
      </c>
      <c r="B215" s="1">
        <f>IFERROR(__xludf.DUMMYFUNCTION("""COMPUTED_VALUE"""),123.02)</f>
        <v>123.02</v>
      </c>
    </row>
    <row r="216">
      <c r="A216" s="2">
        <f>IFERROR(__xludf.DUMMYFUNCTION("""COMPUTED_VALUE"""),41949.666666666664)</f>
        <v>41949.66667</v>
      </c>
      <c r="B216" s="1">
        <f>IFERROR(__xludf.DUMMYFUNCTION("""COMPUTED_VALUE"""),124.53)</f>
        <v>124.53</v>
      </c>
    </row>
    <row r="217">
      <c r="A217" s="2">
        <f>IFERROR(__xludf.DUMMYFUNCTION("""COMPUTED_VALUE"""),41950.666666666664)</f>
        <v>41950.66667</v>
      </c>
      <c r="B217" s="1">
        <f>IFERROR(__xludf.DUMMYFUNCTION("""COMPUTED_VALUE"""),126.3)</f>
        <v>126.3</v>
      </c>
    </row>
    <row r="218">
      <c r="A218" s="2">
        <f>IFERROR(__xludf.DUMMYFUNCTION("""COMPUTED_VALUE"""),41953.66666666667)</f>
        <v>41953.66667</v>
      </c>
      <c r="B218" s="1">
        <f>IFERROR(__xludf.DUMMYFUNCTION("""COMPUTED_VALUE"""),125.06)</f>
        <v>125.06</v>
      </c>
    </row>
    <row r="219">
      <c r="A219" s="2">
        <f>IFERROR(__xludf.DUMMYFUNCTION("""COMPUTED_VALUE"""),41954.66666666667)</f>
        <v>41954.66667</v>
      </c>
      <c r="B219" s="1">
        <f>IFERROR(__xludf.DUMMYFUNCTION("""COMPUTED_VALUE"""),125.46)</f>
        <v>125.46</v>
      </c>
    </row>
    <row r="220">
      <c r="A220" s="2">
        <f>IFERROR(__xludf.DUMMYFUNCTION("""COMPUTED_VALUE"""),41955.66666666667)</f>
        <v>41955.66667</v>
      </c>
      <c r="B220" s="1">
        <f>IFERROR(__xludf.DUMMYFUNCTION("""COMPUTED_VALUE"""),124.45)</f>
        <v>124.45</v>
      </c>
    </row>
    <row r="221">
      <c r="A221" s="2">
        <f>IFERROR(__xludf.DUMMYFUNCTION("""COMPUTED_VALUE"""),41956.66666666667)</f>
        <v>41956.66667</v>
      </c>
      <c r="B221" s="1">
        <f>IFERROR(__xludf.DUMMYFUNCTION("""COMPUTED_VALUE"""),122.73)</f>
        <v>122.73</v>
      </c>
    </row>
    <row r="222">
      <c r="A222" s="2">
        <f>IFERROR(__xludf.DUMMYFUNCTION("""COMPUTED_VALUE"""),41957.66666666667)</f>
        <v>41957.66667</v>
      </c>
      <c r="B222" s="1">
        <f>IFERROR(__xludf.DUMMYFUNCTION("""COMPUTED_VALUE"""),124.01)</f>
        <v>124.01</v>
      </c>
    </row>
    <row r="223">
      <c r="A223" s="2">
        <f>IFERROR(__xludf.DUMMYFUNCTION("""COMPUTED_VALUE"""),41960.66666666667)</f>
        <v>41960.66667</v>
      </c>
      <c r="B223" s="1">
        <f>IFERROR(__xludf.DUMMYFUNCTION("""COMPUTED_VALUE"""),123.37)</f>
        <v>123.37</v>
      </c>
    </row>
    <row r="224">
      <c r="A224" s="2">
        <f>IFERROR(__xludf.DUMMYFUNCTION("""COMPUTED_VALUE"""),41961.66666666667)</f>
        <v>41961.66667</v>
      </c>
      <c r="B224" s="1">
        <f>IFERROR(__xludf.DUMMYFUNCTION("""COMPUTED_VALUE"""),123.43)</f>
        <v>123.43</v>
      </c>
    </row>
    <row r="225">
      <c r="A225" s="2">
        <f>IFERROR(__xludf.DUMMYFUNCTION("""COMPUTED_VALUE"""),41962.66666666667)</f>
        <v>41962.66667</v>
      </c>
      <c r="B225" s="1">
        <f>IFERROR(__xludf.DUMMYFUNCTION("""COMPUTED_VALUE"""),124.03)</f>
        <v>124.03</v>
      </c>
    </row>
    <row r="226">
      <c r="A226" s="2">
        <f>IFERROR(__xludf.DUMMYFUNCTION("""COMPUTED_VALUE"""),41963.66666666667)</f>
        <v>41963.66667</v>
      </c>
      <c r="B226" s="1">
        <f>IFERROR(__xludf.DUMMYFUNCTION("""COMPUTED_VALUE"""),125.61)</f>
        <v>125.61</v>
      </c>
    </row>
    <row r="227">
      <c r="A227" s="2">
        <f>IFERROR(__xludf.DUMMYFUNCTION("""COMPUTED_VALUE"""),41964.66666666667)</f>
        <v>41964.66667</v>
      </c>
      <c r="B227" s="1">
        <f>IFERROR(__xludf.DUMMYFUNCTION("""COMPUTED_VALUE"""),127.17)</f>
        <v>127.17</v>
      </c>
    </row>
    <row r="228">
      <c r="A228" s="2">
        <f>IFERROR(__xludf.DUMMYFUNCTION("""COMPUTED_VALUE"""),41967.66666666667)</f>
        <v>41967.66667</v>
      </c>
      <c r="B228" s="1">
        <f>IFERROR(__xludf.DUMMYFUNCTION("""COMPUTED_VALUE"""),126.26)</f>
        <v>126.26</v>
      </c>
    </row>
    <row r="229">
      <c r="A229" s="2">
        <f>IFERROR(__xludf.DUMMYFUNCTION("""COMPUTED_VALUE"""),41968.66666666667)</f>
        <v>41968.66667</v>
      </c>
      <c r="B229" s="1">
        <f>IFERROR(__xludf.DUMMYFUNCTION("""COMPUTED_VALUE"""),124.22)</f>
        <v>124.22</v>
      </c>
    </row>
    <row r="230">
      <c r="A230" s="2">
        <f>IFERROR(__xludf.DUMMYFUNCTION("""COMPUTED_VALUE"""),41969.66666666667)</f>
        <v>41969.66667</v>
      </c>
      <c r="B230" s="1">
        <f>IFERROR(__xludf.DUMMYFUNCTION("""COMPUTED_VALUE"""),122.66)</f>
        <v>122.66</v>
      </c>
    </row>
    <row r="231">
      <c r="A231" s="2">
        <f>IFERROR(__xludf.DUMMYFUNCTION("""COMPUTED_VALUE"""),41971.66666666667)</f>
        <v>41971.66667</v>
      </c>
      <c r="B231" s="1">
        <f>IFERROR(__xludf.DUMMYFUNCTION("""COMPUTED_VALUE"""),114.24)</f>
        <v>114.24</v>
      </c>
    </row>
    <row r="232">
      <c r="A232" s="2">
        <f>IFERROR(__xludf.DUMMYFUNCTION("""COMPUTED_VALUE"""),41974.66666666667)</f>
        <v>41974.66667</v>
      </c>
      <c r="B232" s="1">
        <f>IFERROR(__xludf.DUMMYFUNCTION("""COMPUTED_VALUE"""),114.64)</f>
        <v>114.64</v>
      </c>
    </row>
    <row r="233">
      <c r="A233" s="2">
        <f>IFERROR(__xludf.DUMMYFUNCTION("""COMPUTED_VALUE"""),41975.66666666667)</f>
        <v>41975.66667</v>
      </c>
      <c r="B233" s="1">
        <f>IFERROR(__xludf.DUMMYFUNCTION("""COMPUTED_VALUE"""),115.97)</f>
        <v>115.97</v>
      </c>
    </row>
    <row r="234">
      <c r="A234" s="2">
        <f>IFERROR(__xludf.DUMMYFUNCTION("""COMPUTED_VALUE"""),41976.66666666667)</f>
        <v>41976.66667</v>
      </c>
      <c r="B234" s="1">
        <f>IFERROR(__xludf.DUMMYFUNCTION("""COMPUTED_VALUE"""),117.39)</f>
        <v>117.39</v>
      </c>
    </row>
    <row r="235">
      <c r="A235" s="2">
        <f>IFERROR(__xludf.DUMMYFUNCTION("""COMPUTED_VALUE"""),41977.66666666667)</f>
        <v>41977.66667</v>
      </c>
      <c r="B235" s="1">
        <f>IFERROR(__xludf.DUMMYFUNCTION("""COMPUTED_VALUE"""),116.37)</f>
        <v>116.37</v>
      </c>
    </row>
    <row r="236">
      <c r="A236" s="2">
        <f>IFERROR(__xludf.DUMMYFUNCTION("""COMPUTED_VALUE"""),41978.66666666667)</f>
        <v>41978.66667</v>
      </c>
      <c r="B236" s="1">
        <f>IFERROR(__xludf.DUMMYFUNCTION("""COMPUTED_VALUE"""),114.89)</f>
        <v>114.89</v>
      </c>
    </row>
    <row r="237">
      <c r="A237" s="2">
        <f>IFERROR(__xludf.DUMMYFUNCTION("""COMPUTED_VALUE"""),41981.66666666667)</f>
        <v>41981.66667</v>
      </c>
      <c r="B237" s="1">
        <f>IFERROR(__xludf.DUMMYFUNCTION("""COMPUTED_VALUE"""),110.13)</f>
        <v>110.13</v>
      </c>
    </row>
    <row r="238">
      <c r="A238" s="2">
        <f>IFERROR(__xludf.DUMMYFUNCTION("""COMPUTED_VALUE"""),41982.66666666667)</f>
        <v>41982.66667</v>
      </c>
      <c r="B238" s="1">
        <f>IFERROR(__xludf.DUMMYFUNCTION("""COMPUTED_VALUE"""),111.36)</f>
        <v>111.36</v>
      </c>
    </row>
    <row r="239">
      <c r="A239" s="2">
        <f>IFERROR(__xludf.DUMMYFUNCTION("""COMPUTED_VALUE"""),41983.66666666667)</f>
        <v>41983.66667</v>
      </c>
      <c r="B239" s="1">
        <f>IFERROR(__xludf.DUMMYFUNCTION("""COMPUTED_VALUE"""),107.72)</f>
        <v>107.72</v>
      </c>
    </row>
    <row r="240">
      <c r="A240" s="2">
        <f>IFERROR(__xludf.DUMMYFUNCTION("""COMPUTED_VALUE"""),41984.66666666667)</f>
        <v>41984.66667</v>
      </c>
      <c r="B240" s="1">
        <f>IFERROR(__xludf.DUMMYFUNCTION("""COMPUTED_VALUE"""),107.7)</f>
        <v>107.7</v>
      </c>
    </row>
    <row r="241">
      <c r="A241" s="2">
        <f>IFERROR(__xludf.DUMMYFUNCTION("""COMPUTED_VALUE"""),41985.66666666667)</f>
        <v>41985.66667</v>
      </c>
      <c r="B241" s="1">
        <f>IFERROR(__xludf.DUMMYFUNCTION("""COMPUTED_VALUE"""),105.54)</f>
        <v>105.54</v>
      </c>
    </row>
    <row r="242">
      <c r="A242" s="2">
        <f>IFERROR(__xludf.DUMMYFUNCTION("""COMPUTED_VALUE"""),41988.66666666667)</f>
        <v>41988.66667</v>
      </c>
      <c r="B242" s="1">
        <f>IFERROR(__xludf.DUMMYFUNCTION("""COMPUTED_VALUE"""),104.46)</f>
        <v>104.46</v>
      </c>
    </row>
    <row r="243">
      <c r="A243" s="2">
        <f>IFERROR(__xludf.DUMMYFUNCTION("""COMPUTED_VALUE"""),41989.66666666667)</f>
        <v>41989.66667</v>
      </c>
      <c r="B243" s="1">
        <f>IFERROR(__xludf.DUMMYFUNCTION("""COMPUTED_VALUE"""),105.4)</f>
        <v>105.4</v>
      </c>
    </row>
    <row r="244">
      <c r="A244" s="2">
        <f>IFERROR(__xludf.DUMMYFUNCTION("""COMPUTED_VALUE"""),41990.66666666667)</f>
        <v>41990.66667</v>
      </c>
      <c r="B244" s="1">
        <f>IFERROR(__xludf.DUMMYFUNCTION("""COMPUTED_VALUE"""),110.05)</f>
        <v>110.05</v>
      </c>
    </row>
    <row r="245">
      <c r="A245" s="2">
        <f>IFERROR(__xludf.DUMMYFUNCTION("""COMPUTED_VALUE"""),41991.66666666667)</f>
        <v>41991.66667</v>
      </c>
      <c r="B245" s="1">
        <f>IFERROR(__xludf.DUMMYFUNCTION("""COMPUTED_VALUE"""),110.21)</f>
        <v>110.21</v>
      </c>
    </row>
    <row r="246">
      <c r="A246" s="2">
        <f>IFERROR(__xludf.DUMMYFUNCTION("""COMPUTED_VALUE"""),41992.66666666667)</f>
        <v>41992.66667</v>
      </c>
      <c r="B246" s="1">
        <f>IFERROR(__xludf.DUMMYFUNCTION("""COMPUTED_VALUE"""),113.51)</f>
        <v>113.51</v>
      </c>
    </row>
    <row r="247">
      <c r="A247" s="2">
        <f>IFERROR(__xludf.DUMMYFUNCTION("""COMPUTED_VALUE"""),41995.66666666667)</f>
        <v>41995.66667</v>
      </c>
      <c r="B247" s="1">
        <f>IFERROR(__xludf.DUMMYFUNCTION("""COMPUTED_VALUE"""),112.5)</f>
        <v>112.5</v>
      </c>
    </row>
    <row r="248">
      <c r="A248" s="2">
        <f>IFERROR(__xludf.DUMMYFUNCTION("""COMPUTED_VALUE"""),41996.66666666667)</f>
        <v>41996.66667</v>
      </c>
      <c r="B248" s="1">
        <f>IFERROR(__xludf.DUMMYFUNCTION("""COMPUTED_VALUE"""),113.93)</f>
        <v>113.93</v>
      </c>
    </row>
    <row r="249">
      <c r="A249" s="2">
        <f>IFERROR(__xludf.DUMMYFUNCTION("""COMPUTED_VALUE"""),41997.66666666667)</f>
        <v>41997.66667</v>
      </c>
      <c r="B249" s="1">
        <f>IFERROR(__xludf.DUMMYFUNCTION("""COMPUTED_VALUE"""),113.01)</f>
        <v>113.01</v>
      </c>
    </row>
    <row r="250">
      <c r="A250" s="2">
        <f>IFERROR(__xludf.DUMMYFUNCTION("""COMPUTED_VALUE"""),41999.66666666667)</f>
        <v>41999.66667</v>
      </c>
      <c r="B250" s="1">
        <f>IFERROR(__xludf.DUMMYFUNCTION("""COMPUTED_VALUE"""),112.91)</f>
        <v>112.91</v>
      </c>
    </row>
    <row r="251">
      <c r="A251" s="2">
        <f>IFERROR(__xludf.DUMMYFUNCTION("""COMPUTED_VALUE"""),42002.66666666667)</f>
        <v>42002.66667</v>
      </c>
      <c r="B251" s="1">
        <f>IFERROR(__xludf.DUMMYFUNCTION("""COMPUTED_VALUE"""),113.22)</f>
        <v>113.22</v>
      </c>
    </row>
    <row r="252">
      <c r="A252" s="2">
        <f>IFERROR(__xludf.DUMMYFUNCTION("""COMPUTED_VALUE"""),42003.66666666667)</f>
        <v>42003.66667</v>
      </c>
      <c r="B252" s="1">
        <f>IFERROR(__xludf.DUMMYFUNCTION("""COMPUTED_VALUE"""),112.43)</f>
        <v>112.43</v>
      </c>
    </row>
    <row r="253">
      <c r="A253" s="2">
        <f>IFERROR(__xludf.DUMMYFUNCTION("""COMPUTED_VALUE"""),42004.66666666667)</f>
        <v>42004.66667</v>
      </c>
      <c r="B253" s="1">
        <f>IFERROR(__xludf.DUMMYFUNCTION("""COMPUTED_VALUE"""),111.62)</f>
        <v>111.62</v>
      </c>
    </row>
    <row r="254">
      <c r="A254" s="2">
        <f>IFERROR(__xludf.DUMMYFUNCTION("""COMPUTED_VALUE"""),42006.66666666667)</f>
        <v>42006.66667</v>
      </c>
      <c r="B254" s="1">
        <f>IFERROR(__xludf.DUMMYFUNCTION("""COMPUTED_VALUE"""),112.18)</f>
        <v>112.18</v>
      </c>
    </row>
    <row r="255">
      <c r="A255" s="2">
        <f>IFERROR(__xludf.DUMMYFUNCTION("""COMPUTED_VALUE"""),42009.66666666667)</f>
        <v>42009.66667</v>
      </c>
      <c r="B255" s="1">
        <f>IFERROR(__xludf.DUMMYFUNCTION("""COMPUTED_VALUE"""),107.73)</f>
        <v>107.73</v>
      </c>
    </row>
    <row r="256">
      <c r="A256" s="2">
        <f>IFERROR(__xludf.DUMMYFUNCTION("""COMPUTED_VALUE"""),42010.66666666667)</f>
        <v>42010.66667</v>
      </c>
      <c r="B256" s="1">
        <f>IFERROR(__xludf.DUMMYFUNCTION("""COMPUTED_VALUE"""),106.11)</f>
        <v>106.11</v>
      </c>
    </row>
    <row r="257">
      <c r="A257" s="2">
        <f>IFERROR(__xludf.DUMMYFUNCTION("""COMPUTED_VALUE"""),42011.66666666667)</f>
        <v>42011.66667</v>
      </c>
      <c r="B257" s="1">
        <f>IFERROR(__xludf.DUMMYFUNCTION("""COMPUTED_VALUE"""),106.37)</f>
        <v>106.37</v>
      </c>
    </row>
    <row r="258">
      <c r="A258" s="2">
        <f>IFERROR(__xludf.DUMMYFUNCTION("""COMPUTED_VALUE"""),42012.66666666667)</f>
        <v>42012.66667</v>
      </c>
      <c r="B258" s="1">
        <f>IFERROR(__xludf.DUMMYFUNCTION("""COMPUTED_VALUE"""),108.67)</f>
        <v>108.67</v>
      </c>
    </row>
    <row r="259">
      <c r="A259" s="2">
        <f>IFERROR(__xludf.DUMMYFUNCTION("""COMPUTED_VALUE"""),42013.66666666667)</f>
        <v>42013.66667</v>
      </c>
      <c r="B259" s="1">
        <f>IFERROR(__xludf.DUMMYFUNCTION("""COMPUTED_VALUE"""),107.91)</f>
        <v>107.91</v>
      </c>
    </row>
    <row r="260">
      <c r="A260" s="2">
        <f>IFERROR(__xludf.DUMMYFUNCTION("""COMPUTED_VALUE"""),42016.66666666667)</f>
        <v>42016.66667</v>
      </c>
      <c r="B260" s="1">
        <f>IFERROR(__xludf.DUMMYFUNCTION("""COMPUTED_VALUE"""),104.89)</f>
        <v>104.89</v>
      </c>
    </row>
    <row r="261">
      <c r="A261" s="2">
        <f>IFERROR(__xludf.DUMMYFUNCTION("""COMPUTED_VALUE"""),42017.66666666667)</f>
        <v>42017.66667</v>
      </c>
      <c r="B261" s="1">
        <f>IFERROR(__xludf.DUMMYFUNCTION("""COMPUTED_VALUE"""),104.03)</f>
        <v>104.03</v>
      </c>
    </row>
    <row r="262">
      <c r="A262" s="2">
        <f>IFERROR(__xludf.DUMMYFUNCTION("""COMPUTED_VALUE"""),42018.66666666667)</f>
        <v>42018.66667</v>
      </c>
      <c r="B262" s="1">
        <f>IFERROR(__xludf.DUMMYFUNCTION("""COMPUTED_VALUE"""),104.4)</f>
        <v>104.4</v>
      </c>
    </row>
    <row r="263">
      <c r="A263" s="2">
        <f>IFERROR(__xludf.DUMMYFUNCTION("""COMPUTED_VALUE"""),42019.66666666667)</f>
        <v>42019.66667</v>
      </c>
      <c r="B263" s="1">
        <f>IFERROR(__xludf.DUMMYFUNCTION("""COMPUTED_VALUE"""),102.93)</f>
        <v>102.93</v>
      </c>
    </row>
    <row r="264">
      <c r="A264" s="2">
        <f>IFERROR(__xludf.DUMMYFUNCTION("""COMPUTED_VALUE"""),42020.66666666667)</f>
        <v>42020.66667</v>
      </c>
      <c r="B264" s="1">
        <f>IFERROR(__xludf.DUMMYFUNCTION("""COMPUTED_VALUE"""),106.29)</f>
        <v>106.29</v>
      </c>
    </row>
    <row r="265">
      <c r="A265" s="2">
        <f>IFERROR(__xludf.DUMMYFUNCTION("""COMPUTED_VALUE"""),42024.66666666667)</f>
        <v>42024.66667</v>
      </c>
      <c r="B265" s="1">
        <f>IFERROR(__xludf.DUMMYFUNCTION("""COMPUTED_VALUE"""),106.29)</f>
        <v>106.29</v>
      </c>
    </row>
    <row r="266">
      <c r="A266" s="2">
        <f>IFERROR(__xludf.DUMMYFUNCTION("""COMPUTED_VALUE"""),42025.66666666667)</f>
        <v>42025.66667</v>
      </c>
      <c r="B266" s="1">
        <f>IFERROR(__xludf.DUMMYFUNCTION("""COMPUTED_VALUE"""),108.33)</f>
        <v>108.33</v>
      </c>
    </row>
    <row r="267">
      <c r="A267" s="2">
        <f>IFERROR(__xludf.DUMMYFUNCTION("""COMPUTED_VALUE"""),42026.66666666667)</f>
        <v>42026.66667</v>
      </c>
      <c r="B267" s="1">
        <f>IFERROR(__xludf.DUMMYFUNCTION("""COMPUTED_VALUE"""),108.87)</f>
        <v>108.87</v>
      </c>
    </row>
    <row r="268">
      <c r="A268" s="2">
        <f>IFERROR(__xludf.DUMMYFUNCTION("""COMPUTED_VALUE"""),42027.66666666667)</f>
        <v>42027.66667</v>
      </c>
      <c r="B268" s="1">
        <f>IFERROR(__xludf.DUMMYFUNCTION("""COMPUTED_VALUE"""),107.96)</f>
        <v>107.96</v>
      </c>
    </row>
    <row r="269">
      <c r="A269" s="2">
        <f>IFERROR(__xludf.DUMMYFUNCTION("""COMPUTED_VALUE"""),42030.66666666667)</f>
        <v>42030.66667</v>
      </c>
      <c r="B269" s="1">
        <f>IFERROR(__xludf.DUMMYFUNCTION("""COMPUTED_VALUE"""),109.54)</f>
        <v>109.54</v>
      </c>
    </row>
    <row r="270">
      <c r="A270" s="2">
        <f>IFERROR(__xludf.DUMMYFUNCTION("""COMPUTED_VALUE"""),42031.66666666667)</f>
        <v>42031.66667</v>
      </c>
      <c r="B270" s="1">
        <f>IFERROR(__xludf.DUMMYFUNCTION("""COMPUTED_VALUE"""),109.48)</f>
        <v>109.48</v>
      </c>
    </row>
    <row r="271">
      <c r="A271" s="2">
        <f>IFERROR(__xludf.DUMMYFUNCTION("""COMPUTED_VALUE"""),42032.66666666667)</f>
        <v>42032.66667</v>
      </c>
      <c r="B271" s="1">
        <f>IFERROR(__xludf.DUMMYFUNCTION("""COMPUTED_VALUE"""),105.23)</f>
        <v>105.23</v>
      </c>
    </row>
    <row r="272">
      <c r="A272" s="2">
        <f>IFERROR(__xludf.DUMMYFUNCTION("""COMPUTED_VALUE"""),42033.66666666667)</f>
        <v>42033.66667</v>
      </c>
      <c r="B272" s="1">
        <f>IFERROR(__xludf.DUMMYFUNCTION("""COMPUTED_VALUE"""),105.41)</f>
        <v>105.41</v>
      </c>
    </row>
    <row r="273">
      <c r="A273" s="2">
        <f>IFERROR(__xludf.DUMMYFUNCTION("""COMPUTED_VALUE"""),42034.66666666667)</f>
        <v>42034.66667</v>
      </c>
      <c r="B273" s="1">
        <f>IFERROR(__xludf.DUMMYFUNCTION("""COMPUTED_VALUE"""),106.2)</f>
        <v>106.2</v>
      </c>
    </row>
    <row r="274">
      <c r="A274" s="2">
        <f>IFERROR(__xludf.DUMMYFUNCTION("""COMPUTED_VALUE"""),42037.66666666667)</f>
        <v>42037.66667</v>
      </c>
      <c r="B274" s="1">
        <f>IFERROR(__xludf.DUMMYFUNCTION("""COMPUTED_VALUE"""),109.52)</f>
        <v>109.52</v>
      </c>
    </row>
    <row r="275">
      <c r="A275" s="2">
        <f>IFERROR(__xludf.DUMMYFUNCTION("""COMPUTED_VALUE"""),42038.66666666667)</f>
        <v>42038.66667</v>
      </c>
      <c r="B275" s="1">
        <f>IFERROR(__xludf.DUMMYFUNCTION("""COMPUTED_VALUE"""),112.79)</f>
        <v>112.79</v>
      </c>
    </row>
    <row r="276">
      <c r="A276" s="2">
        <f>IFERROR(__xludf.DUMMYFUNCTION("""COMPUTED_VALUE"""),42039.66666666667)</f>
        <v>42039.66667</v>
      </c>
      <c r="B276" s="1">
        <f>IFERROR(__xludf.DUMMYFUNCTION("""COMPUTED_VALUE"""),110.87)</f>
        <v>110.87</v>
      </c>
    </row>
    <row r="277">
      <c r="A277" s="2">
        <f>IFERROR(__xludf.DUMMYFUNCTION("""COMPUTED_VALUE"""),42040.66666666667)</f>
        <v>42040.66667</v>
      </c>
      <c r="B277" s="1">
        <f>IFERROR(__xludf.DUMMYFUNCTION("""COMPUTED_VALUE"""),112.72)</f>
        <v>112.72</v>
      </c>
    </row>
    <row r="278">
      <c r="A278" s="2">
        <f>IFERROR(__xludf.DUMMYFUNCTION("""COMPUTED_VALUE"""),42041.66666666667)</f>
        <v>42041.66667</v>
      </c>
      <c r="B278" s="1">
        <f>IFERROR(__xludf.DUMMYFUNCTION("""COMPUTED_VALUE"""),112.7)</f>
        <v>112.7</v>
      </c>
    </row>
    <row r="279">
      <c r="A279" s="2">
        <f>IFERROR(__xludf.DUMMYFUNCTION("""COMPUTED_VALUE"""),42044.66666666667)</f>
        <v>42044.66667</v>
      </c>
      <c r="B279" s="1">
        <f>IFERROR(__xludf.DUMMYFUNCTION("""COMPUTED_VALUE"""),112.9)</f>
        <v>112.9</v>
      </c>
    </row>
    <row r="280">
      <c r="A280" s="2">
        <f>IFERROR(__xludf.DUMMYFUNCTION("""COMPUTED_VALUE"""),42045.66666666667)</f>
        <v>42045.66667</v>
      </c>
      <c r="B280" s="1">
        <f>IFERROR(__xludf.DUMMYFUNCTION("""COMPUTED_VALUE"""),112.49)</f>
        <v>112.49</v>
      </c>
    </row>
    <row r="281">
      <c r="A281" s="2">
        <f>IFERROR(__xludf.DUMMYFUNCTION("""COMPUTED_VALUE"""),42046.66666666667)</f>
        <v>42046.66667</v>
      </c>
      <c r="B281" s="1">
        <f>IFERROR(__xludf.DUMMYFUNCTION("""COMPUTED_VALUE"""),111.83)</f>
        <v>111.83</v>
      </c>
    </row>
    <row r="282">
      <c r="A282" s="2">
        <f>IFERROR(__xludf.DUMMYFUNCTION("""COMPUTED_VALUE"""),42047.66666666667)</f>
        <v>42047.66667</v>
      </c>
      <c r="B282" s="1">
        <f>IFERROR(__xludf.DUMMYFUNCTION("""COMPUTED_VALUE"""),113.44)</f>
        <v>113.44</v>
      </c>
    </row>
    <row r="283">
      <c r="A283" s="2">
        <f>IFERROR(__xludf.DUMMYFUNCTION("""COMPUTED_VALUE"""),42048.66666666667)</f>
        <v>42048.66667</v>
      </c>
      <c r="B283" s="1">
        <f>IFERROR(__xludf.DUMMYFUNCTION("""COMPUTED_VALUE"""),115.76)</f>
        <v>115.76</v>
      </c>
    </row>
    <row r="284">
      <c r="A284" s="2">
        <f>IFERROR(__xludf.DUMMYFUNCTION("""COMPUTED_VALUE"""),42052.66666666667)</f>
        <v>42052.66667</v>
      </c>
      <c r="B284" s="1">
        <f>IFERROR(__xludf.DUMMYFUNCTION("""COMPUTED_VALUE"""),116.15)</f>
        <v>116.15</v>
      </c>
    </row>
    <row r="285">
      <c r="A285" s="2">
        <f>IFERROR(__xludf.DUMMYFUNCTION("""COMPUTED_VALUE"""),42053.66666666667)</f>
        <v>42053.66667</v>
      </c>
      <c r="B285" s="1">
        <f>IFERROR(__xludf.DUMMYFUNCTION("""COMPUTED_VALUE"""),114.6)</f>
        <v>114.6</v>
      </c>
    </row>
    <row r="286">
      <c r="A286" s="2">
        <f>IFERROR(__xludf.DUMMYFUNCTION("""COMPUTED_VALUE"""),42054.66666666667)</f>
        <v>42054.66667</v>
      </c>
      <c r="B286" s="1">
        <f>IFERROR(__xludf.DUMMYFUNCTION("""COMPUTED_VALUE"""),113.86)</f>
        <v>113.86</v>
      </c>
    </row>
    <row r="287">
      <c r="A287" s="2">
        <f>IFERROR(__xludf.DUMMYFUNCTION("""COMPUTED_VALUE"""),42055.66666666667)</f>
        <v>42055.66667</v>
      </c>
      <c r="B287" s="1">
        <f>IFERROR(__xludf.DUMMYFUNCTION("""COMPUTED_VALUE"""),113.41)</f>
        <v>113.41</v>
      </c>
    </row>
    <row r="288">
      <c r="A288" s="2">
        <f>IFERROR(__xludf.DUMMYFUNCTION("""COMPUTED_VALUE"""),42058.66666666667)</f>
        <v>42058.66667</v>
      </c>
      <c r="B288" s="1">
        <f>IFERROR(__xludf.DUMMYFUNCTION("""COMPUTED_VALUE"""),112.87)</f>
        <v>112.87</v>
      </c>
    </row>
    <row r="289">
      <c r="A289" s="2">
        <f>IFERROR(__xludf.DUMMYFUNCTION("""COMPUTED_VALUE"""),42059.66666666667)</f>
        <v>42059.66667</v>
      </c>
      <c r="B289" s="1">
        <f>IFERROR(__xludf.DUMMYFUNCTION("""COMPUTED_VALUE"""),113.01)</f>
        <v>113.01</v>
      </c>
    </row>
    <row r="290">
      <c r="A290" s="2">
        <f>IFERROR(__xludf.DUMMYFUNCTION("""COMPUTED_VALUE"""),42060.66666666667)</f>
        <v>42060.66667</v>
      </c>
      <c r="B290" s="1">
        <f>IFERROR(__xludf.DUMMYFUNCTION("""COMPUTED_VALUE"""),113.74)</f>
        <v>113.74</v>
      </c>
    </row>
    <row r="291">
      <c r="A291" s="2">
        <f>IFERROR(__xludf.DUMMYFUNCTION("""COMPUTED_VALUE"""),42061.66666666667)</f>
        <v>42061.66667</v>
      </c>
      <c r="B291" s="1">
        <f>IFERROR(__xludf.DUMMYFUNCTION("""COMPUTED_VALUE"""),111.75)</f>
        <v>111.75</v>
      </c>
    </row>
    <row r="292">
      <c r="A292" s="2">
        <f>IFERROR(__xludf.DUMMYFUNCTION("""COMPUTED_VALUE"""),42062.66666666667)</f>
        <v>42062.66667</v>
      </c>
      <c r="B292" s="1">
        <f>IFERROR(__xludf.DUMMYFUNCTION("""COMPUTED_VALUE"""),111.41)</f>
        <v>111.41</v>
      </c>
    </row>
    <row r="293">
      <c r="A293" s="2">
        <f>IFERROR(__xludf.DUMMYFUNCTION("""COMPUTED_VALUE"""),42065.66666666667)</f>
        <v>42065.66667</v>
      </c>
      <c r="B293" s="1">
        <f>IFERROR(__xludf.DUMMYFUNCTION("""COMPUTED_VALUE"""),110.52)</f>
        <v>110.52</v>
      </c>
    </row>
    <row r="294">
      <c r="A294" s="2">
        <f>IFERROR(__xludf.DUMMYFUNCTION("""COMPUTED_VALUE"""),42066.66666666667)</f>
        <v>42066.66667</v>
      </c>
      <c r="B294" s="1">
        <f>IFERROR(__xludf.DUMMYFUNCTION("""COMPUTED_VALUE"""),110.93)</f>
        <v>110.93</v>
      </c>
    </row>
    <row r="295">
      <c r="A295" s="2">
        <f>IFERROR(__xludf.DUMMYFUNCTION("""COMPUTED_VALUE"""),42067.66666666667)</f>
        <v>42067.66667</v>
      </c>
      <c r="B295" s="1">
        <f>IFERROR(__xludf.DUMMYFUNCTION("""COMPUTED_VALUE"""),110.64)</f>
        <v>110.64</v>
      </c>
    </row>
    <row r="296">
      <c r="A296" s="2">
        <f>IFERROR(__xludf.DUMMYFUNCTION("""COMPUTED_VALUE"""),42068.66666666667)</f>
        <v>42068.66667</v>
      </c>
      <c r="B296" s="1">
        <f>IFERROR(__xludf.DUMMYFUNCTION("""COMPUTED_VALUE"""),110.11)</f>
        <v>110.11</v>
      </c>
    </row>
    <row r="297">
      <c r="A297" s="2">
        <f>IFERROR(__xludf.DUMMYFUNCTION("""COMPUTED_VALUE"""),42069.66666666667)</f>
        <v>42069.66667</v>
      </c>
      <c r="B297" s="1">
        <f>IFERROR(__xludf.DUMMYFUNCTION("""COMPUTED_VALUE"""),108.28)</f>
        <v>108.28</v>
      </c>
    </row>
    <row r="298">
      <c r="A298" s="2">
        <f>IFERROR(__xludf.DUMMYFUNCTION("""COMPUTED_VALUE"""),42072.66666666667)</f>
        <v>42072.66667</v>
      </c>
      <c r="B298" s="1">
        <f>IFERROR(__xludf.DUMMYFUNCTION("""COMPUTED_VALUE"""),107.53)</f>
        <v>107.53</v>
      </c>
    </row>
    <row r="299">
      <c r="A299" s="2">
        <f>IFERROR(__xludf.DUMMYFUNCTION("""COMPUTED_VALUE"""),42073.66666666667)</f>
        <v>42073.66667</v>
      </c>
      <c r="B299" s="1">
        <f>IFERROR(__xludf.DUMMYFUNCTION("""COMPUTED_VALUE"""),105.98)</f>
        <v>105.98</v>
      </c>
    </row>
    <row r="300">
      <c r="A300" s="2">
        <f>IFERROR(__xludf.DUMMYFUNCTION("""COMPUTED_VALUE"""),42074.66666666667)</f>
        <v>42074.66667</v>
      </c>
      <c r="B300" s="1">
        <f>IFERROR(__xludf.DUMMYFUNCTION("""COMPUTED_VALUE"""),106.28)</f>
        <v>106.28</v>
      </c>
    </row>
    <row r="301">
      <c r="A301" s="2">
        <f>IFERROR(__xludf.DUMMYFUNCTION("""COMPUTED_VALUE"""),42075.66666666667)</f>
        <v>42075.66667</v>
      </c>
      <c r="B301" s="1">
        <f>IFERROR(__xludf.DUMMYFUNCTION("""COMPUTED_VALUE"""),105.75)</f>
        <v>105.75</v>
      </c>
    </row>
    <row r="302">
      <c r="A302" s="2">
        <f>IFERROR(__xludf.DUMMYFUNCTION("""COMPUTED_VALUE"""),42076.66666666667)</f>
        <v>42076.66667</v>
      </c>
      <c r="B302" s="1">
        <f>IFERROR(__xludf.DUMMYFUNCTION("""COMPUTED_VALUE"""),105.23)</f>
        <v>105.23</v>
      </c>
    </row>
    <row r="303">
      <c r="A303" s="2">
        <f>IFERROR(__xludf.DUMMYFUNCTION("""COMPUTED_VALUE"""),42079.66666666667)</f>
        <v>42079.66667</v>
      </c>
      <c r="B303" s="1">
        <f>IFERROR(__xludf.DUMMYFUNCTION("""COMPUTED_VALUE"""),106.38)</f>
        <v>106.38</v>
      </c>
    </row>
    <row r="304">
      <c r="A304" s="2">
        <f>IFERROR(__xludf.DUMMYFUNCTION("""COMPUTED_VALUE"""),42080.66666666667)</f>
        <v>42080.66667</v>
      </c>
      <c r="B304" s="1">
        <f>IFERROR(__xludf.DUMMYFUNCTION("""COMPUTED_VALUE"""),105.87)</f>
        <v>105.87</v>
      </c>
    </row>
    <row r="305">
      <c r="A305" s="2">
        <f>IFERROR(__xludf.DUMMYFUNCTION("""COMPUTED_VALUE"""),42081.66666666667)</f>
        <v>42081.66667</v>
      </c>
      <c r="B305" s="1">
        <f>IFERROR(__xludf.DUMMYFUNCTION("""COMPUTED_VALUE"""),108.94)</f>
        <v>108.94</v>
      </c>
    </row>
    <row r="306">
      <c r="A306" s="2">
        <f>IFERROR(__xludf.DUMMYFUNCTION("""COMPUTED_VALUE"""),42082.66666666667)</f>
        <v>42082.66667</v>
      </c>
      <c r="B306" s="1">
        <f>IFERROR(__xludf.DUMMYFUNCTION("""COMPUTED_VALUE"""),107.19)</f>
        <v>107.19</v>
      </c>
    </row>
    <row r="307">
      <c r="A307" s="2">
        <f>IFERROR(__xludf.DUMMYFUNCTION("""COMPUTED_VALUE"""),42083.66666666667)</f>
        <v>42083.66667</v>
      </c>
      <c r="B307" s="1">
        <f>IFERROR(__xludf.DUMMYFUNCTION("""COMPUTED_VALUE"""),108.48)</f>
        <v>108.48</v>
      </c>
    </row>
    <row r="308">
      <c r="A308" s="2">
        <f>IFERROR(__xludf.DUMMYFUNCTION("""COMPUTED_VALUE"""),42086.66666666667)</f>
        <v>42086.66667</v>
      </c>
      <c r="B308" s="1">
        <f>IFERROR(__xludf.DUMMYFUNCTION("""COMPUTED_VALUE"""),108.31)</f>
        <v>108.31</v>
      </c>
    </row>
    <row r="309">
      <c r="A309" s="2">
        <f>IFERROR(__xludf.DUMMYFUNCTION("""COMPUTED_VALUE"""),42087.66666666667)</f>
        <v>42087.66667</v>
      </c>
      <c r="B309" s="1">
        <f>IFERROR(__xludf.DUMMYFUNCTION("""COMPUTED_VALUE"""),107.6)</f>
        <v>107.6</v>
      </c>
    </row>
    <row r="310">
      <c r="A310" s="2">
        <f>IFERROR(__xludf.DUMMYFUNCTION("""COMPUTED_VALUE"""),42088.66666666667)</f>
        <v>42088.66667</v>
      </c>
      <c r="B310" s="1">
        <f>IFERROR(__xludf.DUMMYFUNCTION("""COMPUTED_VALUE"""),108.91)</f>
        <v>108.91</v>
      </c>
    </row>
    <row r="311">
      <c r="A311" s="2">
        <f>IFERROR(__xludf.DUMMYFUNCTION("""COMPUTED_VALUE"""),42089.66666666667)</f>
        <v>42089.66667</v>
      </c>
      <c r="B311" s="1">
        <f>IFERROR(__xludf.DUMMYFUNCTION("""COMPUTED_VALUE"""),108.86)</f>
        <v>108.86</v>
      </c>
    </row>
    <row r="312">
      <c r="A312" s="2">
        <f>IFERROR(__xludf.DUMMYFUNCTION("""COMPUTED_VALUE"""),42090.66666666667)</f>
        <v>42090.66667</v>
      </c>
      <c r="B312" s="1">
        <f>IFERROR(__xludf.DUMMYFUNCTION("""COMPUTED_VALUE"""),107.93)</f>
        <v>107.93</v>
      </c>
    </row>
    <row r="313">
      <c r="A313" s="2">
        <f>IFERROR(__xludf.DUMMYFUNCTION("""COMPUTED_VALUE"""),42093.66666666667)</f>
        <v>42093.66667</v>
      </c>
      <c r="B313" s="1">
        <f>IFERROR(__xludf.DUMMYFUNCTION("""COMPUTED_VALUE"""),110.18)</f>
        <v>110.18</v>
      </c>
    </row>
    <row r="314">
      <c r="A314" s="2">
        <f>IFERROR(__xludf.DUMMYFUNCTION("""COMPUTED_VALUE"""),42094.66666666667)</f>
        <v>42094.66667</v>
      </c>
      <c r="B314" s="1">
        <f>IFERROR(__xludf.DUMMYFUNCTION("""COMPUTED_VALUE"""),109.28)</f>
        <v>109.28</v>
      </c>
    </row>
    <row r="315">
      <c r="A315" s="2">
        <f>IFERROR(__xludf.DUMMYFUNCTION("""COMPUTED_VALUE"""),42095.66666666667)</f>
        <v>42095.66667</v>
      </c>
      <c r="B315" s="1">
        <f>IFERROR(__xludf.DUMMYFUNCTION("""COMPUTED_VALUE"""),109.54)</f>
        <v>109.54</v>
      </c>
    </row>
    <row r="316">
      <c r="A316" s="2">
        <f>IFERROR(__xludf.DUMMYFUNCTION("""COMPUTED_VALUE"""),42096.66666666667)</f>
        <v>42096.66667</v>
      </c>
      <c r="B316" s="1">
        <f>IFERROR(__xludf.DUMMYFUNCTION("""COMPUTED_VALUE"""),109.84)</f>
        <v>109.84</v>
      </c>
    </row>
    <row r="317">
      <c r="A317" s="2">
        <f>IFERROR(__xludf.DUMMYFUNCTION("""COMPUTED_VALUE"""),42100.66666666667)</f>
        <v>42100.66667</v>
      </c>
      <c r="B317" s="1">
        <f>IFERROR(__xludf.DUMMYFUNCTION("""COMPUTED_VALUE"""),111.96)</f>
        <v>111.96</v>
      </c>
    </row>
    <row r="318">
      <c r="A318" s="2">
        <f>IFERROR(__xludf.DUMMYFUNCTION("""COMPUTED_VALUE"""),42101.66666666667)</f>
        <v>42101.66667</v>
      </c>
      <c r="B318" s="1">
        <f>IFERROR(__xludf.DUMMYFUNCTION("""COMPUTED_VALUE"""),112.18)</f>
        <v>112.18</v>
      </c>
    </row>
    <row r="319">
      <c r="A319" s="2">
        <f>IFERROR(__xludf.DUMMYFUNCTION("""COMPUTED_VALUE"""),42102.66666666667)</f>
        <v>42102.66667</v>
      </c>
      <c r="B319" s="1">
        <f>IFERROR(__xludf.DUMMYFUNCTION("""COMPUTED_VALUE"""),111.07)</f>
        <v>111.07</v>
      </c>
    </row>
    <row r="320">
      <c r="A320" s="2">
        <f>IFERROR(__xludf.DUMMYFUNCTION("""COMPUTED_VALUE"""),42103.66666666667)</f>
        <v>42103.66667</v>
      </c>
      <c r="B320" s="1">
        <f>IFERROR(__xludf.DUMMYFUNCTION("""COMPUTED_VALUE"""),112.75)</f>
        <v>112.75</v>
      </c>
    </row>
    <row r="321">
      <c r="A321" s="2">
        <f>IFERROR(__xludf.DUMMYFUNCTION("""COMPUTED_VALUE"""),42104.66666666667)</f>
        <v>42104.66667</v>
      </c>
      <c r="B321" s="1">
        <f>IFERROR(__xludf.DUMMYFUNCTION("""COMPUTED_VALUE"""),113.27)</f>
        <v>113.27</v>
      </c>
    </row>
    <row r="322">
      <c r="A322" s="2">
        <f>IFERROR(__xludf.DUMMYFUNCTION("""COMPUTED_VALUE"""),42107.66666666667)</f>
        <v>42107.66667</v>
      </c>
      <c r="B322" s="1">
        <f>IFERROR(__xludf.DUMMYFUNCTION("""COMPUTED_VALUE"""),112.37)</f>
        <v>112.37</v>
      </c>
    </row>
    <row r="323">
      <c r="A323" s="2">
        <f>IFERROR(__xludf.DUMMYFUNCTION("""COMPUTED_VALUE"""),42108.66666666667)</f>
        <v>42108.66667</v>
      </c>
      <c r="B323" s="1">
        <f>IFERROR(__xludf.DUMMYFUNCTION("""COMPUTED_VALUE"""),114.42)</f>
        <v>114.42</v>
      </c>
    </row>
    <row r="324">
      <c r="A324" s="2">
        <f>IFERROR(__xludf.DUMMYFUNCTION("""COMPUTED_VALUE"""),42109.66666666667)</f>
        <v>42109.66667</v>
      </c>
      <c r="B324" s="1">
        <f>IFERROR(__xludf.DUMMYFUNCTION("""COMPUTED_VALUE"""),117.16)</f>
        <v>117.16</v>
      </c>
    </row>
    <row r="325">
      <c r="A325" s="2">
        <f>IFERROR(__xludf.DUMMYFUNCTION("""COMPUTED_VALUE"""),42110.66666666667)</f>
        <v>42110.66667</v>
      </c>
      <c r="B325" s="1">
        <f>IFERROR(__xludf.DUMMYFUNCTION("""COMPUTED_VALUE"""),116.77)</f>
        <v>116.77</v>
      </c>
    </row>
    <row r="326">
      <c r="A326" s="2">
        <f>IFERROR(__xludf.DUMMYFUNCTION("""COMPUTED_VALUE"""),42111.66666666667)</f>
        <v>42111.66667</v>
      </c>
      <c r="B326" s="1">
        <f>IFERROR(__xludf.DUMMYFUNCTION("""COMPUTED_VALUE"""),115.73)</f>
        <v>115.73</v>
      </c>
    </row>
    <row r="327">
      <c r="A327" s="2">
        <f>IFERROR(__xludf.DUMMYFUNCTION("""COMPUTED_VALUE"""),42114.66666666667)</f>
        <v>42114.66667</v>
      </c>
      <c r="B327" s="1">
        <f>IFERROR(__xludf.DUMMYFUNCTION("""COMPUTED_VALUE"""),116.25)</f>
        <v>116.25</v>
      </c>
    </row>
    <row r="328">
      <c r="A328" s="2">
        <f>IFERROR(__xludf.DUMMYFUNCTION("""COMPUTED_VALUE"""),42115.66666666667)</f>
        <v>42115.66667</v>
      </c>
      <c r="B328" s="1">
        <f>IFERROR(__xludf.DUMMYFUNCTION("""COMPUTED_VALUE"""),114.9)</f>
        <v>114.9</v>
      </c>
    </row>
    <row r="329">
      <c r="A329" s="2">
        <f>IFERROR(__xludf.DUMMYFUNCTION("""COMPUTED_VALUE"""),42116.66666666667)</f>
        <v>42116.66667</v>
      </c>
      <c r="B329" s="1">
        <f>IFERROR(__xludf.DUMMYFUNCTION("""COMPUTED_VALUE"""),115.64)</f>
        <v>115.64</v>
      </c>
    </row>
    <row r="330">
      <c r="A330" s="2">
        <f>IFERROR(__xludf.DUMMYFUNCTION("""COMPUTED_VALUE"""),42117.66666666667)</f>
        <v>42117.66667</v>
      </c>
      <c r="B330" s="1">
        <f>IFERROR(__xludf.DUMMYFUNCTION("""COMPUTED_VALUE"""),116.53)</f>
        <v>116.53</v>
      </c>
    </row>
    <row r="331">
      <c r="A331" s="2">
        <f>IFERROR(__xludf.DUMMYFUNCTION("""COMPUTED_VALUE"""),42118.66666666667)</f>
        <v>42118.66667</v>
      </c>
      <c r="B331" s="1">
        <f>IFERROR(__xludf.DUMMYFUNCTION("""COMPUTED_VALUE"""),115.68)</f>
        <v>115.68</v>
      </c>
    </row>
    <row r="332">
      <c r="A332" s="2">
        <f>IFERROR(__xludf.DUMMYFUNCTION("""COMPUTED_VALUE"""),42121.66666666667)</f>
        <v>42121.66667</v>
      </c>
      <c r="B332" s="1">
        <f>IFERROR(__xludf.DUMMYFUNCTION("""COMPUTED_VALUE"""),115.59)</f>
        <v>115.59</v>
      </c>
    </row>
    <row r="333">
      <c r="A333" s="2">
        <f>IFERROR(__xludf.DUMMYFUNCTION("""COMPUTED_VALUE"""),42122.66666666667)</f>
        <v>42122.66667</v>
      </c>
      <c r="B333" s="1">
        <f>IFERROR(__xludf.DUMMYFUNCTION("""COMPUTED_VALUE"""),116.22)</f>
        <v>116.22</v>
      </c>
    </row>
    <row r="334">
      <c r="A334" s="2">
        <f>IFERROR(__xludf.DUMMYFUNCTION("""COMPUTED_VALUE"""),42123.66666666667)</f>
        <v>42123.66667</v>
      </c>
      <c r="B334" s="1">
        <f>IFERROR(__xludf.DUMMYFUNCTION("""COMPUTED_VALUE"""),117.3)</f>
        <v>117.3</v>
      </c>
    </row>
    <row r="335">
      <c r="A335" s="2">
        <f>IFERROR(__xludf.DUMMYFUNCTION("""COMPUTED_VALUE"""),42124.66666666667)</f>
        <v>42124.66667</v>
      </c>
      <c r="B335" s="1">
        <f>IFERROR(__xludf.DUMMYFUNCTION("""COMPUTED_VALUE"""),116.99)</f>
        <v>116.99</v>
      </c>
    </row>
    <row r="336">
      <c r="A336" s="2">
        <f>IFERROR(__xludf.DUMMYFUNCTION("""COMPUTED_VALUE"""),42125.66666666667)</f>
        <v>42125.66667</v>
      </c>
      <c r="B336" s="1">
        <f>IFERROR(__xludf.DUMMYFUNCTION("""COMPUTED_VALUE"""),117.25)</f>
        <v>117.25</v>
      </c>
    </row>
    <row r="337">
      <c r="A337" s="2">
        <f>IFERROR(__xludf.DUMMYFUNCTION("""COMPUTED_VALUE"""),42128.66666666667)</f>
        <v>42128.66667</v>
      </c>
      <c r="B337" s="1">
        <f>IFERROR(__xludf.DUMMYFUNCTION("""COMPUTED_VALUE"""),116.89)</f>
        <v>116.89</v>
      </c>
    </row>
    <row r="338">
      <c r="A338" s="2">
        <f>IFERROR(__xludf.DUMMYFUNCTION("""COMPUTED_VALUE"""),42129.66666666667)</f>
        <v>42129.66667</v>
      </c>
      <c r="B338" s="1">
        <f>IFERROR(__xludf.DUMMYFUNCTION("""COMPUTED_VALUE"""),115.64)</f>
        <v>115.64</v>
      </c>
    </row>
    <row r="339">
      <c r="A339" s="2">
        <f>IFERROR(__xludf.DUMMYFUNCTION("""COMPUTED_VALUE"""),42130.66666666667)</f>
        <v>42130.66667</v>
      </c>
      <c r="B339" s="1">
        <f>IFERROR(__xludf.DUMMYFUNCTION("""COMPUTED_VALUE"""),115.21)</f>
        <v>115.21</v>
      </c>
    </row>
    <row r="340">
      <c r="A340" s="2">
        <f>IFERROR(__xludf.DUMMYFUNCTION("""COMPUTED_VALUE"""),42131.66666666667)</f>
        <v>42131.66667</v>
      </c>
      <c r="B340" s="1">
        <f>IFERROR(__xludf.DUMMYFUNCTION("""COMPUTED_VALUE"""),113.9)</f>
        <v>113.9</v>
      </c>
    </row>
    <row r="341">
      <c r="A341" s="2">
        <f>IFERROR(__xludf.DUMMYFUNCTION("""COMPUTED_VALUE"""),42132.66666666667)</f>
        <v>42132.66667</v>
      </c>
      <c r="B341" s="1">
        <f>IFERROR(__xludf.DUMMYFUNCTION("""COMPUTED_VALUE"""),115.7)</f>
        <v>115.7</v>
      </c>
    </row>
    <row r="342">
      <c r="A342" s="2">
        <f>IFERROR(__xludf.DUMMYFUNCTION("""COMPUTED_VALUE"""),42135.66666666667)</f>
        <v>42135.66667</v>
      </c>
      <c r="B342" s="1">
        <f>IFERROR(__xludf.DUMMYFUNCTION("""COMPUTED_VALUE"""),113.63)</f>
        <v>113.63</v>
      </c>
    </row>
    <row r="343">
      <c r="A343" s="2">
        <f>IFERROR(__xludf.DUMMYFUNCTION("""COMPUTED_VALUE"""),42136.66666666667)</f>
        <v>42136.66667</v>
      </c>
      <c r="B343" s="1">
        <f>IFERROR(__xludf.DUMMYFUNCTION("""COMPUTED_VALUE"""),114.25)</f>
        <v>114.25</v>
      </c>
    </row>
    <row r="344">
      <c r="A344" s="2">
        <f>IFERROR(__xludf.DUMMYFUNCTION("""COMPUTED_VALUE"""),42137.66666666667)</f>
        <v>42137.66667</v>
      </c>
      <c r="B344" s="1">
        <f>IFERROR(__xludf.DUMMYFUNCTION("""COMPUTED_VALUE"""),113.85)</f>
        <v>113.85</v>
      </c>
    </row>
    <row r="345">
      <c r="A345" s="2">
        <f>IFERROR(__xludf.DUMMYFUNCTION("""COMPUTED_VALUE"""),42138.66666666667)</f>
        <v>42138.66667</v>
      </c>
      <c r="B345" s="1">
        <f>IFERROR(__xludf.DUMMYFUNCTION("""COMPUTED_VALUE"""),113.74)</f>
        <v>113.74</v>
      </c>
    </row>
    <row r="346">
      <c r="A346" s="2">
        <f>IFERROR(__xludf.DUMMYFUNCTION("""COMPUTED_VALUE"""),42139.66666666667)</f>
        <v>42139.66667</v>
      </c>
      <c r="B346" s="1">
        <f>IFERROR(__xludf.DUMMYFUNCTION("""COMPUTED_VALUE"""),114.16)</f>
        <v>114.16</v>
      </c>
    </row>
    <row r="347">
      <c r="A347" s="2">
        <f>IFERROR(__xludf.DUMMYFUNCTION("""COMPUTED_VALUE"""),42142.66666666667)</f>
        <v>42142.66667</v>
      </c>
      <c r="B347" s="1">
        <f>IFERROR(__xludf.DUMMYFUNCTION("""COMPUTED_VALUE"""),114.2)</f>
        <v>114.2</v>
      </c>
    </row>
    <row r="348">
      <c r="A348" s="2">
        <f>IFERROR(__xludf.DUMMYFUNCTION("""COMPUTED_VALUE"""),42143.66666666667)</f>
        <v>42143.66667</v>
      </c>
      <c r="B348" s="1">
        <f>IFERROR(__xludf.DUMMYFUNCTION("""COMPUTED_VALUE"""),112.64)</f>
        <v>112.64</v>
      </c>
    </row>
    <row r="349">
      <c r="A349" s="2">
        <f>IFERROR(__xludf.DUMMYFUNCTION("""COMPUTED_VALUE"""),42144.66666666667)</f>
        <v>42144.66667</v>
      </c>
      <c r="B349" s="1">
        <f>IFERROR(__xludf.DUMMYFUNCTION("""COMPUTED_VALUE"""),112.89)</f>
        <v>112.89</v>
      </c>
    </row>
    <row r="350">
      <c r="A350" s="2">
        <f>IFERROR(__xludf.DUMMYFUNCTION("""COMPUTED_VALUE"""),42145.66666666667)</f>
        <v>42145.66667</v>
      </c>
      <c r="B350" s="1">
        <f>IFERROR(__xludf.DUMMYFUNCTION("""COMPUTED_VALUE"""),113.97)</f>
        <v>113.97</v>
      </c>
    </row>
    <row r="351">
      <c r="A351" s="2">
        <f>IFERROR(__xludf.DUMMYFUNCTION("""COMPUTED_VALUE"""),42146.66666666667)</f>
        <v>42146.66667</v>
      </c>
      <c r="B351" s="1">
        <f>IFERROR(__xludf.DUMMYFUNCTION("""COMPUTED_VALUE"""),113.49)</f>
        <v>113.49</v>
      </c>
    </row>
    <row r="352">
      <c r="A352" s="2">
        <f>IFERROR(__xludf.DUMMYFUNCTION("""COMPUTED_VALUE"""),42150.66666666667)</f>
        <v>42150.66667</v>
      </c>
      <c r="B352" s="1">
        <f>IFERROR(__xludf.DUMMYFUNCTION("""COMPUTED_VALUE"""),111.64)</f>
        <v>111.64</v>
      </c>
    </row>
    <row r="353">
      <c r="A353" s="2">
        <f>IFERROR(__xludf.DUMMYFUNCTION("""COMPUTED_VALUE"""),42151.66666666667)</f>
        <v>42151.66667</v>
      </c>
      <c r="B353" s="1">
        <f>IFERROR(__xludf.DUMMYFUNCTION("""COMPUTED_VALUE"""),111.51)</f>
        <v>111.51</v>
      </c>
    </row>
    <row r="354">
      <c r="A354" s="2">
        <f>IFERROR(__xludf.DUMMYFUNCTION("""COMPUTED_VALUE"""),42152.66666666667)</f>
        <v>42152.66667</v>
      </c>
      <c r="B354" s="1">
        <f>IFERROR(__xludf.DUMMYFUNCTION("""COMPUTED_VALUE"""),111.06)</f>
        <v>111.06</v>
      </c>
    </row>
    <row r="355">
      <c r="A355" s="2">
        <f>IFERROR(__xludf.DUMMYFUNCTION("""COMPUTED_VALUE"""),42153.66666666667)</f>
        <v>42153.66667</v>
      </c>
      <c r="B355" s="1">
        <f>IFERROR(__xludf.DUMMYFUNCTION("""COMPUTED_VALUE"""),111.05)</f>
        <v>111.05</v>
      </c>
    </row>
    <row r="356">
      <c r="A356" s="2">
        <f>IFERROR(__xludf.DUMMYFUNCTION("""COMPUTED_VALUE"""),42156.66666666667)</f>
        <v>42156.66667</v>
      </c>
      <c r="B356" s="1">
        <f>IFERROR(__xludf.DUMMYFUNCTION("""COMPUTED_VALUE"""),110.74)</f>
        <v>110.74</v>
      </c>
    </row>
    <row r="357">
      <c r="A357" s="2">
        <f>IFERROR(__xludf.DUMMYFUNCTION("""COMPUTED_VALUE"""),42157.66666666667)</f>
        <v>42157.66667</v>
      </c>
      <c r="B357" s="1">
        <f>IFERROR(__xludf.DUMMYFUNCTION("""COMPUTED_VALUE"""),111.53)</f>
        <v>111.53</v>
      </c>
    </row>
    <row r="358">
      <c r="A358" s="2">
        <f>IFERROR(__xludf.DUMMYFUNCTION("""COMPUTED_VALUE"""),42158.66666666667)</f>
        <v>42158.66667</v>
      </c>
      <c r="B358" s="1">
        <f>IFERROR(__xludf.DUMMYFUNCTION("""COMPUTED_VALUE"""),110.76)</f>
        <v>110.76</v>
      </c>
    </row>
    <row r="359">
      <c r="A359" s="2">
        <f>IFERROR(__xludf.DUMMYFUNCTION("""COMPUTED_VALUE"""),42159.66666666667)</f>
        <v>42159.66667</v>
      </c>
      <c r="B359" s="1">
        <f>IFERROR(__xludf.DUMMYFUNCTION("""COMPUTED_VALUE"""),109.29)</f>
        <v>109.29</v>
      </c>
    </row>
    <row r="360">
      <c r="A360" s="2">
        <f>IFERROR(__xludf.DUMMYFUNCTION("""COMPUTED_VALUE"""),42160.66666666667)</f>
        <v>42160.66667</v>
      </c>
      <c r="B360" s="1">
        <f>IFERROR(__xludf.DUMMYFUNCTION("""COMPUTED_VALUE"""),110.12)</f>
        <v>110.12</v>
      </c>
    </row>
    <row r="361">
      <c r="A361" s="2">
        <f>IFERROR(__xludf.DUMMYFUNCTION("""COMPUTED_VALUE"""),42163.66666666667)</f>
        <v>42163.66667</v>
      </c>
      <c r="B361" s="1">
        <f>IFERROR(__xludf.DUMMYFUNCTION("""COMPUTED_VALUE"""),109.61)</f>
        <v>109.61</v>
      </c>
    </row>
    <row r="362">
      <c r="A362" s="2">
        <f>IFERROR(__xludf.DUMMYFUNCTION("""COMPUTED_VALUE"""),42164.66666666667)</f>
        <v>42164.66667</v>
      </c>
      <c r="B362" s="1">
        <f>IFERROR(__xludf.DUMMYFUNCTION("""COMPUTED_VALUE"""),109.55)</f>
        <v>109.55</v>
      </c>
    </row>
    <row r="363">
      <c r="A363" s="2">
        <f>IFERROR(__xludf.DUMMYFUNCTION("""COMPUTED_VALUE"""),42165.66666666667)</f>
        <v>42165.66667</v>
      </c>
      <c r="B363" s="1">
        <f>IFERROR(__xludf.DUMMYFUNCTION("""COMPUTED_VALUE"""),110.99)</f>
        <v>110.99</v>
      </c>
    </row>
    <row r="364">
      <c r="A364" s="2">
        <f>IFERROR(__xludf.DUMMYFUNCTION("""COMPUTED_VALUE"""),42166.66666666667)</f>
        <v>42166.66667</v>
      </c>
      <c r="B364" s="1">
        <f>IFERROR(__xludf.DUMMYFUNCTION("""COMPUTED_VALUE"""),110.56)</f>
        <v>110.56</v>
      </c>
    </row>
    <row r="365">
      <c r="A365" s="2">
        <f>IFERROR(__xludf.DUMMYFUNCTION("""COMPUTED_VALUE"""),42167.66666666667)</f>
        <v>42167.66667</v>
      </c>
      <c r="B365" s="1">
        <f>IFERROR(__xludf.DUMMYFUNCTION("""COMPUTED_VALUE"""),109.28)</f>
        <v>109.28</v>
      </c>
    </row>
    <row r="366">
      <c r="A366" s="2">
        <f>IFERROR(__xludf.DUMMYFUNCTION("""COMPUTED_VALUE"""),42170.66666666667)</f>
        <v>42170.66667</v>
      </c>
      <c r="B366" s="1">
        <f>IFERROR(__xludf.DUMMYFUNCTION("""COMPUTED_VALUE"""),108.95)</f>
        <v>108.95</v>
      </c>
    </row>
    <row r="367">
      <c r="A367" s="2">
        <f>IFERROR(__xludf.DUMMYFUNCTION("""COMPUTED_VALUE"""),42171.66666666667)</f>
        <v>42171.66667</v>
      </c>
      <c r="B367" s="1">
        <f>IFERROR(__xludf.DUMMYFUNCTION("""COMPUTED_VALUE"""),109.79)</f>
        <v>109.79</v>
      </c>
    </row>
    <row r="368">
      <c r="A368" s="2">
        <f>IFERROR(__xludf.DUMMYFUNCTION("""COMPUTED_VALUE"""),42172.66666666667)</f>
        <v>42172.66667</v>
      </c>
      <c r="B368" s="1">
        <f>IFERROR(__xludf.DUMMYFUNCTION("""COMPUTED_VALUE"""),109.58)</f>
        <v>109.58</v>
      </c>
    </row>
    <row r="369">
      <c r="A369" s="2">
        <f>IFERROR(__xludf.DUMMYFUNCTION("""COMPUTED_VALUE"""),42173.66666666667)</f>
        <v>42173.66667</v>
      </c>
      <c r="B369" s="1">
        <f>IFERROR(__xludf.DUMMYFUNCTION("""COMPUTED_VALUE"""),109.52)</f>
        <v>109.52</v>
      </c>
    </row>
    <row r="370">
      <c r="A370" s="2">
        <f>IFERROR(__xludf.DUMMYFUNCTION("""COMPUTED_VALUE"""),42174.66666666667)</f>
        <v>42174.66667</v>
      </c>
      <c r="B370" s="1">
        <f>IFERROR(__xludf.DUMMYFUNCTION("""COMPUTED_VALUE"""),108.47)</f>
        <v>108.47</v>
      </c>
    </row>
    <row r="371">
      <c r="A371" s="2">
        <f>IFERROR(__xludf.DUMMYFUNCTION("""COMPUTED_VALUE"""),42177.66666666667)</f>
        <v>42177.66667</v>
      </c>
      <c r="B371" s="1">
        <f>IFERROR(__xludf.DUMMYFUNCTION("""COMPUTED_VALUE"""),109.58)</f>
        <v>109.58</v>
      </c>
    </row>
    <row r="372">
      <c r="A372" s="2">
        <f>IFERROR(__xludf.DUMMYFUNCTION("""COMPUTED_VALUE"""),42178.66666666667)</f>
        <v>42178.66667</v>
      </c>
      <c r="B372" s="1">
        <f>IFERROR(__xludf.DUMMYFUNCTION("""COMPUTED_VALUE"""),110.04)</f>
        <v>110.04</v>
      </c>
    </row>
    <row r="373">
      <c r="A373" s="2">
        <f>IFERROR(__xludf.DUMMYFUNCTION("""COMPUTED_VALUE"""),42179.66666666667)</f>
        <v>42179.66667</v>
      </c>
      <c r="B373" s="1">
        <f>IFERROR(__xludf.DUMMYFUNCTION("""COMPUTED_VALUE"""),109.35)</f>
        <v>109.35</v>
      </c>
    </row>
    <row r="374">
      <c r="A374" s="2">
        <f>IFERROR(__xludf.DUMMYFUNCTION("""COMPUTED_VALUE"""),42180.66666666667)</f>
        <v>42180.66667</v>
      </c>
      <c r="B374" s="1">
        <f>IFERROR(__xludf.DUMMYFUNCTION("""COMPUTED_VALUE"""),108.13)</f>
        <v>108.13</v>
      </c>
    </row>
    <row r="375">
      <c r="A375" s="2">
        <f>IFERROR(__xludf.DUMMYFUNCTION("""COMPUTED_VALUE"""),42181.66666666667)</f>
        <v>42181.66667</v>
      </c>
      <c r="B375" s="1">
        <f>IFERROR(__xludf.DUMMYFUNCTION("""COMPUTED_VALUE"""),108.33)</f>
        <v>108.33</v>
      </c>
    </row>
    <row r="376">
      <c r="A376" s="2">
        <f>IFERROR(__xludf.DUMMYFUNCTION("""COMPUTED_VALUE"""),42184.66666666667)</f>
        <v>42184.66667</v>
      </c>
      <c r="B376" s="1">
        <f>IFERROR(__xludf.DUMMYFUNCTION("""COMPUTED_VALUE"""),106.37)</f>
        <v>106.37</v>
      </c>
    </row>
    <row r="377">
      <c r="A377" s="2">
        <f>IFERROR(__xludf.DUMMYFUNCTION("""COMPUTED_VALUE"""),42185.66666666667)</f>
        <v>42185.66667</v>
      </c>
      <c r="B377" s="1">
        <f>IFERROR(__xludf.DUMMYFUNCTION("""COMPUTED_VALUE"""),106.95)</f>
        <v>106.95</v>
      </c>
    </row>
    <row r="378">
      <c r="A378" s="2">
        <f>IFERROR(__xludf.DUMMYFUNCTION("""COMPUTED_VALUE"""),42186.66666666667)</f>
        <v>42186.66667</v>
      </c>
      <c r="B378" s="1">
        <f>IFERROR(__xludf.DUMMYFUNCTION("""COMPUTED_VALUE"""),105.29)</f>
        <v>105.29</v>
      </c>
    </row>
    <row r="379">
      <c r="A379" s="2">
        <f>IFERROR(__xludf.DUMMYFUNCTION("""COMPUTED_VALUE"""),42187.66666666667)</f>
        <v>42187.66667</v>
      </c>
      <c r="B379" s="1">
        <f>IFERROR(__xludf.DUMMYFUNCTION("""COMPUTED_VALUE"""),105.71)</f>
        <v>105.71</v>
      </c>
    </row>
    <row r="380">
      <c r="A380" s="2">
        <f>IFERROR(__xludf.DUMMYFUNCTION("""COMPUTED_VALUE"""),42191.66666666667)</f>
        <v>42191.66667</v>
      </c>
      <c r="B380" s="1">
        <f>IFERROR(__xludf.DUMMYFUNCTION("""COMPUTED_VALUE"""),104.17)</f>
        <v>104.17</v>
      </c>
    </row>
    <row r="381">
      <c r="A381" s="2">
        <f>IFERROR(__xludf.DUMMYFUNCTION("""COMPUTED_VALUE"""),42192.66666666667)</f>
        <v>42192.66667</v>
      </c>
      <c r="B381" s="1">
        <f>IFERROR(__xludf.DUMMYFUNCTION("""COMPUTED_VALUE"""),105.28)</f>
        <v>105.28</v>
      </c>
    </row>
    <row r="382">
      <c r="A382" s="2">
        <f>IFERROR(__xludf.DUMMYFUNCTION("""COMPUTED_VALUE"""),42193.66666666667)</f>
        <v>42193.66667</v>
      </c>
      <c r="B382" s="1">
        <f>IFERROR(__xludf.DUMMYFUNCTION("""COMPUTED_VALUE"""),103.09)</f>
        <v>103.09</v>
      </c>
    </row>
    <row r="383">
      <c r="A383" s="2">
        <f>IFERROR(__xludf.DUMMYFUNCTION("""COMPUTED_VALUE"""),42194.66666666667)</f>
        <v>42194.66667</v>
      </c>
      <c r="B383" s="1">
        <f>IFERROR(__xludf.DUMMYFUNCTION("""COMPUTED_VALUE"""),103.55)</f>
        <v>103.55</v>
      </c>
    </row>
    <row r="384">
      <c r="A384" s="2">
        <f>IFERROR(__xludf.DUMMYFUNCTION("""COMPUTED_VALUE"""),42195.66666666667)</f>
        <v>42195.66667</v>
      </c>
      <c r="B384" s="1">
        <f>IFERROR(__xludf.DUMMYFUNCTION("""COMPUTED_VALUE"""),103.99)</f>
        <v>103.99</v>
      </c>
    </row>
    <row r="385">
      <c r="A385" s="2">
        <f>IFERROR(__xludf.DUMMYFUNCTION("""COMPUTED_VALUE"""),42198.66666666667)</f>
        <v>42198.66667</v>
      </c>
      <c r="B385" s="1">
        <f>IFERROR(__xludf.DUMMYFUNCTION("""COMPUTED_VALUE"""),104.62)</f>
        <v>104.62</v>
      </c>
    </row>
    <row r="386">
      <c r="A386" s="2">
        <f>IFERROR(__xludf.DUMMYFUNCTION("""COMPUTED_VALUE"""),42199.66666666667)</f>
        <v>42199.66667</v>
      </c>
      <c r="B386" s="1">
        <f>IFERROR(__xludf.DUMMYFUNCTION("""COMPUTED_VALUE"""),105.69)</f>
        <v>105.69</v>
      </c>
    </row>
    <row r="387">
      <c r="A387" s="2">
        <f>IFERROR(__xludf.DUMMYFUNCTION("""COMPUTED_VALUE"""),42200.66666666667)</f>
        <v>42200.66667</v>
      </c>
      <c r="B387" s="1">
        <f>IFERROR(__xludf.DUMMYFUNCTION("""COMPUTED_VALUE"""),103.71)</f>
        <v>103.71</v>
      </c>
    </row>
    <row r="388">
      <c r="A388" s="2">
        <f>IFERROR(__xludf.DUMMYFUNCTION("""COMPUTED_VALUE"""),42201.66666666667)</f>
        <v>42201.66667</v>
      </c>
      <c r="B388" s="1">
        <f>IFERROR(__xludf.DUMMYFUNCTION("""COMPUTED_VALUE"""),103.61)</f>
        <v>103.61</v>
      </c>
    </row>
    <row r="389">
      <c r="A389" s="2">
        <f>IFERROR(__xludf.DUMMYFUNCTION("""COMPUTED_VALUE"""),42202.66666666667)</f>
        <v>42202.66667</v>
      </c>
      <c r="B389" s="1">
        <f>IFERROR(__xludf.DUMMYFUNCTION("""COMPUTED_VALUE"""),102.32)</f>
        <v>102.32</v>
      </c>
    </row>
    <row r="390">
      <c r="A390" s="2">
        <f>IFERROR(__xludf.DUMMYFUNCTION("""COMPUTED_VALUE"""),42205.66666666667)</f>
        <v>42205.66667</v>
      </c>
      <c r="B390" s="1">
        <f>IFERROR(__xludf.DUMMYFUNCTION("""COMPUTED_VALUE"""),100.91)</f>
        <v>100.91</v>
      </c>
    </row>
    <row r="391">
      <c r="A391" s="2">
        <f>IFERROR(__xludf.DUMMYFUNCTION("""COMPUTED_VALUE"""),42206.66666666667)</f>
        <v>42206.66667</v>
      </c>
      <c r="B391" s="1">
        <f>IFERROR(__xludf.DUMMYFUNCTION("""COMPUTED_VALUE"""),101.04)</f>
        <v>101.04</v>
      </c>
    </row>
    <row r="392">
      <c r="A392" s="2">
        <f>IFERROR(__xludf.DUMMYFUNCTION("""COMPUTED_VALUE"""),42207.66666666667)</f>
        <v>42207.66667</v>
      </c>
      <c r="B392" s="1">
        <f>IFERROR(__xludf.DUMMYFUNCTION("""COMPUTED_VALUE"""),100.2)</f>
        <v>100.2</v>
      </c>
    </row>
    <row r="393">
      <c r="A393" s="2">
        <f>IFERROR(__xludf.DUMMYFUNCTION("""COMPUTED_VALUE"""),42208.66666666667)</f>
        <v>42208.66667</v>
      </c>
      <c r="B393" s="1">
        <f>IFERROR(__xludf.DUMMYFUNCTION("""COMPUTED_VALUE"""),100.05)</f>
        <v>100.05</v>
      </c>
    </row>
    <row r="394">
      <c r="A394" s="2">
        <f>IFERROR(__xludf.DUMMYFUNCTION("""COMPUTED_VALUE"""),42209.66666666667)</f>
        <v>42209.66667</v>
      </c>
      <c r="B394" s="1">
        <f>IFERROR(__xludf.DUMMYFUNCTION("""COMPUTED_VALUE"""),97.98)</f>
        <v>97.98</v>
      </c>
    </row>
    <row r="395">
      <c r="A395" s="2">
        <f>IFERROR(__xludf.DUMMYFUNCTION("""COMPUTED_VALUE"""),42212.66666666667)</f>
        <v>42212.66667</v>
      </c>
      <c r="B395" s="1">
        <f>IFERROR(__xludf.DUMMYFUNCTION("""COMPUTED_VALUE"""),96.49)</f>
        <v>96.49</v>
      </c>
    </row>
    <row r="396">
      <c r="A396" s="2">
        <f>IFERROR(__xludf.DUMMYFUNCTION("""COMPUTED_VALUE"""),42213.66666666667)</f>
        <v>42213.66667</v>
      </c>
      <c r="B396" s="1">
        <f>IFERROR(__xludf.DUMMYFUNCTION("""COMPUTED_VALUE"""),99.44)</f>
        <v>99.44</v>
      </c>
    </row>
    <row r="397">
      <c r="A397" s="2">
        <f>IFERROR(__xludf.DUMMYFUNCTION("""COMPUTED_VALUE"""),42214.66666666667)</f>
        <v>42214.66667</v>
      </c>
      <c r="B397" s="1">
        <f>IFERROR(__xludf.DUMMYFUNCTION("""COMPUTED_VALUE"""),100.91)</f>
        <v>100.91</v>
      </c>
    </row>
    <row r="398">
      <c r="A398" s="2">
        <f>IFERROR(__xludf.DUMMYFUNCTION("""COMPUTED_VALUE"""),42215.66666666667)</f>
        <v>42215.66667</v>
      </c>
      <c r="B398" s="1">
        <f>IFERROR(__xludf.DUMMYFUNCTION("""COMPUTED_VALUE"""),100.32)</f>
        <v>100.32</v>
      </c>
    </row>
    <row r="399">
      <c r="A399" s="2">
        <f>IFERROR(__xludf.DUMMYFUNCTION("""COMPUTED_VALUE"""),42216.66666666667)</f>
        <v>42216.66667</v>
      </c>
      <c r="B399" s="1">
        <f>IFERROR(__xludf.DUMMYFUNCTION("""COMPUTED_VALUE"""),97.82)</f>
        <v>97.82</v>
      </c>
    </row>
    <row r="400">
      <c r="A400" s="2">
        <f>IFERROR(__xludf.DUMMYFUNCTION("""COMPUTED_VALUE"""),42219.66666666667)</f>
        <v>42219.66667</v>
      </c>
      <c r="B400" s="1">
        <f>IFERROR(__xludf.DUMMYFUNCTION("""COMPUTED_VALUE"""),95.77)</f>
        <v>95.77</v>
      </c>
    </row>
    <row r="401">
      <c r="A401" s="2">
        <f>IFERROR(__xludf.DUMMYFUNCTION("""COMPUTED_VALUE"""),42220.66666666667)</f>
        <v>42220.66667</v>
      </c>
      <c r="B401" s="1">
        <f>IFERROR(__xludf.DUMMYFUNCTION("""COMPUTED_VALUE"""),95.34)</f>
        <v>95.34</v>
      </c>
    </row>
    <row r="402">
      <c r="A402" s="2">
        <f>IFERROR(__xludf.DUMMYFUNCTION("""COMPUTED_VALUE"""),42221.66666666667)</f>
        <v>42221.66667</v>
      </c>
      <c r="B402" s="1">
        <f>IFERROR(__xludf.DUMMYFUNCTION("""COMPUTED_VALUE"""),94.54)</f>
        <v>94.54</v>
      </c>
    </row>
    <row r="403">
      <c r="A403" s="2">
        <f>IFERROR(__xludf.DUMMYFUNCTION("""COMPUTED_VALUE"""),42222.66666666667)</f>
        <v>42222.66667</v>
      </c>
      <c r="B403" s="1">
        <f>IFERROR(__xludf.DUMMYFUNCTION("""COMPUTED_VALUE"""),96.25)</f>
        <v>96.25</v>
      </c>
    </row>
    <row r="404">
      <c r="A404" s="2">
        <f>IFERROR(__xludf.DUMMYFUNCTION("""COMPUTED_VALUE"""),42223.66666666667)</f>
        <v>42223.66667</v>
      </c>
      <c r="B404" s="1">
        <f>IFERROR(__xludf.DUMMYFUNCTION("""COMPUTED_VALUE"""),94.36)</f>
        <v>94.36</v>
      </c>
    </row>
    <row r="405">
      <c r="A405" s="2">
        <f>IFERROR(__xludf.DUMMYFUNCTION("""COMPUTED_VALUE"""),42226.66666666667)</f>
        <v>42226.66667</v>
      </c>
      <c r="B405" s="1">
        <f>IFERROR(__xludf.DUMMYFUNCTION("""COMPUTED_VALUE"""),97.53)</f>
        <v>97.53</v>
      </c>
    </row>
    <row r="406">
      <c r="A406" s="2">
        <f>IFERROR(__xludf.DUMMYFUNCTION("""COMPUTED_VALUE"""),42227.66666666667)</f>
        <v>42227.66667</v>
      </c>
      <c r="B406" s="1">
        <f>IFERROR(__xludf.DUMMYFUNCTION("""COMPUTED_VALUE"""),97.59)</f>
        <v>97.59</v>
      </c>
    </row>
    <row r="407">
      <c r="A407" s="2">
        <f>IFERROR(__xludf.DUMMYFUNCTION("""COMPUTED_VALUE"""),42228.66666666667)</f>
        <v>42228.66667</v>
      </c>
      <c r="B407" s="1">
        <f>IFERROR(__xludf.DUMMYFUNCTION("""COMPUTED_VALUE"""),99.31)</f>
        <v>99.31</v>
      </c>
    </row>
    <row r="408">
      <c r="A408" s="2">
        <f>IFERROR(__xludf.DUMMYFUNCTION("""COMPUTED_VALUE"""),42229.66666666667)</f>
        <v>42229.66667</v>
      </c>
      <c r="B408" s="1">
        <f>IFERROR(__xludf.DUMMYFUNCTION("""COMPUTED_VALUE"""),97.77)</f>
        <v>97.77</v>
      </c>
    </row>
    <row r="409">
      <c r="A409" s="2">
        <f>IFERROR(__xludf.DUMMYFUNCTION("""COMPUTED_VALUE"""),42230.66666666667)</f>
        <v>42230.66667</v>
      </c>
      <c r="B409" s="1">
        <f>IFERROR(__xludf.DUMMYFUNCTION("""COMPUTED_VALUE"""),97.57)</f>
        <v>97.57</v>
      </c>
    </row>
    <row r="410">
      <c r="A410" s="2">
        <f>IFERROR(__xludf.DUMMYFUNCTION("""COMPUTED_VALUE"""),42233.66666666667)</f>
        <v>42233.66667</v>
      </c>
      <c r="B410" s="1">
        <f>IFERROR(__xludf.DUMMYFUNCTION("""COMPUTED_VALUE"""),97.66)</f>
        <v>97.66</v>
      </c>
    </row>
    <row r="411">
      <c r="A411" s="2">
        <f>IFERROR(__xludf.DUMMYFUNCTION("""COMPUTED_VALUE"""),42234.66666666667)</f>
        <v>42234.66667</v>
      </c>
      <c r="B411" s="1">
        <f>IFERROR(__xludf.DUMMYFUNCTION("""COMPUTED_VALUE"""),97.29)</f>
        <v>97.29</v>
      </c>
    </row>
    <row r="412">
      <c r="A412" s="2">
        <f>IFERROR(__xludf.DUMMYFUNCTION("""COMPUTED_VALUE"""),42235.66666666667)</f>
        <v>42235.66667</v>
      </c>
      <c r="B412" s="1">
        <f>IFERROR(__xludf.DUMMYFUNCTION("""COMPUTED_VALUE"""),94.51)</f>
        <v>94.51</v>
      </c>
    </row>
    <row r="413">
      <c r="A413" s="2">
        <f>IFERROR(__xludf.DUMMYFUNCTION("""COMPUTED_VALUE"""),42236.66666666667)</f>
        <v>42236.66667</v>
      </c>
      <c r="B413" s="1">
        <f>IFERROR(__xludf.DUMMYFUNCTION("""COMPUTED_VALUE"""),92.33)</f>
        <v>92.33</v>
      </c>
    </row>
    <row r="414">
      <c r="A414" s="2">
        <f>IFERROR(__xludf.DUMMYFUNCTION("""COMPUTED_VALUE"""),42237.66666666667)</f>
        <v>42237.66667</v>
      </c>
      <c r="B414" s="1">
        <f>IFERROR(__xludf.DUMMYFUNCTION("""COMPUTED_VALUE"""),89.2)</f>
        <v>89.2</v>
      </c>
    </row>
    <row r="415">
      <c r="A415" s="2">
        <f>IFERROR(__xludf.DUMMYFUNCTION("""COMPUTED_VALUE"""),42240.66666666667)</f>
        <v>42240.66667</v>
      </c>
      <c r="B415" s="1">
        <f>IFERROR(__xludf.DUMMYFUNCTION("""COMPUTED_VALUE"""),84.47)</f>
        <v>84.47</v>
      </c>
    </row>
    <row r="416">
      <c r="A416" s="2">
        <f>IFERROR(__xludf.DUMMYFUNCTION("""COMPUTED_VALUE"""),42241.66666666667)</f>
        <v>42241.66667</v>
      </c>
      <c r="B416" s="1">
        <f>IFERROR(__xludf.DUMMYFUNCTION("""COMPUTED_VALUE"""),83.4)</f>
        <v>83.4</v>
      </c>
    </row>
    <row r="417">
      <c r="A417" s="2">
        <f>IFERROR(__xludf.DUMMYFUNCTION("""COMPUTED_VALUE"""),42242.66666666667)</f>
        <v>42242.66667</v>
      </c>
      <c r="B417" s="1">
        <f>IFERROR(__xludf.DUMMYFUNCTION("""COMPUTED_VALUE"""),86.2)</f>
        <v>86.2</v>
      </c>
    </row>
    <row r="418">
      <c r="A418" s="2">
        <f>IFERROR(__xludf.DUMMYFUNCTION("""COMPUTED_VALUE"""),42243.66666666667)</f>
        <v>42243.66667</v>
      </c>
      <c r="B418" s="1">
        <f>IFERROR(__xludf.DUMMYFUNCTION("""COMPUTED_VALUE"""),90.77)</f>
        <v>90.77</v>
      </c>
    </row>
    <row r="419">
      <c r="A419" s="2">
        <f>IFERROR(__xludf.DUMMYFUNCTION("""COMPUTED_VALUE"""),42244.66666666667)</f>
        <v>42244.66667</v>
      </c>
      <c r="B419" s="1">
        <f>IFERROR(__xludf.DUMMYFUNCTION("""COMPUTED_VALUE"""),92.6)</f>
        <v>92.6</v>
      </c>
    </row>
    <row r="420">
      <c r="A420" s="2">
        <f>IFERROR(__xludf.DUMMYFUNCTION("""COMPUTED_VALUE"""),42247.66666666667)</f>
        <v>42247.66667</v>
      </c>
      <c r="B420" s="1">
        <f>IFERROR(__xludf.DUMMYFUNCTION("""COMPUTED_VALUE"""),93.81)</f>
        <v>93.81</v>
      </c>
    </row>
    <row r="421">
      <c r="A421" s="2">
        <f>IFERROR(__xludf.DUMMYFUNCTION("""COMPUTED_VALUE"""),42248.66666666667)</f>
        <v>42248.66667</v>
      </c>
      <c r="B421" s="1">
        <f>IFERROR(__xludf.DUMMYFUNCTION("""COMPUTED_VALUE"""),90.37)</f>
        <v>90.37</v>
      </c>
    </row>
    <row r="422">
      <c r="A422" s="2">
        <f>IFERROR(__xludf.DUMMYFUNCTION("""COMPUTED_VALUE"""),42249.66666666667)</f>
        <v>42249.66667</v>
      </c>
      <c r="B422" s="1">
        <f>IFERROR(__xludf.DUMMYFUNCTION("""COMPUTED_VALUE"""),91.15)</f>
        <v>91.15</v>
      </c>
    </row>
    <row r="423">
      <c r="A423" s="2">
        <f>IFERROR(__xludf.DUMMYFUNCTION("""COMPUTED_VALUE"""),42250.66666666667)</f>
        <v>42250.66667</v>
      </c>
      <c r="B423" s="1">
        <f>IFERROR(__xludf.DUMMYFUNCTION("""COMPUTED_VALUE"""),91.49)</f>
        <v>91.49</v>
      </c>
    </row>
    <row r="424">
      <c r="A424" s="2">
        <f>IFERROR(__xludf.DUMMYFUNCTION("""COMPUTED_VALUE"""),42251.66666666667)</f>
        <v>42251.66667</v>
      </c>
      <c r="B424" s="1">
        <f>IFERROR(__xludf.DUMMYFUNCTION("""COMPUTED_VALUE"""),89.91)</f>
        <v>89.91</v>
      </c>
    </row>
    <row r="425">
      <c r="A425" s="2">
        <f>IFERROR(__xludf.DUMMYFUNCTION("""COMPUTED_VALUE"""),42255.66666666667)</f>
        <v>42255.66667</v>
      </c>
      <c r="B425" s="1">
        <f>IFERROR(__xludf.DUMMYFUNCTION("""COMPUTED_VALUE"""),91.23)</f>
        <v>91.23</v>
      </c>
    </row>
    <row r="426">
      <c r="A426" s="2">
        <f>IFERROR(__xludf.DUMMYFUNCTION("""COMPUTED_VALUE"""),42256.66666666667)</f>
        <v>42256.66667</v>
      </c>
      <c r="B426" s="1">
        <f>IFERROR(__xludf.DUMMYFUNCTION("""COMPUTED_VALUE"""),89.34)</f>
        <v>89.34</v>
      </c>
    </row>
    <row r="427">
      <c r="A427" s="2">
        <f>IFERROR(__xludf.DUMMYFUNCTION("""COMPUTED_VALUE"""),42257.66666666667)</f>
        <v>42257.66667</v>
      </c>
      <c r="B427" s="1">
        <f>IFERROR(__xludf.DUMMYFUNCTION("""COMPUTED_VALUE"""),89.72)</f>
        <v>89.72</v>
      </c>
    </row>
    <row r="428">
      <c r="A428" s="2">
        <f>IFERROR(__xludf.DUMMYFUNCTION("""COMPUTED_VALUE"""),42258.66666666667)</f>
        <v>42258.66667</v>
      </c>
      <c r="B428" s="1">
        <f>IFERROR(__xludf.DUMMYFUNCTION("""COMPUTED_VALUE"""),88.95)</f>
        <v>88.95</v>
      </c>
    </row>
    <row r="429">
      <c r="A429" s="2">
        <f>IFERROR(__xludf.DUMMYFUNCTION("""COMPUTED_VALUE"""),42261.66666666667)</f>
        <v>42261.66667</v>
      </c>
      <c r="B429" s="1">
        <f>IFERROR(__xludf.DUMMYFUNCTION("""COMPUTED_VALUE"""),88.15)</f>
        <v>88.15</v>
      </c>
    </row>
    <row r="430">
      <c r="A430" s="2">
        <f>IFERROR(__xludf.DUMMYFUNCTION("""COMPUTED_VALUE"""),42262.66666666667)</f>
        <v>42262.66667</v>
      </c>
      <c r="B430" s="1">
        <f>IFERROR(__xludf.DUMMYFUNCTION("""COMPUTED_VALUE"""),89.2)</f>
        <v>89.2</v>
      </c>
    </row>
    <row r="431">
      <c r="A431" s="2">
        <f>IFERROR(__xludf.DUMMYFUNCTION("""COMPUTED_VALUE"""),42263.66666666667)</f>
        <v>42263.66667</v>
      </c>
      <c r="B431" s="1">
        <f>IFERROR(__xludf.DUMMYFUNCTION("""COMPUTED_VALUE"""),91.88)</f>
        <v>91.88</v>
      </c>
    </row>
    <row r="432">
      <c r="A432" s="2">
        <f>IFERROR(__xludf.DUMMYFUNCTION("""COMPUTED_VALUE"""),42264.66666666667)</f>
        <v>42264.66667</v>
      </c>
      <c r="B432" s="1">
        <f>IFERROR(__xludf.DUMMYFUNCTION("""COMPUTED_VALUE"""),91.85)</f>
        <v>91.85</v>
      </c>
    </row>
    <row r="433">
      <c r="A433" s="2">
        <f>IFERROR(__xludf.DUMMYFUNCTION("""COMPUTED_VALUE"""),42265.66666666667)</f>
        <v>42265.66667</v>
      </c>
      <c r="B433" s="1">
        <f>IFERROR(__xludf.DUMMYFUNCTION("""COMPUTED_VALUE"""),89.23)</f>
        <v>89.23</v>
      </c>
    </row>
    <row r="434">
      <c r="A434" s="2">
        <f>IFERROR(__xludf.DUMMYFUNCTION("""COMPUTED_VALUE"""),42268.66666666667)</f>
        <v>42268.66667</v>
      </c>
      <c r="B434" s="1">
        <f>IFERROR(__xludf.DUMMYFUNCTION("""COMPUTED_VALUE"""),89.74)</f>
        <v>89.74</v>
      </c>
    </row>
    <row r="435">
      <c r="A435" s="2">
        <f>IFERROR(__xludf.DUMMYFUNCTION("""COMPUTED_VALUE"""),42269.66666666667)</f>
        <v>42269.66667</v>
      </c>
      <c r="B435" s="1">
        <f>IFERROR(__xludf.DUMMYFUNCTION("""COMPUTED_VALUE"""),88.77)</f>
        <v>88.77</v>
      </c>
    </row>
    <row r="436">
      <c r="A436" s="2">
        <f>IFERROR(__xludf.DUMMYFUNCTION("""COMPUTED_VALUE"""),42270.66666666667)</f>
        <v>42270.66667</v>
      </c>
      <c r="B436" s="1">
        <f>IFERROR(__xludf.DUMMYFUNCTION("""COMPUTED_VALUE"""),85.52)</f>
        <v>85.52</v>
      </c>
    </row>
    <row r="437">
      <c r="A437" s="2">
        <f>IFERROR(__xludf.DUMMYFUNCTION("""COMPUTED_VALUE"""),42271.66666666667)</f>
        <v>42271.66667</v>
      </c>
      <c r="B437" s="1">
        <f>IFERROR(__xludf.DUMMYFUNCTION("""COMPUTED_VALUE"""),85.86)</f>
        <v>85.86</v>
      </c>
    </row>
    <row r="438">
      <c r="A438" s="2">
        <f>IFERROR(__xludf.DUMMYFUNCTION("""COMPUTED_VALUE"""),42272.66666666667)</f>
        <v>42272.66667</v>
      </c>
      <c r="B438" s="1">
        <f>IFERROR(__xludf.DUMMYFUNCTION("""COMPUTED_VALUE"""),86.02)</f>
        <v>86.02</v>
      </c>
    </row>
    <row r="439">
      <c r="A439" s="2">
        <f>IFERROR(__xludf.DUMMYFUNCTION("""COMPUTED_VALUE"""),42275.66666666667)</f>
        <v>42275.66667</v>
      </c>
      <c r="B439" s="1">
        <f>IFERROR(__xludf.DUMMYFUNCTION("""COMPUTED_VALUE"""),82.82)</f>
        <v>82.82</v>
      </c>
    </row>
    <row r="440">
      <c r="A440" s="2">
        <f>IFERROR(__xludf.DUMMYFUNCTION("""COMPUTED_VALUE"""),42276.66666666667)</f>
        <v>42276.66667</v>
      </c>
      <c r="B440" s="1">
        <f>IFERROR(__xludf.DUMMYFUNCTION("""COMPUTED_VALUE"""),82.83)</f>
        <v>82.83</v>
      </c>
    </row>
    <row r="441">
      <c r="A441" s="2">
        <f>IFERROR(__xludf.DUMMYFUNCTION("""COMPUTED_VALUE"""),42277.66666666667)</f>
        <v>42277.66667</v>
      </c>
      <c r="B441" s="1">
        <f>IFERROR(__xludf.DUMMYFUNCTION("""COMPUTED_VALUE"""),84.76)</f>
        <v>84.76</v>
      </c>
    </row>
    <row r="442">
      <c r="A442" s="2">
        <f>IFERROR(__xludf.DUMMYFUNCTION("""COMPUTED_VALUE"""),42278.66666666667)</f>
        <v>42278.66667</v>
      </c>
      <c r="B442" s="1">
        <f>IFERROR(__xludf.DUMMYFUNCTION("""COMPUTED_VALUE"""),84.89)</f>
        <v>84.89</v>
      </c>
    </row>
    <row r="443">
      <c r="A443" s="2">
        <f>IFERROR(__xludf.DUMMYFUNCTION("""COMPUTED_VALUE"""),42279.66666666667)</f>
        <v>42279.66667</v>
      </c>
      <c r="B443" s="1">
        <f>IFERROR(__xludf.DUMMYFUNCTION("""COMPUTED_VALUE"""),88.47)</f>
        <v>88.47</v>
      </c>
    </row>
    <row r="444">
      <c r="A444" s="2">
        <f>IFERROR(__xludf.DUMMYFUNCTION("""COMPUTED_VALUE"""),42282.66666666667)</f>
        <v>42282.66667</v>
      </c>
      <c r="B444" s="1">
        <f>IFERROR(__xludf.DUMMYFUNCTION("""COMPUTED_VALUE"""),91.2)</f>
        <v>91.2</v>
      </c>
    </row>
    <row r="445">
      <c r="A445" s="2">
        <f>IFERROR(__xludf.DUMMYFUNCTION("""COMPUTED_VALUE"""),42283.66666666667)</f>
        <v>42283.66667</v>
      </c>
      <c r="B445" s="1">
        <f>IFERROR(__xludf.DUMMYFUNCTION("""COMPUTED_VALUE"""),93.47)</f>
        <v>93.47</v>
      </c>
    </row>
    <row r="446">
      <c r="A446" s="2">
        <f>IFERROR(__xludf.DUMMYFUNCTION("""COMPUTED_VALUE"""),42284.66666666667)</f>
        <v>42284.66667</v>
      </c>
      <c r="B446" s="1">
        <f>IFERROR(__xludf.DUMMYFUNCTION("""COMPUTED_VALUE"""),94.64)</f>
        <v>94.64</v>
      </c>
    </row>
    <row r="447">
      <c r="A447" s="2">
        <f>IFERROR(__xludf.DUMMYFUNCTION("""COMPUTED_VALUE"""),42285.66666666667)</f>
        <v>42285.66667</v>
      </c>
      <c r="B447" s="1">
        <f>IFERROR(__xludf.DUMMYFUNCTION("""COMPUTED_VALUE"""),96.59)</f>
        <v>96.59</v>
      </c>
    </row>
    <row r="448">
      <c r="A448" s="2">
        <f>IFERROR(__xludf.DUMMYFUNCTION("""COMPUTED_VALUE"""),42286.66666666667)</f>
        <v>42286.66667</v>
      </c>
      <c r="B448" s="1">
        <f>IFERROR(__xludf.DUMMYFUNCTION("""COMPUTED_VALUE"""),95.89)</f>
        <v>95.89</v>
      </c>
    </row>
    <row r="449">
      <c r="A449" s="2">
        <f>IFERROR(__xludf.DUMMYFUNCTION("""COMPUTED_VALUE"""),42289.66666666667)</f>
        <v>42289.66667</v>
      </c>
      <c r="B449" s="1">
        <f>IFERROR(__xludf.DUMMYFUNCTION("""COMPUTED_VALUE"""),94.56)</f>
        <v>94.56</v>
      </c>
    </row>
    <row r="450">
      <c r="A450" s="2">
        <f>IFERROR(__xludf.DUMMYFUNCTION("""COMPUTED_VALUE"""),42290.66666666667)</f>
        <v>42290.66667</v>
      </c>
      <c r="B450" s="1">
        <f>IFERROR(__xludf.DUMMYFUNCTION("""COMPUTED_VALUE"""),93.65)</f>
        <v>93.65</v>
      </c>
    </row>
    <row r="451">
      <c r="A451" s="2">
        <f>IFERROR(__xludf.DUMMYFUNCTION("""COMPUTED_VALUE"""),42291.66666666667)</f>
        <v>42291.66667</v>
      </c>
      <c r="B451" s="1">
        <f>IFERROR(__xludf.DUMMYFUNCTION("""COMPUTED_VALUE"""),94.53)</f>
        <v>94.53</v>
      </c>
    </row>
    <row r="452">
      <c r="A452" s="2">
        <f>IFERROR(__xludf.DUMMYFUNCTION("""COMPUTED_VALUE"""),42292.66666666667)</f>
        <v>42292.66667</v>
      </c>
      <c r="B452" s="1">
        <f>IFERROR(__xludf.DUMMYFUNCTION("""COMPUTED_VALUE"""),96.16)</f>
        <v>96.16</v>
      </c>
    </row>
    <row r="453">
      <c r="A453" s="2">
        <f>IFERROR(__xludf.DUMMYFUNCTION("""COMPUTED_VALUE"""),42293.66666666667)</f>
        <v>42293.66667</v>
      </c>
      <c r="B453" s="1">
        <f>IFERROR(__xludf.DUMMYFUNCTION("""COMPUTED_VALUE"""),96.2)</f>
        <v>96.2</v>
      </c>
    </row>
    <row r="454">
      <c r="A454" s="2">
        <f>IFERROR(__xludf.DUMMYFUNCTION("""COMPUTED_VALUE"""),42296.66666666667)</f>
        <v>42296.66667</v>
      </c>
      <c r="B454" s="1">
        <f>IFERROR(__xludf.DUMMYFUNCTION("""COMPUTED_VALUE"""),94.21)</f>
        <v>94.21</v>
      </c>
    </row>
    <row r="455">
      <c r="A455" s="2">
        <f>IFERROR(__xludf.DUMMYFUNCTION("""COMPUTED_VALUE"""),42297.66666666667)</f>
        <v>42297.66667</v>
      </c>
      <c r="B455" s="1">
        <f>IFERROR(__xludf.DUMMYFUNCTION("""COMPUTED_VALUE"""),94.59)</f>
        <v>94.59</v>
      </c>
    </row>
    <row r="456">
      <c r="A456" s="2">
        <f>IFERROR(__xludf.DUMMYFUNCTION("""COMPUTED_VALUE"""),42298.66666666667)</f>
        <v>42298.66667</v>
      </c>
      <c r="B456" s="1">
        <f>IFERROR(__xludf.DUMMYFUNCTION("""COMPUTED_VALUE"""),93.32)</f>
        <v>93.32</v>
      </c>
    </row>
    <row r="457">
      <c r="A457" s="2">
        <f>IFERROR(__xludf.DUMMYFUNCTION("""COMPUTED_VALUE"""),42299.66666666667)</f>
        <v>42299.66667</v>
      </c>
      <c r="B457" s="1">
        <f>IFERROR(__xludf.DUMMYFUNCTION("""COMPUTED_VALUE"""),95.0)</f>
        <v>95</v>
      </c>
    </row>
    <row r="458">
      <c r="A458" s="2">
        <f>IFERROR(__xludf.DUMMYFUNCTION("""COMPUTED_VALUE"""),42300.66666666667)</f>
        <v>42300.66667</v>
      </c>
      <c r="B458" s="1">
        <f>IFERROR(__xludf.DUMMYFUNCTION("""COMPUTED_VALUE"""),94.83)</f>
        <v>94.83</v>
      </c>
    </row>
    <row r="459">
      <c r="A459" s="2">
        <f>IFERROR(__xludf.DUMMYFUNCTION("""COMPUTED_VALUE"""),42303.66666666667)</f>
        <v>42303.66667</v>
      </c>
      <c r="B459" s="1">
        <f>IFERROR(__xludf.DUMMYFUNCTION("""COMPUTED_VALUE"""),92.44)</f>
        <v>92.44</v>
      </c>
    </row>
    <row r="460">
      <c r="A460" s="2">
        <f>IFERROR(__xludf.DUMMYFUNCTION("""COMPUTED_VALUE"""),42304.66666666667)</f>
        <v>42304.66667</v>
      </c>
      <c r="B460" s="1">
        <f>IFERROR(__xludf.DUMMYFUNCTION("""COMPUTED_VALUE"""),91.22)</f>
        <v>91.22</v>
      </c>
    </row>
    <row r="461">
      <c r="A461" s="2">
        <f>IFERROR(__xludf.DUMMYFUNCTION("""COMPUTED_VALUE"""),42305.66666666667)</f>
        <v>42305.66667</v>
      </c>
      <c r="B461" s="1">
        <f>IFERROR(__xludf.DUMMYFUNCTION("""COMPUTED_VALUE"""),93.39)</f>
        <v>93.39</v>
      </c>
    </row>
    <row r="462">
      <c r="A462" s="2">
        <f>IFERROR(__xludf.DUMMYFUNCTION("""COMPUTED_VALUE"""),42306.66666666667)</f>
        <v>42306.66667</v>
      </c>
      <c r="B462" s="1">
        <f>IFERROR(__xludf.DUMMYFUNCTION("""COMPUTED_VALUE"""),93.81)</f>
        <v>93.81</v>
      </c>
    </row>
    <row r="463">
      <c r="A463" s="2">
        <f>IFERROR(__xludf.DUMMYFUNCTION("""COMPUTED_VALUE"""),42307.66666666667)</f>
        <v>42307.66667</v>
      </c>
      <c r="B463" s="1">
        <f>IFERROR(__xludf.DUMMYFUNCTION("""COMPUTED_VALUE"""),94.5)</f>
        <v>94.5</v>
      </c>
    </row>
    <row r="464">
      <c r="A464" s="2">
        <f>IFERROR(__xludf.DUMMYFUNCTION("""COMPUTED_VALUE"""),42310.66666666667)</f>
        <v>42310.66667</v>
      </c>
      <c r="B464" s="1">
        <f>IFERROR(__xludf.DUMMYFUNCTION("""COMPUTED_VALUE"""),96.66)</f>
        <v>96.66</v>
      </c>
    </row>
    <row r="465">
      <c r="A465" s="2">
        <f>IFERROR(__xludf.DUMMYFUNCTION("""COMPUTED_VALUE"""),42311.66666666667)</f>
        <v>42311.66667</v>
      </c>
      <c r="B465" s="1">
        <f>IFERROR(__xludf.DUMMYFUNCTION("""COMPUTED_VALUE"""),99.13)</f>
        <v>99.13</v>
      </c>
    </row>
    <row r="466">
      <c r="A466" s="2">
        <f>IFERROR(__xludf.DUMMYFUNCTION("""COMPUTED_VALUE"""),42312.66666666667)</f>
        <v>42312.66667</v>
      </c>
      <c r="B466" s="1">
        <f>IFERROR(__xludf.DUMMYFUNCTION("""COMPUTED_VALUE"""),98.18)</f>
        <v>98.18</v>
      </c>
    </row>
    <row r="467">
      <c r="A467" s="2">
        <f>IFERROR(__xludf.DUMMYFUNCTION("""COMPUTED_VALUE"""),42313.66666666667)</f>
        <v>42313.66667</v>
      </c>
      <c r="B467" s="1">
        <f>IFERROR(__xludf.DUMMYFUNCTION("""COMPUTED_VALUE"""),97.19)</f>
        <v>97.19</v>
      </c>
    </row>
    <row r="468">
      <c r="A468" s="2">
        <f>IFERROR(__xludf.DUMMYFUNCTION("""COMPUTED_VALUE"""),42314.66666666667)</f>
        <v>42314.66667</v>
      </c>
      <c r="B468" s="1">
        <f>IFERROR(__xludf.DUMMYFUNCTION("""COMPUTED_VALUE"""),96.77)</f>
        <v>96.77</v>
      </c>
    </row>
    <row r="469">
      <c r="A469" s="2">
        <f>IFERROR(__xludf.DUMMYFUNCTION("""COMPUTED_VALUE"""),42317.66666666667)</f>
        <v>42317.66667</v>
      </c>
      <c r="B469" s="1">
        <f>IFERROR(__xludf.DUMMYFUNCTION("""COMPUTED_VALUE"""),95.69)</f>
        <v>95.69</v>
      </c>
    </row>
    <row r="470">
      <c r="A470" s="2">
        <f>IFERROR(__xludf.DUMMYFUNCTION("""COMPUTED_VALUE"""),42318.66666666667)</f>
        <v>42318.66667</v>
      </c>
      <c r="B470" s="1">
        <f>IFERROR(__xludf.DUMMYFUNCTION("""COMPUTED_VALUE"""),96.01)</f>
        <v>96.01</v>
      </c>
    </row>
    <row r="471">
      <c r="A471" s="2">
        <f>IFERROR(__xludf.DUMMYFUNCTION("""COMPUTED_VALUE"""),42319.66666666667)</f>
        <v>42319.66667</v>
      </c>
      <c r="B471" s="1">
        <f>IFERROR(__xludf.DUMMYFUNCTION("""COMPUTED_VALUE"""),93.99)</f>
        <v>93.99</v>
      </c>
    </row>
    <row r="472">
      <c r="A472" s="2">
        <f>IFERROR(__xludf.DUMMYFUNCTION("""COMPUTED_VALUE"""),42320.66666666667)</f>
        <v>42320.66667</v>
      </c>
      <c r="B472" s="1">
        <f>IFERROR(__xludf.DUMMYFUNCTION("""COMPUTED_VALUE"""),91.68)</f>
        <v>91.68</v>
      </c>
    </row>
    <row r="473">
      <c r="A473" s="2">
        <f>IFERROR(__xludf.DUMMYFUNCTION("""COMPUTED_VALUE"""),42321.66666666667)</f>
        <v>42321.66667</v>
      </c>
      <c r="B473" s="1">
        <f>IFERROR(__xludf.DUMMYFUNCTION("""COMPUTED_VALUE"""),91.31)</f>
        <v>91.31</v>
      </c>
    </row>
    <row r="474">
      <c r="A474" s="2">
        <f>IFERROR(__xludf.DUMMYFUNCTION("""COMPUTED_VALUE"""),42324.66666666667)</f>
        <v>42324.66667</v>
      </c>
      <c r="B474" s="1">
        <f>IFERROR(__xludf.DUMMYFUNCTION("""COMPUTED_VALUE"""),94.42)</f>
        <v>94.42</v>
      </c>
    </row>
    <row r="475">
      <c r="A475" s="2">
        <f>IFERROR(__xludf.DUMMYFUNCTION("""COMPUTED_VALUE"""),42325.66666666667)</f>
        <v>42325.66667</v>
      </c>
      <c r="B475" s="1">
        <f>IFERROR(__xludf.DUMMYFUNCTION("""COMPUTED_VALUE"""),93.21)</f>
        <v>93.21</v>
      </c>
    </row>
    <row r="476">
      <c r="A476" s="2">
        <f>IFERROR(__xludf.DUMMYFUNCTION("""COMPUTED_VALUE"""),42326.66666666667)</f>
        <v>42326.66667</v>
      </c>
      <c r="B476" s="1">
        <f>IFERROR(__xludf.DUMMYFUNCTION("""COMPUTED_VALUE"""),94.85)</f>
        <v>94.85</v>
      </c>
    </row>
    <row r="477">
      <c r="A477" s="2">
        <f>IFERROR(__xludf.DUMMYFUNCTION("""COMPUTED_VALUE"""),42327.66666666667)</f>
        <v>42327.66667</v>
      </c>
      <c r="B477" s="1">
        <f>IFERROR(__xludf.DUMMYFUNCTION("""COMPUTED_VALUE"""),93.55)</f>
        <v>93.55</v>
      </c>
    </row>
    <row r="478">
      <c r="A478" s="2">
        <f>IFERROR(__xludf.DUMMYFUNCTION("""COMPUTED_VALUE"""),42328.66666666667)</f>
        <v>42328.66667</v>
      </c>
      <c r="B478" s="1">
        <f>IFERROR(__xludf.DUMMYFUNCTION("""COMPUTED_VALUE"""),92.47)</f>
        <v>92.47</v>
      </c>
    </row>
    <row r="479">
      <c r="A479" s="2">
        <f>IFERROR(__xludf.DUMMYFUNCTION("""COMPUTED_VALUE"""),42331.66666666667)</f>
        <v>42331.66667</v>
      </c>
      <c r="B479" s="1">
        <f>IFERROR(__xludf.DUMMYFUNCTION("""COMPUTED_VALUE"""),93.11)</f>
        <v>93.11</v>
      </c>
    </row>
    <row r="480">
      <c r="A480" s="2">
        <f>IFERROR(__xludf.DUMMYFUNCTION("""COMPUTED_VALUE"""),42332.66666666667)</f>
        <v>42332.66667</v>
      </c>
      <c r="B480" s="1">
        <f>IFERROR(__xludf.DUMMYFUNCTION("""COMPUTED_VALUE"""),95.32)</f>
        <v>95.32</v>
      </c>
    </row>
    <row r="481">
      <c r="A481" s="2">
        <f>IFERROR(__xludf.DUMMYFUNCTION("""COMPUTED_VALUE"""),42333.66666666667)</f>
        <v>42333.66667</v>
      </c>
      <c r="B481" s="1">
        <f>IFERROR(__xludf.DUMMYFUNCTION("""COMPUTED_VALUE"""),94.58)</f>
        <v>94.58</v>
      </c>
    </row>
    <row r="482">
      <c r="A482" s="2">
        <f>IFERROR(__xludf.DUMMYFUNCTION("""COMPUTED_VALUE"""),42335.66666666667)</f>
        <v>42335.66667</v>
      </c>
      <c r="B482" s="1">
        <f>IFERROR(__xludf.DUMMYFUNCTION("""COMPUTED_VALUE"""),93.81)</f>
        <v>93.81</v>
      </c>
    </row>
    <row r="483">
      <c r="A483" s="2">
        <f>IFERROR(__xludf.DUMMYFUNCTION("""COMPUTED_VALUE"""),42338.66666666667)</f>
        <v>42338.66667</v>
      </c>
      <c r="B483" s="1">
        <f>IFERROR(__xludf.DUMMYFUNCTION("""COMPUTED_VALUE"""),94.26)</f>
        <v>94.26</v>
      </c>
    </row>
    <row r="484">
      <c r="A484" s="2">
        <f>IFERROR(__xludf.DUMMYFUNCTION("""COMPUTED_VALUE"""),42339.66666666667)</f>
        <v>42339.66667</v>
      </c>
      <c r="B484" s="1">
        <f>IFERROR(__xludf.DUMMYFUNCTION("""COMPUTED_VALUE"""),94.83)</f>
        <v>94.83</v>
      </c>
    </row>
    <row r="485">
      <c r="A485" s="2">
        <f>IFERROR(__xludf.DUMMYFUNCTION("""COMPUTED_VALUE"""),42340.66666666667)</f>
        <v>42340.66667</v>
      </c>
      <c r="B485" s="1">
        <f>IFERROR(__xludf.DUMMYFUNCTION("""COMPUTED_VALUE"""),91.85)</f>
        <v>91.85</v>
      </c>
    </row>
    <row r="486">
      <c r="A486" s="2">
        <f>IFERROR(__xludf.DUMMYFUNCTION("""COMPUTED_VALUE"""),42341.66666666667)</f>
        <v>42341.66667</v>
      </c>
      <c r="B486" s="1">
        <f>IFERROR(__xludf.DUMMYFUNCTION("""COMPUTED_VALUE"""),90.09)</f>
        <v>90.09</v>
      </c>
    </row>
    <row r="487">
      <c r="A487" s="2">
        <f>IFERROR(__xludf.DUMMYFUNCTION("""COMPUTED_VALUE"""),42342.66666666667)</f>
        <v>42342.66667</v>
      </c>
      <c r="B487" s="1">
        <f>IFERROR(__xludf.DUMMYFUNCTION("""COMPUTED_VALUE"""),89.37)</f>
        <v>89.37</v>
      </c>
    </row>
    <row r="488">
      <c r="A488" s="2">
        <f>IFERROR(__xludf.DUMMYFUNCTION("""COMPUTED_VALUE"""),42345.66666666667)</f>
        <v>42345.66667</v>
      </c>
      <c r="B488" s="1">
        <f>IFERROR(__xludf.DUMMYFUNCTION("""COMPUTED_VALUE"""),85.84)</f>
        <v>85.84</v>
      </c>
    </row>
    <row r="489">
      <c r="A489" s="2">
        <f>IFERROR(__xludf.DUMMYFUNCTION("""COMPUTED_VALUE"""),42346.66666666667)</f>
        <v>42346.66667</v>
      </c>
      <c r="B489" s="1">
        <f>IFERROR(__xludf.DUMMYFUNCTION("""COMPUTED_VALUE"""),84.79)</f>
        <v>84.79</v>
      </c>
    </row>
    <row r="490">
      <c r="A490" s="2">
        <f>IFERROR(__xludf.DUMMYFUNCTION("""COMPUTED_VALUE"""),42347.66666666667)</f>
        <v>42347.66667</v>
      </c>
      <c r="B490" s="1">
        <f>IFERROR(__xludf.DUMMYFUNCTION("""COMPUTED_VALUE"""),85.89)</f>
        <v>85.89</v>
      </c>
    </row>
    <row r="491">
      <c r="A491" s="2">
        <f>IFERROR(__xludf.DUMMYFUNCTION("""COMPUTED_VALUE"""),42348.66666666667)</f>
        <v>42348.66667</v>
      </c>
      <c r="B491" s="1">
        <f>IFERROR(__xludf.DUMMYFUNCTION("""COMPUTED_VALUE"""),86.57)</f>
        <v>86.57</v>
      </c>
    </row>
    <row r="492">
      <c r="A492" s="2">
        <f>IFERROR(__xludf.DUMMYFUNCTION("""COMPUTED_VALUE"""),42349.66666666667)</f>
        <v>42349.66667</v>
      </c>
      <c r="B492" s="1">
        <f>IFERROR(__xludf.DUMMYFUNCTION("""COMPUTED_VALUE"""),83.49)</f>
        <v>83.49</v>
      </c>
    </row>
    <row r="493">
      <c r="A493" s="2">
        <f>IFERROR(__xludf.DUMMYFUNCTION("""COMPUTED_VALUE"""),42352.66666666667)</f>
        <v>42352.66667</v>
      </c>
      <c r="B493" s="1">
        <f>IFERROR(__xludf.DUMMYFUNCTION("""COMPUTED_VALUE"""),83.88)</f>
        <v>83.88</v>
      </c>
    </row>
    <row r="494">
      <c r="A494" s="2">
        <f>IFERROR(__xludf.DUMMYFUNCTION("""COMPUTED_VALUE"""),42353.66666666667)</f>
        <v>42353.66667</v>
      </c>
      <c r="B494" s="1">
        <f>IFERROR(__xludf.DUMMYFUNCTION("""COMPUTED_VALUE"""),86.23)</f>
        <v>86.23</v>
      </c>
    </row>
    <row r="495">
      <c r="A495" s="2">
        <f>IFERROR(__xludf.DUMMYFUNCTION("""COMPUTED_VALUE"""),42354.66666666667)</f>
        <v>42354.66667</v>
      </c>
      <c r="B495" s="1">
        <f>IFERROR(__xludf.DUMMYFUNCTION("""COMPUTED_VALUE"""),85.64)</f>
        <v>85.64</v>
      </c>
    </row>
    <row r="496">
      <c r="A496" s="2">
        <f>IFERROR(__xludf.DUMMYFUNCTION("""COMPUTED_VALUE"""),42355.66666666667)</f>
        <v>42355.66667</v>
      </c>
      <c r="B496" s="1">
        <f>IFERROR(__xludf.DUMMYFUNCTION("""COMPUTED_VALUE"""),83.38)</f>
        <v>83.38</v>
      </c>
    </row>
    <row r="497">
      <c r="A497" s="2">
        <f>IFERROR(__xludf.DUMMYFUNCTION("""COMPUTED_VALUE"""),42356.66666666667)</f>
        <v>42356.66667</v>
      </c>
      <c r="B497" s="1">
        <f>IFERROR(__xludf.DUMMYFUNCTION("""COMPUTED_VALUE"""),81.87)</f>
        <v>81.87</v>
      </c>
    </row>
    <row r="498">
      <c r="A498" s="2">
        <f>IFERROR(__xludf.DUMMYFUNCTION("""COMPUTED_VALUE"""),42359.66666666667)</f>
        <v>42359.66667</v>
      </c>
      <c r="B498" s="1">
        <f>IFERROR(__xludf.DUMMYFUNCTION("""COMPUTED_VALUE"""),81.8)</f>
        <v>81.8</v>
      </c>
    </row>
    <row r="499">
      <c r="A499" s="2">
        <f>IFERROR(__xludf.DUMMYFUNCTION("""COMPUTED_VALUE"""),42360.66666666667)</f>
        <v>42360.66667</v>
      </c>
      <c r="B499" s="1">
        <f>IFERROR(__xludf.DUMMYFUNCTION("""COMPUTED_VALUE"""),82.97)</f>
        <v>82.97</v>
      </c>
    </row>
    <row r="500">
      <c r="A500" s="2">
        <f>IFERROR(__xludf.DUMMYFUNCTION("""COMPUTED_VALUE"""),42361.66666666667)</f>
        <v>42361.66667</v>
      </c>
      <c r="B500" s="1">
        <f>IFERROR(__xludf.DUMMYFUNCTION("""COMPUTED_VALUE"""),85.97)</f>
        <v>85.97</v>
      </c>
    </row>
    <row r="501">
      <c r="A501" s="2">
        <f>IFERROR(__xludf.DUMMYFUNCTION("""COMPUTED_VALUE"""),42362.66666666667)</f>
        <v>42362.66667</v>
      </c>
      <c r="B501" s="1">
        <f>IFERROR(__xludf.DUMMYFUNCTION("""COMPUTED_VALUE"""),85.19)</f>
        <v>85.19</v>
      </c>
    </row>
    <row r="502">
      <c r="A502" s="2">
        <f>IFERROR(__xludf.DUMMYFUNCTION("""COMPUTED_VALUE"""),42366.66666666667)</f>
        <v>42366.66667</v>
      </c>
      <c r="B502" s="1">
        <f>IFERROR(__xludf.DUMMYFUNCTION("""COMPUTED_VALUE"""),83.47)</f>
        <v>83.47</v>
      </c>
    </row>
    <row r="503">
      <c r="A503" s="2">
        <f>IFERROR(__xludf.DUMMYFUNCTION("""COMPUTED_VALUE"""),42367.66666666667)</f>
        <v>42367.66667</v>
      </c>
      <c r="B503" s="1">
        <f>IFERROR(__xludf.DUMMYFUNCTION("""COMPUTED_VALUE"""),84.05)</f>
        <v>84.05</v>
      </c>
    </row>
    <row r="504">
      <c r="A504" s="2">
        <f>IFERROR(__xludf.DUMMYFUNCTION("""COMPUTED_VALUE"""),42368.66666666667)</f>
        <v>42368.66667</v>
      </c>
      <c r="B504" s="1">
        <f>IFERROR(__xludf.DUMMYFUNCTION("""COMPUTED_VALUE"""),82.74)</f>
        <v>82.74</v>
      </c>
    </row>
    <row r="505">
      <c r="A505" s="2">
        <f>IFERROR(__xludf.DUMMYFUNCTION("""COMPUTED_VALUE"""),42369.66666666667)</f>
        <v>42369.66667</v>
      </c>
      <c r="B505" s="1">
        <f>IFERROR(__xludf.DUMMYFUNCTION("""COMPUTED_VALUE"""),83.12)</f>
        <v>83.12</v>
      </c>
    </row>
    <row r="506">
      <c r="A506" s="2">
        <f>IFERROR(__xludf.DUMMYFUNCTION("""COMPUTED_VALUE"""),42373.66666666667)</f>
        <v>42373.66667</v>
      </c>
      <c r="B506" s="1">
        <f>IFERROR(__xludf.DUMMYFUNCTION("""COMPUTED_VALUE"""),83.11)</f>
        <v>83.11</v>
      </c>
    </row>
    <row r="507">
      <c r="A507" s="2">
        <f>IFERROR(__xludf.DUMMYFUNCTION("""COMPUTED_VALUE"""),42374.66666666667)</f>
        <v>42374.66667</v>
      </c>
      <c r="B507" s="1">
        <f>IFERROR(__xludf.DUMMYFUNCTION("""COMPUTED_VALUE"""),83.41)</f>
        <v>83.41</v>
      </c>
    </row>
    <row r="508">
      <c r="A508" s="2">
        <f>IFERROR(__xludf.DUMMYFUNCTION("""COMPUTED_VALUE"""),42375.66666666667)</f>
        <v>42375.66667</v>
      </c>
      <c r="B508" s="1">
        <f>IFERROR(__xludf.DUMMYFUNCTION("""COMPUTED_VALUE"""),80.17)</f>
        <v>80.17</v>
      </c>
    </row>
    <row r="509">
      <c r="A509" s="2">
        <f>IFERROR(__xludf.DUMMYFUNCTION("""COMPUTED_VALUE"""),42376.66666666667)</f>
        <v>42376.66667</v>
      </c>
      <c r="B509" s="1">
        <f>IFERROR(__xludf.DUMMYFUNCTION("""COMPUTED_VALUE"""),78.17)</f>
        <v>78.17</v>
      </c>
    </row>
    <row r="510">
      <c r="A510" s="2">
        <f>IFERROR(__xludf.DUMMYFUNCTION("""COMPUTED_VALUE"""),42377.66666666667)</f>
        <v>42377.66667</v>
      </c>
      <c r="B510" s="1">
        <f>IFERROR(__xludf.DUMMYFUNCTION("""COMPUTED_VALUE"""),77.18)</f>
        <v>77.18</v>
      </c>
    </row>
    <row r="511">
      <c r="A511" s="2">
        <f>IFERROR(__xludf.DUMMYFUNCTION("""COMPUTED_VALUE"""),42380.66666666667)</f>
        <v>42380.66667</v>
      </c>
      <c r="B511" s="1">
        <f>IFERROR(__xludf.DUMMYFUNCTION("""COMPUTED_VALUE"""),75.43)</f>
        <v>75.43</v>
      </c>
    </row>
    <row r="512">
      <c r="A512" s="2">
        <f>IFERROR(__xludf.DUMMYFUNCTION("""COMPUTED_VALUE"""),42381.66666666667)</f>
        <v>42381.66667</v>
      </c>
      <c r="B512" s="1">
        <f>IFERROR(__xludf.DUMMYFUNCTION("""COMPUTED_VALUE"""),75.61)</f>
        <v>75.61</v>
      </c>
    </row>
    <row r="513">
      <c r="A513" s="2">
        <f>IFERROR(__xludf.DUMMYFUNCTION("""COMPUTED_VALUE"""),42382.66666666667)</f>
        <v>42382.66667</v>
      </c>
      <c r="B513" s="1">
        <f>IFERROR(__xludf.DUMMYFUNCTION("""COMPUTED_VALUE"""),74.04)</f>
        <v>74.04</v>
      </c>
    </row>
    <row r="514">
      <c r="A514" s="2">
        <f>IFERROR(__xludf.DUMMYFUNCTION("""COMPUTED_VALUE"""),42383.66666666667)</f>
        <v>42383.66667</v>
      </c>
      <c r="B514" s="1">
        <f>IFERROR(__xludf.DUMMYFUNCTION("""COMPUTED_VALUE"""),77.26)</f>
        <v>77.26</v>
      </c>
    </row>
    <row r="515">
      <c r="A515" s="2">
        <f>IFERROR(__xludf.DUMMYFUNCTION("""COMPUTED_VALUE"""),42384.66666666667)</f>
        <v>42384.66667</v>
      </c>
      <c r="B515" s="1">
        <f>IFERROR(__xludf.DUMMYFUNCTION("""COMPUTED_VALUE"""),75.07)</f>
        <v>75.07</v>
      </c>
    </row>
    <row r="516">
      <c r="A516" s="2">
        <f>IFERROR(__xludf.DUMMYFUNCTION("""COMPUTED_VALUE"""),42388.66666666667)</f>
        <v>42388.66667</v>
      </c>
      <c r="B516" s="1">
        <f>IFERROR(__xludf.DUMMYFUNCTION("""COMPUTED_VALUE"""),73.21)</f>
        <v>73.21</v>
      </c>
    </row>
    <row r="517">
      <c r="A517" s="2">
        <f>IFERROR(__xludf.DUMMYFUNCTION("""COMPUTED_VALUE"""),42389.66666666667)</f>
        <v>42389.66667</v>
      </c>
      <c r="B517" s="1">
        <f>IFERROR(__xludf.DUMMYFUNCTION("""COMPUTED_VALUE"""),71.1)</f>
        <v>71.1</v>
      </c>
    </row>
    <row r="518">
      <c r="A518" s="2">
        <f>IFERROR(__xludf.DUMMYFUNCTION("""COMPUTED_VALUE"""),42390.66666666667)</f>
        <v>42390.66667</v>
      </c>
      <c r="B518" s="1">
        <f>IFERROR(__xludf.DUMMYFUNCTION("""COMPUTED_VALUE"""),73.39)</f>
        <v>73.39</v>
      </c>
    </row>
    <row r="519">
      <c r="A519" s="2">
        <f>IFERROR(__xludf.DUMMYFUNCTION("""COMPUTED_VALUE"""),42391.66666666667)</f>
        <v>42391.66667</v>
      </c>
      <c r="B519" s="1">
        <f>IFERROR(__xludf.DUMMYFUNCTION("""COMPUTED_VALUE"""),76.62)</f>
        <v>76.62</v>
      </c>
    </row>
    <row r="520">
      <c r="A520" s="2">
        <f>IFERROR(__xludf.DUMMYFUNCTION("""COMPUTED_VALUE"""),42394.66666666667)</f>
        <v>42394.66667</v>
      </c>
      <c r="B520" s="1">
        <f>IFERROR(__xludf.DUMMYFUNCTION("""COMPUTED_VALUE"""),72.97)</f>
        <v>72.97</v>
      </c>
    </row>
    <row r="521">
      <c r="A521" s="2">
        <f>IFERROR(__xludf.DUMMYFUNCTION("""COMPUTED_VALUE"""),42395.66666666667)</f>
        <v>42395.66667</v>
      </c>
      <c r="B521" s="1">
        <f>IFERROR(__xludf.DUMMYFUNCTION("""COMPUTED_VALUE"""),75.89)</f>
        <v>75.89</v>
      </c>
    </row>
    <row r="522">
      <c r="A522" s="2">
        <f>IFERROR(__xludf.DUMMYFUNCTION("""COMPUTED_VALUE"""),42396.66666666667)</f>
        <v>42396.66667</v>
      </c>
      <c r="B522" s="1">
        <f>IFERROR(__xludf.DUMMYFUNCTION("""COMPUTED_VALUE"""),75.46)</f>
        <v>75.46</v>
      </c>
    </row>
    <row r="523">
      <c r="A523" s="2">
        <f>IFERROR(__xludf.DUMMYFUNCTION("""COMPUTED_VALUE"""),42397.66666666667)</f>
        <v>42397.66667</v>
      </c>
      <c r="B523" s="1">
        <f>IFERROR(__xludf.DUMMYFUNCTION("""COMPUTED_VALUE"""),77.85)</f>
        <v>77.85</v>
      </c>
    </row>
    <row r="524">
      <c r="A524" s="2">
        <f>IFERROR(__xludf.DUMMYFUNCTION("""COMPUTED_VALUE"""),42398.66666666667)</f>
        <v>42398.66667</v>
      </c>
      <c r="B524" s="1">
        <f>IFERROR(__xludf.DUMMYFUNCTION("""COMPUTED_VALUE"""),79.98)</f>
        <v>79.98</v>
      </c>
    </row>
    <row r="525">
      <c r="A525" s="2">
        <f>IFERROR(__xludf.DUMMYFUNCTION("""COMPUTED_VALUE"""),42401.66666666667)</f>
        <v>42401.66667</v>
      </c>
      <c r="B525" s="1">
        <f>IFERROR(__xludf.DUMMYFUNCTION("""COMPUTED_VALUE"""),78.37)</f>
        <v>78.37</v>
      </c>
    </row>
    <row r="526">
      <c r="A526" s="2">
        <f>IFERROR(__xludf.DUMMYFUNCTION("""COMPUTED_VALUE"""),42402.66666666667)</f>
        <v>42402.66667</v>
      </c>
      <c r="B526" s="1">
        <f>IFERROR(__xludf.DUMMYFUNCTION("""COMPUTED_VALUE"""),75.79)</f>
        <v>75.79</v>
      </c>
    </row>
    <row r="527">
      <c r="A527" s="2">
        <f>IFERROR(__xludf.DUMMYFUNCTION("""COMPUTED_VALUE"""),42403.66666666667)</f>
        <v>42403.66667</v>
      </c>
      <c r="B527" s="1">
        <f>IFERROR(__xludf.DUMMYFUNCTION("""COMPUTED_VALUE"""),78.64)</f>
        <v>78.64</v>
      </c>
    </row>
    <row r="528">
      <c r="A528" s="2">
        <f>IFERROR(__xludf.DUMMYFUNCTION("""COMPUTED_VALUE"""),42404.66666666667)</f>
        <v>42404.66667</v>
      </c>
      <c r="B528" s="1">
        <f>IFERROR(__xludf.DUMMYFUNCTION("""COMPUTED_VALUE"""),78.78)</f>
        <v>78.78</v>
      </c>
    </row>
    <row r="529">
      <c r="A529" s="2">
        <f>IFERROR(__xludf.DUMMYFUNCTION("""COMPUTED_VALUE"""),42405.66666666667)</f>
        <v>42405.66667</v>
      </c>
      <c r="B529" s="1">
        <f>IFERROR(__xludf.DUMMYFUNCTION("""COMPUTED_VALUE"""),77.1)</f>
        <v>77.1</v>
      </c>
    </row>
    <row r="530">
      <c r="A530" s="2">
        <f>IFERROR(__xludf.DUMMYFUNCTION("""COMPUTED_VALUE"""),42408.66666666667)</f>
        <v>42408.66667</v>
      </c>
      <c r="B530" s="1">
        <f>IFERROR(__xludf.DUMMYFUNCTION("""COMPUTED_VALUE"""),76.84)</f>
        <v>76.84</v>
      </c>
    </row>
    <row r="531">
      <c r="A531" s="2">
        <f>IFERROR(__xludf.DUMMYFUNCTION("""COMPUTED_VALUE"""),42409.66666666667)</f>
        <v>42409.66667</v>
      </c>
      <c r="B531" s="1">
        <f>IFERROR(__xludf.DUMMYFUNCTION("""COMPUTED_VALUE"""),75.01)</f>
        <v>75.01</v>
      </c>
    </row>
    <row r="532">
      <c r="A532" s="2">
        <f>IFERROR(__xludf.DUMMYFUNCTION("""COMPUTED_VALUE"""),42410.66666666667)</f>
        <v>42410.66667</v>
      </c>
      <c r="B532" s="1">
        <f>IFERROR(__xludf.DUMMYFUNCTION("""COMPUTED_VALUE"""),74.6)</f>
        <v>74.6</v>
      </c>
    </row>
    <row r="533">
      <c r="A533" s="2">
        <f>IFERROR(__xludf.DUMMYFUNCTION("""COMPUTED_VALUE"""),42411.66666666667)</f>
        <v>42411.66667</v>
      </c>
      <c r="B533" s="1">
        <f>IFERROR(__xludf.DUMMYFUNCTION("""COMPUTED_VALUE"""),74.27)</f>
        <v>74.27</v>
      </c>
    </row>
    <row r="534">
      <c r="A534" s="2">
        <f>IFERROR(__xludf.DUMMYFUNCTION("""COMPUTED_VALUE"""),42412.66666666667)</f>
        <v>42412.66667</v>
      </c>
      <c r="B534" s="1">
        <f>IFERROR(__xludf.DUMMYFUNCTION("""COMPUTED_VALUE"""),76.18)</f>
        <v>76.18</v>
      </c>
    </row>
    <row r="535">
      <c r="A535" s="2">
        <f>IFERROR(__xludf.DUMMYFUNCTION("""COMPUTED_VALUE"""),42416.66666666667)</f>
        <v>42416.66667</v>
      </c>
      <c r="B535" s="1">
        <f>IFERROR(__xludf.DUMMYFUNCTION("""COMPUTED_VALUE"""),76.86)</f>
        <v>76.86</v>
      </c>
    </row>
    <row r="536">
      <c r="A536" s="2">
        <f>IFERROR(__xludf.DUMMYFUNCTION("""COMPUTED_VALUE"""),42417.66666666667)</f>
        <v>42417.66667</v>
      </c>
      <c r="B536" s="1">
        <f>IFERROR(__xludf.DUMMYFUNCTION("""COMPUTED_VALUE"""),79.28)</f>
        <v>79.28</v>
      </c>
    </row>
    <row r="537">
      <c r="A537" s="2">
        <f>IFERROR(__xludf.DUMMYFUNCTION("""COMPUTED_VALUE"""),42418.66666666667)</f>
        <v>42418.66667</v>
      </c>
      <c r="B537" s="1">
        <f>IFERROR(__xludf.DUMMYFUNCTION("""COMPUTED_VALUE"""),78.53)</f>
        <v>78.53</v>
      </c>
    </row>
    <row r="538">
      <c r="A538" s="2">
        <f>IFERROR(__xludf.DUMMYFUNCTION("""COMPUTED_VALUE"""),42419.66666666667)</f>
        <v>42419.66667</v>
      </c>
      <c r="B538" s="1">
        <f>IFERROR(__xludf.DUMMYFUNCTION("""COMPUTED_VALUE"""),78.15)</f>
        <v>78.15</v>
      </c>
    </row>
    <row r="539">
      <c r="A539" s="2">
        <f>IFERROR(__xludf.DUMMYFUNCTION("""COMPUTED_VALUE"""),42422.66666666667)</f>
        <v>42422.66667</v>
      </c>
      <c r="B539" s="1">
        <f>IFERROR(__xludf.DUMMYFUNCTION("""COMPUTED_VALUE"""),80.07)</f>
        <v>80.07</v>
      </c>
    </row>
    <row r="540">
      <c r="A540" s="2">
        <f>IFERROR(__xludf.DUMMYFUNCTION("""COMPUTED_VALUE"""),42423.66666666667)</f>
        <v>42423.66667</v>
      </c>
      <c r="B540" s="1">
        <f>IFERROR(__xludf.DUMMYFUNCTION("""COMPUTED_VALUE"""),77.43)</f>
        <v>77.43</v>
      </c>
    </row>
    <row r="541">
      <c r="A541" s="2">
        <f>IFERROR(__xludf.DUMMYFUNCTION("""COMPUTED_VALUE"""),42424.66666666667)</f>
        <v>42424.66667</v>
      </c>
      <c r="B541" s="1">
        <f>IFERROR(__xludf.DUMMYFUNCTION("""COMPUTED_VALUE"""),78.18)</f>
        <v>78.18</v>
      </c>
    </row>
    <row r="542">
      <c r="A542" s="2">
        <f>IFERROR(__xludf.DUMMYFUNCTION("""COMPUTED_VALUE"""),42425.66666666667)</f>
        <v>42425.66667</v>
      </c>
      <c r="B542" s="1">
        <f>IFERROR(__xludf.DUMMYFUNCTION("""COMPUTED_VALUE"""),78.33)</f>
        <v>78.33</v>
      </c>
    </row>
    <row r="543">
      <c r="A543" s="2">
        <f>IFERROR(__xludf.DUMMYFUNCTION("""COMPUTED_VALUE"""),42426.66666666667)</f>
        <v>42426.66667</v>
      </c>
      <c r="B543" s="1">
        <f>IFERROR(__xludf.DUMMYFUNCTION("""COMPUTED_VALUE"""),78.91)</f>
        <v>78.91</v>
      </c>
    </row>
    <row r="544">
      <c r="A544" s="2">
        <f>IFERROR(__xludf.DUMMYFUNCTION("""COMPUTED_VALUE"""),42429.66666666667)</f>
        <v>42429.66667</v>
      </c>
      <c r="B544" s="1">
        <f>IFERROR(__xludf.DUMMYFUNCTION("""COMPUTED_VALUE"""),78.21)</f>
        <v>78.21</v>
      </c>
    </row>
    <row r="545">
      <c r="A545" s="2">
        <f>IFERROR(__xludf.DUMMYFUNCTION("""COMPUTED_VALUE"""),42430.66666666667)</f>
        <v>42430.66667</v>
      </c>
      <c r="B545" s="1">
        <f>IFERROR(__xludf.DUMMYFUNCTION("""COMPUTED_VALUE"""),79.84)</f>
        <v>79.84</v>
      </c>
    </row>
    <row r="546">
      <c r="A546" s="2">
        <f>IFERROR(__xludf.DUMMYFUNCTION("""COMPUTED_VALUE"""),42431.66666666667)</f>
        <v>42431.66667</v>
      </c>
      <c r="B546" s="1">
        <f>IFERROR(__xludf.DUMMYFUNCTION("""COMPUTED_VALUE"""),82.14)</f>
        <v>82.14</v>
      </c>
    </row>
    <row r="547">
      <c r="A547" s="2">
        <f>IFERROR(__xludf.DUMMYFUNCTION("""COMPUTED_VALUE"""),42432.66666666667)</f>
        <v>42432.66667</v>
      </c>
      <c r="B547" s="1">
        <f>IFERROR(__xludf.DUMMYFUNCTION("""COMPUTED_VALUE"""),83.81)</f>
        <v>83.81</v>
      </c>
    </row>
    <row r="548">
      <c r="A548" s="2">
        <f>IFERROR(__xludf.DUMMYFUNCTION("""COMPUTED_VALUE"""),42433.66666666667)</f>
        <v>42433.66667</v>
      </c>
      <c r="B548" s="1">
        <f>IFERROR(__xludf.DUMMYFUNCTION("""COMPUTED_VALUE"""),84.99)</f>
        <v>84.99</v>
      </c>
    </row>
    <row r="549">
      <c r="A549" s="2">
        <f>IFERROR(__xludf.DUMMYFUNCTION("""COMPUTED_VALUE"""),42436.66666666667)</f>
        <v>42436.66667</v>
      </c>
      <c r="B549" s="1">
        <f>IFERROR(__xludf.DUMMYFUNCTION("""COMPUTED_VALUE"""),87.26)</f>
        <v>87.26</v>
      </c>
    </row>
    <row r="550">
      <c r="A550" s="2">
        <f>IFERROR(__xludf.DUMMYFUNCTION("""COMPUTED_VALUE"""),42437.66666666667)</f>
        <v>42437.66667</v>
      </c>
      <c r="B550" s="1">
        <f>IFERROR(__xludf.DUMMYFUNCTION("""COMPUTED_VALUE"""),82.86)</f>
        <v>82.86</v>
      </c>
    </row>
    <row r="551">
      <c r="A551" s="2">
        <f>IFERROR(__xludf.DUMMYFUNCTION("""COMPUTED_VALUE"""),42438.66666666667)</f>
        <v>42438.66667</v>
      </c>
      <c r="B551" s="1">
        <f>IFERROR(__xludf.DUMMYFUNCTION("""COMPUTED_VALUE"""),84.54)</f>
        <v>84.54</v>
      </c>
    </row>
    <row r="552">
      <c r="A552" s="2">
        <f>IFERROR(__xludf.DUMMYFUNCTION("""COMPUTED_VALUE"""),42439.66666666667)</f>
        <v>42439.66667</v>
      </c>
      <c r="B552" s="1">
        <f>IFERROR(__xludf.DUMMYFUNCTION("""COMPUTED_VALUE"""),84.33)</f>
        <v>84.33</v>
      </c>
    </row>
    <row r="553">
      <c r="A553" s="2">
        <f>IFERROR(__xludf.DUMMYFUNCTION("""COMPUTED_VALUE"""),42440.66666666667)</f>
        <v>42440.66667</v>
      </c>
      <c r="B553" s="1">
        <f>IFERROR(__xludf.DUMMYFUNCTION("""COMPUTED_VALUE"""),86.59)</f>
        <v>86.59</v>
      </c>
    </row>
    <row r="554">
      <c r="A554" s="2">
        <f>IFERROR(__xludf.DUMMYFUNCTION("""COMPUTED_VALUE"""),42443.66666666667)</f>
        <v>42443.66667</v>
      </c>
      <c r="B554" s="1">
        <f>IFERROR(__xludf.DUMMYFUNCTION("""COMPUTED_VALUE"""),85.87)</f>
        <v>85.87</v>
      </c>
    </row>
    <row r="555">
      <c r="A555" s="2">
        <f>IFERROR(__xludf.DUMMYFUNCTION("""COMPUTED_VALUE"""),42444.66666666667)</f>
        <v>42444.66667</v>
      </c>
      <c r="B555" s="1">
        <f>IFERROR(__xludf.DUMMYFUNCTION("""COMPUTED_VALUE"""),85.46)</f>
        <v>85.46</v>
      </c>
    </row>
    <row r="556">
      <c r="A556" s="2">
        <f>IFERROR(__xludf.DUMMYFUNCTION("""COMPUTED_VALUE"""),42445.66666666667)</f>
        <v>42445.66667</v>
      </c>
      <c r="B556" s="1">
        <f>IFERROR(__xludf.DUMMYFUNCTION("""COMPUTED_VALUE"""),87.25)</f>
        <v>87.25</v>
      </c>
    </row>
    <row r="557">
      <c r="A557" s="2">
        <f>IFERROR(__xludf.DUMMYFUNCTION("""COMPUTED_VALUE"""),42446.66666666667)</f>
        <v>42446.66667</v>
      </c>
      <c r="B557" s="1">
        <f>IFERROR(__xludf.DUMMYFUNCTION("""COMPUTED_VALUE"""),88.65)</f>
        <v>88.65</v>
      </c>
    </row>
    <row r="558">
      <c r="A558" s="2">
        <f>IFERROR(__xludf.DUMMYFUNCTION("""COMPUTED_VALUE"""),42447.66666666667)</f>
        <v>42447.66667</v>
      </c>
      <c r="B558" s="1">
        <f>IFERROR(__xludf.DUMMYFUNCTION("""COMPUTED_VALUE"""),88.68)</f>
        <v>88.68</v>
      </c>
    </row>
    <row r="559">
      <c r="A559" s="2">
        <f>IFERROR(__xludf.DUMMYFUNCTION("""COMPUTED_VALUE"""),42450.66666666667)</f>
        <v>42450.66667</v>
      </c>
      <c r="B559" s="1">
        <f>IFERROR(__xludf.DUMMYFUNCTION("""COMPUTED_VALUE"""),87.64)</f>
        <v>87.64</v>
      </c>
    </row>
    <row r="560">
      <c r="A560" s="2">
        <f>IFERROR(__xludf.DUMMYFUNCTION("""COMPUTED_VALUE"""),42451.66666666667)</f>
        <v>42451.66667</v>
      </c>
      <c r="B560" s="1">
        <f>IFERROR(__xludf.DUMMYFUNCTION("""COMPUTED_VALUE"""),87.33)</f>
        <v>87.33</v>
      </c>
    </row>
    <row r="561">
      <c r="A561" s="2">
        <f>IFERROR(__xludf.DUMMYFUNCTION("""COMPUTED_VALUE"""),42452.66666666667)</f>
        <v>42452.66667</v>
      </c>
      <c r="B561" s="1">
        <f>IFERROR(__xludf.DUMMYFUNCTION("""COMPUTED_VALUE"""),84.96)</f>
        <v>84.96</v>
      </c>
    </row>
    <row r="562">
      <c r="A562" s="2">
        <f>IFERROR(__xludf.DUMMYFUNCTION("""COMPUTED_VALUE"""),42453.66666666667)</f>
        <v>42453.66667</v>
      </c>
      <c r="B562" s="1">
        <f>IFERROR(__xludf.DUMMYFUNCTION("""COMPUTED_VALUE"""),85.49)</f>
        <v>85.49</v>
      </c>
    </row>
    <row r="563">
      <c r="A563" s="2">
        <f>IFERROR(__xludf.DUMMYFUNCTION("""COMPUTED_VALUE"""),42457.66666666667)</f>
        <v>42457.66667</v>
      </c>
      <c r="B563" s="1">
        <f>IFERROR(__xludf.DUMMYFUNCTION("""COMPUTED_VALUE"""),85.09)</f>
        <v>85.09</v>
      </c>
    </row>
    <row r="564">
      <c r="A564" s="2">
        <f>IFERROR(__xludf.DUMMYFUNCTION("""COMPUTED_VALUE"""),42458.66666666667)</f>
        <v>42458.66667</v>
      </c>
      <c r="B564" s="1">
        <f>IFERROR(__xludf.DUMMYFUNCTION("""COMPUTED_VALUE"""),85.43)</f>
        <v>85.43</v>
      </c>
    </row>
    <row r="565">
      <c r="A565" s="2">
        <f>IFERROR(__xludf.DUMMYFUNCTION("""COMPUTED_VALUE"""),42459.66666666667)</f>
        <v>42459.66667</v>
      </c>
      <c r="B565" s="1">
        <f>IFERROR(__xludf.DUMMYFUNCTION("""COMPUTED_VALUE"""),85.7)</f>
        <v>85.7</v>
      </c>
    </row>
    <row r="566">
      <c r="A566" s="2">
        <f>IFERROR(__xludf.DUMMYFUNCTION("""COMPUTED_VALUE"""),42460.66666666667)</f>
        <v>42460.66667</v>
      </c>
      <c r="B566" s="1">
        <f>IFERROR(__xludf.DUMMYFUNCTION("""COMPUTED_VALUE"""),85.82)</f>
        <v>85.82</v>
      </c>
    </row>
    <row r="567">
      <c r="A567" s="2">
        <f>IFERROR(__xludf.DUMMYFUNCTION("""COMPUTED_VALUE"""),42461.66666666667)</f>
        <v>42461.66667</v>
      </c>
      <c r="B567" s="1">
        <f>IFERROR(__xludf.DUMMYFUNCTION("""COMPUTED_VALUE"""),84.46)</f>
        <v>84.46</v>
      </c>
    </row>
    <row r="568">
      <c r="A568" s="2">
        <f>IFERROR(__xludf.DUMMYFUNCTION("""COMPUTED_VALUE"""),42464.66666666667)</f>
        <v>42464.66667</v>
      </c>
      <c r="B568" s="1">
        <f>IFERROR(__xludf.DUMMYFUNCTION("""COMPUTED_VALUE"""),83.79)</f>
        <v>83.79</v>
      </c>
    </row>
    <row r="569">
      <c r="A569" s="2">
        <f>IFERROR(__xludf.DUMMYFUNCTION("""COMPUTED_VALUE"""),42465.66666666667)</f>
        <v>42465.66667</v>
      </c>
      <c r="B569" s="1">
        <f>IFERROR(__xludf.DUMMYFUNCTION("""COMPUTED_VALUE"""),83.19)</f>
        <v>83.19</v>
      </c>
    </row>
    <row r="570">
      <c r="A570" s="2">
        <f>IFERROR(__xludf.DUMMYFUNCTION("""COMPUTED_VALUE"""),42466.66666666667)</f>
        <v>42466.66667</v>
      </c>
      <c r="B570" s="1">
        <f>IFERROR(__xludf.DUMMYFUNCTION("""COMPUTED_VALUE"""),85.15)</f>
        <v>85.15</v>
      </c>
    </row>
    <row r="571">
      <c r="A571" s="2">
        <f>IFERROR(__xludf.DUMMYFUNCTION("""COMPUTED_VALUE"""),42467.66666666667)</f>
        <v>42467.66667</v>
      </c>
      <c r="B571" s="1">
        <f>IFERROR(__xludf.DUMMYFUNCTION("""COMPUTED_VALUE"""),84.59)</f>
        <v>84.59</v>
      </c>
    </row>
    <row r="572">
      <c r="A572" s="2">
        <f>IFERROR(__xludf.DUMMYFUNCTION("""COMPUTED_VALUE"""),42468.66666666667)</f>
        <v>42468.66667</v>
      </c>
      <c r="B572" s="1">
        <f>IFERROR(__xludf.DUMMYFUNCTION("""COMPUTED_VALUE"""),86.58)</f>
        <v>86.58</v>
      </c>
    </row>
    <row r="573">
      <c r="A573" s="2">
        <f>IFERROR(__xludf.DUMMYFUNCTION("""COMPUTED_VALUE"""),42471.66666666667)</f>
        <v>42471.66667</v>
      </c>
      <c r="B573" s="1">
        <f>IFERROR(__xludf.DUMMYFUNCTION("""COMPUTED_VALUE"""),86.34)</f>
        <v>86.34</v>
      </c>
    </row>
    <row r="574">
      <c r="A574" s="2">
        <f>IFERROR(__xludf.DUMMYFUNCTION("""COMPUTED_VALUE"""),42472.66666666667)</f>
        <v>42472.66667</v>
      </c>
      <c r="B574" s="1">
        <f>IFERROR(__xludf.DUMMYFUNCTION("""COMPUTED_VALUE"""),89.36)</f>
        <v>89.36</v>
      </c>
    </row>
    <row r="575">
      <c r="A575" s="2">
        <f>IFERROR(__xludf.DUMMYFUNCTION("""COMPUTED_VALUE"""),42473.66666666667)</f>
        <v>42473.66667</v>
      </c>
      <c r="B575" s="1">
        <f>IFERROR(__xludf.DUMMYFUNCTION("""COMPUTED_VALUE"""),89.62)</f>
        <v>89.62</v>
      </c>
    </row>
    <row r="576">
      <c r="A576" s="2">
        <f>IFERROR(__xludf.DUMMYFUNCTION("""COMPUTED_VALUE"""),42474.66666666667)</f>
        <v>42474.66667</v>
      </c>
      <c r="B576" s="1">
        <f>IFERROR(__xludf.DUMMYFUNCTION("""COMPUTED_VALUE"""),89.71)</f>
        <v>89.71</v>
      </c>
    </row>
    <row r="577">
      <c r="A577" s="2">
        <f>IFERROR(__xludf.DUMMYFUNCTION("""COMPUTED_VALUE"""),42475.66666666667)</f>
        <v>42475.66667</v>
      </c>
      <c r="B577" s="1">
        <f>IFERROR(__xludf.DUMMYFUNCTION("""COMPUTED_VALUE"""),88.56)</f>
        <v>88.56</v>
      </c>
    </row>
    <row r="578">
      <c r="A578" s="2">
        <f>IFERROR(__xludf.DUMMYFUNCTION("""COMPUTED_VALUE"""),42478.66666666667)</f>
        <v>42478.66667</v>
      </c>
      <c r="B578" s="1">
        <f>IFERROR(__xludf.DUMMYFUNCTION("""COMPUTED_VALUE"""),90.03)</f>
        <v>90.03</v>
      </c>
    </row>
    <row r="579">
      <c r="A579" s="2">
        <f>IFERROR(__xludf.DUMMYFUNCTION("""COMPUTED_VALUE"""),42479.66666666667)</f>
        <v>42479.66667</v>
      </c>
      <c r="B579" s="1">
        <f>IFERROR(__xludf.DUMMYFUNCTION("""COMPUTED_VALUE"""),92.03)</f>
        <v>92.03</v>
      </c>
    </row>
    <row r="580">
      <c r="A580" s="2">
        <f>IFERROR(__xludf.DUMMYFUNCTION("""COMPUTED_VALUE"""),42480.66666666667)</f>
        <v>42480.66667</v>
      </c>
      <c r="B580" s="1">
        <f>IFERROR(__xludf.DUMMYFUNCTION("""COMPUTED_VALUE"""),92.95)</f>
        <v>92.95</v>
      </c>
    </row>
    <row r="581">
      <c r="A581" s="2">
        <f>IFERROR(__xludf.DUMMYFUNCTION("""COMPUTED_VALUE"""),42481.66666666667)</f>
        <v>42481.66667</v>
      </c>
      <c r="B581" s="1">
        <f>IFERROR(__xludf.DUMMYFUNCTION("""COMPUTED_VALUE"""),92.43)</f>
        <v>92.43</v>
      </c>
    </row>
    <row r="582">
      <c r="A582" s="2">
        <f>IFERROR(__xludf.DUMMYFUNCTION("""COMPUTED_VALUE"""),42482.66666666667)</f>
        <v>42482.66667</v>
      </c>
      <c r="B582" s="1">
        <f>IFERROR(__xludf.DUMMYFUNCTION("""COMPUTED_VALUE"""),94.0)</f>
        <v>94</v>
      </c>
    </row>
    <row r="583">
      <c r="A583" s="2">
        <f>IFERROR(__xludf.DUMMYFUNCTION("""COMPUTED_VALUE"""),42485.66666666667)</f>
        <v>42485.66667</v>
      </c>
      <c r="B583" s="1">
        <f>IFERROR(__xludf.DUMMYFUNCTION("""COMPUTED_VALUE"""),92.76)</f>
        <v>92.76</v>
      </c>
    </row>
    <row r="584">
      <c r="A584" s="2">
        <f>IFERROR(__xludf.DUMMYFUNCTION("""COMPUTED_VALUE"""),42486.66666666667)</f>
        <v>42486.66667</v>
      </c>
      <c r="B584" s="1">
        <f>IFERROR(__xludf.DUMMYFUNCTION("""COMPUTED_VALUE"""),94.24)</f>
        <v>94.24</v>
      </c>
    </row>
    <row r="585">
      <c r="A585" s="2">
        <f>IFERROR(__xludf.DUMMYFUNCTION("""COMPUTED_VALUE"""),42487.66666666667)</f>
        <v>42487.66667</v>
      </c>
      <c r="B585" s="1">
        <f>IFERROR(__xludf.DUMMYFUNCTION("""COMPUTED_VALUE"""),96.19)</f>
        <v>96.19</v>
      </c>
    </row>
    <row r="586">
      <c r="A586" s="2">
        <f>IFERROR(__xludf.DUMMYFUNCTION("""COMPUTED_VALUE"""),42488.66666666667)</f>
        <v>42488.66667</v>
      </c>
      <c r="B586" s="1">
        <f>IFERROR(__xludf.DUMMYFUNCTION("""COMPUTED_VALUE"""),94.73)</f>
        <v>94.73</v>
      </c>
    </row>
    <row r="587">
      <c r="A587" s="2">
        <f>IFERROR(__xludf.DUMMYFUNCTION("""COMPUTED_VALUE"""),42489.66666666667)</f>
        <v>42489.66667</v>
      </c>
      <c r="B587" s="1">
        <f>IFERROR(__xludf.DUMMYFUNCTION("""COMPUTED_VALUE"""),94.64)</f>
        <v>94.64</v>
      </c>
    </row>
    <row r="588">
      <c r="A588" s="2">
        <f>IFERROR(__xludf.DUMMYFUNCTION("""COMPUTED_VALUE"""),42492.66666666667)</f>
        <v>42492.66667</v>
      </c>
      <c r="B588" s="1">
        <f>IFERROR(__xludf.DUMMYFUNCTION("""COMPUTED_VALUE"""),94.39)</f>
        <v>94.39</v>
      </c>
    </row>
    <row r="589">
      <c r="A589" s="2">
        <f>IFERROR(__xludf.DUMMYFUNCTION("""COMPUTED_VALUE"""),42493.66666666667)</f>
        <v>42493.66667</v>
      </c>
      <c r="B589" s="1">
        <f>IFERROR(__xludf.DUMMYFUNCTION("""COMPUTED_VALUE"""),91.78)</f>
        <v>91.78</v>
      </c>
    </row>
    <row r="590">
      <c r="A590" s="2">
        <f>IFERROR(__xludf.DUMMYFUNCTION("""COMPUTED_VALUE"""),42494.66666666667)</f>
        <v>42494.66667</v>
      </c>
      <c r="B590" s="1">
        <f>IFERROR(__xludf.DUMMYFUNCTION("""COMPUTED_VALUE"""),90.44)</f>
        <v>90.44</v>
      </c>
    </row>
    <row r="591">
      <c r="A591" s="2">
        <f>IFERROR(__xludf.DUMMYFUNCTION("""COMPUTED_VALUE"""),42495.66666666667)</f>
        <v>42495.66667</v>
      </c>
      <c r="B591" s="1">
        <f>IFERROR(__xludf.DUMMYFUNCTION("""COMPUTED_VALUE"""),91.07)</f>
        <v>91.07</v>
      </c>
    </row>
    <row r="592">
      <c r="A592" s="2">
        <f>IFERROR(__xludf.DUMMYFUNCTION("""COMPUTED_VALUE"""),42496.66666666667)</f>
        <v>42496.66667</v>
      </c>
      <c r="B592" s="1">
        <f>IFERROR(__xludf.DUMMYFUNCTION("""COMPUTED_VALUE"""),90.96)</f>
        <v>90.96</v>
      </c>
    </row>
    <row r="593">
      <c r="A593" s="2">
        <f>IFERROR(__xludf.DUMMYFUNCTION("""COMPUTED_VALUE"""),42499.66666666667)</f>
        <v>42499.66667</v>
      </c>
      <c r="B593" s="1">
        <f>IFERROR(__xludf.DUMMYFUNCTION("""COMPUTED_VALUE"""),89.33)</f>
        <v>89.33</v>
      </c>
    </row>
    <row r="594">
      <c r="A594" s="2">
        <f>IFERROR(__xludf.DUMMYFUNCTION("""COMPUTED_VALUE"""),42500.66666666667)</f>
        <v>42500.66667</v>
      </c>
      <c r="B594" s="1">
        <f>IFERROR(__xludf.DUMMYFUNCTION("""COMPUTED_VALUE"""),91.17)</f>
        <v>91.17</v>
      </c>
    </row>
    <row r="595">
      <c r="A595" s="2">
        <f>IFERROR(__xludf.DUMMYFUNCTION("""COMPUTED_VALUE"""),42501.66666666667)</f>
        <v>42501.66667</v>
      </c>
      <c r="B595" s="1">
        <f>IFERROR(__xludf.DUMMYFUNCTION("""COMPUTED_VALUE"""),91.44)</f>
        <v>91.44</v>
      </c>
    </row>
    <row r="596">
      <c r="A596" s="2">
        <f>IFERROR(__xludf.DUMMYFUNCTION("""COMPUTED_VALUE"""),42502.66666666667)</f>
        <v>42502.66667</v>
      </c>
      <c r="B596" s="1">
        <f>IFERROR(__xludf.DUMMYFUNCTION("""COMPUTED_VALUE"""),91.68)</f>
        <v>91.68</v>
      </c>
    </row>
    <row r="597">
      <c r="A597" s="2">
        <f>IFERROR(__xludf.DUMMYFUNCTION("""COMPUTED_VALUE"""),42503.66666666667)</f>
        <v>42503.66667</v>
      </c>
      <c r="B597" s="1">
        <f>IFERROR(__xludf.DUMMYFUNCTION("""COMPUTED_VALUE"""),90.4)</f>
        <v>90.4</v>
      </c>
    </row>
    <row r="598">
      <c r="A598" s="2">
        <f>IFERROR(__xludf.DUMMYFUNCTION("""COMPUTED_VALUE"""),42506.66666666667)</f>
        <v>42506.66667</v>
      </c>
      <c r="B598" s="1">
        <f>IFERROR(__xludf.DUMMYFUNCTION("""COMPUTED_VALUE"""),92.08)</f>
        <v>92.08</v>
      </c>
    </row>
    <row r="599">
      <c r="A599" s="2">
        <f>IFERROR(__xludf.DUMMYFUNCTION("""COMPUTED_VALUE"""),42507.66666666667)</f>
        <v>42507.66667</v>
      </c>
      <c r="B599" s="1">
        <f>IFERROR(__xludf.DUMMYFUNCTION("""COMPUTED_VALUE"""),92.59)</f>
        <v>92.59</v>
      </c>
    </row>
    <row r="600">
      <c r="A600" s="2">
        <f>IFERROR(__xludf.DUMMYFUNCTION("""COMPUTED_VALUE"""),42508.66666666667)</f>
        <v>42508.66667</v>
      </c>
      <c r="B600" s="1">
        <f>IFERROR(__xludf.DUMMYFUNCTION("""COMPUTED_VALUE"""),91.43)</f>
        <v>91.43</v>
      </c>
    </row>
    <row r="601">
      <c r="A601" s="2">
        <f>IFERROR(__xludf.DUMMYFUNCTION("""COMPUTED_VALUE"""),42509.66666666667)</f>
        <v>42509.66667</v>
      </c>
      <c r="B601" s="1">
        <f>IFERROR(__xludf.DUMMYFUNCTION("""COMPUTED_VALUE"""),91.36)</f>
        <v>91.36</v>
      </c>
    </row>
    <row r="602">
      <c r="A602" s="2">
        <f>IFERROR(__xludf.DUMMYFUNCTION("""COMPUTED_VALUE"""),42510.66666666667)</f>
        <v>42510.66667</v>
      </c>
      <c r="B602" s="1">
        <f>IFERROR(__xludf.DUMMYFUNCTION("""COMPUTED_VALUE"""),91.95)</f>
        <v>91.95</v>
      </c>
    </row>
    <row r="603">
      <c r="A603" s="2">
        <f>IFERROR(__xludf.DUMMYFUNCTION("""COMPUTED_VALUE"""),42513.66666666667)</f>
        <v>42513.66667</v>
      </c>
      <c r="B603" s="1">
        <f>IFERROR(__xludf.DUMMYFUNCTION("""COMPUTED_VALUE"""),91.72)</f>
        <v>91.72</v>
      </c>
    </row>
    <row r="604">
      <c r="A604" s="2">
        <f>IFERROR(__xludf.DUMMYFUNCTION("""COMPUTED_VALUE"""),42514.66666666667)</f>
        <v>42514.66667</v>
      </c>
      <c r="B604" s="1">
        <f>IFERROR(__xludf.DUMMYFUNCTION("""COMPUTED_VALUE"""),92.05)</f>
        <v>92.05</v>
      </c>
    </row>
    <row r="605">
      <c r="A605" s="2">
        <f>IFERROR(__xludf.DUMMYFUNCTION("""COMPUTED_VALUE"""),42515.66666666667)</f>
        <v>42515.66667</v>
      </c>
      <c r="B605" s="1">
        <f>IFERROR(__xludf.DUMMYFUNCTION("""COMPUTED_VALUE"""),93.9)</f>
        <v>93.9</v>
      </c>
    </row>
    <row r="606">
      <c r="A606" s="2">
        <f>IFERROR(__xludf.DUMMYFUNCTION("""COMPUTED_VALUE"""),42516.66666666667)</f>
        <v>42516.66667</v>
      </c>
      <c r="B606" s="1">
        <f>IFERROR(__xludf.DUMMYFUNCTION("""COMPUTED_VALUE"""),93.36)</f>
        <v>93.36</v>
      </c>
    </row>
    <row r="607">
      <c r="A607" s="2">
        <f>IFERROR(__xludf.DUMMYFUNCTION("""COMPUTED_VALUE"""),42517.66666666667)</f>
        <v>42517.66667</v>
      </c>
      <c r="B607" s="1">
        <f>IFERROR(__xludf.DUMMYFUNCTION("""COMPUTED_VALUE"""),93.41)</f>
        <v>93.41</v>
      </c>
    </row>
    <row r="608">
      <c r="A608" s="2">
        <f>IFERROR(__xludf.DUMMYFUNCTION("""COMPUTED_VALUE"""),42521.66666666667)</f>
        <v>42521.66667</v>
      </c>
      <c r="B608" s="1">
        <f>IFERROR(__xludf.DUMMYFUNCTION("""COMPUTED_VALUE"""),93.03)</f>
        <v>93.03</v>
      </c>
    </row>
    <row r="609">
      <c r="A609" s="2">
        <f>IFERROR(__xludf.DUMMYFUNCTION("""COMPUTED_VALUE"""),42522.66666666667)</f>
        <v>42522.66667</v>
      </c>
      <c r="B609" s="1">
        <f>IFERROR(__xludf.DUMMYFUNCTION("""COMPUTED_VALUE"""),93.31)</f>
        <v>93.31</v>
      </c>
    </row>
    <row r="610">
      <c r="A610" s="2">
        <f>IFERROR(__xludf.DUMMYFUNCTION("""COMPUTED_VALUE"""),42523.66666666667)</f>
        <v>42523.66667</v>
      </c>
      <c r="B610" s="1">
        <f>IFERROR(__xludf.DUMMYFUNCTION("""COMPUTED_VALUE"""),93.1)</f>
        <v>93.1</v>
      </c>
    </row>
    <row r="611">
      <c r="A611" s="2">
        <f>IFERROR(__xludf.DUMMYFUNCTION("""COMPUTED_VALUE"""),42524.66666666667)</f>
        <v>42524.66667</v>
      </c>
      <c r="B611" s="1">
        <f>IFERROR(__xludf.DUMMYFUNCTION("""COMPUTED_VALUE"""),92.86)</f>
        <v>92.86</v>
      </c>
    </row>
    <row r="612">
      <c r="A612" s="2">
        <f>IFERROR(__xludf.DUMMYFUNCTION("""COMPUTED_VALUE"""),42527.66666666667)</f>
        <v>42527.66667</v>
      </c>
      <c r="B612" s="1">
        <f>IFERROR(__xludf.DUMMYFUNCTION("""COMPUTED_VALUE"""),95.06)</f>
        <v>95.06</v>
      </c>
    </row>
    <row r="613">
      <c r="A613" s="2">
        <f>IFERROR(__xludf.DUMMYFUNCTION("""COMPUTED_VALUE"""),42528.66666666667)</f>
        <v>42528.66667</v>
      </c>
      <c r="B613" s="1">
        <f>IFERROR(__xludf.DUMMYFUNCTION("""COMPUTED_VALUE"""),97.19)</f>
        <v>97.19</v>
      </c>
    </row>
    <row r="614">
      <c r="A614" s="2">
        <f>IFERROR(__xludf.DUMMYFUNCTION("""COMPUTED_VALUE"""),42529.66666666667)</f>
        <v>42529.66667</v>
      </c>
      <c r="B614" s="1">
        <f>IFERROR(__xludf.DUMMYFUNCTION("""COMPUTED_VALUE"""),97.07)</f>
        <v>97.07</v>
      </c>
    </row>
    <row r="615">
      <c r="A615" s="2">
        <f>IFERROR(__xludf.DUMMYFUNCTION("""COMPUTED_VALUE"""),42530.66666666667)</f>
        <v>42530.66667</v>
      </c>
      <c r="B615" s="1">
        <f>IFERROR(__xludf.DUMMYFUNCTION("""COMPUTED_VALUE"""),96.5)</f>
        <v>96.5</v>
      </c>
    </row>
    <row r="616">
      <c r="A616" s="2">
        <f>IFERROR(__xludf.DUMMYFUNCTION("""COMPUTED_VALUE"""),42531.66666666667)</f>
        <v>42531.66667</v>
      </c>
      <c r="B616" s="1">
        <f>IFERROR(__xludf.DUMMYFUNCTION("""COMPUTED_VALUE"""),94.24)</f>
        <v>94.24</v>
      </c>
    </row>
    <row r="617">
      <c r="A617" s="2">
        <f>IFERROR(__xludf.DUMMYFUNCTION("""COMPUTED_VALUE"""),42534.66666666667)</f>
        <v>42534.66667</v>
      </c>
      <c r="B617" s="1">
        <f>IFERROR(__xludf.DUMMYFUNCTION("""COMPUTED_VALUE"""),93.76)</f>
        <v>93.76</v>
      </c>
    </row>
    <row r="618">
      <c r="A618" s="2">
        <f>IFERROR(__xludf.DUMMYFUNCTION("""COMPUTED_VALUE"""),42535.66666666667)</f>
        <v>42535.66667</v>
      </c>
      <c r="B618" s="1">
        <f>IFERROR(__xludf.DUMMYFUNCTION("""COMPUTED_VALUE"""),93.68)</f>
        <v>93.68</v>
      </c>
    </row>
    <row r="619">
      <c r="A619" s="2">
        <f>IFERROR(__xludf.DUMMYFUNCTION("""COMPUTED_VALUE"""),42536.66666666667)</f>
        <v>42536.66667</v>
      </c>
      <c r="B619" s="1">
        <f>IFERROR(__xludf.DUMMYFUNCTION("""COMPUTED_VALUE"""),93.47)</f>
        <v>93.47</v>
      </c>
    </row>
    <row r="620">
      <c r="A620" s="2">
        <f>IFERROR(__xludf.DUMMYFUNCTION("""COMPUTED_VALUE"""),42537.66666666667)</f>
        <v>42537.66667</v>
      </c>
      <c r="B620" s="1">
        <f>IFERROR(__xludf.DUMMYFUNCTION("""COMPUTED_VALUE"""),92.96)</f>
        <v>92.96</v>
      </c>
    </row>
    <row r="621">
      <c r="A621" s="2">
        <f>IFERROR(__xludf.DUMMYFUNCTION("""COMPUTED_VALUE"""),42538.66666666667)</f>
        <v>42538.66667</v>
      </c>
      <c r="B621" s="1">
        <f>IFERROR(__xludf.DUMMYFUNCTION("""COMPUTED_VALUE"""),94.02)</f>
        <v>94.02</v>
      </c>
    </row>
    <row r="622">
      <c r="A622" s="2">
        <f>IFERROR(__xludf.DUMMYFUNCTION("""COMPUTED_VALUE"""),42541.66666666667)</f>
        <v>42541.66667</v>
      </c>
      <c r="B622" s="1">
        <f>IFERROR(__xludf.DUMMYFUNCTION("""COMPUTED_VALUE"""),94.87)</f>
        <v>94.87</v>
      </c>
    </row>
    <row r="623">
      <c r="A623" s="2">
        <f>IFERROR(__xludf.DUMMYFUNCTION("""COMPUTED_VALUE"""),42542.66666666667)</f>
        <v>42542.66667</v>
      </c>
      <c r="B623" s="1">
        <f>IFERROR(__xludf.DUMMYFUNCTION("""COMPUTED_VALUE"""),95.33)</f>
        <v>95.33</v>
      </c>
    </row>
    <row r="624">
      <c r="A624" s="2">
        <f>IFERROR(__xludf.DUMMYFUNCTION("""COMPUTED_VALUE"""),42543.66666666667)</f>
        <v>42543.66667</v>
      </c>
      <c r="B624" s="1">
        <f>IFERROR(__xludf.DUMMYFUNCTION("""COMPUTED_VALUE"""),94.76)</f>
        <v>94.76</v>
      </c>
    </row>
    <row r="625">
      <c r="A625" s="2">
        <f>IFERROR(__xludf.DUMMYFUNCTION("""COMPUTED_VALUE"""),42544.66666666667)</f>
        <v>42544.66667</v>
      </c>
      <c r="B625" s="1">
        <f>IFERROR(__xludf.DUMMYFUNCTION("""COMPUTED_VALUE"""),96.44)</f>
        <v>96.44</v>
      </c>
    </row>
    <row r="626">
      <c r="A626" s="2">
        <f>IFERROR(__xludf.DUMMYFUNCTION("""COMPUTED_VALUE"""),42545.66666666667)</f>
        <v>42545.66667</v>
      </c>
      <c r="B626" s="1">
        <f>IFERROR(__xludf.DUMMYFUNCTION("""COMPUTED_VALUE"""),92.81)</f>
        <v>92.81</v>
      </c>
    </row>
    <row r="627">
      <c r="A627" s="2">
        <f>IFERROR(__xludf.DUMMYFUNCTION("""COMPUTED_VALUE"""),42548.66666666667)</f>
        <v>42548.66667</v>
      </c>
      <c r="B627" s="1">
        <f>IFERROR(__xludf.DUMMYFUNCTION("""COMPUTED_VALUE"""),89.9)</f>
        <v>89.9</v>
      </c>
    </row>
    <row r="628">
      <c r="A628" s="2">
        <f>IFERROR(__xludf.DUMMYFUNCTION("""COMPUTED_VALUE"""),42549.66666666667)</f>
        <v>42549.66667</v>
      </c>
      <c r="B628" s="1">
        <f>IFERROR(__xludf.DUMMYFUNCTION("""COMPUTED_VALUE"""),92.51)</f>
        <v>92.51</v>
      </c>
    </row>
    <row r="629">
      <c r="A629" s="2">
        <f>IFERROR(__xludf.DUMMYFUNCTION("""COMPUTED_VALUE"""),42550.66666666667)</f>
        <v>42550.66667</v>
      </c>
      <c r="B629" s="1">
        <f>IFERROR(__xludf.DUMMYFUNCTION("""COMPUTED_VALUE"""),94.39)</f>
        <v>94.39</v>
      </c>
    </row>
    <row r="630">
      <c r="A630" s="2">
        <f>IFERROR(__xludf.DUMMYFUNCTION("""COMPUTED_VALUE"""),42551.66666666667)</f>
        <v>42551.66667</v>
      </c>
      <c r="B630" s="1">
        <f>IFERROR(__xludf.DUMMYFUNCTION("""COMPUTED_VALUE"""),95.12)</f>
        <v>95.12</v>
      </c>
    </row>
    <row r="631">
      <c r="A631" s="2">
        <f>IFERROR(__xludf.DUMMYFUNCTION("""COMPUTED_VALUE"""),42552.66666666667)</f>
        <v>42552.66667</v>
      </c>
      <c r="B631" s="1">
        <f>IFERROR(__xludf.DUMMYFUNCTION("""COMPUTED_VALUE"""),95.84)</f>
        <v>95.84</v>
      </c>
    </row>
    <row r="632">
      <c r="A632" s="2">
        <f>IFERROR(__xludf.DUMMYFUNCTION("""COMPUTED_VALUE"""),42556.66666666667)</f>
        <v>42556.66667</v>
      </c>
      <c r="B632" s="1">
        <f>IFERROR(__xludf.DUMMYFUNCTION("""COMPUTED_VALUE"""),93.58)</f>
        <v>93.58</v>
      </c>
    </row>
    <row r="633">
      <c r="A633" s="2">
        <f>IFERROR(__xludf.DUMMYFUNCTION("""COMPUTED_VALUE"""),42557.66666666667)</f>
        <v>42557.66667</v>
      </c>
      <c r="B633" s="1">
        <f>IFERROR(__xludf.DUMMYFUNCTION("""COMPUTED_VALUE"""),94.11)</f>
        <v>94.11</v>
      </c>
    </row>
    <row r="634">
      <c r="A634" s="2">
        <f>IFERROR(__xludf.DUMMYFUNCTION("""COMPUTED_VALUE"""),42558.66666666667)</f>
        <v>42558.66667</v>
      </c>
      <c r="B634" s="1">
        <f>IFERROR(__xludf.DUMMYFUNCTION("""COMPUTED_VALUE"""),93.08)</f>
        <v>93.08</v>
      </c>
    </row>
    <row r="635">
      <c r="A635" s="2">
        <f>IFERROR(__xludf.DUMMYFUNCTION("""COMPUTED_VALUE"""),42559.66666666667)</f>
        <v>42559.66667</v>
      </c>
      <c r="B635" s="1">
        <f>IFERROR(__xludf.DUMMYFUNCTION("""COMPUTED_VALUE"""),94.4)</f>
        <v>94.4</v>
      </c>
    </row>
    <row r="636">
      <c r="A636" s="2">
        <f>IFERROR(__xludf.DUMMYFUNCTION("""COMPUTED_VALUE"""),42562.66666666667)</f>
        <v>42562.66667</v>
      </c>
      <c r="B636" s="1">
        <f>IFERROR(__xludf.DUMMYFUNCTION("""COMPUTED_VALUE"""),94.45)</f>
        <v>94.45</v>
      </c>
    </row>
    <row r="637">
      <c r="A637" s="2">
        <f>IFERROR(__xludf.DUMMYFUNCTION("""COMPUTED_VALUE"""),42563.66666666667)</f>
        <v>42563.66667</v>
      </c>
      <c r="B637" s="1">
        <f>IFERROR(__xludf.DUMMYFUNCTION("""COMPUTED_VALUE"""),97.01)</f>
        <v>97.01</v>
      </c>
    </row>
    <row r="638">
      <c r="A638" s="2">
        <f>IFERROR(__xludf.DUMMYFUNCTION("""COMPUTED_VALUE"""),42564.66666666667)</f>
        <v>42564.66667</v>
      </c>
      <c r="B638" s="1">
        <f>IFERROR(__xludf.DUMMYFUNCTION("""COMPUTED_VALUE"""),96.04)</f>
        <v>96.04</v>
      </c>
    </row>
    <row r="639">
      <c r="A639" s="2">
        <f>IFERROR(__xludf.DUMMYFUNCTION("""COMPUTED_VALUE"""),42565.66666666667)</f>
        <v>42565.66667</v>
      </c>
      <c r="B639" s="1">
        <f>IFERROR(__xludf.DUMMYFUNCTION("""COMPUTED_VALUE"""),96.44)</f>
        <v>96.44</v>
      </c>
    </row>
    <row r="640">
      <c r="A640" s="2">
        <f>IFERROR(__xludf.DUMMYFUNCTION("""COMPUTED_VALUE"""),42566.66666666667)</f>
        <v>42566.66667</v>
      </c>
      <c r="B640" s="1">
        <f>IFERROR(__xludf.DUMMYFUNCTION("""COMPUTED_VALUE"""),96.36)</f>
        <v>96.36</v>
      </c>
    </row>
    <row r="641">
      <c r="A641" s="2">
        <f>IFERROR(__xludf.DUMMYFUNCTION("""COMPUTED_VALUE"""),42569.66666666667)</f>
        <v>42569.66667</v>
      </c>
      <c r="B641" s="1">
        <f>IFERROR(__xludf.DUMMYFUNCTION("""COMPUTED_VALUE"""),96.45)</f>
        <v>96.45</v>
      </c>
    </row>
    <row r="642">
      <c r="A642" s="2">
        <f>IFERROR(__xludf.DUMMYFUNCTION("""COMPUTED_VALUE"""),42570.66666666667)</f>
        <v>42570.66667</v>
      </c>
      <c r="B642" s="1">
        <f>IFERROR(__xludf.DUMMYFUNCTION("""COMPUTED_VALUE"""),95.78)</f>
        <v>95.78</v>
      </c>
    </row>
    <row r="643">
      <c r="A643" s="2">
        <f>IFERROR(__xludf.DUMMYFUNCTION("""COMPUTED_VALUE"""),42571.66666666667)</f>
        <v>42571.66667</v>
      </c>
      <c r="B643" s="1">
        <f>IFERROR(__xludf.DUMMYFUNCTION("""COMPUTED_VALUE"""),95.7)</f>
        <v>95.7</v>
      </c>
    </row>
    <row r="644">
      <c r="A644" s="2">
        <f>IFERROR(__xludf.DUMMYFUNCTION("""COMPUTED_VALUE"""),42572.66666666667)</f>
        <v>42572.66667</v>
      </c>
      <c r="B644" s="1">
        <f>IFERROR(__xludf.DUMMYFUNCTION("""COMPUTED_VALUE"""),94.73)</f>
        <v>94.73</v>
      </c>
    </row>
    <row r="645">
      <c r="A645" s="2">
        <f>IFERROR(__xludf.DUMMYFUNCTION("""COMPUTED_VALUE"""),42573.66666666667)</f>
        <v>42573.66667</v>
      </c>
      <c r="B645" s="1">
        <f>IFERROR(__xludf.DUMMYFUNCTION("""COMPUTED_VALUE"""),94.95)</f>
        <v>94.95</v>
      </c>
    </row>
    <row r="646">
      <c r="A646" s="2">
        <f>IFERROR(__xludf.DUMMYFUNCTION("""COMPUTED_VALUE"""),42576.66666666667)</f>
        <v>42576.66667</v>
      </c>
      <c r="B646" s="1">
        <f>IFERROR(__xludf.DUMMYFUNCTION("""COMPUTED_VALUE"""),92.99)</f>
        <v>92.99</v>
      </c>
    </row>
    <row r="647">
      <c r="A647" s="2">
        <f>IFERROR(__xludf.DUMMYFUNCTION("""COMPUTED_VALUE"""),42577.66666666667)</f>
        <v>42577.66667</v>
      </c>
      <c r="B647" s="1">
        <f>IFERROR(__xludf.DUMMYFUNCTION("""COMPUTED_VALUE"""),93.56)</f>
        <v>93.56</v>
      </c>
    </row>
    <row r="648">
      <c r="A648" s="2">
        <f>IFERROR(__xludf.DUMMYFUNCTION("""COMPUTED_VALUE"""),42578.66666666667)</f>
        <v>42578.66667</v>
      </c>
      <c r="B648" s="1">
        <f>IFERROR(__xludf.DUMMYFUNCTION("""COMPUTED_VALUE"""),92.55)</f>
        <v>92.55</v>
      </c>
    </row>
    <row r="649">
      <c r="A649" s="2">
        <f>IFERROR(__xludf.DUMMYFUNCTION("""COMPUTED_VALUE"""),42579.66666666667)</f>
        <v>42579.66667</v>
      </c>
      <c r="B649" s="1">
        <f>IFERROR(__xludf.DUMMYFUNCTION("""COMPUTED_VALUE"""),92.37)</f>
        <v>92.37</v>
      </c>
    </row>
    <row r="650">
      <c r="A650" s="2">
        <f>IFERROR(__xludf.DUMMYFUNCTION("""COMPUTED_VALUE"""),42580.66666666667)</f>
        <v>42580.66667</v>
      </c>
      <c r="B650" s="1">
        <f>IFERROR(__xludf.DUMMYFUNCTION("""COMPUTED_VALUE"""),93.29)</f>
        <v>93.29</v>
      </c>
    </row>
    <row r="651">
      <c r="A651" s="2">
        <f>IFERROR(__xludf.DUMMYFUNCTION("""COMPUTED_VALUE"""),42583.66666666667)</f>
        <v>42583.66667</v>
      </c>
      <c r="B651" s="1">
        <f>IFERROR(__xludf.DUMMYFUNCTION("""COMPUTED_VALUE"""),90.11)</f>
        <v>90.11</v>
      </c>
    </row>
    <row r="652">
      <c r="A652" s="2">
        <f>IFERROR(__xludf.DUMMYFUNCTION("""COMPUTED_VALUE"""),42584.66666666667)</f>
        <v>42584.66667</v>
      </c>
      <c r="B652" s="1">
        <f>IFERROR(__xludf.DUMMYFUNCTION("""COMPUTED_VALUE"""),90.82)</f>
        <v>90.82</v>
      </c>
    </row>
    <row r="653">
      <c r="A653" s="2">
        <f>IFERROR(__xludf.DUMMYFUNCTION("""COMPUTED_VALUE"""),42585.66666666667)</f>
        <v>42585.66667</v>
      </c>
      <c r="B653" s="1">
        <f>IFERROR(__xludf.DUMMYFUNCTION("""COMPUTED_VALUE"""),92.66)</f>
        <v>92.66</v>
      </c>
    </row>
    <row r="654">
      <c r="A654" s="2">
        <f>IFERROR(__xludf.DUMMYFUNCTION("""COMPUTED_VALUE"""),42586.66666666667)</f>
        <v>42586.66667</v>
      </c>
      <c r="B654" s="1">
        <f>IFERROR(__xludf.DUMMYFUNCTION("""COMPUTED_VALUE"""),92.74)</f>
        <v>92.74</v>
      </c>
    </row>
    <row r="655">
      <c r="A655" s="2">
        <f>IFERROR(__xludf.DUMMYFUNCTION("""COMPUTED_VALUE"""),42587.66666666667)</f>
        <v>42587.66667</v>
      </c>
      <c r="B655" s="1">
        <f>IFERROR(__xludf.DUMMYFUNCTION("""COMPUTED_VALUE"""),93.66)</f>
        <v>93.66</v>
      </c>
    </row>
    <row r="656">
      <c r="A656" s="2">
        <f>IFERROR(__xludf.DUMMYFUNCTION("""COMPUTED_VALUE"""),42590.66666666667)</f>
        <v>42590.66667</v>
      </c>
      <c r="B656" s="1">
        <f>IFERROR(__xludf.DUMMYFUNCTION("""COMPUTED_VALUE"""),94.99)</f>
        <v>94.99</v>
      </c>
    </row>
    <row r="657">
      <c r="A657" s="2">
        <f>IFERROR(__xludf.DUMMYFUNCTION("""COMPUTED_VALUE"""),42591.66666666667)</f>
        <v>42591.66667</v>
      </c>
      <c r="B657" s="1">
        <f>IFERROR(__xludf.DUMMYFUNCTION("""COMPUTED_VALUE"""),94.41)</f>
        <v>94.41</v>
      </c>
    </row>
    <row r="658">
      <c r="A658" s="2">
        <f>IFERROR(__xludf.DUMMYFUNCTION("""COMPUTED_VALUE"""),42592.66666666667)</f>
        <v>42592.66667</v>
      </c>
      <c r="B658" s="1">
        <f>IFERROR(__xludf.DUMMYFUNCTION("""COMPUTED_VALUE"""),93.29)</f>
        <v>93.29</v>
      </c>
    </row>
    <row r="659">
      <c r="A659" s="2">
        <f>IFERROR(__xludf.DUMMYFUNCTION("""COMPUTED_VALUE"""),42593.66666666667)</f>
        <v>42593.66667</v>
      </c>
      <c r="B659" s="1">
        <f>IFERROR(__xludf.DUMMYFUNCTION("""COMPUTED_VALUE"""),94.62)</f>
        <v>94.62</v>
      </c>
    </row>
    <row r="660">
      <c r="A660" s="2">
        <f>IFERROR(__xludf.DUMMYFUNCTION("""COMPUTED_VALUE"""),42594.66666666667)</f>
        <v>42594.66667</v>
      </c>
      <c r="B660" s="1">
        <f>IFERROR(__xludf.DUMMYFUNCTION("""COMPUTED_VALUE"""),95.14)</f>
        <v>95.14</v>
      </c>
    </row>
    <row r="661">
      <c r="A661" s="2">
        <f>IFERROR(__xludf.DUMMYFUNCTION("""COMPUTED_VALUE"""),42597.66666666667)</f>
        <v>42597.66667</v>
      </c>
      <c r="B661" s="1">
        <f>IFERROR(__xludf.DUMMYFUNCTION("""COMPUTED_VALUE"""),96.01)</f>
        <v>96.01</v>
      </c>
    </row>
    <row r="662">
      <c r="A662" s="2">
        <f>IFERROR(__xludf.DUMMYFUNCTION("""COMPUTED_VALUE"""),42598.66666666667)</f>
        <v>42598.66667</v>
      </c>
      <c r="B662" s="1">
        <f>IFERROR(__xludf.DUMMYFUNCTION("""COMPUTED_VALUE"""),96.25)</f>
        <v>96.25</v>
      </c>
    </row>
    <row r="663">
      <c r="A663" s="2">
        <f>IFERROR(__xludf.DUMMYFUNCTION("""COMPUTED_VALUE"""),42599.66666666667)</f>
        <v>42599.66667</v>
      </c>
      <c r="B663" s="1">
        <f>IFERROR(__xludf.DUMMYFUNCTION("""COMPUTED_VALUE"""),96.48)</f>
        <v>96.48</v>
      </c>
    </row>
    <row r="664">
      <c r="A664" s="2">
        <f>IFERROR(__xludf.DUMMYFUNCTION("""COMPUTED_VALUE"""),42600.66666666667)</f>
        <v>42600.66667</v>
      </c>
      <c r="B664" s="1">
        <f>IFERROR(__xludf.DUMMYFUNCTION("""COMPUTED_VALUE"""),98.4)</f>
        <v>98.4</v>
      </c>
    </row>
    <row r="665">
      <c r="A665" s="2">
        <f>IFERROR(__xludf.DUMMYFUNCTION("""COMPUTED_VALUE"""),42601.66666666667)</f>
        <v>42601.66667</v>
      </c>
      <c r="B665" s="1">
        <f>IFERROR(__xludf.DUMMYFUNCTION("""COMPUTED_VALUE"""),97.6)</f>
        <v>97.6</v>
      </c>
    </row>
    <row r="666">
      <c r="A666" s="2">
        <f>IFERROR(__xludf.DUMMYFUNCTION("""COMPUTED_VALUE"""),42604.66666666667)</f>
        <v>42604.66667</v>
      </c>
      <c r="B666" s="1">
        <f>IFERROR(__xludf.DUMMYFUNCTION("""COMPUTED_VALUE"""),96.53)</f>
        <v>96.53</v>
      </c>
    </row>
    <row r="667">
      <c r="A667" s="2">
        <f>IFERROR(__xludf.DUMMYFUNCTION("""COMPUTED_VALUE"""),42605.66666666667)</f>
        <v>42605.66667</v>
      </c>
      <c r="B667" s="1">
        <f>IFERROR(__xludf.DUMMYFUNCTION("""COMPUTED_VALUE"""),97.06)</f>
        <v>97.06</v>
      </c>
    </row>
    <row r="668">
      <c r="A668" s="2">
        <f>IFERROR(__xludf.DUMMYFUNCTION("""COMPUTED_VALUE"""),42606.66666666667)</f>
        <v>42606.66667</v>
      </c>
      <c r="B668" s="1">
        <f>IFERROR(__xludf.DUMMYFUNCTION("""COMPUTED_VALUE"""),96.64)</f>
        <v>96.64</v>
      </c>
    </row>
    <row r="669">
      <c r="A669" s="2">
        <f>IFERROR(__xludf.DUMMYFUNCTION("""COMPUTED_VALUE"""),42607.66666666667)</f>
        <v>42607.66667</v>
      </c>
      <c r="B669" s="1">
        <f>IFERROR(__xludf.DUMMYFUNCTION("""COMPUTED_VALUE"""),96.44)</f>
        <v>96.44</v>
      </c>
    </row>
    <row r="670">
      <c r="A670" s="2">
        <f>IFERROR(__xludf.DUMMYFUNCTION("""COMPUTED_VALUE"""),42608.66666666667)</f>
        <v>42608.66667</v>
      </c>
      <c r="B670" s="1">
        <f>IFERROR(__xludf.DUMMYFUNCTION("""COMPUTED_VALUE"""),96.2)</f>
        <v>96.2</v>
      </c>
    </row>
    <row r="671">
      <c r="A671" s="2">
        <f>IFERROR(__xludf.DUMMYFUNCTION("""COMPUTED_VALUE"""),42611.66666666667)</f>
        <v>42611.66667</v>
      </c>
      <c r="B671" s="1">
        <f>IFERROR(__xludf.DUMMYFUNCTION("""COMPUTED_VALUE"""),96.82)</f>
        <v>96.82</v>
      </c>
    </row>
    <row r="672">
      <c r="A672" s="2">
        <f>IFERROR(__xludf.DUMMYFUNCTION("""COMPUTED_VALUE"""),42612.66666666667)</f>
        <v>42612.66667</v>
      </c>
      <c r="B672" s="1">
        <f>IFERROR(__xludf.DUMMYFUNCTION("""COMPUTED_VALUE"""),96.41)</f>
        <v>96.41</v>
      </c>
    </row>
    <row r="673">
      <c r="A673" s="2">
        <f>IFERROR(__xludf.DUMMYFUNCTION("""COMPUTED_VALUE"""),42613.66666666667)</f>
        <v>42613.66667</v>
      </c>
      <c r="B673" s="1">
        <f>IFERROR(__xludf.DUMMYFUNCTION("""COMPUTED_VALUE"""),95.06)</f>
        <v>95.06</v>
      </c>
    </row>
    <row r="674">
      <c r="A674" s="2">
        <f>IFERROR(__xludf.DUMMYFUNCTION("""COMPUTED_VALUE"""),42614.66666666667)</f>
        <v>42614.66667</v>
      </c>
      <c r="B674" s="1">
        <f>IFERROR(__xludf.DUMMYFUNCTION("""COMPUTED_VALUE"""),94.74)</f>
        <v>94.74</v>
      </c>
    </row>
    <row r="675">
      <c r="A675" s="2">
        <f>IFERROR(__xludf.DUMMYFUNCTION("""COMPUTED_VALUE"""),42615.66666666667)</f>
        <v>42615.66667</v>
      </c>
      <c r="B675" s="1">
        <f>IFERROR(__xludf.DUMMYFUNCTION("""COMPUTED_VALUE"""),95.75)</f>
        <v>95.75</v>
      </c>
    </row>
    <row r="676">
      <c r="A676" s="2">
        <f>IFERROR(__xludf.DUMMYFUNCTION("""COMPUTED_VALUE"""),42619.66666666667)</f>
        <v>42619.66667</v>
      </c>
      <c r="B676" s="1">
        <f>IFERROR(__xludf.DUMMYFUNCTION("""COMPUTED_VALUE"""),97.25)</f>
        <v>97.25</v>
      </c>
    </row>
    <row r="677">
      <c r="A677" s="2">
        <f>IFERROR(__xludf.DUMMYFUNCTION("""COMPUTED_VALUE"""),42620.66666666667)</f>
        <v>42620.66667</v>
      </c>
      <c r="B677" s="1">
        <f>IFERROR(__xludf.DUMMYFUNCTION("""COMPUTED_VALUE"""),97.62)</f>
        <v>97.62</v>
      </c>
    </row>
    <row r="678">
      <c r="A678" s="2">
        <f>IFERROR(__xludf.DUMMYFUNCTION("""COMPUTED_VALUE"""),42621.66666666667)</f>
        <v>42621.66667</v>
      </c>
      <c r="B678" s="1">
        <f>IFERROR(__xludf.DUMMYFUNCTION("""COMPUTED_VALUE"""),99.37)</f>
        <v>99.37</v>
      </c>
    </row>
    <row r="679">
      <c r="A679" s="2">
        <f>IFERROR(__xludf.DUMMYFUNCTION("""COMPUTED_VALUE"""),42622.66666666667)</f>
        <v>42622.66667</v>
      </c>
      <c r="B679" s="1">
        <f>IFERROR(__xludf.DUMMYFUNCTION("""COMPUTED_VALUE"""),96.41)</f>
        <v>96.41</v>
      </c>
    </row>
    <row r="680">
      <c r="A680" s="2">
        <f>IFERROR(__xludf.DUMMYFUNCTION("""COMPUTED_VALUE"""),42625.66666666667)</f>
        <v>42625.66667</v>
      </c>
      <c r="B680" s="1">
        <f>IFERROR(__xludf.DUMMYFUNCTION("""COMPUTED_VALUE"""),97.27)</f>
        <v>97.27</v>
      </c>
    </row>
    <row r="681">
      <c r="A681" s="2">
        <f>IFERROR(__xludf.DUMMYFUNCTION("""COMPUTED_VALUE"""),42626.66666666667)</f>
        <v>42626.66667</v>
      </c>
      <c r="B681" s="1">
        <f>IFERROR(__xludf.DUMMYFUNCTION("""COMPUTED_VALUE"""),94.36)</f>
        <v>94.36</v>
      </c>
    </row>
    <row r="682">
      <c r="A682" s="2">
        <f>IFERROR(__xludf.DUMMYFUNCTION("""COMPUTED_VALUE"""),42627.66666666667)</f>
        <v>42627.66667</v>
      </c>
      <c r="B682" s="1">
        <f>IFERROR(__xludf.DUMMYFUNCTION("""COMPUTED_VALUE"""),93.17)</f>
        <v>93.17</v>
      </c>
    </row>
    <row r="683">
      <c r="A683" s="2">
        <f>IFERROR(__xludf.DUMMYFUNCTION("""COMPUTED_VALUE"""),42628.66666666667)</f>
        <v>42628.66667</v>
      </c>
      <c r="B683" s="1">
        <f>IFERROR(__xludf.DUMMYFUNCTION("""COMPUTED_VALUE"""),94.24)</f>
        <v>94.24</v>
      </c>
    </row>
    <row r="684">
      <c r="A684" s="2">
        <f>IFERROR(__xludf.DUMMYFUNCTION("""COMPUTED_VALUE"""),42629.66666666667)</f>
        <v>42629.66667</v>
      </c>
      <c r="B684" s="1">
        <f>IFERROR(__xludf.DUMMYFUNCTION("""COMPUTED_VALUE"""),93.49)</f>
        <v>93.49</v>
      </c>
    </row>
    <row r="685">
      <c r="A685" s="2">
        <f>IFERROR(__xludf.DUMMYFUNCTION("""COMPUTED_VALUE"""),42632.66666666667)</f>
        <v>42632.66667</v>
      </c>
      <c r="B685" s="1">
        <f>IFERROR(__xludf.DUMMYFUNCTION("""COMPUTED_VALUE"""),93.44)</f>
        <v>93.44</v>
      </c>
    </row>
    <row r="686">
      <c r="A686" s="2">
        <f>IFERROR(__xludf.DUMMYFUNCTION("""COMPUTED_VALUE"""),42633.66666666667)</f>
        <v>42633.66667</v>
      </c>
      <c r="B686" s="1">
        <f>IFERROR(__xludf.DUMMYFUNCTION("""COMPUTED_VALUE"""),92.02)</f>
        <v>92.02</v>
      </c>
    </row>
    <row r="687">
      <c r="A687" s="2">
        <f>IFERROR(__xludf.DUMMYFUNCTION("""COMPUTED_VALUE"""),42634.66666666667)</f>
        <v>42634.66667</v>
      </c>
      <c r="B687" s="1">
        <f>IFERROR(__xludf.DUMMYFUNCTION("""COMPUTED_VALUE"""),94.12)</f>
        <v>94.12</v>
      </c>
    </row>
    <row r="688">
      <c r="A688" s="2">
        <f>IFERROR(__xludf.DUMMYFUNCTION("""COMPUTED_VALUE"""),42635.66666666667)</f>
        <v>42635.66667</v>
      </c>
      <c r="B688" s="1">
        <f>IFERROR(__xludf.DUMMYFUNCTION("""COMPUTED_VALUE"""),94.49)</f>
        <v>94.49</v>
      </c>
    </row>
    <row r="689">
      <c r="A689" s="2">
        <f>IFERROR(__xludf.DUMMYFUNCTION("""COMPUTED_VALUE"""),42636.66666666667)</f>
        <v>42636.66667</v>
      </c>
      <c r="B689" s="1">
        <f>IFERROR(__xludf.DUMMYFUNCTION("""COMPUTED_VALUE"""),93.01)</f>
        <v>93.01</v>
      </c>
    </row>
    <row r="690">
      <c r="A690" s="2">
        <f>IFERROR(__xludf.DUMMYFUNCTION("""COMPUTED_VALUE"""),42639.66666666667)</f>
        <v>42639.66667</v>
      </c>
      <c r="B690" s="1">
        <f>IFERROR(__xludf.DUMMYFUNCTION("""COMPUTED_VALUE"""),92.67)</f>
        <v>92.67</v>
      </c>
    </row>
    <row r="691">
      <c r="A691" s="2">
        <f>IFERROR(__xludf.DUMMYFUNCTION("""COMPUTED_VALUE"""),42640.66666666667)</f>
        <v>42640.66667</v>
      </c>
      <c r="B691" s="1">
        <f>IFERROR(__xludf.DUMMYFUNCTION("""COMPUTED_VALUE"""),92.07)</f>
        <v>92.07</v>
      </c>
    </row>
    <row r="692">
      <c r="A692" s="2">
        <f>IFERROR(__xludf.DUMMYFUNCTION("""COMPUTED_VALUE"""),42641.66666666667)</f>
        <v>42641.66667</v>
      </c>
      <c r="B692" s="1">
        <f>IFERROR(__xludf.DUMMYFUNCTION("""COMPUTED_VALUE"""),96.27)</f>
        <v>96.27</v>
      </c>
    </row>
    <row r="693">
      <c r="A693" s="2">
        <f>IFERROR(__xludf.DUMMYFUNCTION("""COMPUTED_VALUE"""),42642.66666666667)</f>
        <v>42642.66667</v>
      </c>
      <c r="B693" s="1">
        <f>IFERROR(__xludf.DUMMYFUNCTION("""COMPUTED_VALUE"""),96.36)</f>
        <v>96.36</v>
      </c>
    </row>
    <row r="694">
      <c r="A694" s="2">
        <f>IFERROR(__xludf.DUMMYFUNCTION("""COMPUTED_VALUE"""),42643.66666666667)</f>
        <v>42643.66667</v>
      </c>
      <c r="B694" s="1">
        <f>IFERROR(__xludf.DUMMYFUNCTION("""COMPUTED_VALUE"""),97.69)</f>
        <v>97.69</v>
      </c>
    </row>
    <row r="695">
      <c r="A695" s="2">
        <f>IFERROR(__xludf.DUMMYFUNCTION("""COMPUTED_VALUE"""),42646.66666666667)</f>
        <v>42646.66667</v>
      </c>
      <c r="B695" s="1">
        <f>IFERROR(__xludf.DUMMYFUNCTION("""COMPUTED_VALUE"""),97.52)</f>
        <v>97.52</v>
      </c>
    </row>
    <row r="696">
      <c r="A696" s="2">
        <f>IFERROR(__xludf.DUMMYFUNCTION("""COMPUTED_VALUE"""),42647.66666666667)</f>
        <v>42647.66667</v>
      </c>
      <c r="B696" s="1">
        <f>IFERROR(__xludf.DUMMYFUNCTION("""COMPUTED_VALUE"""),96.6)</f>
        <v>96.6</v>
      </c>
    </row>
    <row r="697">
      <c r="A697" s="2">
        <f>IFERROR(__xludf.DUMMYFUNCTION("""COMPUTED_VALUE"""),42648.66666666667)</f>
        <v>42648.66667</v>
      </c>
      <c r="B697" s="1">
        <f>IFERROR(__xludf.DUMMYFUNCTION("""COMPUTED_VALUE"""),98.13)</f>
        <v>98.13</v>
      </c>
    </row>
    <row r="698">
      <c r="A698" s="2">
        <f>IFERROR(__xludf.DUMMYFUNCTION("""COMPUTED_VALUE"""),42649.66666666667)</f>
        <v>42649.66667</v>
      </c>
      <c r="B698" s="1">
        <f>IFERROR(__xludf.DUMMYFUNCTION("""COMPUTED_VALUE"""),98.33)</f>
        <v>98.33</v>
      </c>
    </row>
    <row r="699">
      <c r="A699" s="2">
        <f>IFERROR(__xludf.DUMMYFUNCTION("""COMPUTED_VALUE"""),42650.66666666667)</f>
        <v>42650.66667</v>
      </c>
      <c r="B699" s="1">
        <f>IFERROR(__xludf.DUMMYFUNCTION("""COMPUTED_VALUE"""),97.76)</f>
        <v>97.76</v>
      </c>
    </row>
    <row r="700">
      <c r="A700" s="2">
        <f>IFERROR(__xludf.DUMMYFUNCTION("""COMPUTED_VALUE"""),42653.66666666667)</f>
        <v>42653.66667</v>
      </c>
      <c r="B700" s="1">
        <f>IFERROR(__xludf.DUMMYFUNCTION("""COMPUTED_VALUE"""),99.43)</f>
        <v>99.43</v>
      </c>
    </row>
    <row r="701">
      <c r="A701" s="2">
        <f>IFERROR(__xludf.DUMMYFUNCTION("""COMPUTED_VALUE"""),42654.66666666667)</f>
        <v>42654.66667</v>
      </c>
      <c r="B701" s="1">
        <f>IFERROR(__xludf.DUMMYFUNCTION("""COMPUTED_VALUE"""),98.27)</f>
        <v>98.27</v>
      </c>
    </row>
    <row r="702">
      <c r="A702" s="2">
        <f>IFERROR(__xludf.DUMMYFUNCTION("""COMPUTED_VALUE"""),42655.66666666667)</f>
        <v>42655.66667</v>
      </c>
      <c r="B702" s="1">
        <f>IFERROR(__xludf.DUMMYFUNCTION("""COMPUTED_VALUE"""),97.77)</f>
        <v>97.77</v>
      </c>
    </row>
    <row r="703">
      <c r="A703" s="2">
        <f>IFERROR(__xludf.DUMMYFUNCTION("""COMPUTED_VALUE"""),42656.66666666667)</f>
        <v>42656.66667</v>
      </c>
      <c r="B703" s="1">
        <f>IFERROR(__xludf.DUMMYFUNCTION("""COMPUTED_VALUE"""),97.23)</f>
        <v>97.23</v>
      </c>
    </row>
    <row r="704">
      <c r="A704" s="2">
        <f>IFERROR(__xludf.DUMMYFUNCTION("""COMPUTED_VALUE"""),42657.66666666667)</f>
        <v>42657.66667</v>
      </c>
      <c r="B704" s="1">
        <f>IFERROR(__xludf.DUMMYFUNCTION("""COMPUTED_VALUE"""),96.72)</f>
        <v>96.72</v>
      </c>
    </row>
    <row r="705">
      <c r="A705" s="2">
        <f>IFERROR(__xludf.DUMMYFUNCTION("""COMPUTED_VALUE"""),42660.66666666667)</f>
        <v>42660.66667</v>
      </c>
      <c r="B705" s="1">
        <f>IFERROR(__xludf.DUMMYFUNCTION("""COMPUTED_VALUE"""),96.2)</f>
        <v>96.2</v>
      </c>
    </row>
    <row r="706">
      <c r="A706" s="2">
        <f>IFERROR(__xludf.DUMMYFUNCTION("""COMPUTED_VALUE"""),42661.66666666667)</f>
        <v>42661.66667</v>
      </c>
      <c r="B706" s="1">
        <f>IFERROR(__xludf.DUMMYFUNCTION("""COMPUTED_VALUE"""),96.54)</f>
        <v>96.54</v>
      </c>
    </row>
    <row r="707">
      <c r="A707" s="2">
        <f>IFERROR(__xludf.DUMMYFUNCTION("""COMPUTED_VALUE"""),42662.66666666667)</f>
        <v>42662.66667</v>
      </c>
      <c r="B707" s="1">
        <f>IFERROR(__xludf.DUMMYFUNCTION("""COMPUTED_VALUE"""),97.93)</f>
        <v>97.93</v>
      </c>
    </row>
    <row r="708">
      <c r="A708" s="2">
        <f>IFERROR(__xludf.DUMMYFUNCTION("""COMPUTED_VALUE"""),42663.66666666667)</f>
        <v>42663.66667</v>
      </c>
      <c r="B708" s="1">
        <f>IFERROR(__xludf.DUMMYFUNCTION("""COMPUTED_VALUE"""),97.84)</f>
        <v>97.84</v>
      </c>
    </row>
    <row r="709">
      <c r="A709" s="2">
        <f>IFERROR(__xludf.DUMMYFUNCTION("""COMPUTED_VALUE"""),42664.66666666667)</f>
        <v>42664.66667</v>
      </c>
      <c r="B709" s="1">
        <f>IFERROR(__xludf.DUMMYFUNCTION("""COMPUTED_VALUE"""),97.23)</f>
        <v>97.23</v>
      </c>
    </row>
    <row r="710">
      <c r="A710" s="2">
        <f>IFERROR(__xludf.DUMMYFUNCTION("""COMPUTED_VALUE"""),42667.66666666667)</f>
        <v>42667.66667</v>
      </c>
      <c r="B710" s="1">
        <f>IFERROR(__xludf.DUMMYFUNCTION("""COMPUTED_VALUE"""),96.88)</f>
        <v>96.88</v>
      </c>
    </row>
    <row r="711">
      <c r="A711" s="2">
        <f>IFERROR(__xludf.DUMMYFUNCTION("""COMPUTED_VALUE"""),42668.66666666667)</f>
        <v>42668.66667</v>
      </c>
      <c r="B711" s="1">
        <f>IFERROR(__xludf.DUMMYFUNCTION("""COMPUTED_VALUE"""),96.14)</f>
        <v>96.14</v>
      </c>
    </row>
    <row r="712">
      <c r="A712" s="2">
        <f>IFERROR(__xludf.DUMMYFUNCTION("""COMPUTED_VALUE"""),42669.66666666667)</f>
        <v>42669.66667</v>
      </c>
      <c r="B712" s="1">
        <f>IFERROR(__xludf.DUMMYFUNCTION("""COMPUTED_VALUE"""),96.28)</f>
        <v>96.28</v>
      </c>
    </row>
    <row r="713">
      <c r="A713" s="2">
        <f>IFERROR(__xludf.DUMMYFUNCTION("""COMPUTED_VALUE"""),42670.66666666667)</f>
        <v>42670.66667</v>
      </c>
      <c r="B713" s="1">
        <f>IFERROR(__xludf.DUMMYFUNCTION("""COMPUTED_VALUE"""),95.95)</f>
        <v>95.95</v>
      </c>
    </row>
    <row r="714">
      <c r="A714" s="2">
        <f>IFERROR(__xludf.DUMMYFUNCTION("""COMPUTED_VALUE"""),42671.66666666667)</f>
        <v>42671.66667</v>
      </c>
      <c r="B714" s="1">
        <f>IFERROR(__xludf.DUMMYFUNCTION("""COMPUTED_VALUE"""),95.26)</f>
        <v>95.26</v>
      </c>
    </row>
    <row r="715">
      <c r="A715" s="2">
        <f>IFERROR(__xludf.DUMMYFUNCTION("""COMPUTED_VALUE"""),42674.66666666667)</f>
        <v>42674.66667</v>
      </c>
      <c r="B715" s="1">
        <f>IFERROR(__xludf.DUMMYFUNCTION("""COMPUTED_VALUE"""),94.07)</f>
        <v>94.07</v>
      </c>
    </row>
    <row r="716">
      <c r="A716" s="2">
        <f>IFERROR(__xludf.DUMMYFUNCTION("""COMPUTED_VALUE"""),42675.66666666667)</f>
        <v>42675.66667</v>
      </c>
      <c r="B716" s="1">
        <f>IFERROR(__xludf.DUMMYFUNCTION("""COMPUTED_VALUE"""),94.14)</f>
        <v>94.14</v>
      </c>
    </row>
    <row r="717">
      <c r="A717" s="2">
        <f>IFERROR(__xludf.DUMMYFUNCTION("""COMPUTED_VALUE"""),42676.66666666667)</f>
        <v>42676.66667</v>
      </c>
      <c r="B717" s="1">
        <f>IFERROR(__xludf.DUMMYFUNCTION("""COMPUTED_VALUE"""),93.04)</f>
        <v>93.04</v>
      </c>
    </row>
    <row r="718">
      <c r="A718" s="2">
        <f>IFERROR(__xludf.DUMMYFUNCTION("""COMPUTED_VALUE"""),42677.66666666667)</f>
        <v>42677.66667</v>
      </c>
      <c r="B718" s="1">
        <f>IFERROR(__xludf.DUMMYFUNCTION("""COMPUTED_VALUE"""),93.37)</f>
        <v>93.37</v>
      </c>
    </row>
    <row r="719">
      <c r="A719" s="2">
        <f>IFERROR(__xludf.DUMMYFUNCTION("""COMPUTED_VALUE"""),42678.66666666667)</f>
        <v>42678.66667</v>
      </c>
      <c r="B719" s="1">
        <f>IFERROR(__xludf.DUMMYFUNCTION("""COMPUTED_VALUE"""),92.9)</f>
        <v>92.9</v>
      </c>
    </row>
    <row r="720">
      <c r="A720" s="2">
        <f>IFERROR(__xludf.DUMMYFUNCTION("""COMPUTED_VALUE"""),42681.66666666667)</f>
        <v>42681.66667</v>
      </c>
      <c r="B720" s="1">
        <f>IFERROR(__xludf.DUMMYFUNCTION("""COMPUTED_VALUE"""),94.9)</f>
        <v>94.9</v>
      </c>
    </row>
    <row r="721">
      <c r="A721" s="2">
        <f>IFERROR(__xludf.DUMMYFUNCTION("""COMPUTED_VALUE"""),42682.66666666667)</f>
        <v>42682.66667</v>
      </c>
      <c r="B721" s="1">
        <f>IFERROR(__xludf.DUMMYFUNCTION("""COMPUTED_VALUE"""),95.09)</f>
        <v>95.09</v>
      </c>
    </row>
    <row r="722">
      <c r="A722" s="2">
        <f>IFERROR(__xludf.DUMMYFUNCTION("""COMPUTED_VALUE"""),42683.66666666667)</f>
        <v>42683.66667</v>
      </c>
      <c r="B722" s="1">
        <f>IFERROR(__xludf.DUMMYFUNCTION("""COMPUTED_VALUE"""),96.99)</f>
        <v>96.99</v>
      </c>
    </row>
    <row r="723">
      <c r="A723" s="2">
        <f>IFERROR(__xludf.DUMMYFUNCTION("""COMPUTED_VALUE"""),42684.66666666667)</f>
        <v>42684.66667</v>
      </c>
      <c r="B723" s="1">
        <f>IFERROR(__xludf.DUMMYFUNCTION("""COMPUTED_VALUE"""),97.26)</f>
        <v>97.26</v>
      </c>
    </row>
    <row r="724">
      <c r="A724" s="2">
        <f>IFERROR(__xludf.DUMMYFUNCTION("""COMPUTED_VALUE"""),42685.66666666667)</f>
        <v>42685.66667</v>
      </c>
      <c r="B724" s="1">
        <f>IFERROR(__xludf.DUMMYFUNCTION("""COMPUTED_VALUE"""),95.76)</f>
        <v>95.76</v>
      </c>
    </row>
    <row r="725">
      <c r="A725" s="2">
        <f>IFERROR(__xludf.DUMMYFUNCTION("""COMPUTED_VALUE"""),42688.66666666667)</f>
        <v>42688.66667</v>
      </c>
      <c r="B725" s="1">
        <f>IFERROR(__xludf.DUMMYFUNCTION("""COMPUTED_VALUE"""),96.28)</f>
        <v>96.28</v>
      </c>
    </row>
    <row r="726">
      <c r="A726" s="2">
        <f>IFERROR(__xludf.DUMMYFUNCTION("""COMPUTED_VALUE"""),42689.66666666667)</f>
        <v>42689.66667</v>
      </c>
      <c r="B726" s="1">
        <f>IFERROR(__xludf.DUMMYFUNCTION("""COMPUTED_VALUE"""),99.02)</f>
        <v>99.02</v>
      </c>
    </row>
    <row r="727">
      <c r="A727" s="2">
        <f>IFERROR(__xludf.DUMMYFUNCTION("""COMPUTED_VALUE"""),42690.66666666667)</f>
        <v>42690.66667</v>
      </c>
      <c r="B727" s="1">
        <f>IFERROR(__xludf.DUMMYFUNCTION("""COMPUTED_VALUE"""),98.31)</f>
        <v>98.31</v>
      </c>
    </row>
    <row r="728">
      <c r="A728" s="2">
        <f>IFERROR(__xludf.DUMMYFUNCTION("""COMPUTED_VALUE"""),42691.66666666667)</f>
        <v>42691.66667</v>
      </c>
      <c r="B728" s="1">
        <f>IFERROR(__xludf.DUMMYFUNCTION("""COMPUTED_VALUE"""),97.76)</f>
        <v>97.76</v>
      </c>
    </row>
    <row r="729">
      <c r="A729" s="2">
        <f>IFERROR(__xludf.DUMMYFUNCTION("""COMPUTED_VALUE"""),42692.66666666667)</f>
        <v>42692.66667</v>
      </c>
      <c r="B729" s="1">
        <f>IFERROR(__xludf.DUMMYFUNCTION("""COMPUTED_VALUE"""),98.24)</f>
        <v>98.24</v>
      </c>
    </row>
    <row r="730">
      <c r="A730" s="2">
        <f>IFERROR(__xludf.DUMMYFUNCTION("""COMPUTED_VALUE"""),42695.66666666667)</f>
        <v>42695.66667</v>
      </c>
      <c r="B730" s="1">
        <f>IFERROR(__xludf.DUMMYFUNCTION("""COMPUTED_VALUE"""),100.61)</f>
        <v>100.61</v>
      </c>
    </row>
    <row r="731">
      <c r="A731" s="2">
        <f>IFERROR(__xludf.DUMMYFUNCTION("""COMPUTED_VALUE"""),42696.66666666667)</f>
        <v>42696.66667</v>
      </c>
      <c r="B731" s="1">
        <f>IFERROR(__xludf.DUMMYFUNCTION("""COMPUTED_VALUE"""),100.58)</f>
        <v>100.58</v>
      </c>
    </row>
    <row r="732">
      <c r="A732" s="2">
        <f>IFERROR(__xludf.DUMMYFUNCTION("""COMPUTED_VALUE"""),42697.66666666667)</f>
        <v>42697.66667</v>
      </c>
      <c r="B732" s="1">
        <f>IFERROR(__xludf.DUMMYFUNCTION("""COMPUTED_VALUE"""),101.06)</f>
        <v>101.06</v>
      </c>
    </row>
    <row r="733">
      <c r="A733" s="2">
        <f>IFERROR(__xludf.DUMMYFUNCTION("""COMPUTED_VALUE"""),42699.66666666667)</f>
        <v>42699.66667</v>
      </c>
      <c r="B733" s="1">
        <f>IFERROR(__xludf.DUMMYFUNCTION("""COMPUTED_VALUE"""),100.53)</f>
        <v>100.53</v>
      </c>
    </row>
    <row r="734">
      <c r="A734" s="2">
        <f>IFERROR(__xludf.DUMMYFUNCTION("""COMPUTED_VALUE"""),42702.66666666667)</f>
        <v>42702.66667</v>
      </c>
      <c r="B734" s="1">
        <f>IFERROR(__xludf.DUMMYFUNCTION("""COMPUTED_VALUE"""),98.98)</f>
        <v>98.98</v>
      </c>
    </row>
    <row r="735">
      <c r="A735" s="2">
        <f>IFERROR(__xludf.DUMMYFUNCTION("""COMPUTED_VALUE"""),42703.66666666667)</f>
        <v>42703.66667</v>
      </c>
      <c r="B735" s="1">
        <f>IFERROR(__xludf.DUMMYFUNCTION("""COMPUTED_VALUE"""),97.62)</f>
        <v>97.62</v>
      </c>
    </row>
    <row r="736">
      <c r="A736" s="2">
        <f>IFERROR(__xludf.DUMMYFUNCTION("""COMPUTED_VALUE"""),42704.66666666667)</f>
        <v>42704.66667</v>
      </c>
      <c r="B736" s="1">
        <f>IFERROR(__xludf.DUMMYFUNCTION("""COMPUTED_VALUE"""),103.25)</f>
        <v>103.25</v>
      </c>
    </row>
    <row r="737">
      <c r="A737" s="2">
        <f>IFERROR(__xludf.DUMMYFUNCTION("""COMPUTED_VALUE"""),42705.66666666667)</f>
        <v>42705.66667</v>
      </c>
      <c r="B737" s="1">
        <f>IFERROR(__xludf.DUMMYFUNCTION("""COMPUTED_VALUE"""),103.59)</f>
        <v>103.59</v>
      </c>
    </row>
    <row r="738">
      <c r="A738" s="2">
        <f>IFERROR(__xludf.DUMMYFUNCTION("""COMPUTED_VALUE"""),42706.66666666667)</f>
        <v>42706.66667</v>
      </c>
      <c r="B738" s="1">
        <f>IFERROR(__xludf.DUMMYFUNCTION("""COMPUTED_VALUE"""),103.73)</f>
        <v>103.73</v>
      </c>
    </row>
    <row r="739">
      <c r="A739" s="2">
        <f>IFERROR(__xludf.DUMMYFUNCTION("""COMPUTED_VALUE"""),42709.66666666667)</f>
        <v>42709.66667</v>
      </c>
      <c r="B739" s="1">
        <f>IFERROR(__xludf.DUMMYFUNCTION("""COMPUTED_VALUE"""),104.62)</f>
        <v>104.62</v>
      </c>
    </row>
    <row r="740">
      <c r="A740" s="2">
        <f>IFERROR(__xludf.DUMMYFUNCTION("""COMPUTED_VALUE"""),42710.66666666667)</f>
        <v>42710.66667</v>
      </c>
      <c r="B740" s="1">
        <f>IFERROR(__xludf.DUMMYFUNCTION("""COMPUTED_VALUE"""),104.63)</f>
        <v>104.63</v>
      </c>
    </row>
    <row r="741">
      <c r="A741" s="2">
        <f>IFERROR(__xludf.DUMMYFUNCTION("""COMPUTED_VALUE"""),42711.66666666667)</f>
        <v>42711.66667</v>
      </c>
      <c r="B741" s="1">
        <f>IFERROR(__xludf.DUMMYFUNCTION("""COMPUTED_VALUE"""),105.19)</f>
        <v>105.19</v>
      </c>
    </row>
    <row r="742">
      <c r="A742" s="2">
        <f>IFERROR(__xludf.DUMMYFUNCTION("""COMPUTED_VALUE"""),42712.66666666667)</f>
        <v>42712.66667</v>
      </c>
      <c r="B742" s="1">
        <f>IFERROR(__xludf.DUMMYFUNCTION("""COMPUTED_VALUE"""),105.92)</f>
        <v>105.92</v>
      </c>
    </row>
    <row r="743">
      <c r="A743" s="2">
        <f>IFERROR(__xludf.DUMMYFUNCTION("""COMPUTED_VALUE"""),42713.66666666667)</f>
        <v>42713.66667</v>
      </c>
      <c r="B743" s="1">
        <f>IFERROR(__xludf.DUMMYFUNCTION("""COMPUTED_VALUE"""),106.3)</f>
        <v>106.3</v>
      </c>
    </row>
    <row r="744">
      <c r="A744" s="2">
        <f>IFERROR(__xludf.DUMMYFUNCTION("""COMPUTED_VALUE"""),42716.66666666667)</f>
        <v>42716.66667</v>
      </c>
      <c r="B744" s="1">
        <f>IFERROR(__xludf.DUMMYFUNCTION("""COMPUTED_VALUE"""),106.86)</f>
        <v>106.86</v>
      </c>
    </row>
    <row r="745">
      <c r="A745" s="2">
        <f>IFERROR(__xludf.DUMMYFUNCTION("""COMPUTED_VALUE"""),42717.66666666667)</f>
        <v>42717.66667</v>
      </c>
      <c r="B745" s="1">
        <f>IFERROR(__xludf.DUMMYFUNCTION("""COMPUTED_VALUE"""),108.16)</f>
        <v>108.16</v>
      </c>
    </row>
    <row r="746">
      <c r="A746" s="2">
        <f>IFERROR(__xludf.DUMMYFUNCTION("""COMPUTED_VALUE"""),42718.66666666667)</f>
        <v>42718.66667</v>
      </c>
      <c r="B746" s="1">
        <f>IFERROR(__xludf.DUMMYFUNCTION("""COMPUTED_VALUE"""),105.06)</f>
        <v>105.06</v>
      </c>
    </row>
    <row r="747">
      <c r="A747" s="2">
        <f>IFERROR(__xludf.DUMMYFUNCTION("""COMPUTED_VALUE"""),42719.66666666667)</f>
        <v>42719.66667</v>
      </c>
      <c r="B747" s="1">
        <f>IFERROR(__xludf.DUMMYFUNCTION("""COMPUTED_VALUE"""),105.5)</f>
        <v>105.5</v>
      </c>
    </row>
    <row r="748">
      <c r="A748" s="2">
        <f>IFERROR(__xludf.DUMMYFUNCTION("""COMPUTED_VALUE"""),42720.66666666667)</f>
        <v>42720.66667</v>
      </c>
      <c r="B748" s="1">
        <f>IFERROR(__xludf.DUMMYFUNCTION("""COMPUTED_VALUE"""),106.11)</f>
        <v>106.11</v>
      </c>
    </row>
    <row r="749">
      <c r="A749" s="2">
        <f>IFERROR(__xludf.DUMMYFUNCTION("""COMPUTED_VALUE"""),42723.66666666667)</f>
        <v>42723.66667</v>
      </c>
      <c r="B749" s="1">
        <f>IFERROR(__xludf.DUMMYFUNCTION("""COMPUTED_VALUE"""),105.67)</f>
        <v>105.67</v>
      </c>
    </row>
    <row r="750">
      <c r="A750" s="2">
        <f>IFERROR(__xludf.DUMMYFUNCTION("""COMPUTED_VALUE"""),42724.66666666667)</f>
        <v>42724.66667</v>
      </c>
      <c r="B750" s="1">
        <f>IFERROR(__xludf.DUMMYFUNCTION("""COMPUTED_VALUE"""),105.53)</f>
        <v>105.53</v>
      </c>
    </row>
    <row r="751">
      <c r="A751" s="2">
        <f>IFERROR(__xludf.DUMMYFUNCTION("""COMPUTED_VALUE"""),42725.66666666667)</f>
        <v>42725.66667</v>
      </c>
      <c r="B751" s="1">
        <f>IFERROR(__xludf.DUMMYFUNCTION("""COMPUTED_VALUE"""),105.67)</f>
        <v>105.67</v>
      </c>
    </row>
    <row r="752">
      <c r="A752" s="2">
        <f>IFERROR(__xludf.DUMMYFUNCTION("""COMPUTED_VALUE"""),42726.66666666667)</f>
        <v>42726.66667</v>
      </c>
      <c r="B752" s="1">
        <f>IFERROR(__xludf.DUMMYFUNCTION("""COMPUTED_VALUE"""),106.1)</f>
        <v>106.1</v>
      </c>
    </row>
    <row r="753">
      <c r="A753" s="2">
        <f>IFERROR(__xludf.DUMMYFUNCTION("""COMPUTED_VALUE"""),42727.66666666667)</f>
        <v>42727.66667</v>
      </c>
      <c r="B753" s="1">
        <f>IFERROR(__xludf.DUMMYFUNCTION("""COMPUTED_VALUE"""),105.93)</f>
        <v>105.93</v>
      </c>
    </row>
    <row r="754">
      <c r="A754" s="2">
        <f>IFERROR(__xludf.DUMMYFUNCTION("""COMPUTED_VALUE"""),42731.66666666667)</f>
        <v>42731.66667</v>
      </c>
      <c r="B754" s="1">
        <f>IFERROR(__xludf.DUMMYFUNCTION("""COMPUTED_VALUE"""),106.22)</f>
        <v>106.22</v>
      </c>
    </row>
    <row r="755">
      <c r="A755" s="2">
        <f>IFERROR(__xludf.DUMMYFUNCTION("""COMPUTED_VALUE"""),42732.66666666667)</f>
        <v>42732.66667</v>
      </c>
      <c r="B755" s="1">
        <f>IFERROR(__xludf.DUMMYFUNCTION("""COMPUTED_VALUE"""),105.13)</f>
        <v>105.13</v>
      </c>
    </row>
    <row r="756">
      <c r="A756" s="2">
        <f>IFERROR(__xludf.DUMMYFUNCTION("""COMPUTED_VALUE"""),42733.66666666667)</f>
        <v>42733.66667</v>
      </c>
      <c r="B756" s="1">
        <f>IFERROR(__xludf.DUMMYFUNCTION("""COMPUTED_VALUE"""),104.88)</f>
        <v>104.88</v>
      </c>
    </row>
    <row r="757">
      <c r="A757" s="2">
        <f>IFERROR(__xludf.DUMMYFUNCTION("""COMPUTED_VALUE"""),42734.66666666667)</f>
        <v>42734.66667</v>
      </c>
      <c r="B757" s="1">
        <f>IFERROR(__xludf.DUMMYFUNCTION("""COMPUTED_VALUE"""),104.68)</f>
        <v>104.68</v>
      </c>
    </row>
    <row r="758">
      <c r="A758" s="2">
        <f>IFERROR(__xludf.DUMMYFUNCTION("""COMPUTED_VALUE"""),42738.66666666667)</f>
        <v>42738.66667</v>
      </c>
      <c r="B758" s="1">
        <f>IFERROR(__xludf.DUMMYFUNCTION("""COMPUTED_VALUE"""),105.91)</f>
        <v>105.91</v>
      </c>
    </row>
    <row r="759">
      <c r="A759" s="2">
        <f>IFERROR(__xludf.DUMMYFUNCTION("""COMPUTED_VALUE"""),42739.66666666667)</f>
        <v>42739.66667</v>
      </c>
      <c r="B759" s="1">
        <f>IFERROR(__xludf.DUMMYFUNCTION("""COMPUTED_VALUE"""),105.88)</f>
        <v>105.88</v>
      </c>
    </row>
    <row r="760">
      <c r="A760" s="2">
        <f>IFERROR(__xludf.DUMMYFUNCTION("""COMPUTED_VALUE"""),42740.66666666667)</f>
        <v>42740.66667</v>
      </c>
      <c r="B760" s="1">
        <f>IFERROR(__xludf.DUMMYFUNCTION("""COMPUTED_VALUE"""),105.59)</f>
        <v>105.59</v>
      </c>
    </row>
    <row r="761">
      <c r="A761" s="2">
        <f>IFERROR(__xludf.DUMMYFUNCTION("""COMPUTED_VALUE"""),42741.66666666667)</f>
        <v>42741.66667</v>
      </c>
      <c r="B761" s="1">
        <f>IFERROR(__xludf.DUMMYFUNCTION("""COMPUTED_VALUE"""),105.56)</f>
        <v>105.56</v>
      </c>
    </row>
    <row r="762">
      <c r="A762" s="2">
        <f>IFERROR(__xludf.DUMMYFUNCTION("""COMPUTED_VALUE"""),42744.66666666667)</f>
        <v>42744.66667</v>
      </c>
      <c r="B762" s="1">
        <f>IFERROR(__xludf.DUMMYFUNCTION("""COMPUTED_VALUE"""),103.89)</f>
        <v>103.89</v>
      </c>
    </row>
    <row r="763">
      <c r="A763" s="2">
        <f>IFERROR(__xludf.DUMMYFUNCTION("""COMPUTED_VALUE"""),42745.66666666667)</f>
        <v>42745.66667</v>
      </c>
      <c r="B763" s="1">
        <f>IFERROR(__xludf.DUMMYFUNCTION("""COMPUTED_VALUE"""),102.95)</f>
        <v>102.95</v>
      </c>
    </row>
    <row r="764">
      <c r="A764" s="2">
        <f>IFERROR(__xludf.DUMMYFUNCTION("""COMPUTED_VALUE"""),42746.66666666667)</f>
        <v>42746.66667</v>
      </c>
      <c r="B764" s="1">
        <f>IFERROR(__xludf.DUMMYFUNCTION("""COMPUTED_VALUE"""),104.13)</f>
        <v>104.13</v>
      </c>
    </row>
    <row r="765">
      <c r="A765" s="2">
        <f>IFERROR(__xludf.DUMMYFUNCTION("""COMPUTED_VALUE"""),42747.66666666667)</f>
        <v>42747.66667</v>
      </c>
      <c r="B765" s="1">
        <f>IFERROR(__xludf.DUMMYFUNCTION("""COMPUTED_VALUE"""),103.59)</f>
        <v>103.59</v>
      </c>
    </row>
    <row r="766">
      <c r="A766" s="2">
        <f>IFERROR(__xludf.DUMMYFUNCTION("""COMPUTED_VALUE"""),42748.66666666667)</f>
        <v>42748.66667</v>
      </c>
      <c r="B766" s="1">
        <f>IFERROR(__xludf.DUMMYFUNCTION("""COMPUTED_VALUE"""),103.25)</f>
        <v>103.25</v>
      </c>
    </row>
    <row r="767">
      <c r="A767" s="2">
        <f>IFERROR(__xludf.DUMMYFUNCTION("""COMPUTED_VALUE"""),42752.66666666667)</f>
        <v>42752.66667</v>
      </c>
      <c r="B767" s="1">
        <f>IFERROR(__xludf.DUMMYFUNCTION("""COMPUTED_VALUE"""),103.91)</f>
        <v>103.91</v>
      </c>
    </row>
    <row r="768">
      <c r="A768" s="2">
        <f>IFERROR(__xludf.DUMMYFUNCTION("""COMPUTED_VALUE"""),42753.66666666667)</f>
        <v>42753.66667</v>
      </c>
      <c r="B768" s="1">
        <f>IFERROR(__xludf.DUMMYFUNCTION("""COMPUTED_VALUE"""),103.55)</f>
        <v>103.55</v>
      </c>
    </row>
    <row r="769">
      <c r="A769" s="2">
        <f>IFERROR(__xludf.DUMMYFUNCTION("""COMPUTED_VALUE"""),42754.66666666667)</f>
        <v>42754.66667</v>
      </c>
      <c r="B769" s="1">
        <f>IFERROR(__xludf.DUMMYFUNCTION("""COMPUTED_VALUE"""),102.92)</f>
        <v>102.92</v>
      </c>
    </row>
    <row r="770">
      <c r="A770" s="2">
        <f>IFERROR(__xludf.DUMMYFUNCTION("""COMPUTED_VALUE"""),42755.66666666667)</f>
        <v>42755.66667</v>
      </c>
      <c r="B770" s="1">
        <f>IFERROR(__xludf.DUMMYFUNCTION("""COMPUTED_VALUE"""),103.47)</f>
        <v>103.47</v>
      </c>
    </row>
    <row r="771">
      <c r="A771" s="2">
        <f>IFERROR(__xludf.DUMMYFUNCTION("""COMPUTED_VALUE"""),42758.66666666667)</f>
        <v>42758.66667</v>
      </c>
      <c r="B771" s="1">
        <f>IFERROR(__xludf.DUMMYFUNCTION("""COMPUTED_VALUE"""),102.3)</f>
        <v>102.3</v>
      </c>
    </row>
    <row r="772">
      <c r="A772" s="2">
        <f>IFERROR(__xludf.DUMMYFUNCTION("""COMPUTED_VALUE"""),42759.66666666667)</f>
        <v>42759.66667</v>
      </c>
      <c r="B772" s="1">
        <f>IFERROR(__xludf.DUMMYFUNCTION("""COMPUTED_VALUE"""),103.41)</f>
        <v>103.41</v>
      </c>
    </row>
    <row r="773">
      <c r="A773" s="2">
        <f>IFERROR(__xludf.DUMMYFUNCTION("""COMPUTED_VALUE"""),42760.66666666667)</f>
        <v>42760.66667</v>
      </c>
      <c r="B773" s="1">
        <f>IFERROR(__xludf.DUMMYFUNCTION("""COMPUTED_VALUE"""),104.14)</f>
        <v>104.14</v>
      </c>
    </row>
    <row r="774">
      <c r="A774" s="2">
        <f>IFERROR(__xludf.DUMMYFUNCTION("""COMPUTED_VALUE"""),42761.66666666667)</f>
        <v>42761.66667</v>
      </c>
      <c r="B774" s="1">
        <f>IFERROR(__xludf.DUMMYFUNCTION("""COMPUTED_VALUE"""),104.16)</f>
        <v>104.16</v>
      </c>
    </row>
    <row r="775">
      <c r="A775" s="2">
        <f>IFERROR(__xludf.DUMMYFUNCTION("""COMPUTED_VALUE"""),42762.66666666667)</f>
        <v>42762.66667</v>
      </c>
      <c r="B775" s="1">
        <f>IFERROR(__xludf.DUMMYFUNCTION("""COMPUTED_VALUE"""),103.02)</f>
        <v>103.02</v>
      </c>
    </row>
    <row r="776">
      <c r="A776" s="2">
        <f>IFERROR(__xludf.DUMMYFUNCTION("""COMPUTED_VALUE"""),42765.66666666667)</f>
        <v>42765.66667</v>
      </c>
      <c r="B776" s="1">
        <f>IFERROR(__xludf.DUMMYFUNCTION("""COMPUTED_VALUE"""),101.08)</f>
        <v>101.08</v>
      </c>
    </row>
    <row r="777">
      <c r="A777" s="2">
        <f>IFERROR(__xludf.DUMMYFUNCTION("""COMPUTED_VALUE"""),42766.66666666667)</f>
        <v>42766.66667</v>
      </c>
      <c r="B777" s="1">
        <f>IFERROR(__xludf.DUMMYFUNCTION("""COMPUTED_VALUE"""),101.05)</f>
        <v>101.05</v>
      </c>
    </row>
    <row r="778">
      <c r="A778" s="2">
        <f>IFERROR(__xludf.DUMMYFUNCTION("""COMPUTED_VALUE"""),42767.66666666667)</f>
        <v>42767.66667</v>
      </c>
      <c r="B778" s="1">
        <f>IFERROR(__xludf.DUMMYFUNCTION("""COMPUTED_VALUE"""),100.33)</f>
        <v>100.33</v>
      </c>
    </row>
    <row r="779">
      <c r="A779" s="2">
        <f>IFERROR(__xludf.DUMMYFUNCTION("""COMPUTED_VALUE"""),42768.66666666667)</f>
        <v>42768.66667</v>
      </c>
      <c r="B779" s="1">
        <f>IFERROR(__xludf.DUMMYFUNCTION("""COMPUTED_VALUE"""),100.94)</f>
        <v>100.94</v>
      </c>
    </row>
    <row r="780">
      <c r="A780" s="2">
        <f>IFERROR(__xludf.DUMMYFUNCTION("""COMPUTED_VALUE"""),42769.66666666667)</f>
        <v>42769.66667</v>
      </c>
      <c r="B780" s="1">
        <f>IFERROR(__xludf.DUMMYFUNCTION("""COMPUTED_VALUE"""),101.94)</f>
        <v>101.94</v>
      </c>
    </row>
    <row r="781">
      <c r="A781" s="2">
        <f>IFERROR(__xludf.DUMMYFUNCTION("""COMPUTED_VALUE"""),42772.66666666667)</f>
        <v>42772.66667</v>
      </c>
      <c r="B781" s="1">
        <f>IFERROR(__xludf.DUMMYFUNCTION("""COMPUTED_VALUE"""),100.97)</f>
        <v>100.97</v>
      </c>
    </row>
    <row r="782">
      <c r="A782" s="2">
        <f>IFERROR(__xludf.DUMMYFUNCTION("""COMPUTED_VALUE"""),42773.66666666667)</f>
        <v>42773.66667</v>
      </c>
      <c r="B782" s="1">
        <f>IFERROR(__xludf.DUMMYFUNCTION("""COMPUTED_VALUE"""),99.43)</f>
        <v>99.43</v>
      </c>
    </row>
    <row r="783">
      <c r="A783" s="2">
        <f>IFERROR(__xludf.DUMMYFUNCTION("""COMPUTED_VALUE"""),42774.66666666667)</f>
        <v>42774.66667</v>
      </c>
      <c r="B783" s="1">
        <f>IFERROR(__xludf.DUMMYFUNCTION("""COMPUTED_VALUE"""),99.5)</f>
        <v>99.5</v>
      </c>
    </row>
    <row r="784">
      <c r="A784" s="2">
        <f>IFERROR(__xludf.DUMMYFUNCTION("""COMPUTED_VALUE"""),42775.66666666667)</f>
        <v>42775.66667</v>
      </c>
      <c r="B784" s="1">
        <f>IFERROR(__xludf.DUMMYFUNCTION("""COMPUTED_VALUE"""),100.58)</f>
        <v>100.58</v>
      </c>
    </row>
    <row r="785">
      <c r="A785" s="2">
        <f>IFERROR(__xludf.DUMMYFUNCTION("""COMPUTED_VALUE"""),42776.66666666667)</f>
        <v>42776.66667</v>
      </c>
      <c r="B785" s="1">
        <f>IFERROR(__xludf.DUMMYFUNCTION("""COMPUTED_VALUE"""),101.35)</f>
        <v>101.35</v>
      </c>
    </row>
    <row r="786">
      <c r="A786" s="2">
        <f>IFERROR(__xludf.DUMMYFUNCTION("""COMPUTED_VALUE"""),42779.66666666667)</f>
        <v>42779.66667</v>
      </c>
      <c r="B786" s="1">
        <f>IFERROR(__xludf.DUMMYFUNCTION("""COMPUTED_VALUE"""),101.45)</f>
        <v>101.45</v>
      </c>
    </row>
    <row r="787">
      <c r="A787" s="2">
        <f>IFERROR(__xludf.DUMMYFUNCTION("""COMPUTED_VALUE"""),42780.66666666667)</f>
        <v>42780.66667</v>
      </c>
      <c r="B787" s="1">
        <f>IFERROR(__xludf.DUMMYFUNCTION("""COMPUTED_VALUE"""),101.85)</f>
        <v>101.85</v>
      </c>
    </row>
    <row r="788">
      <c r="A788" s="2">
        <f>IFERROR(__xludf.DUMMYFUNCTION("""COMPUTED_VALUE"""),42781.66666666667)</f>
        <v>42781.66667</v>
      </c>
      <c r="B788" s="1">
        <f>IFERROR(__xludf.DUMMYFUNCTION("""COMPUTED_VALUE"""),101.44)</f>
        <v>101.44</v>
      </c>
    </row>
    <row r="789">
      <c r="A789" s="2">
        <f>IFERROR(__xludf.DUMMYFUNCTION("""COMPUTED_VALUE"""),42782.66666666667)</f>
        <v>42782.66667</v>
      </c>
      <c r="B789" s="1">
        <f>IFERROR(__xludf.DUMMYFUNCTION("""COMPUTED_VALUE"""),100.03)</f>
        <v>100.03</v>
      </c>
    </row>
    <row r="790">
      <c r="A790" s="2">
        <f>IFERROR(__xludf.DUMMYFUNCTION("""COMPUTED_VALUE"""),42783.66666666667)</f>
        <v>42783.66667</v>
      </c>
      <c r="B790" s="1">
        <f>IFERROR(__xludf.DUMMYFUNCTION("""COMPUTED_VALUE"""),99.4)</f>
        <v>99.4</v>
      </c>
    </row>
    <row r="791">
      <c r="A791" s="2">
        <f>IFERROR(__xludf.DUMMYFUNCTION("""COMPUTED_VALUE"""),42787.66666666667)</f>
        <v>42787.66667</v>
      </c>
      <c r="B791" s="1">
        <f>IFERROR(__xludf.DUMMYFUNCTION("""COMPUTED_VALUE"""),100.14)</f>
        <v>100.14</v>
      </c>
    </row>
    <row r="792">
      <c r="A792" s="2">
        <f>IFERROR(__xludf.DUMMYFUNCTION("""COMPUTED_VALUE"""),42788.66666666667)</f>
        <v>42788.66667</v>
      </c>
      <c r="B792" s="1">
        <f>IFERROR(__xludf.DUMMYFUNCTION("""COMPUTED_VALUE"""),98.48)</f>
        <v>98.48</v>
      </c>
    </row>
    <row r="793">
      <c r="A793" s="2">
        <f>IFERROR(__xludf.DUMMYFUNCTION("""COMPUTED_VALUE"""),42789.66666666667)</f>
        <v>42789.66667</v>
      </c>
      <c r="B793" s="1">
        <f>IFERROR(__xludf.DUMMYFUNCTION("""COMPUTED_VALUE"""),98.87)</f>
        <v>98.87</v>
      </c>
    </row>
    <row r="794">
      <c r="A794" s="2">
        <f>IFERROR(__xludf.DUMMYFUNCTION("""COMPUTED_VALUE"""),42790.66666666667)</f>
        <v>42790.66667</v>
      </c>
      <c r="B794" s="1">
        <f>IFERROR(__xludf.DUMMYFUNCTION("""COMPUTED_VALUE"""),97.76)</f>
        <v>97.76</v>
      </c>
    </row>
    <row r="795">
      <c r="A795" s="2">
        <f>IFERROR(__xludf.DUMMYFUNCTION("""COMPUTED_VALUE"""),42793.66666666667)</f>
        <v>42793.66667</v>
      </c>
      <c r="B795" s="1">
        <f>IFERROR(__xludf.DUMMYFUNCTION("""COMPUTED_VALUE"""),98.75)</f>
        <v>98.75</v>
      </c>
    </row>
    <row r="796">
      <c r="A796" s="2">
        <f>IFERROR(__xludf.DUMMYFUNCTION("""COMPUTED_VALUE"""),42794.66666666667)</f>
        <v>42794.66667</v>
      </c>
      <c r="B796" s="1">
        <f>IFERROR(__xludf.DUMMYFUNCTION("""COMPUTED_VALUE"""),98.37)</f>
        <v>98.37</v>
      </c>
    </row>
    <row r="797">
      <c r="A797" s="2">
        <f>IFERROR(__xludf.DUMMYFUNCTION("""COMPUTED_VALUE"""),42795.66666666667)</f>
        <v>42795.66667</v>
      </c>
      <c r="B797" s="1">
        <f>IFERROR(__xludf.DUMMYFUNCTION("""COMPUTED_VALUE"""),100.46)</f>
        <v>100.46</v>
      </c>
    </row>
    <row r="798">
      <c r="A798" s="2">
        <f>IFERROR(__xludf.DUMMYFUNCTION("""COMPUTED_VALUE"""),42796.66666666667)</f>
        <v>42796.66667</v>
      </c>
      <c r="B798" s="1">
        <f>IFERROR(__xludf.DUMMYFUNCTION("""COMPUTED_VALUE"""),99.42)</f>
        <v>99.42</v>
      </c>
    </row>
    <row r="799">
      <c r="A799" s="2">
        <f>IFERROR(__xludf.DUMMYFUNCTION("""COMPUTED_VALUE"""),42797.66666666667)</f>
        <v>42797.66667</v>
      </c>
      <c r="B799" s="1">
        <f>IFERROR(__xludf.DUMMYFUNCTION("""COMPUTED_VALUE"""),99.09)</f>
        <v>99.09</v>
      </c>
    </row>
    <row r="800">
      <c r="A800" s="2">
        <f>IFERROR(__xludf.DUMMYFUNCTION("""COMPUTED_VALUE"""),42800.66666666667)</f>
        <v>42800.66667</v>
      </c>
      <c r="B800" s="1">
        <f>IFERROR(__xludf.DUMMYFUNCTION("""COMPUTED_VALUE"""),99.31)</f>
        <v>99.31</v>
      </c>
    </row>
    <row r="801">
      <c r="A801" s="2">
        <f>IFERROR(__xludf.DUMMYFUNCTION("""COMPUTED_VALUE"""),42801.66666666667)</f>
        <v>42801.66667</v>
      </c>
      <c r="B801" s="1">
        <f>IFERROR(__xludf.DUMMYFUNCTION("""COMPUTED_VALUE"""),98.45)</f>
        <v>98.45</v>
      </c>
    </row>
    <row r="802">
      <c r="A802" s="2">
        <f>IFERROR(__xludf.DUMMYFUNCTION("""COMPUTED_VALUE"""),42802.66666666667)</f>
        <v>42802.66667</v>
      </c>
      <c r="B802" s="1">
        <f>IFERROR(__xludf.DUMMYFUNCTION("""COMPUTED_VALUE"""),95.79)</f>
        <v>95.79</v>
      </c>
    </row>
    <row r="803">
      <c r="A803" s="2">
        <f>IFERROR(__xludf.DUMMYFUNCTION("""COMPUTED_VALUE"""),42803.66666666667)</f>
        <v>42803.66667</v>
      </c>
      <c r="B803" s="1">
        <f>IFERROR(__xludf.DUMMYFUNCTION("""COMPUTED_VALUE"""),96.23)</f>
        <v>96.23</v>
      </c>
    </row>
    <row r="804">
      <c r="A804" s="2">
        <f>IFERROR(__xludf.DUMMYFUNCTION("""COMPUTED_VALUE"""),42804.66666666667)</f>
        <v>42804.66667</v>
      </c>
      <c r="B804" s="1">
        <f>IFERROR(__xludf.DUMMYFUNCTION("""COMPUTED_VALUE"""),96.23)</f>
        <v>96.23</v>
      </c>
    </row>
    <row r="805">
      <c r="A805" s="2">
        <f>IFERROR(__xludf.DUMMYFUNCTION("""COMPUTED_VALUE"""),42807.66666666667)</f>
        <v>42807.66667</v>
      </c>
      <c r="B805" s="1">
        <f>IFERROR(__xludf.DUMMYFUNCTION("""COMPUTED_VALUE"""),96.33)</f>
        <v>96.33</v>
      </c>
    </row>
    <row r="806">
      <c r="A806" s="2">
        <f>IFERROR(__xludf.DUMMYFUNCTION("""COMPUTED_VALUE"""),42808.66666666667)</f>
        <v>42808.66667</v>
      </c>
      <c r="B806" s="1">
        <f>IFERROR(__xludf.DUMMYFUNCTION("""COMPUTED_VALUE"""),95.14)</f>
        <v>95.14</v>
      </c>
    </row>
    <row r="807">
      <c r="A807" s="2">
        <f>IFERROR(__xludf.DUMMYFUNCTION("""COMPUTED_VALUE"""),42809.66666666667)</f>
        <v>42809.66667</v>
      </c>
      <c r="B807" s="1">
        <f>IFERROR(__xludf.DUMMYFUNCTION("""COMPUTED_VALUE"""),97.21)</f>
        <v>97.21</v>
      </c>
    </row>
    <row r="808">
      <c r="A808" s="2">
        <f>IFERROR(__xludf.DUMMYFUNCTION("""COMPUTED_VALUE"""),42810.66666666667)</f>
        <v>42810.66667</v>
      </c>
      <c r="B808" s="1">
        <f>IFERROR(__xludf.DUMMYFUNCTION("""COMPUTED_VALUE"""),96.63)</f>
        <v>96.63</v>
      </c>
    </row>
    <row r="809">
      <c r="A809" s="2">
        <f>IFERROR(__xludf.DUMMYFUNCTION("""COMPUTED_VALUE"""),42811.66666666667)</f>
        <v>42811.66667</v>
      </c>
      <c r="B809" s="1">
        <f>IFERROR(__xludf.DUMMYFUNCTION("""COMPUTED_VALUE"""),96.6)</f>
        <v>96.6</v>
      </c>
    </row>
    <row r="810">
      <c r="A810" s="2">
        <f>IFERROR(__xludf.DUMMYFUNCTION("""COMPUTED_VALUE"""),42814.66666666667)</f>
        <v>42814.66667</v>
      </c>
      <c r="B810" s="1">
        <f>IFERROR(__xludf.DUMMYFUNCTION("""COMPUTED_VALUE"""),96.46)</f>
        <v>96.46</v>
      </c>
    </row>
    <row r="811">
      <c r="A811" s="2">
        <f>IFERROR(__xludf.DUMMYFUNCTION("""COMPUTED_VALUE"""),42815.66666666667)</f>
        <v>42815.66667</v>
      </c>
      <c r="B811" s="1">
        <f>IFERROR(__xludf.DUMMYFUNCTION("""COMPUTED_VALUE"""),95.57)</f>
        <v>95.57</v>
      </c>
    </row>
    <row r="812">
      <c r="A812" s="2">
        <f>IFERROR(__xludf.DUMMYFUNCTION("""COMPUTED_VALUE"""),42816.66666666667)</f>
        <v>42816.66667</v>
      </c>
      <c r="B812" s="1">
        <f>IFERROR(__xludf.DUMMYFUNCTION("""COMPUTED_VALUE"""),95.45)</f>
        <v>95.45</v>
      </c>
    </row>
    <row r="813">
      <c r="A813" s="2">
        <f>IFERROR(__xludf.DUMMYFUNCTION("""COMPUTED_VALUE"""),42817.66666666667)</f>
        <v>42817.66667</v>
      </c>
      <c r="B813" s="1">
        <f>IFERROR(__xludf.DUMMYFUNCTION("""COMPUTED_VALUE"""),95.13)</f>
        <v>95.13</v>
      </c>
    </row>
    <row r="814">
      <c r="A814" s="2">
        <f>IFERROR(__xludf.DUMMYFUNCTION("""COMPUTED_VALUE"""),42818.66666666667)</f>
        <v>42818.66667</v>
      </c>
      <c r="B814" s="1">
        <f>IFERROR(__xludf.DUMMYFUNCTION("""COMPUTED_VALUE"""),94.15)</f>
        <v>94.15</v>
      </c>
    </row>
    <row r="815">
      <c r="A815" s="2">
        <f>IFERROR(__xludf.DUMMYFUNCTION("""COMPUTED_VALUE"""),42821.66666666667)</f>
        <v>42821.66667</v>
      </c>
      <c r="B815" s="1">
        <f>IFERROR(__xludf.DUMMYFUNCTION("""COMPUTED_VALUE"""),93.84)</f>
        <v>93.84</v>
      </c>
    </row>
    <row r="816">
      <c r="A816" s="2">
        <f>IFERROR(__xludf.DUMMYFUNCTION("""COMPUTED_VALUE"""),42822.66666666667)</f>
        <v>42822.66667</v>
      </c>
      <c r="B816" s="1">
        <f>IFERROR(__xludf.DUMMYFUNCTION("""COMPUTED_VALUE"""),95.24)</f>
        <v>95.24</v>
      </c>
    </row>
    <row r="817">
      <c r="A817" s="2">
        <f>IFERROR(__xludf.DUMMYFUNCTION("""COMPUTED_VALUE"""),42823.66666666667)</f>
        <v>42823.66667</v>
      </c>
      <c r="B817" s="1">
        <f>IFERROR(__xludf.DUMMYFUNCTION("""COMPUTED_VALUE"""),96.54)</f>
        <v>96.54</v>
      </c>
    </row>
    <row r="818">
      <c r="A818" s="2">
        <f>IFERROR(__xludf.DUMMYFUNCTION("""COMPUTED_VALUE"""),42824.66666666667)</f>
        <v>42824.66667</v>
      </c>
      <c r="B818" s="1">
        <f>IFERROR(__xludf.DUMMYFUNCTION("""COMPUTED_VALUE"""),96.86)</f>
        <v>96.86</v>
      </c>
    </row>
    <row r="819">
      <c r="A819" s="2">
        <f>IFERROR(__xludf.DUMMYFUNCTION("""COMPUTED_VALUE"""),42825.66666666667)</f>
        <v>42825.66667</v>
      </c>
      <c r="B819" s="1">
        <f>IFERROR(__xludf.DUMMYFUNCTION("""COMPUTED_VALUE"""),96.71)</f>
        <v>96.71</v>
      </c>
    </row>
    <row r="820">
      <c r="A820" s="2">
        <f>IFERROR(__xludf.DUMMYFUNCTION("""COMPUTED_VALUE"""),42828.66666666667)</f>
        <v>42828.66667</v>
      </c>
      <c r="B820" s="1">
        <f>IFERROR(__xludf.DUMMYFUNCTION("""COMPUTED_VALUE"""),96.46)</f>
        <v>96.46</v>
      </c>
    </row>
    <row r="821">
      <c r="A821" s="2">
        <f>IFERROR(__xludf.DUMMYFUNCTION("""COMPUTED_VALUE"""),42829.66666666667)</f>
        <v>42829.66667</v>
      </c>
      <c r="B821" s="1">
        <f>IFERROR(__xludf.DUMMYFUNCTION("""COMPUTED_VALUE"""),97.2)</f>
        <v>97.2</v>
      </c>
    </row>
    <row r="822">
      <c r="A822" s="2">
        <f>IFERROR(__xludf.DUMMYFUNCTION("""COMPUTED_VALUE"""),42830.66666666667)</f>
        <v>42830.66667</v>
      </c>
      <c r="B822" s="1">
        <f>IFERROR(__xludf.DUMMYFUNCTION("""COMPUTED_VALUE"""),96.69)</f>
        <v>96.69</v>
      </c>
    </row>
    <row r="823">
      <c r="A823" s="2">
        <f>IFERROR(__xludf.DUMMYFUNCTION("""COMPUTED_VALUE"""),42831.66666666667)</f>
        <v>42831.66667</v>
      </c>
      <c r="B823" s="1">
        <f>IFERROR(__xludf.DUMMYFUNCTION("""COMPUTED_VALUE"""),97.51)</f>
        <v>97.51</v>
      </c>
    </row>
    <row r="824">
      <c r="A824" s="2">
        <f>IFERROR(__xludf.DUMMYFUNCTION("""COMPUTED_VALUE"""),42832.66666666667)</f>
        <v>42832.66667</v>
      </c>
      <c r="B824" s="1">
        <f>IFERROR(__xludf.DUMMYFUNCTION("""COMPUTED_VALUE"""),97.14)</f>
        <v>97.14</v>
      </c>
    </row>
    <row r="825">
      <c r="A825" s="2">
        <f>IFERROR(__xludf.DUMMYFUNCTION("""COMPUTED_VALUE"""),42835.66666666667)</f>
        <v>42835.66667</v>
      </c>
      <c r="B825" s="1">
        <f>IFERROR(__xludf.DUMMYFUNCTION("""COMPUTED_VALUE"""),98.0)</f>
        <v>98</v>
      </c>
    </row>
    <row r="826">
      <c r="A826" s="2">
        <f>IFERROR(__xludf.DUMMYFUNCTION("""COMPUTED_VALUE"""),42836.66666666667)</f>
        <v>42836.66667</v>
      </c>
      <c r="B826" s="1">
        <f>IFERROR(__xludf.DUMMYFUNCTION("""COMPUTED_VALUE"""),97.96)</f>
        <v>97.96</v>
      </c>
    </row>
    <row r="827">
      <c r="A827" s="2">
        <f>IFERROR(__xludf.DUMMYFUNCTION("""COMPUTED_VALUE"""),42837.66666666667)</f>
        <v>42837.66667</v>
      </c>
      <c r="B827" s="1">
        <f>IFERROR(__xludf.DUMMYFUNCTION("""COMPUTED_VALUE"""),97.34)</f>
        <v>97.34</v>
      </c>
    </row>
    <row r="828">
      <c r="A828" s="2">
        <f>IFERROR(__xludf.DUMMYFUNCTION("""COMPUTED_VALUE"""),42838.66666666667)</f>
        <v>42838.66667</v>
      </c>
      <c r="B828" s="1">
        <f>IFERROR(__xludf.DUMMYFUNCTION("""COMPUTED_VALUE"""),95.52)</f>
        <v>95.52</v>
      </c>
    </row>
    <row r="829">
      <c r="A829" s="2">
        <f>IFERROR(__xludf.DUMMYFUNCTION("""COMPUTED_VALUE"""),42842.66666666667)</f>
        <v>42842.66667</v>
      </c>
      <c r="B829" s="1">
        <f>IFERROR(__xludf.DUMMYFUNCTION("""COMPUTED_VALUE"""),95.67)</f>
        <v>95.67</v>
      </c>
    </row>
    <row r="830">
      <c r="A830" s="2">
        <f>IFERROR(__xludf.DUMMYFUNCTION("""COMPUTED_VALUE"""),42843.66666666667)</f>
        <v>42843.66667</v>
      </c>
      <c r="B830" s="1">
        <f>IFERROR(__xludf.DUMMYFUNCTION("""COMPUTED_VALUE"""),94.78)</f>
        <v>94.78</v>
      </c>
    </row>
    <row r="831">
      <c r="A831" s="2">
        <f>IFERROR(__xludf.DUMMYFUNCTION("""COMPUTED_VALUE"""),42844.66666666667)</f>
        <v>42844.66667</v>
      </c>
      <c r="B831" s="1">
        <f>IFERROR(__xludf.DUMMYFUNCTION("""COMPUTED_VALUE"""),93.3)</f>
        <v>93.3</v>
      </c>
    </row>
    <row r="832">
      <c r="A832" s="2">
        <f>IFERROR(__xludf.DUMMYFUNCTION("""COMPUTED_VALUE"""),42845.66666666667)</f>
        <v>42845.66667</v>
      </c>
      <c r="B832" s="1">
        <f>IFERROR(__xludf.DUMMYFUNCTION("""COMPUTED_VALUE"""),93.62)</f>
        <v>93.62</v>
      </c>
    </row>
    <row r="833">
      <c r="A833" s="2">
        <f>IFERROR(__xludf.DUMMYFUNCTION("""COMPUTED_VALUE"""),42846.66666666667)</f>
        <v>42846.66667</v>
      </c>
      <c r="B833" s="1">
        <f>IFERROR(__xludf.DUMMYFUNCTION("""COMPUTED_VALUE"""),93.26)</f>
        <v>93.26</v>
      </c>
    </row>
    <row r="834">
      <c r="A834" s="2">
        <f>IFERROR(__xludf.DUMMYFUNCTION("""COMPUTED_VALUE"""),42849.66666666667)</f>
        <v>42849.66667</v>
      </c>
      <c r="B834" s="1">
        <f>IFERROR(__xludf.DUMMYFUNCTION("""COMPUTED_VALUE"""),93.73)</f>
        <v>93.73</v>
      </c>
    </row>
    <row r="835">
      <c r="A835" s="2">
        <f>IFERROR(__xludf.DUMMYFUNCTION("""COMPUTED_VALUE"""),42850.66666666667)</f>
        <v>42850.66667</v>
      </c>
      <c r="B835" s="1">
        <f>IFERROR(__xludf.DUMMYFUNCTION("""COMPUTED_VALUE"""),94.74)</f>
        <v>94.74</v>
      </c>
    </row>
    <row r="836">
      <c r="A836" s="2">
        <f>IFERROR(__xludf.DUMMYFUNCTION("""COMPUTED_VALUE"""),42851.66666666667)</f>
        <v>42851.66667</v>
      </c>
      <c r="B836" s="1">
        <f>IFERROR(__xludf.DUMMYFUNCTION("""COMPUTED_VALUE"""),94.4)</f>
        <v>94.4</v>
      </c>
    </row>
    <row r="837">
      <c r="A837" s="2">
        <f>IFERROR(__xludf.DUMMYFUNCTION("""COMPUTED_VALUE"""),42852.66666666667)</f>
        <v>42852.66667</v>
      </c>
      <c r="B837" s="1">
        <f>IFERROR(__xludf.DUMMYFUNCTION("""COMPUTED_VALUE"""),93.25)</f>
        <v>93.25</v>
      </c>
    </row>
    <row r="838">
      <c r="A838" s="2">
        <f>IFERROR(__xludf.DUMMYFUNCTION("""COMPUTED_VALUE"""),42853.66666666667)</f>
        <v>42853.66667</v>
      </c>
      <c r="B838" s="1">
        <f>IFERROR(__xludf.DUMMYFUNCTION("""COMPUTED_VALUE"""),93.33)</f>
        <v>93.33</v>
      </c>
    </row>
    <row r="839">
      <c r="A839" s="2">
        <f>IFERROR(__xludf.DUMMYFUNCTION("""COMPUTED_VALUE"""),42856.66666666667)</f>
        <v>42856.66667</v>
      </c>
      <c r="B839" s="1">
        <f>IFERROR(__xludf.DUMMYFUNCTION("""COMPUTED_VALUE"""),93.14)</f>
        <v>93.14</v>
      </c>
    </row>
    <row r="840">
      <c r="A840" s="2">
        <f>IFERROR(__xludf.DUMMYFUNCTION("""COMPUTED_VALUE"""),42857.66666666667)</f>
        <v>42857.66667</v>
      </c>
      <c r="B840" s="1">
        <f>IFERROR(__xludf.DUMMYFUNCTION("""COMPUTED_VALUE"""),92.54)</f>
        <v>92.54</v>
      </c>
    </row>
    <row r="841">
      <c r="A841" s="2">
        <f>IFERROR(__xludf.DUMMYFUNCTION("""COMPUTED_VALUE"""),42858.66666666667)</f>
        <v>42858.66667</v>
      </c>
      <c r="B841" s="1">
        <f>IFERROR(__xludf.DUMMYFUNCTION("""COMPUTED_VALUE"""),92.82)</f>
        <v>92.82</v>
      </c>
    </row>
    <row r="842">
      <c r="A842" s="2">
        <f>IFERROR(__xludf.DUMMYFUNCTION("""COMPUTED_VALUE"""),42859.66666666667)</f>
        <v>42859.66667</v>
      </c>
      <c r="B842" s="1">
        <f>IFERROR(__xludf.DUMMYFUNCTION("""COMPUTED_VALUE"""),90.81)</f>
        <v>90.81</v>
      </c>
    </row>
    <row r="843">
      <c r="A843" s="2">
        <f>IFERROR(__xludf.DUMMYFUNCTION("""COMPUTED_VALUE"""),42860.66666666667)</f>
        <v>42860.66667</v>
      </c>
      <c r="B843" s="1">
        <f>IFERROR(__xludf.DUMMYFUNCTION("""COMPUTED_VALUE"""),92.58)</f>
        <v>92.58</v>
      </c>
    </row>
    <row r="844">
      <c r="A844" s="2">
        <f>IFERROR(__xludf.DUMMYFUNCTION("""COMPUTED_VALUE"""),42863.66666666667)</f>
        <v>42863.66667</v>
      </c>
      <c r="B844" s="1">
        <f>IFERROR(__xludf.DUMMYFUNCTION("""COMPUTED_VALUE"""),93.19)</f>
        <v>93.19</v>
      </c>
    </row>
    <row r="845">
      <c r="A845" s="2">
        <f>IFERROR(__xludf.DUMMYFUNCTION("""COMPUTED_VALUE"""),42864.66666666667)</f>
        <v>42864.66667</v>
      </c>
      <c r="B845" s="1">
        <f>IFERROR(__xludf.DUMMYFUNCTION("""COMPUTED_VALUE"""),92.35)</f>
        <v>92.35</v>
      </c>
    </row>
    <row r="846">
      <c r="A846" s="2">
        <f>IFERROR(__xludf.DUMMYFUNCTION("""COMPUTED_VALUE"""),42865.66666666667)</f>
        <v>42865.66667</v>
      </c>
      <c r="B846" s="1">
        <f>IFERROR(__xludf.DUMMYFUNCTION("""COMPUTED_VALUE"""),93.71)</f>
        <v>93.71</v>
      </c>
    </row>
    <row r="847">
      <c r="A847" s="2">
        <f>IFERROR(__xludf.DUMMYFUNCTION("""COMPUTED_VALUE"""),42866.66666666667)</f>
        <v>42866.66667</v>
      </c>
      <c r="B847" s="1">
        <f>IFERROR(__xludf.DUMMYFUNCTION("""COMPUTED_VALUE"""),93.5)</f>
        <v>93.5</v>
      </c>
    </row>
    <row r="848">
      <c r="A848" s="2">
        <f>IFERROR(__xludf.DUMMYFUNCTION("""COMPUTED_VALUE"""),42867.66666666667)</f>
        <v>42867.66667</v>
      </c>
      <c r="B848" s="1">
        <f>IFERROR(__xludf.DUMMYFUNCTION("""COMPUTED_VALUE"""),93.18)</f>
        <v>93.18</v>
      </c>
    </row>
    <row r="849">
      <c r="A849" s="2">
        <f>IFERROR(__xludf.DUMMYFUNCTION("""COMPUTED_VALUE"""),42870.66666666667)</f>
        <v>42870.66667</v>
      </c>
      <c r="B849" s="1">
        <f>IFERROR(__xludf.DUMMYFUNCTION("""COMPUTED_VALUE"""),93.87)</f>
        <v>93.87</v>
      </c>
    </row>
    <row r="850">
      <c r="A850" s="2">
        <f>IFERROR(__xludf.DUMMYFUNCTION("""COMPUTED_VALUE"""),42871.66666666667)</f>
        <v>42871.66667</v>
      </c>
      <c r="B850" s="1">
        <f>IFERROR(__xludf.DUMMYFUNCTION("""COMPUTED_VALUE"""),93.46)</f>
        <v>93.46</v>
      </c>
    </row>
    <row r="851">
      <c r="A851" s="2">
        <f>IFERROR(__xludf.DUMMYFUNCTION("""COMPUTED_VALUE"""),42872.66666666667)</f>
        <v>42872.66667</v>
      </c>
      <c r="B851" s="1">
        <f>IFERROR(__xludf.DUMMYFUNCTION("""COMPUTED_VALUE"""),92.52)</f>
        <v>92.52</v>
      </c>
    </row>
    <row r="852">
      <c r="A852" s="2">
        <f>IFERROR(__xludf.DUMMYFUNCTION("""COMPUTED_VALUE"""),42873.66666666667)</f>
        <v>42873.66667</v>
      </c>
      <c r="B852" s="1">
        <f>IFERROR(__xludf.DUMMYFUNCTION("""COMPUTED_VALUE"""),92.42)</f>
        <v>92.42</v>
      </c>
    </row>
    <row r="853">
      <c r="A853" s="2">
        <f>IFERROR(__xludf.DUMMYFUNCTION("""COMPUTED_VALUE"""),42874.66666666667)</f>
        <v>42874.66667</v>
      </c>
      <c r="B853" s="1">
        <f>IFERROR(__xludf.DUMMYFUNCTION("""COMPUTED_VALUE"""),93.69)</f>
        <v>93.69</v>
      </c>
    </row>
    <row r="854">
      <c r="A854" s="2">
        <f>IFERROR(__xludf.DUMMYFUNCTION("""COMPUTED_VALUE"""),42877.66666666667)</f>
        <v>42877.66667</v>
      </c>
      <c r="B854" s="1">
        <f>IFERROR(__xludf.DUMMYFUNCTION("""COMPUTED_VALUE"""),93.44)</f>
        <v>93.44</v>
      </c>
    </row>
    <row r="855">
      <c r="A855" s="2">
        <f>IFERROR(__xludf.DUMMYFUNCTION("""COMPUTED_VALUE"""),42878.66666666667)</f>
        <v>42878.66667</v>
      </c>
      <c r="B855" s="1">
        <f>IFERROR(__xludf.DUMMYFUNCTION("""COMPUTED_VALUE"""),93.61)</f>
        <v>93.61</v>
      </c>
    </row>
    <row r="856">
      <c r="A856" s="2">
        <f>IFERROR(__xludf.DUMMYFUNCTION("""COMPUTED_VALUE"""),42879.66666666667)</f>
        <v>42879.66667</v>
      </c>
      <c r="B856" s="1">
        <f>IFERROR(__xludf.DUMMYFUNCTION("""COMPUTED_VALUE"""),93.12)</f>
        <v>93.12</v>
      </c>
    </row>
    <row r="857">
      <c r="A857" s="2">
        <f>IFERROR(__xludf.DUMMYFUNCTION("""COMPUTED_VALUE"""),42880.66666666667)</f>
        <v>42880.66667</v>
      </c>
      <c r="B857" s="1">
        <f>IFERROR(__xludf.DUMMYFUNCTION("""COMPUTED_VALUE"""),91.32)</f>
        <v>91.32</v>
      </c>
    </row>
    <row r="858">
      <c r="A858" s="2">
        <f>IFERROR(__xludf.DUMMYFUNCTION("""COMPUTED_VALUE"""),42881.66666666667)</f>
        <v>42881.66667</v>
      </c>
      <c r="B858" s="1">
        <f>IFERROR(__xludf.DUMMYFUNCTION("""COMPUTED_VALUE"""),91.31)</f>
        <v>91.31</v>
      </c>
    </row>
    <row r="859">
      <c r="A859" s="2">
        <f>IFERROR(__xludf.DUMMYFUNCTION("""COMPUTED_VALUE"""),42885.66666666667)</f>
        <v>42885.66667</v>
      </c>
      <c r="B859" s="1">
        <f>IFERROR(__xludf.DUMMYFUNCTION("""COMPUTED_VALUE"""),90.06)</f>
        <v>90.06</v>
      </c>
    </row>
    <row r="860">
      <c r="A860" s="2">
        <f>IFERROR(__xludf.DUMMYFUNCTION("""COMPUTED_VALUE"""),42886.66666666667)</f>
        <v>42886.66667</v>
      </c>
      <c r="B860" s="1">
        <f>IFERROR(__xludf.DUMMYFUNCTION("""COMPUTED_VALUE"""),89.55)</f>
        <v>89.55</v>
      </c>
    </row>
    <row r="861">
      <c r="A861" s="2">
        <f>IFERROR(__xludf.DUMMYFUNCTION("""COMPUTED_VALUE"""),42887.66666666667)</f>
        <v>42887.66667</v>
      </c>
      <c r="B861" s="1">
        <f>IFERROR(__xludf.DUMMYFUNCTION("""COMPUTED_VALUE"""),90.28)</f>
        <v>90.28</v>
      </c>
    </row>
    <row r="862">
      <c r="A862" s="2">
        <f>IFERROR(__xludf.DUMMYFUNCTION("""COMPUTED_VALUE"""),42888.66666666667)</f>
        <v>42888.66667</v>
      </c>
      <c r="B862" s="1">
        <f>IFERROR(__xludf.DUMMYFUNCTION("""COMPUTED_VALUE"""),89.1)</f>
        <v>89.1</v>
      </c>
    </row>
    <row r="863">
      <c r="A863" s="2">
        <f>IFERROR(__xludf.DUMMYFUNCTION("""COMPUTED_VALUE"""),42891.66666666667)</f>
        <v>42891.66667</v>
      </c>
      <c r="B863" s="1">
        <f>IFERROR(__xludf.DUMMYFUNCTION("""COMPUTED_VALUE"""),89.32)</f>
        <v>89.32</v>
      </c>
    </row>
    <row r="864">
      <c r="A864" s="2">
        <f>IFERROR(__xludf.DUMMYFUNCTION("""COMPUTED_VALUE"""),42892.66666666667)</f>
        <v>42892.66667</v>
      </c>
      <c r="B864" s="1">
        <f>IFERROR(__xludf.DUMMYFUNCTION("""COMPUTED_VALUE"""),90.44)</f>
        <v>90.44</v>
      </c>
    </row>
    <row r="865">
      <c r="A865" s="2">
        <f>IFERROR(__xludf.DUMMYFUNCTION("""COMPUTED_VALUE"""),42893.66666666667)</f>
        <v>42893.66667</v>
      </c>
      <c r="B865" s="1">
        <f>IFERROR(__xludf.DUMMYFUNCTION("""COMPUTED_VALUE"""),88.73)</f>
        <v>88.73</v>
      </c>
    </row>
    <row r="866">
      <c r="A866" s="2">
        <f>IFERROR(__xludf.DUMMYFUNCTION("""COMPUTED_VALUE"""),42894.66666666667)</f>
        <v>42894.66667</v>
      </c>
      <c r="B866" s="1">
        <f>IFERROR(__xludf.DUMMYFUNCTION("""COMPUTED_VALUE"""),88.45)</f>
        <v>88.45</v>
      </c>
    </row>
    <row r="867">
      <c r="A867" s="2">
        <f>IFERROR(__xludf.DUMMYFUNCTION("""COMPUTED_VALUE"""),42895.66666666667)</f>
        <v>42895.66667</v>
      </c>
      <c r="B867" s="1">
        <f>IFERROR(__xludf.DUMMYFUNCTION("""COMPUTED_VALUE"""),90.76)</f>
        <v>90.76</v>
      </c>
    </row>
    <row r="868">
      <c r="A868" s="2">
        <f>IFERROR(__xludf.DUMMYFUNCTION("""COMPUTED_VALUE"""),42898.66666666667)</f>
        <v>42898.66667</v>
      </c>
      <c r="B868" s="1">
        <f>IFERROR(__xludf.DUMMYFUNCTION("""COMPUTED_VALUE"""),91.3)</f>
        <v>91.3</v>
      </c>
    </row>
    <row r="869">
      <c r="A869" s="2">
        <f>IFERROR(__xludf.DUMMYFUNCTION("""COMPUTED_VALUE"""),42899.66666666667)</f>
        <v>42899.66667</v>
      </c>
      <c r="B869" s="1">
        <f>IFERROR(__xludf.DUMMYFUNCTION("""COMPUTED_VALUE"""),92.15)</f>
        <v>92.15</v>
      </c>
    </row>
    <row r="870">
      <c r="A870" s="2">
        <f>IFERROR(__xludf.DUMMYFUNCTION("""COMPUTED_VALUE"""),42900.66666666667)</f>
        <v>42900.66667</v>
      </c>
      <c r="B870" s="1">
        <f>IFERROR(__xludf.DUMMYFUNCTION("""COMPUTED_VALUE"""),90.12)</f>
        <v>90.12</v>
      </c>
    </row>
    <row r="871">
      <c r="A871" s="2">
        <f>IFERROR(__xludf.DUMMYFUNCTION("""COMPUTED_VALUE"""),42901.66666666667)</f>
        <v>42901.66667</v>
      </c>
      <c r="B871" s="1">
        <f>IFERROR(__xludf.DUMMYFUNCTION("""COMPUTED_VALUE"""),89.27)</f>
        <v>89.27</v>
      </c>
    </row>
    <row r="872">
      <c r="A872" s="2">
        <f>IFERROR(__xludf.DUMMYFUNCTION("""COMPUTED_VALUE"""),42902.66666666667)</f>
        <v>42902.66667</v>
      </c>
      <c r="B872" s="1">
        <f>IFERROR(__xludf.DUMMYFUNCTION("""COMPUTED_VALUE"""),90.71)</f>
        <v>90.71</v>
      </c>
    </row>
    <row r="873">
      <c r="A873" s="2">
        <f>IFERROR(__xludf.DUMMYFUNCTION("""COMPUTED_VALUE"""),42905.66666666667)</f>
        <v>42905.66667</v>
      </c>
      <c r="B873" s="1">
        <f>IFERROR(__xludf.DUMMYFUNCTION("""COMPUTED_VALUE"""),90.24)</f>
        <v>90.24</v>
      </c>
    </row>
    <row r="874">
      <c r="A874" s="2">
        <f>IFERROR(__xludf.DUMMYFUNCTION("""COMPUTED_VALUE"""),42906.66666666667)</f>
        <v>42906.66667</v>
      </c>
      <c r="B874" s="1">
        <f>IFERROR(__xludf.DUMMYFUNCTION("""COMPUTED_VALUE"""),89.03)</f>
        <v>89.03</v>
      </c>
    </row>
    <row r="875">
      <c r="A875" s="2">
        <f>IFERROR(__xludf.DUMMYFUNCTION("""COMPUTED_VALUE"""),42907.66666666667)</f>
        <v>42907.66667</v>
      </c>
      <c r="B875" s="1">
        <f>IFERROR(__xludf.DUMMYFUNCTION("""COMPUTED_VALUE"""),87.47)</f>
        <v>87.47</v>
      </c>
    </row>
    <row r="876">
      <c r="A876" s="2">
        <f>IFERROR(__xludf.DUMMYFUNCTION("""COMPUTED_VALUE"""),42908.66666666667)</f>
        <v>42908.66667</v>
      </c>
      <c r="B876" s="1">
        <f>IFERROR(__xludf.DUMMYFUNCTION("""COMPUTED_VALUE"""),87.45)</f>
        <v>87.45</v>
      </c>
    </row>
    <row r="877">
      <c r="A877" s="2">
        <f>IFERROR(__xludf.DUMMYFUNCTION("""COMPUTED_VALUE"""),42909.66666666667)</f>
        <v>42909.66667</v>
      </c>
      <c r="B877" s="1">
        <f>IFERROR(__xludf.DUMMYFUNCTION("""COMPUTED_VALUE"""),87.61)</f>
        <v>87.61</v>
      </c>
    </row>
    <row r="878">
      <c r="A878" s="2">
        <f>IFERROR(__xludf.DUMMYFUNCTION("""COMPUTED_VALUE"""),42912.66666666667)</f>
        <v>42912.66667</v>
      </c>
      <c r="B878" s="1">
        <f>IFERROR(__xludf.DUMMYFUNCTION("""COMPUTED_VALUE"""),87.54)</f>
        <v>87.54</v>
      </c>
    </row>
    <row r="879">
      <c r="A879" s="2">
        <f>IFERROR(__xludf.DUMMYFUNCTION("""COMPUTED_VALUE"""),42913.66666666667)</f>
        <v>42913.66667</v>
      </c>
      <c r="B879" s="1">
        <f>IFERROR(__xludf.DUMMYFUNCTION("""COMPUTED_VALUE"""),87.41)</f>
        <v>87.41</v>
      </c>
    </row>
    <row r="880">
      <c r="A880" s="2">
        <f>IFERROR(__xludf.DUMMYFUNCTION("""COMPUTED_VALUE"""),42914.66666666667)</f>
        <v>42914.66667</v>
      </c>
      <c r="B880" s="1">
        <f>IFERROR(__xludf.DUMMYFUNCTION("""COMPUTED_VALUE"""),88.0)</f>
        <v>88</v>
      </c>
    </row>
    <row r="881">
      <c r="A881" s="2">
        <f>IFERROR(__xludf.DUMMYFUNCTION("""COMPUTED_VALUE"""),42915.66666666667)</f>
        <v>42915.66667</v>
      </c>
      <c r="B881" s="1">
        <f>IFERROR(__xludf.DUMMYFUNCTION("""COMPUTED_VALUE"""),88.21)</f>
        <v>88.21</v>
      </c>
    </row>
    <row r="882">
      <c r="A882" s="2">
        <f>IFERROR(__xludf.DUMMYFUNCTION("""COMPUTED_VALUE"""),42916.66666666667)</f>
        <v>42916.66667</v>
      </c>
      <c r="B882" s="1">
        <f>IFERROR(__xludf.DUMMYFUNCTION("""COMPUTED_VALUE"""),88.5)</f>
        <v>88.5</v>
      </c>
    </row>
    <row r="883">
      <c r="A883" s="2">
        <f>IFERROR(__xludf.DUMMYFUNCTION("""COMPUTED_VALUE"""),42919.66666666667)</f>
        <v>42919.66667</v>
      </c>
      <c r="B883" s="1">
        <f>IFERROR(__xludf.DUMMYFUNCTION("""COMPUTED_VALUE"""),90.37)</f>
        <v>90.37</v>
      </c>
    </row>
    <row r="884">
      <c r="A884" s="2">
        <f>IFERROR(__xludf.DUMMYFUNCTION("""COMPUTED_VALUE"""),42921.66666666667)</f>
        <v>42921.66667</v>
      </c>
      <c r="B884" s="1">
        <f>IFERROR(__xludf.DUMMYFUNCTION("""COMPUTED_VALUE"""),88.37)</f>
        <v>88.37</v>
      </c>
    </row>
    <row r="885">
      <c r="A885" s="2">
        <f>IFERROR(__xludf.DUMMYFUNCTION("""COMPUTED_VALUE"""),42922.66666666667)</f>
        <v>42922.66667</v>
      </c>
      <c r="B885" s="1">
        <f>IFERROR(__xludf.DUMMYFUNCTION("""COMPUTED_VALUE"""),87.33)</f>
        <v>87.33</v>
      </c>
    </row>
    <row r="886">
      <c r="A886" s="2">
        <f>IFERROR(__xludf.DUMMYFUNCTION("""COMPUTED_VALUE"""),42923.66666666667)</f>
        <v>42923.66667</v>
      </c>
      <c r="B886" s="1">
        <f>IFERROR(__xludf.DUMMYFUNCTION("""COMPUTED_VALUE"""),87.13)</f>
        <v>87.13</v>
      </c>
    </row>
    <row r="887">
      <c r="A887" s="2">
        <f>IFERROR(__xludf.DUMMYFUNCTION("""COMPUTED_VALUE"""),42926.66666666667)</f>
        <v>42926.66667</v>
      </c>
      <c r="B887" s="1">
        <f>IFERROR(__xludf.DUMMYFUNCTION("""COMPUTED_VALUE"""),87.56)</f>
        <v>87.56</v>
      </c>
    </row>
    <row r="888">
      <c r="A888" s="2">
        <f>IFERROR(__xludf.DUMMYFUNCTION("""COMPUTED_VALUE"""),42927.66666666667)</f>
        <v>42927.66667</v>
      </c>
      <c r="B888" s="1">
        <f>IFERROR(__xludf.DUMMYFUNCTION("""COMPUTED_VALUE"""),88.02)</f>
        <v>88.02</v>
      </c>
    </row>
    <row r="889">
      <c r="A889" s="2">
        <f>IFERROR(__xludf.DUMMYFUNCTION("""COMPUTED_VALUE"""),42928.66666666667)</f>
        <v>42928.66667</v>
      </c>
      <c r="B889" s="1">
        <f>IFERROR(__xludf.DUMMYFUNCTION("""COMPUTED_VALUE"""),88.34)</f>
        <v>88.34</v>
      </c>
    </row>
    <row r="890">
      <c r="A890" s="2">
        <f>IFERROR(__xludf.DUMMYFUNCTION("""COMPUTED_VALUE"""),42929.66666666667)</f>
        <v>42929.66667</v>
      </c>
      <c r="B890" s="1">
        <f>IFERROR(__xludf.DUMMYFUNCTION("""COMPUTED_VALUE"""),88.82)</f>
        <v>88.82</v>
      </c>
    </row>
    <row r="891">
      <c r="A891" s="2">
        <f>IFERROR(__xludf.DUMMYFUNCTION("""COMPUTED_VALUE"""),42930.66666666667)</f>
        <v>42930.66667</v>
      </c>
      <c r="B891" s="1">
        <f>IFERROR(__xludf.DUMMYFUNCTION("""COMPUTED_VALUE"""),89.27)</f>
        <v>89.27</v>
      </c>
    </row>
    <row r="892">
      <c r="A892" s="2">
        <f>IFERROR(__xludf.DUMMYFUNCTION("""COMPUTED_VALUE"""),42933.66666666667)</f>
        <v>42933.66667</v>
      </c>
      <c r="B892" s="1">
        <f>IFERROR(__xludf.DUMMYFUNCTION("""COMPUTED_VALUE"""),89.23)</f>
        <v>89.23</v>
      </c>
    </row>
    <row r="893">
      <c r="A893" s="2">
        <f>IFERROR(__xludf.DUMMYFUNCTION("""COMPUTED_VALUE"""),42934.66666666667)</f>
        <v>42934.66667</v>
      </c>
      <c r="B893" s="1">
        <f>IFERROR(__xludf.DUMMYFUNCTION("""COMPUTED_VALUE"""),88.69)</f>
        <v>88.69</v>
      </c>
    </row>
    <row r="894">
      <c r="A894" s="2">
        <f>IFERROR(__xludf.DUMMYFUNCTION("""COMPUTED_VALUE"""),42935.66666666667)</f>
        <v>42935.66667</v>
      </c>
      <c r="B894" s="1">
        <f>IFERROR(__xludf.DUMMYFUNCTION("""COMPUTED_VALUE"""),90.17)</f>
        <v>90.17</v>
      </c>
    </row>
    <row r="895">
      <c r="A895" s="2">
        <f>IFERROR(__xludf.DUMMYFUNCTION("""COMPUTED_VALUE"""),42936.66666666667)</f>
        <v>42936.66667</v>
      </c>
      <c r="B895" s="1">
        <f>IFERROR(__xludf.DUMMYFUNCTION("""COMPUTED_VALUE"""),89.71)</f>
        <v>89.71</v>
      </c>
    </row>
    <row r="896">
      <c r="A896" s="2">
        <f>IFERROR(__xludf.DUMMYFUNCTION("""COMPUTED_VALUE"""),42937.66666666667)</f>
        <v>42937.66667</v>
      </c>
      <c r="B896" s="1">
        <f>IFERROR(__xludf.DUMMYFUNCTION("""COMPUTED_VALUE"""),88.89)</f>
        <v>88.89</v>
      </c>
    </row>
    <row r="897">
      <c r="A897" s="2">
        <f>IFERROR(__xludf.DUMMYFUNCTION("""COMPUTED_VALUE"""),42940.66666666667)</f>
        <v>42940.66667</v>
      </c>
      <c r="B897" s="1">
        <f>IFERROR(__xludf.DUMMYFUNCTION("""COMPUTED_VALUE"""),88.6)</f>
        <v>88.6</v>
      </c>
    </row>
    <row r="898">
      <c r="A898" s="2">
        <f>IFERROR(__xludf.DUMMYFUNCTION("""COMPUTED_VALUE"""),42941.66666666667)</f>
        <v>42941.66667</v>
      </c>
      <c r="B898" s="1">
        <f>IFERROR(__xludf.DUMMYFUNCTION("""COMPUTED_VALUE"""),89.91)</f>
        <v>89.91</v>
      </c>
    </row>
    <row r="899">
      <c r="A899" s="2">
        <f>IFERROR(__xludf.DUMMYFUNCTION("""COMPUTED_VALUE"""),42942.66666666667)</f>
        <v>42942.66667</v>
      </c>
      <c r="B899" s="1">
        <f>IFERROR(__xludf.DUMMYFUNCTION("""COMPUTED_VALUE"""),89.99)</f>
        <v>89.99</v>
      </c>
    </row>
    <row r="900">
      <c r="A900" s="2">
        <f>IFERROR(__xludf.DUMMYFUNCTION("""COMPUTED_VALUE"""),42943.66666666667)</f>
        <v>42943.66667</v>
      </c>
      <c r="B900" s="1">
        <f>IFERROR(__xludf.DUMMYFUNCTION("""COMPUTED_VALUE"""),90.84)</f>
        <v>90.84</v>
      </c>
    </row>
    <row r="901">
      <c r="A901" s="2">
        <f>IFERROR(__xludf.DUMMYFUNCTION("""COMPUTED_VALUE"""),42944.66666666667)</f>
        <v>42944.66667</v>
      </c>
      <c r="B901" s="1">
        <f>IFERROR(__xludf.DUMMYFUNCTION("""COMPUTED_VALUE"""),90.6)</f>
        <v>90.6</v>
      </c>
    </row>
    <row r="902">
      <c r="A902" s="2">
        <f>IFERROR(__xludf.DUMMYFUNCTION("""COMPUTED_VALUE"""),42947.66666666667)</f>
        <v>42947.66667</v>
      </c>
      <c r="B902" s="1">
        <f>IFERROR(__xludf.DUMMYFUNCTION("""COMPUTED_VALUE"""),90.78)</f>
        <v>90.78</v>
      </c>
    </row>
    <row r="903">
      <c r="A903" s="2">
        <f>IFERROR(__xludf.DUMMYFUNCTION("""COMPUTED_VALUE"""),42948.66666666667)</f>
        <v>42948.66667</v>
      </c>
      <c r="B903" s="1">
        <f>IFERROR(__xludf.DUMMYFUNCTION("""COMPUTED_VALUE"""),90.6)</f>
        <v>90.6</v>
      </c>
    </row>
    <row r="904">
      <c r="A904" s="2">
        <f>IFERROR(__xludf.DUMMYFUNCTION("""COMPUTED_VALUE"""),42949.66666666667)</f>
        <v>42949.66667</v>
      </c>
      <c r="B904" s="1">
        <f>IFERROR(__xludf.DUMMYFUNCTION("""COMPUTED_VALUE"""),90.23)</f>
        <v>90.23</v>
      </c>
    </row>
    <row r="905">
      <c r="A905" s="2">
        <f>IFERROR(__xludf.DUMMYFUNCTION("""COMPUTED_VALUE"""),42950.66666666667)</f>
        <v>42950.66667</v>
      </c>
      <c r="B905" s="1">
        <f>IFERROR(__xludf.DUMMYFUNCTION("""COMPUTED_VALUE"""),88.88)</f>
        <v>88.88</v>
      </c>
    </row>
    <row r="906">
      <c r="A906" s="2">
        <f>IFERROR(__xludf.DUMMYFUNCTION("""COMPUTED_VALUE"""),42951.66666666667)</f>
        <v>42951.66667</v>
      </c>
      <c r="B906" s="1">
        <f>IFERROR(__xludf.DUMMYFUNCTION("""COMPUTED_VALUE"""),89.42)</f>
        <v>89.42</v>
      </c>
    </row>
    <row r="907">
      <c r="A907" s="2">
        <f>IFERROR(__xludf.DUMMYFUNCTION("""COMPUTED_VALUE"""),42954.66666666667)</f>
        <v>42954.66667</v>
      </c>
      <c r="B907" s="1">
        <f>IFERROR(__xludf.DUMMYFUNCTION("""COMPUTED_VALUE"""),88.54)</f>
        <v>88.54</v>
      </c>
    </row>
    <row r="908">
      <c r="A908" s="2">
        <f>IFERROR(__xludf.DUMMYFUNCTION("""COMPUTED_VALUE"""),42955.66666666667)</f>
        <v>42955.66667</v>
      </c>
      <c r="B908" s="1">
        <f>IFERROR(__xludf.DUMMYFUNCTION("""COMPUTED_VALUE"""),88.3)</f>
        <v>88.3</v>
      </c>
    </row>
    <row r="909">
      <c r="A909" s="2">
        <f>IFERROR(__xludf.DUMMYFUNCTION("""COMPUTED_VALUE"""),42956.66666666667)</f>
        <v>42956.66667</v>
      </c>
      <c r="B909" s="1">
        <f>IFERROR(__xludf.DUMMYFUNCTION("""COMPUTED_VALUE"""),88.34)</f>
        <v>88.34</v>
      </c>
    </row>
    <row r="910">
      <c r="A910" s="2">
        <f>IFERROR(__xludf.DUMMYFUNCTION("""COMPUTED_VALUE"""),42957.66666666667)</f>
        <v>42957.66667</v>
      </c>
      <c r="B910" s="1">
        <f>IFERROR(__xludf.DUMMYFUNCTION("""COMPUTED_VALUE"""),87.33)</f>
        <v>87.33</v>
      </c>
    </row>
    <row r="911">
      <c r="A911" s="2">
        <f>IFERROR(__xludf.DUMMYFUNCTION("""COMPUTED_VALUE"""),42958.66666666667)</f>
        <v>42958.66667</v>
      </c>
      <c r="B911" s="1">
        <f>IFERROR(__xludf.DUMMYFUNCTION("""COMPUTED_VALUE"""),86.85)</f>
        <v>86.85</v>
      </c>
    </row>
    <row r="912">
      <c r="A912" s="2">
        <f>IFERROR(__xludf.DUMMYFUNCTION("""COMPUTED_VALUE"""),42961.66666666667)</f>
        <v>42961.66667</v>
      </c>
      <c r="B912" s="1">
        <f>IFERROR(__xludf.DUMMYFUNCTION("""COMPUTED_VALUE"""),86.49)</f>
        <v>86.49</v>
      </c>
    </row>
    <row r="913">
      <c r="A913" s="2">
        <f>IFERROR(__xludf.DUMMYFUNCTION("""COMPUTED_VALUE"""),42962.66666666667)</f>
        <v>42962.66667</v>
      </c>
      <c r="B913" s="1">
        <f>IFERROR(__xludf.DUMMYFUNCTION("""COMPUTED_VALUE"""),86.12)</f>
        <v>86.12</v>
      </c>
    </row>
    <row r="914">
      <c r="A914" s="2">
        <f>IFERROR(__xludf.DUMMYFUNCTION("""COMPUTED_VALUE"""),42963.66666666667)</f>
        <v>42963.66667</v>
      </c>
      <c r="B914" s="1">
        <f>IFERROR(__xludf.DUMMYFUNCTION("""COMPUTED_VALUE"""),85.26)</f>
        <v>85.26</v>
      </c>
    </row>
    <row r="915">
      <c r="A915" s="2">
        <f>IFERROR(__xludf.DUMMYFUNCTION("""COMPUTED_VALUE"""),42964.66666666667)</f>
        <v>42964.66667</v>
      </c>
      <c r="B915" s="1">
        <f>IFERROR(__xludf.DUMMYFUNCTION("""COMPUTED_VALUE"""),84.06)</f>
        <v>84.06</v>
      </c>
    </row>
    <row r="916">
      <c r="A916" s="2">
        <f>IFERROR(__xludf.DUMMYFUNCTION("""COMPUTED_VALUE"""),42965.66666666667)</f>
        <v>42965.66667</v>
      </c>
      <c r="B916" s="1">
        <f>IFERROR(__xludf.DUMMYFUNCTION("""COMPUTED_VALUE"""),84.61)</f>
        <v>84.61</v>
      </c>
    </row>
    <row r="917">
      <c r="A917" s="2">
        <f>IFERROR(__xludf.DUMMYFUNCTION("""COMPUTED_VALUE"""),42968.66666666667)</f>
        <v>42968.66667</v>
      </c>
      <c r="B917" s="1">
        <f>IFERROR(__xludf.DUMMYFUNCTION("""COMPUTED_VALUE"""),84.03)</f>
        <v>84.03</v>
      </c>
    </row>
    <row r="918">
      <c r="A918" s="2">
        <f>IFERROR(__xludf.DUMMYFUNCTION("""COMPUTED_VALUE"""),42969.66666666667)</f>
        <v>42969.66667</v>
      </c>
      <c r="B918" s="1">
        <f>IFERROR(__xludf.DUMMYFUNCTION("""COMPUTED_VALUE"""),84.71)</f>
        <v>84.71</v>
      </c>
    </row>
    <row r="919">
      <c r="A919" s="2">
        <f>IFERROR(__xludf.DUMMYFUNCTION("""COMPUTED_VALUE"""),42970.66666666667)</f>
        <v>42970.66667</v>
      </c>
      <c r="B919" s="1">
        <f>IFERROR(__xludf.DUMMYFUNCTION("""COMPUTED_VALUE"""),85.1)</f>
        <v>85.1</v>
      </c>
    </row>
    <row r="920">
      <c r="A920" s="2">
        <f>IFERROR(__xludf.DUMMYFUNCTION("""COMPUTED_VALUE"""),42971.66666666667)</f>
        <v>42971.66667</v>
      </c>
      <c r="B920" s="1">
        <f>IFERROR(__xludf.DUMMYFUNCTION("""COMPUTED_VALUE"""),85.09)</f>
        <v>85.09</v>
      </c>
    </row>
    <row r="921">
      <c r="A921" s="2">
        <f>IFERROR(__xludf.DUMMYFUNCTION("""COMPUTED_VALUE"""),42972.66666666667)</f>
        <v>42972.66667</v>
      </c>
      <c r="B921" s="1">
        <f>IFERROR(__xludf.DUMMYFUNCTION("""COMPUTED_VALUE"""),85.63)</f>
        <v>85.63</v>
      </c>
    </row>
    <row r="922">
      <c r="A922" s="2">
        <f>IFERROR(__xludf.DUMMYFUNCTION("""COMPUTED_VALUE"""),42975.66666666667)</f>
        <v>42975.66667</v>
      </c>
      <c r="B922" s="1">
        <f>IFERROR(__xludf.DUMMYFUNCTION("""COMPUTED_VALUE"""),85.13)</f>
        <v>85.13</v>
      </c>
    </row>
    <row r="923">
      <c r="A923" s="2">
        <f>IFERROR(__xludf.DUMMYFUNCTION("""COMPUTED_VALUE"""),42976.66666666667)</f>
        <v>42976.66667</v>
      </c>
      <c r="B923" s="1">
        <f>IFERROR(__xludf.DUMMYFUNCTION("""COMPUTED_VALUE"""),85.03)</f>
        <v>85.03</v>
      </c>
    </row>
    <row r="924">
      <c r="A924" s="2">
        <f>IFERROR(__xludf.DUMMYFUNCTION("""COMPUTED_VALUE"""),42977.66666666667)</f>
        <v>42977.66667</v>
      </c>
      <c r="B924" s="1">
        <f>IFERROR(__xludf.DUMMYFUNCTION("""COMPUTED_VALUE"""),85.09)</f>
        <v>85.09</v>
      </c>
    </row>
    <row r="925">
      <c r="A925" s="2">
        <f>IFERROR(__xludf.DUMMYFUNCTION("""COMPUTED_VALUE"""),42978.66666666667)</f>
        <v>42978.66667</v>
      </c>
      <c r="B925" s="1">
        <f>IFERROR(__xludf.DUMMYFUNCTION("""COMPUTED_VALUE"""),85.72)</f>
        <v>85.72</v>
      </c>
    </row>
    <row r="926">
      <c r="A926" s="2">
        <f>IFERROR(__xludf.DUMMYFUNCTION("""COMPUTED_VALUE"""),42979.66666666667)</f>
        <v>42979.66667</v>
      </c>
      <c r="B926" s="1">
        <f>IFERROR(__xludf.DUMMYFUNCTION("""COMPUTED_VALUE"""),86.56)</f>
        <v>86.56</v>
      </c>
    </row>
    <row r="927">
      <c r="A927" s="2">
        <f>IFERROR(__xludf.DUMMYFUNCTION("""COMPUTED_VALUE"""),42983.66666666667)</f>
        <v>42983.66667</v>
      </c>
      <c r="B927" s="1">
        <f>IFERROR(__xludf.DUMMYFUNCTION("""COMPUTED_VALUE"""),87.0)</f>
        <v>87</v>
      </c>
    </row>
    <row r="928">
      <c r="A928" s="2">
        <f>IFERROR(__xludf.DUMMYFUNCTION("""COMPUTED_VALUE"""),42984.66666666667)</f>
        <v>42984.66667</v>
      </c>
      <c r="B928" s="1">
        <f>IFERROR(__xludf.DUMMYFUNCTION("""COMPUTED_VALUE"""),88.44)</f>
        <v>88.44</v>
      </c>
    </row>
    <row r="929">
      <c r="A929" s="2">
        <f>IFERROR(__xludf.DUMMYFUNCTION("""COMPUTED_VALUE"""),42985.66666666667)</f>
        <v>42985.66667</v>
      </c>
      <c r="B929" s="1">
        <f>IFERROR(__xludf.DUMMYFUNCTION("""COMPUTED_VALUE"""),88.44)</f>
        <v>88.44</v>
      </c>
    </row>
    <row r="930">
      <c r="A930" s="2">
        <f>IFERROR(__xludf.DUMMYFUNCTION("""COMPUTED_VALUE"""),42986.66666666667)</f>
        <v>42986.66667</v>
      </c>
      <c r="B930" s="1">
        <f>IFERROR(__xludf.DUMMYFUNCTION("""COMPUTED_VALUE"""),87.43)</f>
        <v>87.43</v>
      </c>
    </row>
    <row r="931">
      <c r="A931" s="2">
        <f>IFERROR(__xludf.DUMMYFUNCTION("""COMPUTED_VALUE"""),42989.66666666667)</f>
        <v>42989.66667</v>
      </c>
      <c r="B931" s="1">
        <f>IFERROR(__xludf.DUMMYFUNCTION("""COMPUTED_VALUE"""),88.31)</f>
        <v>88.31</v>
      </c>
    </row>
    <row r="932">
      <c r="A932" s="2">
        <f>IFERROR(__xludf.DUMMYFUNCTION("""COMPUTED_VALUE"""),42990.66666666667)</f>
        <v>42990.66667</v>
      </c>
      <c r="B932" s="1">
        <f>IFERROR(__xludf.DUMMYFUNCTION("""COMPUTED_VALUE"""),88.94)</f>
        <v>88.94</v>
      </c>
    </row>
    <row r="933">
      <c r="A933" s="2">
        <f>IFERROR(__xludf.DUMMYFUNCTION("""COMPUTED_VALUE"""),42991.66666666667)</f>
        <v>42991.66667</v>
      </c>
      <c r="B933" s="1">
        <f>IFERROR(__xludf.DUMMYFUNCTION("""COMPUTED_VALUE"""),90.21)</f>
        <v>90.21</v>
      </c>
    </row>
    <row r="934">
      <c r="A934" s="2">
        <f>IFERROR(__xludf.DUMMYFUNCTION("""COMPUTED_VALUE"""),42992.66666666667)</f>
        <v>42992.66667</v>
      </c>
      <c r="B934" s="1">
        <f>IFERROR(__xludf.DUMMYFUNCTION("""COMPUTED_VALUE"""),90.69)</f>
        <v>90.69</v>
      </c>
    </row>
    <row r="935">
      <c r="A935" s="2">
        <f>IFERROR(__xludf.DUMMYFUNCTION("""COMPUTED_VALUE"""),42993.66666666667)</f>
        <v>42993.66667</v>
      </c>
      <c r="B935" s="1">
        <f>IFERROR(__xludf.DUMMYFUNCTION("""COMPUTED_VALUE"""),90.82)</f>
        <v>90.82</v>
      </c>
    </row>
    <row r="936">
      <c r="A936" s="2">
        <f>IFERROR(__xludf.DUMMYFUNCTION("""COMPUTED_VALUE"""),42996.66666666667)</f>
        <v>42996.66667</v>
      </c>
      <c r="B936" s="1">
        <f>IFERROR(__xludf.DUMMYFUNCTION("""COMPUTED_VALUE"""),91.32)</f>
        <v>91.32</v>
      </c>
    </row>
    <row r="937">
      <c r="A937" s="2">
        <f>IFERROR(__xludf.DUMMYFUNCTION("""COMPUTED_VALUE"""),42997.66666666667)</f>
        <v>42997.66667</v>
      </c>
      <c r="B937" s="1">
        <f>IFERROR(__xludf.DUMMYFUNCTION("""COMPUTED_VALUE"""),91.55)</f>
        <v>91.55</v>
      </c>
    </row>
    <row r="938">
      <c r="A938" s="2">
        <f>IFERROR(__xludf.DUMMYFUNCTION("""COMPUTED_VALUE"""),42998.66666666667)</f>
        <v>42998.66667</v>
      </c>
      <c r="B938" s="1">
        <f>IFERROR(__xludf.DUMMYFUNCTION("""COMPUTED_VALUE"""),92.37)</f>
        <v>92.37</v>
      </c>
    </row>
    <row r="939">
      <c r="A939" s="2">
        <f>IFERROR(__xludf.DUMMYFUNCTION("""COMPUTED_VALUE"""),42999.66666666667)</f>
        <v>42999.66667</v>
      </c>
      <c r="B939" s="1">
        <f>IFERROR(__xludf.DUMMYFUNCTION("""COMPUTED_VALUE"""),92.3)</f>
        <v>92.3</v>
      </c>
    </row>
    <row r="940">
      <c r="A940" s="2">
        <f>IFERROR(__xludf.DUMMYFUNCTION("""COMPUTED_VALUE"""),43000.66666666667)</f>
        <v>43000.66667</v>
      </c>
      <c r="B940" s="1">
        <f>IFERROR(__xludf.DUMMYFUNCTION("""COMPUTED_VALUE"""),92.71)</f>
        <v>92.71</v>
      </c>
    </row>
    <row r="941">
      <c r="A941" s="2">
        <f>IFERROR(__xludf.DUMMYFUNCTION("""COMPUTED_VALUE"""),43003.66666666667)</f>
        <v>43003.66667</v>
      </c>
      <c r="B941" s="1">
        <f>IFERROR(__xludf.DUMMYFUNCTION("""COMPUTED_VALUE"""),94.27)</f>
        <v>94.27</v>
      </c>
    </row>
    <row r="942">
      <c r="A942" s="2">
        <f>IFERROR(__xludf.DUMMYFUNCTION("""COMPUTED_VALUE"""),43004.66666666667)</f>
        <v>43004.66667</v>
      </c>
      <c r="B942" s="1">
        <f>IFERROR(__xludf.DUMMYFUNCTION("""COMPUTED_VALUE"""),94.15)</f>
        <v>94.15</v>
      </c>
    </row>
    <row r="943">
      <c r="A943" s="2">
        <f>IFERROR(__xludf.DUMMYFUNCTION("""COMPUTED_VALUE"""),43005.66666666667)</f>
        <v>43005.66667</v>
      </c>
      <c r="B943" s="1">
        <f>IFERROR(__xludf.DUMMYFUNCTION("""COMPUTED_VALUE"""),93.41)</f>
        <v>93.41</v>
      </c>
    </row>
    <row r="944">
      <c r="A944" s="2">
        <f>IFERROR(__xludf.DUMMYFUNCTION("""COMPUTED_VALUE"""),43006.66666666667)</f>
        <v>43006.66667</v>
      </c>
      <c r="B944" s="1">
        <f>IFERROR(__xludf.DUMMYFUNCTION("""COMPUTED_VALUE"""),93.55)</f>
        <v>93.55</v>
      </c>
    </row>
    <row r="945">
      <c r="A945" s="2">
        <f>IFERROR(__xludf.DUMMYFUNCTION("""COMPUTED_VALUE"""),43007.66666666667)</f>
        <v>43007.66667</v>
      </c>
      <c r="B945" s="1">
        <f>IFERROR(__xludf.DUMMYFUNCTION("""COMPUTED_VALUE"""),93.58)</f>
        <v>93.58</v>
      </c>
    </row>
    <row r="946">
      <c r="A946" s="2">
        <f>IFERROR(__xludf.DUMMYFUNCTION("""COMPUTED_VALUE"""),43010.66666666667)</f>
        <v>43010.66667</v>
      </c>
      <c r="B946" s="1">
        <f>IFERROR(__xludf.DUMMYFUNCTION("""COMPUTED_VALUE"""),93.51)</f>
        <v>93.51</v>
      </c>
    </row>
    <row r="947">
      <c r="A947" s="2">
        <f>IFERROR(__xludf.DUMMYFUNCTION("""COMPUTED_VALUE"""),43011.66666666667)</f>
        <v>43011.66667</v>
      </c>
      <c r="B947" s="1">
        <f>IFERROR(__xludf.DUMMYFUNCTION("""COMPUTED_VALUE"""),93.44)</f>
        <v>93.44</v>
      </c>
    </row>
    <row r="948">
      <c r="A948" s="2">
        <f>IFERROR(__xludf.DUMMYFUNCTION("""COMPUTED_VALUE"""),43012.66666666667)</f>
        <v>43012.66667</v>
      </c>
      <c r="B948" s="1">
        <f>IFERROR(__xludf.DUMMYFUNCTION("""COMPUTED_VALUE"""),93.35)</f>
        <v>93.35</v>
      </c>
    </row>
    <row r="949">
      <c r="A949" s="2">
        <f>IFERROR(__xludf.DUMMYFUNCTION("""COMPUTED_VALUE"""),43013.66666666667)</f>
        <v>43013.66667</v>
      </c>
      <c r="B949" s="1">
        <f>IFERROR(__xludf.DUMMYFUNCTION("""COMPUTED_VALUE"""),93.78)</f>
        <v>93.78</v>
      </c>
    </row>
    <row r="950">
      <c r="A950" s="2">
        <f>IFERROR(__xludf.DUMMYFUNCTION("""COMPUTED_VALUE"""),43014.66666666667)</f>
        <v>43014.66667</v>
      </c>
      <c r="B950" s="1">
        <f>IFERROR(__xludf.DUMMYFUNCTION("""COMPUTED_VALUE"""),92.8)</f>
        <v>92.8</v>
      </c>
    </row>
    <row r="951">
      <c r="A951" s="2">
        <f>IFERROR(__xludf.DUMMYFUNCTION("""COMPUTED_VALUE"""),43017.66666666667)</f>
        <v>43017.66667</v>
      </c>
      <c r="B951" s="1">
        <f>IFERROR(__xludf.DUMMYFUNCTION("""COMPUTED_VALUE"""),93.08)</f>
        <v>93.08</v>
      </c>
    </row>
    <row r="952">
      <c r="A952" s="2">
        <f>IFERROR(__xludf.DUMMYFUNCTION("""COMPUTED_VALUE"""),43018.66666666667)</f>
        <v>43018.66667</v>
      </c>
      <c r="B952" s="1">
        <f>IFERROR(__xludf.DUMMYFUNCTION("""COMPUTED_VALUE"""),93.15)</f>
        <v>93.15</v>
      </c>
    </row>
    <row r="953">
      <c r="A953" s="2">
        <f>IFERROR(__xludf.DUMMYFUNCTION("""COMPUTED_VALUE"""),43019.66666666667)</f>
        <v>43019.66667</v>
      </c>
      <c r="B953" s="1">
        <f>IFERROR(__xludf.DUMMYFUNCTION("""COMPUTED_VALUE"""),93.38)</f>
        <v>93.38</v>
      </c>
    </row>
    <row r="954">
      <c r="A954" s="2">
        <f>IFERROR(__xludf.DUMMYFUNCTION("""COMPUTED_VALUE"""),43020.66666666667)</f>
        <v>43020.66667</v>
      </c>
      <c r="B954" s="1">
        <f>IFERROR(__xludf.DUMMYFUNCTION("""COMPUTED_VALUE"""),92.95)</f>
        <v>92.95</v>
      </c>
    </row>
    <row r="955">
      <c r="A955" s="2">
        <f>IFERROR(__xludf.DUMMYFUNCTION("""COMPUTED_VALUE"""),43021.66666666667)</f>
        <v>43021.66667</v>
      </c>
      <c r="B955" s="1">
        <f>IFERROR(__xludf.DUMMYFUNCTION("""COMPUTED_VALUE"""),92.93)</f>
        <v>92.93</v>
      </c>
    </row>
    <row r="956">
      <c r="A956" s="2">
        <f>IFERROR(__xludf.DUMMYFUNCTION("""COMPUTED_VALUE"""),43024.66666666667)</f>
        <v>43024.66667</v>
      </c>
      <c r="B956" s="1">
        <f>IFERROR(__xludf.DUMMYFUNCTION("""COMPUTED_VALUE"""),93.14)</f>
        <v>93.14</v>
      </c>
    </row>
    <row r="957">
      <c r="A957" s="2">
        <f>IFERROR(__xludf.DUMMYFUNCTION("""COMPUTED_VALUE"""),43025.66666666667)</f>
        <v>43025.66667</v>
      </c>
      <c r="B957" s="1">
        <f>IFERROR(__xludf.DUMMYFUNCTION("""COMPUTED_VALUE"""),93.15)</f>
        <v>93.15</v>
      </c>
    </row>
    <row r="958">
      <c r="A958" s="2">
        <f>IFERROR(__xludf.DUMMYFUNCTION("""COMPUTED_VALUE"""),43026.66666666667)</f>
        <v>43026.66667</v>
      </c>
      <c r="B958" s="1">
        <f>IFERROR(__xludf.DUMMYFUNCTION("""COMPUTED_VALUE"""),92.39)</f>
        <v>92.39</v>
      </c>
    </row>
    <row r="959">
      <c r="A959" s="2">
        <f>IFERROR(__xludf.DUMMYFUNCTION("""COMPUTED_VALUE"""),43027.66666666667)</f>
        <v>43027.66667</v>
      </c>
      <c r="B959" s="1">
        <f>IFERROR(__xludf.DUMMYFUNCTION("""COMPUTED_VALUE"""),92.04)</f>
        <v>92.04</v>
      </c>
    </row>
    <row r="960">
      <c r="A960" s="2">
        <f>IFERROR(__xludf.DUMMYFUNCTION("""COMPUTED_VALUE"""),43028.66666666667)</f>
        <v>43028.66667</v>
      </c>
      <c r="B960" s="1">
        <f>IFERROR(__xludf.DUMMYFUNCTION("""COMPUTED_VALUE"""),92.25)</f>
        <v>92.25</v>
      </c>
    </row>
    <row r="961">
      <c r="A961" s="2">
        <f>IFERROR(__xludf.DUMMYFUNCTION("""COMPUTED_VALUE"""),43031.66666666667)</f>
        <v>43031.66667</v>
      </c>
      <c r="B961" s="1">
        <f>IFERROR(__xludf.DUMMYFUNCTION("""COMPUTED_VALUE"""),91.48)</f>
        <v>91.48</v>
      </c>
    </row>
    <row r="962">
      <c r="A962" s="2">
        <f>IFERROR(__xludf.DUMMYFUNCTION("""COMPUTED_VALUE"""),43032.66666666667)</f>
        <v>43032.66667</v>
      </c>
      <c r="B962" s="1">
        <f>IFERROR(__xludf.DUMMYFUNCTION("""COMPUTED_VALUE"""),91.7)</f>
        <v>91.7</v>
      </c>
    </row>
    <row r="963">
      <c r="A963" s="2">
        <f>IFERROR(__xludf.DUMMYFUNCTION("""COMPUTED_VALUE"""),43033.66666666667)</f>
        <v>43033.66667</v>
      </c>
      <c r="B963" s="1">
        <f>IFERROR(__xludf.DUMMYFUNCTION("""COMPUTED_VALUE"""),91.03)</f>
        <v>91.03</v>
      </c>
    </row>
    <row r="964">
      <c r="A964" s="2">
        <f>IFERROR(__xludf.DUMMYFUNCTION("""COMPUTED_VALUE"""),43034.66666666667)</f>
        <v>43034.66667</v>
      </c>
      <c r="B964" s="1">
        <f>IFERROR(__xludf.DUMMYFUNCTION("""COMPUTED_VALUE"""),91.32)</f>
        <v>91.32</v>
      </c>
    </row>
    <row r="965">
      <c r="A965" s="2">
        <f>IFERROR(__xludf.DUMMYFUNCTION("""COMPUTED_VALUE"""),43035.66666666667)</f>
        <v>43035.66667</v>
      </c>
      <c r="B965" s="1">
        <f>IFERROR(__xludf.DUMMYFUNCTION("""COMPUTED_VALUE"""),91.73)</f>
        <v>91.73</v>
      </c>
    </row>
    <row r="966">
      <c r="A966" s="2">
        <f>IFERROR(__xludf.DUMMYFUNCTION("""COMPUTED_VALUE"""),43038.66666666667)</f>
        <v>43038.66667</v>
      </c>
      <c r="B966" s="1">
        <f>IFERROR(__xludf.DUMMYFUNCTION("""COMPUTED_VALUE"""),92.21)</f>
        <v>92.21</v>
      </c>
    </row>
    <row r="967">
      <c r="A967" s="2">
        <f>IFERROR(__xludf.DUMMYFUNCTION("""COMPUTED_VALUE"""),43039.66666666667)</f>
        <v>43039.66667</v>
      </c>
      <c r="B967" s="1">
        <f>IFERROR(__xludf.DUMMYFUNCTION("""COMPUTED_VALUE"""),92.58)</f>
        <v>92.58</v>
      </c>
    </row>
    <row r="968">
      <c r="A968" s="2">
        <f>IFERROR(__xludf.DUMMYFUNCTION("""COMPUTED_VALUE"""),43040.66666666667)</f>
        <v>43040.66667</v>
      </c>
      <c r="B968" s="1">
        <f>IFERROR(__xludf.DUMMYFUNCTION("""COMPUTED_VALUE"""),93.77)</f>
        <v>93.77</v>
      </c>
    </row>
    <row r="969">
      <c r="A969" s="2">
        <f>IFERROR(__xludf.DUMMYFUNCTION("""COMPUTED_VALUE"""),43041.66666666667)</f>
        <v>43041.66667</v>
      </c>
      <c r="B969" s="1">
        <f>IFERROR(__xludf.DUMMYFUNCTION("""COMPUTED_VALUE"""),93.5)</f>
        <v>93.5</v>
      </c>
    </row>
    <row r="970">
      <c r="A970" s="2">
        <f>IFERROR(__xludf.DUMMYFUNCTION("""COMPUTED_VALUE"""),43042.66666666667)</f>
        <v>43042.66667</v>
      </c>
      <c r="B970" s="1">
        <f>IFERROR(__xludf.DUMMYFUNCTION("""COMPUTED_VALUE"""),93.84)</f>
        <v>93.84</v>
      </c>
    </row>
    <row r="971">
      <c r="A971" s="2">
        <f>IFERROR(__xludf.DUMMYFUNCTION("""COMPUTED_VALUE"""),43045.66666666667)</f>
        <v>43045.66667</v>
      </c>
      <c r="B971" s="1">
        <f>IFERROR(__xludf.DUMMYFUNCTION("""COMPUTED_VALUE"""),96.18)</f>
        <v>96.18</v>
      </c>
    </row>
    <row r="972">
      <c r="A972" s="2">
        <f>IFERROR(__xludf.DUMMYFUNCTION("""COMPUTED_VALUE"""),43046.66666666667)</f>
        <v>43046.66667</v>
      </c>
      <c r="B972" s="1">
        <f>IFERROR(__xludf.DUMMYFUNCTION("""COMPUTED_VALUE"""),95.99)</f>
        <v>95.99</v>
      </c>
    </row>
    <row r="973">
      <c r="A973" s="2">
        <f>IFERROR(__xludf.DUMMYFUNCTION("""COMPUTED_VALUE"""),43047.66666666667)</f>
        <v>43047.66667</v>
      </c>
      <c r="B973" s="1">
        <f>IFERROR(__xludf.DUMMYFUNCTION("""COMPUTED_VALUE"""),95.52)</f>
        <v>95.52</v>
      </c>
    </row>
    <row r="974">
      <c r="A974" s="2">
        <f>IFERROR(__xludf.DUMMYFUNCTION("""COMPUTED_VALUE"""),43048.66666666667)</f>
        <v>43048.66667</v>
      </c>
      <c r="B974" s="1">
        <f>IFERROR(__xludf.DUMMYFUNCTION("""COMPUTED_VALUE"""),95.83)</f>
        <v>95.83</v>
      </c>
    </row>
    <row r="975">
      <c r="A975" s="2">
        <f>IFERROR(__xludf.DUMMYFUNCTION("""COMPUTED_VALUE"""),43049.66666666667)</f>
        <v>43049.66667</v>
      </c>
      <c r="B975" s="1">
        <f>IFERROR(__xludf.DUMMYFUNCTION("""COMPUTED_VALUE"""),95.37)</f>
        <v>95.37</v>
      </c>
    </row>
    <row r="976">
      <c r="A976" s="2">
        <f>IFERROR(__xludf.DUMMYFUNCTION("""COMPUTED_VALUE"""),43052.66666666667)</f>
        <v>43052.66667</v>
      </c>
      <c r="B976" s="1">
        <f>IFERROR(__xludf.DUMMYFUNCTION("""COMPUTED_VALUE"""),94.65)</f>
        <v>94.65</v>
      </c>
    </row>
    <row r="977">
      <c r="A977" s="2">
        <f>IFERROR(__xludf.DUMMYFUNCTION("""COMPUTED_VALUE"""),43053.66666666667)</f>
        <v>43053.66667</v>
      </c>
      <c r="B977" s="1">
        <f>IFERROR(__xludf.DUMMYFUNCTION("""COMPUTED_VALUE"""),93.07)</f>
        <v>93.07</v>
      </c>
    </row>
    <row r="978">
      <c r="A978" s="2">
        <f>IFERROR(__xludf.DUMMYFUNCTION("""COMPUTED_VALUE"""),43054.66666666667)</f>
        <v>43054.66667</v>
      </c>
      <c r="B978" s="1">
        <f>IFERROR(__xludf.DUMMYFUNCTION("""COMPUTED_VALUE"""),91.98)</f>
        <v>91.98</v>
      </c>
    </row>
    <row r="979">
      <c r="A979" s="2">
        <f>IFERROR(__xludf.DUMMYFUNCTION("""COMPUTED_VALUE"""),43055.66666666667)</f>
        <v>43055.66667</v>
      </c>
      <c r="B979" s="1">
        <f>IFERROR(__xludf.DUMMYFUNCTION("""COMPUTED_VALUE"""),91.65)</f>
        <v>91.65</v>
      </c>
    </row>
    <row r="980">
      <c r="A980" s="2">
        <f>IFERROR(__xludf.DUMMYFUNCTION("""COMPUTED_VALUE"""),43056.66666666667)</f>
        <v>43056.66667</v>
      </c>
      <c r="B980" s="1">
        <f>IFERROR(__xludf.DUMMYFUNCTION("""COMPUTED_VALUE"""),92.26)</f>
        <v>92.26</v>
      </c>
    </row>
    <row r="981">
      <c r="A981" s="2">
        <f>IFERROR(__xludf.DUMMYFUNCTION("""COMPUTED_VALUE"""),43059.66666666667)</f>
        <v>43059.66667</v>
      </c>
      <c r="B981" s="1">
        <f>IFERROR(__xludf.DUMMYFUNCTION("""COMPUTED_VALUE"""),92.04)</f>
        <v>92.04</v>
      </c>
    </row>
    <row r="982">
      <c r="A982" s="2">
        <f>IFERROR(__xludf.DUMMYFUNCTION("""COMPUTED_VALUE"""),43060.66666666667)</f>
        <v>43060.66667</v>
      </c>
      <c r="B982" s="1">
        <f>IFERROR(__xludf.DUMMYFUNCTION("""COMPUTED_VALUE"""),92.2)</f>
        <v>92.2</v>
      </c>
    </row>
    <row r="983">
      <c r="A983" s="2">
        <f>IFERROR(__xludf.DUMMYFUNCTION("""COMPUTED_VALUE"""),43061.66666666667)</f>
        <v>43061.66667</v>
      </c>
      <c r="B983" s="1">
        <f>IFERROR(__xludf.DUMMYFUNCTION("""COMPUTED_VALUE"""),92.79)</f>
        <v>92.79</v>
      </c>
    </row>
    <row r="984">
      <c r="A984" s="2">
        <f>IFERROR(__xludf.DUMMYFUNCTION("""COMPUTED_VALUE"""),43063.66666666667)</f>
        <v>43063.66667</v>
      </c>
      <c r="B984" s="1">
        <f>IFERROR(__xludf.DUMMYFUNCTION("""COMPUTED_VALUE"""),93.0)</f>
        <v>93</v>
      </c>
    </row>
    <row r="985">
      <c r="A985" s="2">
        <f>IFERROR(__xludf.DUMMYFUNCTION("""COMPUTED_VALUE"""),43066.66666666667)</f>
        <v>43066.66667</v>
      </c>
      <c r="B985" s="1">
        <f>IFERROR(__xludf.DUMMYFUNCTION("""COMPUTED_VALUE"""),91.85)</f>
        <v>91.85</v>
      </c>
    </row>
    <row r="986">
      <c r="A986" s="2">
        <f>IFERROR(__xludf.DUMMYFUNCTION("""COMPUTED_VALUE"""),43067.66666666667)</f>
        <v>43067.66667</v>
      </c>
      <c r="B986" s="1">
        <f>IFERROR(__xludf.DUMMYFUNCTION("""COMPUTED_VALUE"""),92.56)</f>
        <v>92.56</v>
      </c>
    </row>
    <row r="987">
      <c r="A987" s="2">
        <f>IFERROR(__xludf.DUMMYFUNCTION("""COMPUTED_VALUE"""),43068.66666666667)</f>
        <v>43068.66667</v>
      </c>
      <c r="B987" s="1">
        <f>IFERROR(__xludf.DUMMYFUNCTION("""COMPUTED_VALUE"""),93.01)</f>
        <v>93.01</v>
      </c>
    </row>
    <row r="988">
      <c r="A988" s="2">
        <f>IFERROR(__xludf.DUMMYFUNCTION("""COMPUTED_VALUE"""),43069.66666666667)</f>
        <v>43069.66667</v>
      </c>
      <c r="B988" s="1">
        <f>IFERROR(__xludf.DUMMYFUNCTION("""COMPUTED_VALUE"""),94.49)</f>
        <v>94.49</v>
      </c>
    </row>
    <row r="989">
      <c r="A989" s="2">
        <f>IFERROR(__xludf.DUMMYFUNCTION("""COMPUTED_VALUE"""),43070.66666666667)</f>
        <v>43070.66667</v>
      </c>
      <c r="B989" s="1">
        <f>IFERROR(__xludf.DUMMYFUNCTION("""COMPUTED_VALUE"""),95.49)</f>
        <v>95.49</v>
      </c>
    </row>
    <row r="990">
      <c r="A990" s="2">
        <f>IFERROR(__xludf.DUMMYFUNCTION("""COMPUTED_VALUE"""),43073.66666666667)</f>
        <v>43073.66667</v>
      </c>
      <c r="B990" s="1">
        <f>IFERROR(__xludf.DUMMYFUNCTION("""COMPUTED_VALUE"""),95.35)</f>
        <v>95.35</v>
      </c>
    </row>
    <row r="991">
      <c r="A991" s="2">
        <f>IFERROR(__xludf.DUMMYFUNCTION("""COMPUTED_VALUE"""),43074.66666666667)</f>
        <v>43074.66667</v>
      </c>
      <c r="B991" s="1">
        <f>IFERROR(__xludf.DUMMYFUNCTION("""COMPUTED_VALUE"""),94.92)</f>
        <v>94.92</v>
      </c>
    </row>
    <row r="992">
      <c r="A992" s="2">
        <f>IFERROR(__xludf.DUMMYFUNCTION("""COMPUTED_VALUE"""),43075.66666666667)</f>
        <v>43075.66667</v>
      </c>
      <c r="B992" s="1">
        <f>IFERROR(__xludf.DUMMYFUNCTION("""COMPUTED_VALUE"""),93.42)</f>
        <v>93.42</v>
      </c>
    </row>
    <row r="993">
      <c r="A993" s="2">
        <f>IFERROR(__xludf.DUMMYFUNCTION("""COMPUTED_VALUE"""),43076.66666666667)</f>
        <v>43076.66667</v>
      </c>
      <c r="B993" s="1">
        <f>IFERROR(__xludf.DUMMYFUNCTION("""COMPUTED_VALUE"""),93.8)</f>
        <v>93.8</v>
      </c>
    </row>
    <row r="994">
      <c r="A994" s="2">
        <f>IFERROR(__xludf.DUMMYFUNCTION("""COMPUTED_VALUE"""),43077.66666666667)</f>
        <v>43077.66667</v>
      </c>
      <c r="B994" s="1">
        <f>IFERROR(__xludf.DUMMYFUNCTION("""COMPUTED_VALUE"""),94.66)</f>
        <v>94.66</v>
      </c>
    </row>
    <row r="995">
      <c r="A995" s="2">
        <f>IFERROR(__xludf.DUMMYFUNCTION("""COMPUTED_VALUE"""),43080.66666666667)</f>
        <v>43080.66667</v>
      </c>
      <c r="B995" s="1">
        <f>IFERROR(__xludf.DUMMYFUNCTION("""COMPUTED_VALUE"""),95.46)</f>
        <v>95.46</v>
      </c>
    </row>
    <row r="996">
      <c r="A996" s="2">
        <f>IFERROR(__xludf.DUMMYFUNCTION("""COMPUTED_VALUE"""),43081.66666666667)</f>
        <v>43081.66667</v>
      </c>
      <c r="B996" s="1">
        <f>IFERROR(__xludf.DUMMYFUNCTION("""COMPUTED_VALUE"""),95.07)</f>
        <v>95.07</v>
      </c>
    </row>
    <row r="997">
      <c r="A997" s="2">
        <f>IFERROR(__xludf.DUMMYFUNCTION("""COMPUTED_VALUE"""),43082.66666666667)</f>
        <v>43082.66667</v>
      </c>
      <c r="B997" s="1">
        <f>IFERROR(__xludf.DUMMYFUNCTION("""COMPUTED_VALUE"""),94.96)</f>
        <v>94.96</v>
      </c>
    </row>
    <row r="998">
      <c r="A998" s="2">
        <f>IFERROR(__xludf.DUMMYFUNCTION("""COMPUTED_VALUE"""),43083.66666666667)</f>
        <v>43083.66667</v>
      </c>
      <c r="B998" s="1">
        <f>IFERROR(__xludf.DUMMYFUNCTION("""COMPUTED_VALUE"""),93.94)</f>
        <v>93.94</v>
      </c>
    </row>
    <row r="999">
      <c r="A999" s="2">
        <f>IFERROR(__xludf.DUMMYFUNCTION("""COMPUTED_VALUE"""),43084.66666666667)</f>
        <v>43084.66667</v>
      </c>
      <c r="B999" s="1">
        <f>IFERROR(__xludf.DUMMYFUNCTION("""COMPUTED_VALUE"""),93.81)</f>
        <v>93.81</v>
      </c>
    </row>
    <row r="1000">
      <c r="A1000" s="2">
        <f>IFERROR(__xludf.DUMMYFUNCTION("""COMPUTED_VALUE"""),43087.66666666667)</f>
        <v>43087.66667</v>
      </c>
      <c r="B1000" s="1">
        <f>IFERROR(__xludf.DUMMYFUNCTION("""COMPUTED_VALUE"""),94.71)</f>
        <v>94.71</v>
      </c>
    </row>
    <row r="1001">
      <c r="A1001" s="2">
        <f>IFERROR(__xludf.DUMMYFUNCTION("""COMPUTED_VALUE"""),43088.66666666667)</f>
        <v>43088.66667</v>
      </c>
      <c r="B1001" s="1">
        <f>IFERROR(__xludf.DUMMYFUNCTION("""COMPUTED_VALUE"""),94.74)</f>
        <v>94.74</v>
      </c>
    </row>
    <row r="1002">
      <c r="A1002" s="2">
        <f>IFERROR(__xludf.DUMMYFUNCTION("""COMPUTED_VALUE"""),43089.66666666667)</f>
        <v>43089.66667</v>
      </c>
      <c r="B1002" s="1">
        <f>IFERROR(__xludf.DUMMYFUNCTION("""COMPUTED_VALUE"""),96.19)</f>
        <v>96.19</v>
      </c>
    </row>
    <row r="1003">
      <c r="A1003" s="2">
        <f>IFERROR(__xludf.DUMMYFUNCTION("""COMPUTED_VALUE"""),43090.66666666667)</f>
        <v>43090.66667</v>
      </c>
      <c r="B1003" s="1">
        <f>IFERROR(__xludf.DUMMYFUNCTION("""COMPUTED_VALUE"""),98.23)</f>
        <v>98.23</v>
      </c>
    </row>
    <row r="1004">
      <c r="A1004" s="2">
        <f>IFERROR(__xludf.DUMMYFUNCTION("""COMPUTED_VALUE"""),43091.66666666667)</f>
        <v>43091.66667</v>
      </c>
      <c r="B1004" s="1">
        <f>IFERROR(__xludf.DUMMYFUNCTION("""COMPUTED_VALUE"""),98.56)</f>
        <v>98.56</v>
      </c>
    </row>
    <row r="1005">
      <c r="A1005" s="2">
        <f>IFERROR(__xludf.DUMMYFUNCTION("""COMPUTED_VALUE"""),43095.66666666667)</f>
        <v>43095.66667</v>
      </c>
      <c r="B1005" s="1">
        <f>IFERROR(__xludf.DUMMYFUNCTION("""COMPUTED_VALUE"""),99.57)</f>
        <v>99.57</v>
      </c>
    </row>
    <row r="1006">
      <c r="A1006" s="2">
        <f>IFERROR(__xludf.DUMMYFUNCTION("""COMPUTED_VALUE"""),43096.66666666667)</f>
        <v>43096.66667</v>
      </c>
      <c r="B1006" s="1">
        <f>IFERROR(__xludf.DUMMYFUNCTION("""COMPUTED_VALUE"""),99.18)</f>
        <v>99.18</v>
      </c>
    </row>
    <row r="1007">
      <c r="A1007" s="2">
        <f>IFERROR(__xludf.DUMMYFUNCTION("""COMPUTED_VALUE"""),43097.66666666667)</f>
        <v>43097.66667</v>
      </c>
      <c r="B1007" s="1">
        <f>IFERROR(__xludf.DUMMYFUNCTION("""COMPUTED_VALUE"""),99.31)</f>
        <v>99.31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IFERROR(__xludf.DUMMYFUNCTION("GOOGLEFINANCE(""VDE"",""PRICE"",""1/3/2017"",""12/30/2019"",""DAILY"")"),"Date")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IFERROR(__xludf.DUMMYFUNCTION("""COMPUTED_VALUE"""),42738.66666666667)</f>
        <v>42738.66667</v>
      </c>
      <c r="B2" s="1">
        <f>IFERROR(__xludf.DUMMYFUNCTION("""COMPUTED_VALUE"""),105.91)</f>
        <v>105.91</v>
      </c>
    </row>
    <row r="3">
      <c r="A3" s="2">
        <f>IFERROR(__xludf.DUMMYFUNCTION("""COMPUTED_VALUE"""),42739.66666666667)</f>
        <v>42739.66667</v>
      </c>
      <c r="B3" s="1">
        <f>IFERROR(__xludf.DUMMYFUNCTION("""COMPUTED_VALUE"""),105.88)</f>
        <v>105.88</v>
      </c>
    </row>
    <row r="4">
      <c r="A4" s="2">
        <f>IFERROR(__xludf.DUMMYFUNCTION("""COMPUTED_VALUE"""),42740.66666666667)</f>
        <v>42740.66667</v>
      </c>
      <c r="B4" s="1">
        <f>IFERROR(__xludf.DUMMYFUNCTION("""COMPUTED_VALUE"""),105.59)</f>
        <v>105.59</v>
      </c>
    </row>
    <row r="5">
      <c r="A5" s="2">
        <f>IFERROR(__xludf.DUMMYFUNCTION("""COMPUTED_VALUE"""),42741.66666666667)</f>
        <v>42741.66667</v>
      </c>
      <c r="B5" s="1">
        <f>IFERROR(__xludf.DUMMYFUNCTION("""COMPUTED_VALUE"""),105.56)</f>
        <v>105.56</v>
      </c>
    </row>
    <row r="6">
      <c r="A6" s="2">
        <f>IFERROR(__xludf.DUMMYFUNCTION("""COMPUTED_VALUE"""),42744.66666666667)</f>
        <v>42744.66667</v>
      </c>
      <c r="B6" s="1">
        <f>IFERROR(__xludf.DUMMYFUNCTION("""COMPUTED_VALUE"""),103.89)</f>
        <v>103.89</v>
      </c>
    </row>
    <row r="7">
      <c r="A7" s="2">
        <f>IFERROR(__xludf.DUMMYFUNCTION("""COMPUTED_VALUE"""),42745.66666666667)</f>
        <v>42745.66667</v>
      </c>
      <c r="B7" s="1">
        <f>IFERROR(__xludf.DUMMYFUNCTION("""COMPUTED_VALUE"""),102.95)</f>
        <v>102.95</v>
      </c>
    </row>
    <row r="8">
      <c r="A8" s="2">
        <f>IFERROR(__xludf.DUMMYFUNCTION("""COMPUTED_VALUE"""),42746.66666666667)</f>
        <v>42746.66667</v>
      </c>
      <c r="B8" s="1">
        <f>IFERROR(__xludf.DUMMYFUNCTION("""COMPUTED_VALUE"""),104.13)</f>
        <v>104.13</v>
      </c>
    </row>
    <row r="9">
      <c r="A9" s="2">
        <f>IFERROR(__xludf.DUMMYFUNCTION("""COMPUTED_VALUE"""),42747.66666666667)</f>
        <v>42747.66667</v>
      </c>
      <c r="B9" s="1">
        <f>IFERROR(__xludf.DUMMYFUNCTION("""COMPUTED_VALUE"""),103.59)</f>
        <v>103.59</v>
      </c>
    </row>
    <row r="10">
      <c r="A10" s="2">
        <f>IFERROR(__xludf.DUMMYFUNCTION("""COMPUTED_VALUE"""),42748.66666666667)</f>
        <v>42748.66667</v>
      </c>
      <c r="B10" s="1">
        <f>IFERROR(__xludf.DUMMYFUNCTION("""COMPUTED_VALUE"""),103.25)</f>
        <v>103.25</v>
      </c>
    </row>
    <row r="11">
      <c r="A11" s="2">
        <f>IFERROR(__xludf.DUMMYFUNCTION("""COMPUTED_VALUE"""),42752.66666666667)</f>
        <v>42752.66667</v>
      </c>
      <c r="B11" s="1">
        <f>IFERROR(__xludf.DUMMYFUNCTION("""COMPUTED_VALUE"""),103.91)</f>
        <v>103.91</v>
      </c>
    </row>
    <row r="12">
      <c r="A12" s="2">
        <f>IFERROR(__xludf.DUMMYFUNCTION("""COMPUTED_VALUE"""),42753.66666666667)</f>
        <v>42753.66667</v>
      </c>
      <c r="B12" s="1">
        <f>IFERROR(__xludf.DUMMYFUNCTION("""COMPUTED_VALUE"""),103.55)</f>
        <v>103.55</v>
      </c>
    </row>
    <row r="13">
      <c r="A13" s="2">
        <f>IFERROR(__xludf.DUMMYFUNCTION("""COMPUTED_VALUE"""),42754.66666666667)</f>
        <v>42754.66667</v>
      </c>
      <c r="B13" s="1">
        <f>IFERROR(__xludf.DUMMYFUNCTION("""COMPUTED_VALUE"""),102.92)</f>
        <v>102.92</v>
      </c>
    </row>
    <row r="14">
      <c r="A14" s="2">
        <f>IFERROR(__xludf.DUMMYFUNCTION("""COMPUTED_VALUE"""),42755.66666666667)</f>
        <v>42755.66667</v>
      </c>
      <c r="B14" s="1">
        <f>IFERROR(__xludf.DUMMYFUNCTION("""COMPUTED_VALUE"""),103.47)</f>
        <v>103.47</v>
      </c>
    </row>
    <row r="15">
      <c r="A15" s="2">
        <f>IFERROR(__xludf.DUMMYFUNCTION("""COMPUTED_VALUE"""),42758.66666666667)</f>
        <v>42758.66667</v>
      </c>
      <c r="B15" s="1">
        <f>IFERROR(__xludf.DUMMYFUNCTION("""COMPUTED_VALUE"""),102.3)</f>
        <v>102.3</v>
      </c>
    </row>
    <row r="16">
      <c r="A16" s="2">
        <f>IFERROR(__xludf.DUMMYFUNCTION("""COMPUTED_VALUE"""),42759.66666666667)</f>
        <v>42759.66667</v>
      </c>
      <c r="B16" s="1">
        <f>IFERROR(__xludf.DUMMYFUNCTION("""COMPUTED_VALUE"""),103.41)</f>
        <v>103.41</v>
      </c>
    </row>
    <row r="17">
      <c r="A17" s="2">
        <f>IFERROR(__xludf.DUMMYFUNCTION("""COMPUTED_VALUE"""),42760.66666666667)</f>
        <v>42760.66667</v>
      </c>
      <c r="B17" s="1">
        <f>IFERROR(__xludf.DUMMYFUNCTION("""COMPUTED_VALUE"""),104.14)</f>
        <v>104.14</v>
      </c>
    </row>
    <row r="18">
      <c r="A18" s="2">
        <f>IFERROR(__xludf.DUMMYFUNCTION("""COMPUTED_VALUE"""),42761.66666666667)</f>
        <v>42761.66667</v>
      </c>
      <c r="B18" s="1">
        <f>IFERROR(__xludf.DUMMYFUNCTION("""COMPUTED_VALUE"""),104.16)</f>
        <v>104.16</v>
      </c>
    </row>
    <row r="19">
      <c r="A19" s="2">
        <f>IFERROR(__xludf.DUMMYFUNCTION("""COMPUTED_VALUE"""),42762.66666666667)</f>
        <v>42762.66667</v>
      </c>
      <c r="B19" s="1">
        <f>IFERROR(__xludf.DUMMYFUNCTION("""COMPUTED_VALUE"""),103.02)</f>
        <v>103.02</v>
      </c>
    </row>
    <row r="20">
      <c r="A20" s="2">
        <f>IFERROR(__xludf.DUMMYFUNCTION("""COMPUTED_VALUE"""),42765.66666666667)</f>
        <v>42765.66667</v>
      </c>
      <c r="B20" s="1">
        <f>IFERROR(__xludf.DUMMYFUNCTION("""COMPUTED_VALUE"""),101.08)</f>
        <v>101.08</v>
      </c>
    </row>
    <row r="21">
      <c r="A21" s="2">
        <f>IFERROR(__xludf.DUMMYFUNCTION("""COMPUTED_VALUE"""),42766.66666666667)</f>
        <v>42766.66667</v>
      </c>
      <c r="B21" s="1">
        <f>IFERROR(__xludf.DUMMYFUNCTION("""COMPUTED_VALUE"""),101.05)</f>
        <v>101.05</v>
      </c>
    </row>
    <row r="22">
      <c r="A22" s="2">
        <f>IFERROR(__xludf.DUMMYFUNCTION("""COMPUTED_VALUE"""),42767.66666666667)</f>
        <v>42767.66667</v>
      </c>
      <c r="B22" s="1">
        <f>IFERROR(__xludf.DUMMYFUNCTION("""COMPUTED_VALUE"""),100.33)</f>
        <v>100.33</v>
      </c>
    </row>
    <row r="23">
      <c r="A23" s="2">
        <f>IFERROR(__xludf.DUMMYFUNCTION("""COMPUTED_VALUE"""),42768.66666666667)</f>
        <v>42768.66667</v>
      </c>
      <c r="B23" s="1">
        <f>IFERROR(__xludf.DUMMYFUNCTION("""COMPUTED_VALUE"""),100.94)</f>
        <v>100.94</v>
      </c>
    </row>
    <row r="24">
      <c r="A24" s="2">
        <f>IFERROR(__xludf.DUMMYFUNCTION("""COMPUTED_VALUE"""),42769.66666666667)</f>
        <v>42769.66667</v>
      </c>
      <c r="B24" s="1">
        <f>IFERROR(__xludf.DUMMYFUNCTION("""COMPUTED_VALUE"""),101.94)</f>
        <v>101.94</v>
      </c>
    </row>
    <row r="25">
      <c r="A25" s="2">
        <f>IFERROR(__xludf.DUMMYFUNCTION("""COMPUTED_VALUE"""),42772.66666666667)</f>
        <v>42772.66667</v>
      </c>
      <c r="B25" s="1">
        <f>IFERROR(__xludf.DUMMYFUNCTION("""COMPUTED_VALUE"""),100.97)</f>
        <v>100.97</v>
      </c>
    </row>
    <row r="26">
      <c r="A26" s="2">
        <f>IFERROR(__xludf.DUMMYFUNCTION("""COMPUTED_VALUE"""),42773.66666666667)</f>
        <v>42773.66667</v>
      </c>
      <c r="B26" s="1">
        <f>IFERROR(__xludf.DUMMYFUNCTION("""COMPUTED_VALUE"""),99.43)</f>
        <v>99.43</v>
      </c>
    </row>
    <row r="27">
      <c r="A27" s="2">
        <f>IFERROR(__xludf.DUMMYFUNCTION("""COMPUTED_VALUE"""),42774.66666666667)</f>
        <v>42774.66667</v>
      </c>
      <c r="B27" s="1">
        <f>IFERROR(__xludf.DUMMYFUNCTION("""COMPUTED_VALUE"""),99.5)</f>
        <v>99.5</v>
      </c>
    </row>
    <row r="28">
      <c r="A28" s="2">
        <f>IFERROR(__xludf.DUMMYFUNCTION("""COMPUTED_VALUE"""),42775.66666666667)</f>
        <v>42775.66667</v>
      </c>
      <c r="B28" s="1">
        <f>IFERROR(__xludf.DUMMYFUNCTION("""COMPUTED_VALUE"""),100.58)</f>
        <v>100.58</v>
      </c>
    </row>
    <row r="29">
      <c r="A29" s="2">
        <f>IFERROR(__xludf.DUMMYFUNCTION("""COMPUTED_VALUE"""),42776.66666666667)</f>
        <v>42776.66667</v>
      </c>
      <c r="B29" s="1">
        <f>IFERROR(__xludf.DUMMYFUNCTION("""COMPUTED_VALUE"""),101.35)</f>
        <v>101.35</v>
      </c>
    </row>
    <row r="30">
      <c r="A30" s="2">
        <f>IFERROR(__xludf.DUMMYFUNCTION("""COMPUTED_VALUE"""),42779.66666666667)</f>
        <v>42779.66667</v>
      </c>
      <c r="B30" s="1">
        <f>IFERROR(__xludf.DUMMYFUNCTION("""COMPUTED_VALUE"""),101.45)</f>
        <v>101.45</v>
      </c>
    </row>
    <row r="31">
      <c r="A31" s="2">
        <f>IFERROR(__xludf.DUMMYFUNCTION("""COMPUTED_VALUE"""),42780.66666666667)</f>
        <v>42780.66667</v>
      </c>
      <c r="B31" s="1">
        <f>IFERROR(__xludf.DUMMYFUNCTION("""COMPUTED_VALUE"""),101.85)</f>
        <v>101.85</v>
      </c>
    </row>
    <row r="32">
      <c r="A32" s="2">
        <f>IFERROR(__xludf.DUMMYFUNCTION("""COMPUTED_VALUE"""),42781.66666666667)</f>
        <v>42781.66667</v>
      </c>
      <c r="B32" s="1">
        <f>IFERROR(__xludf.DUMMYFUNCTION("""COMPUTED_VALUE"""),101.44)</f>
        <v>101.44</v>
      </c>
    </row>
    <row r="33">
      <c r="A33" s="2">
        <f>IFERROR(__xludf.DUMMYFUNCTION("""COMPUTED_VALUE"""),42782.66666666667)</f>
        <v>42782.66667</v>
      </c>
      <c r="B33" s="1">
        <f>IFERROR(__xludf.DUMMYFUNCTION("""COMPUTED_VALUE"""),100.03)</f>
        <v>100.03</v>
      </c>
    </row>
    <row r="34">
      <c r="A34" s="2">
        <f>IFERROR(__xludf.DUMMYFUNCTION("""COMPUTED_VALUE"""),42783.66666666667)</f>
        <v>42783.66667</v>
      </c>
      <c r="B34" s="1">
        <f>IFERROR(__xludf.DUMMYFUNCTION("""COMPUTED_VALUE"""),99.4)</f>
        <v>99.4</v>
      </c>
    </row>
    <row r="35">
      <c r="A35" s="2">
        <f>IFERROR(__xludf.DUMMYFUNCTION("""COMPUTED_VALUE"""),42787.66666666667)</f>
        <v>42787.66667</v>
      </c>
      <c r="B35" s="1">
        <f>IFERROR(__xludf.DUMMYFUNCTION("""COMPUTED_VALUE"""),100.14)</f>
        <v>100.14</v>
      </c>
    </row>
    <row r="36">
      <c r="A36" s="2">
        <f>IFERROR(__xludf.DUMMYFUNCTION("""COMPUTED_VALUE"""),42788.66666666667)</f>
        <v>42788.66667</v>
      </c>
      <c r="B36" s="1">
        <f>IFERROR(__xludf.DUMMYFUNCTION("""COMPUTED_VALUE"""),98.48)</f>
        <v>98.48</v>
      </c>
    </row>
    <row r="37">
      <c r="A37" s="2">
        <f>IFERROR(__xludf.DUMMYFUNCTION("""COMPUTED_VALUE"""),42789.66666666667)</f>
        <v>42789.66667</v>
      </c>
      <c r="B37" s="1">
        <f>IFERROR(__xludf.DUMMYFUNCTION("""COMPUTED_VALUE"""),98.87)</f>
        <v>98.87</v>
      </c>
    </row>
    <row r="38">
      <c r="A38" s="2">
        <f>IFERROR(__xludf.DUMMYFUNCTION("""COMPUTED_VALUE"""),42790.66666666667)</f>
        <v>42790.66667</v>
      </c>
      <c r="B38" s="1">
        <f>IFERROR(__xludf.DUMMYFUNCTION("""COMPUTED_VALUE"""),97.76)</f>
        <v>97.76</v>
      </c>
    </row>
    <row r="39">
      <c r="A39" s="2">
        <f>IFERROR(__xludf.DUMMYFUNCTION("""COMPUTED_VALUE"""),42793.66666666667)</f>
        <v>42793.66667</v>
      </c>
      <c r="B39" s="1">
        <f>IFERROR(__xludf.DUMMYFUNCTION("""COMPUTED_VALUE"""),98.75)</f>
        <v>98.75</v>
      </c>
    </row>
    <row r="40">
      <c r="A40" s="2">
        <f>IFERROR(__xludf.DUMMYFUNCTION("""COMPUTED_VALUE"""),42794.66666666667)</f>
        <v>42794.66667</v>
      </c>
      <c r="B40" s="1">
        <f>IFERROR(__xludf.DUMMYFUNCTION("""COMPUTED_VALUE"""),98.37)</f>
        <v>98.37</v>
      </c>
    </row>
    <row r="41">
      <c r="A41" s="2">
        <f>IFERROR(__xludf.DUMMYFUNCTION("""COMPUTED_VALUE"""),42795.66666666667)</f>
        <v>42795.66667</v>
      </c>
      <c r="B41" s="1">
        <f>IFERROR(__xludf.DUMMYFUNCTION("""COMPUTED_VALUE"""),100.46)</f>
        <v>100.46</v>
      </c>
    </row>
    <row r="42">
      <c r="A42" s="2">
        <f>IFERROR(__xludf.DUMMYFUNCTION("""COMPUTED_VALUE"""),42796.66666666667)</f>
        <v>42796.66667</v>
      </c>
      <c r="B42" s="1">
        <f>IFERROR(__xludf.DUMMYFUNCTION("""COMPUTED_VALUE"""),99.42)</f>
        <v>99.42</v>
      </c>
    </row>
    <row r="43">
      <c r="A43" s="2">
        <f>IFERROR(__xludf.DUMMYFUNCTION("""COMPUTED_VALUE"""),42797.66666666667)</f>
        <v>42797.66667</v>
      </c>
      <c r="B43" s="1">
        <f>IFERROR(__xludf.DUMMYFUNCTION("""COMPUTED_VALUE"""),99.09)</f>
        <v>99.09</v>
      </c>
    </row>
    <row r="44">
      <c r="A44" s="2">
        <f>IFERROR(__xludf.DUMMYFUNCTION("""COMPUTED_VALUE"""),42800.66666666667)</f>
        <v>42800.66667</v>
      </c>
      <c r="B44" s="1">
        <f>IFERROR(__xludf.DUMMYFUNCTION("""COMPUTED_VALUE"""),99.31)</f>
        <v>99.31</v>
      </c>
    </row>
    <row r="45">
      <c r="A45" s="2">
        <f>IFERROR(__xludf.DUMMYFUNCTION("""COMPUTED_VALUE"""),42801.66666666667)</f>
        <v>42801.66667</v>
      </c>
      <c r="B45" s="1">
        <f>IFERROR(__xludf.DUMMYFUNCTION("""COMPUTED_VALUE"""),98.45)</f>
        <v>98.45</v>
      </c>
    </row>
    <row r="46">
      <c r="A46" s="2">
        <f>IFERROR(__xludf.DUMMYFUNCTION("""COMPUTED_VALUE"""),42802.66666666667)</f>
        <v>42802.66667</v>
      </c>
      <c r="B46" s="1">
        <f>IFERROR(__xludf.DUMMYFUNCTION("""COMPUTED_VALUE"""),95.79)</f>
        <v>95.79</v>
      </c>
    </row>
    <row r="47">
      <c r="A47" s="2">
        <f>IFERROR(__xludf.DUMMYFUNCTION("""COMPUTED_VALUE"""),42803.66666666667)</f>
        <v>42803.66667</v>
      </c>
      <c r="B47" s="1">
        <f>IFERROR(__xludf.DUMMYFUNCTION("""COMPUTED_VALUE"""),96.23)</f>
        <v>96.23</v>
      </c>
    </row>
    <row r="48">
      <c r="A48" s="2">
        <f>IFERROR(__xludf.DUMMYFUNCTION("""COMPUTED_VALUE"""),42804.66666666667)</f>
        <v>42804.66667</v>
      </c>
      <c r="B48" s="1">
        <f>IFERROR(__xludf.DUMMYFUNCTION("""COMPUTED_VALUE"""),96.23)</f>
        <v>96.23</v>
      </c>
    </row>
    <row r="49">
      <c r="A49" s="2">
        <f>IFERROR(__xludf.DUMMYFUNCTION("""COMPUTED_VALUE"""),42807.66666666667)</f>
        <v>42807.66667</v>
      </c>
      <c r="B49" s="1">
        <f>IFERROR(__xludf.DUMMYFUNCTION("""COMPUTED_VALUE"""),96.33)</f>
        <v>96.33</v>
      </c>
    </row>
    <row r="50">
      <c r="A50" s="2">
        <f>IFERROR(__xludf.DUMMYFUNCTION("""COMPUTED_VALUE"""),42808.66666666667)</f>
        <v>42808.66667</v>
      </c>
      <c r="B50" s="1">
        <f>IFERROR(__xludf.DUMMYFUNCTION("""COMPUTED_VALUE"""),95.14)</f>
        <v>95.14</v>
      </c>
    </row>
    <row r="51">
      <c r="A51" s="2">
        <f>IFERROR(__xludf.DUMMYFUNCTION("""COMPUTED_VALUE"""),42809.66666666667)</f>
        <v>42809.66667</v>
      </c>
      <c r="B51" s="1">
        <f>IFERROR(__xludf.DUMMYFUNCTION("""COMPUTED_VALUE"""),97.21)</f>
        <v>97.21</v>
      </c>
    </row>
    <row r="52">
      <c r="A52" s="2">
        <f>IFERROR(__xludf.DUMMYFUNCTION("""COMPUTED_VALUE"""),42810.66666666667)</f>
        <v>42810.66667</v>
      </c>
      <c r="B52" s="1">
        <f>IFERROR(__xludf.DUMMYFUNCTION("""COMPUTED_VALUE"""),96.63)</f>
        <v>96.63</v>
      </c>
    </row>
    <row r="53">
      <c r="A53" s="2">
        <f>IFERROR(__xludf.DUMMYFUNCTION("""COMPUTED_VALUE"""),42811.66666666667)</f>
        <v>42811.66667</v>
      </c>
      <c r="B53" s="1">
        <f>IFERROR(__xludf.DUMMYFUNCTION("""COMPUTED_VALUE"""),96.6)</f>
        <v>96.6</v>
      </c>
    </row>
    <row r="54">
      <c r="A54" s="2">
        <f>IFERROR(__xludf.DUMMYFUNCTION("""COMPUTED_VALUE"""),42814.66666666667)</f>
        <v>42814.66667</v>
      </c>
      <c r="B54" s="1">
        <f>IFERROR(__xludf.DUMMYFUNCTION("""COMPUTED_VALUE"""),96.46)</f>
        <v>96.46</v>
      </c>
    </row>
    <row r="55">
      <c r="A55" s="2">
        <f>IFERROR(__xludf.DUMMYFUNCTION("""COMPUTED_VALUE"""),42815.66666666667)</f>
        <v>42815.66667</v>
      </c>
      <c r="B55" s="1">
        <f>IFERROR(__xludf.DUMMYFUNCTION("""COMPUTED_VALUE"""),95.57)</f>
        <v>95.57</v>
      </c>
    </row>
    <row r="56">
      <c r="A56" s="2">
        <f>IFERROR(__xludf.DUMMYFUNCTION("""COMPUTED_VALUE"""),42816.66666666667)</f>
        <v>42816.66667</v>
      </c>
      <c r="B56" s="1">
        <f>IFERROR(__xludf.DUMMYFUNCTION("""COMPUTED_VALUE"""),95.45)</f>
        <v>95.45</v>
      </c>
    </row>
    <row r="57">
      <c r="A57" s="2">
        <f>IFERROR(__xludf.DUMMYFUNCTION("""COMPUTED_VALUE"""),42817.66666666667)</f>
        <v>42817.66667</v>
      </c>
      <c r="B57" s="1">
        <f>IFERROR(__xludf.DUMMYFUNCTION("""COMPUTED_VALUE"""),95.13)</f>
        <v>95.13</v>
      </c>
    </row>
    <row r="58">
      <c r="A58" s="2">
        <f>IFERROR(__xludf.DUMMYFUNCTION("""COMPUTED_VALUE"""),42818.66666666667)</f>
        <v>42818.66667</v>
      </c>
      <c r="B58" s="1">
        <f>IFERROR(__xludf.DUMMYFUNCTION("""COMPUTED_VALUE"""),94.15)</f>
        <v>94.15</v>
      </c>
    </row>
    <row r="59">
      <c r="A59" s="2">
        <f>IFERROR(__xludf.DUMMYFUNCTION("""COMPUTED_VALUE"""),42821.66666666667)</f>
        <v>42821.66667</v>
      </c>
      <c r="B59" s="1">
        <f>IFERROR(__xludf.DUMMYFUNCTION("""COMPUTED_VALUE"""),93.84)</f>
        <v>93.84</v>
      </c>
    </row>
    <row r="60">
      <c r="A60" s="2">
        <f>IFERROR(__xludf.DUMMYFUNCTION("""COMPUTED_VALUE"""),42822.66666666667)</f>
        <v>42822.66667</v>
      </c>
      <c r="B60" s="1">
        <f>IFERROR(__xludf.DUMMYFUNCTION("""COMPUTED_VALUE"""),95.24)</f>
        <v>95.24</v>
      </c>
    </row>
    <row r="61">
      <c r="A61" s="2">
        <f>IFERROR(__xludf.DUMMYFUNCTION("""COMPUTED_VALUE"""),42823.66666666667)</f>
        <v>42823.66667</v>
      </c>
      <c r="B61" s="1">
        <f>IFERROR(__xludf.DUMMYFUNCTION("""COMPUTED_VALUE"""),96.54)</f>
        <v>96.54</v>
      </c>
    </row>
    <row r="62">
      <c r="A62" s="2">
        <f>IFERROR(__xludf.DUMMYFUNCTION("""COMPUTED_VALUE"""),42824.66666666667)</f>
        <v>42824.66667</v>
      </c>
      <c r="B62" s="1">
        <f>IFERROR(__xludf.DUMMYFUNCTION("""COMPUTED_VALUE"""),96.86)</f>
        <v>96.86</v>
      </c>
    </row>
    <row r="63">
      <c r="A63" s="2">
        <f>IFERROR(__xludf.DUMMYFUNCTION("""COMPUTED_VALUE"""),42825.66666666667)</f>
        <v>42825.66667</v>
      </c>
      <c r="B63" s="1">
        <f>IFERROR(__xludf.DUMMYFUNCTION("""COMPUTED_VALUE"""),96.71)</f>
        <v>96.71</v>
      </c>
    </row>
    <row r="64">
      <c r="A64" s="2">
        <f>IFERROR(__xludf.DUMMYFUNCTION("""COMPUTED_VALUE"""),42828.66666666667)</f>
        <v>42828.66667</v>
      </c>
      <c r="B64" s="1">
        <f>IFERROR(__xludf.DUMMYFUNCTION("""COMPUTED_VALUE"""),96.46)</f>
        <v>96.46</v>
      </c>
    </row>
    <row r="65">
      <c r="A65" s="2">
        <f>IFERROR(__xludf.DUMMYFUNCTION("""COMPUTED_VALUE"""),42829.66666666667)</f>
        <v>42829.66667</v>
      </c>
      <c r="B65" s="1">
        <f>IFERROR(__xludf.DUMMYFUNCTION("""COMPUTED_VALUE"""),97.2)</f>
        <v>97.2</v>
      </c>
    </row>
    <row r="66">
      <c r="A66" s="2">
        <f>IFERROR(__xludf.DUMMYFUNCTION("""COMPUTED_VALUE"""),42830.66666666667)</f>
        <v>42830.66667</v>
      </c>
      <c r="B66" s="1">
        <f>IFERROR(__xludf.DUMMYFUNCTION("""COMPUTED_VALUE"""),96.69)</f>
        <v>96.69</v>
      </c>
    </row>
    <row r="67">
      <c r="A67" s="2">
        <f>IFERROR(__xludf.DUMMYFUNCTION("""COMPUTED_VALUE"""),42831.66666666667)</f>
        <v>42831.66667</v>
      </c>
      <c r="B67" s="1">
        <f>IFERROR(__xludf.DUMMYFUNCTION("""COMPUTED_VALUE"""),97.51)</f>
        <v>97.51</v>
      </c>
    </row>
    <row r="68">
      <c r="A68" s="2">
        <f>IFERROR(__xludf.DUMMYFUNCTION("""COMPUTED_VALUE"""),42832.66666666667)</f>
        <v>42832.66667</v>
      </c>
      <c r="B68" s="1">
        <f>IFERROR(__xludf.DUMMYFUNCTION("""COMPUTED_VALUE"""),97.14)</f>
        <v>97.14</v>
      </c>
    </row>
    <row r="69">
      <c r="A69" s="2">
        <f>IFERROR(__xludf.DUMMYFUNCTION("""COMPUTED_VALUE"""),42835.66666666667)</f>
        <v>42835.66667</v>
      </c>
      <c r="B69" s="1">
        <f>IFERROR(__xludf.DUMMYFUNCTION("""COMPUTED_VALUE"""),98.0)</f>
        <v>98</v>
      </c>
    </row>
    <row r="70">
      <c r="A70" s="2">
        <f>IFERROR(__xludf.DUMMYFUNCTION("""COMPUTED_VALUE"""),42836.66666666667)</f>
        <v>42836.66667</v>
      </c>
      <c r="B70" s="1">
        <f>IFERROR(__xludf.DUMMYFUNCTION("""COMPUTED_VALUE"""),97.96)</f>
        <v>97.96</v>
      </c>
    </row>
    <row r="71">
      <c r="A71" s="2">
        <f>IFERROR(__xludf.DUMMYFUNCTION("""COMPUTED_VALUE"""),42837.66666666667)</f>
        <v>42837.66667</v>
      </c>
      <c r="B71" s="1">
        <f>IFERROR(__xludf.DUMMYFUNCTION("""COMPUTED_VALUE"""),97.34)</f>
        <v>97.34</v>
      </c>
    </row>
    <row r="72">
      <c r="A72" s="2">
        <f>IFERROR(__xludf.DUMMYFUNCTION("""COMPUTED_VALUE"""),42838.66666666667)</f>
        <v>42838.66667</v>
      </c>
      <c r="B72" s="1">
        <f>IFERROR(__xludf.DUMMYFUNCTION("""COMPUTED_VALUE"""),95.52)</f>
        <v>95.52</v>
      </c>
    </row>
    <row r="73">
      <c r="A73" s="2">
        <f>IFERROR(__xludf.DUMMYFUNCTION("""COMPUTED_VALUE"""),42842.66666666667)</f>
        <v>42842.66667</v>
      </c>
      <c r="B73" s="1">
        <f>IFERROR(__xludf.DUMMYFUNCTION("""COMPUTED_VALUE"""),95.67)</f>
        <v>95.67</v>
      </c>
    </row>
    <row r="74">
      <c r="A74" s="2">
        <f>IFERROR(__xludf.DUMMYFUNCTION("""COMPUTED_VALUE"""),42843.66666666667)</f>
        <v>42843.66667</v>
      </c>
      <c r="B74" s="1">
        <f>IFERROR(__xludf.DUMMYFUNCTION("""COMPUTED_VALUE"""),94.78)</f>
        <v>94.78</v>
      </c>
    </row>
    <row r="75">
      <c r="A75" s="2">
        <f>IFERROR(__xludf.DUMMYFUNCTION("""COMPUTED_VALUE"""),42844.66666666667)</f>
        <v>42844.66667</v>
      </c>
      <c r="B75" s="1">
        <f>IFERROR(__xludf.DUMMYFUNCTION("""COMPUTED_VALUE"""),93.3)</f>
        <v>93.3</v>
      </c>
    </row>
    <row r="76">
      <c r="A76" s="2">
        <f>IFERROR(__xludf.DUMMYFUNCTION("""COMPUTED_VALUE"""),42845.66666666667)</f>
        <v>42845.66667</v>
      </c>
      <c r="B76" s="1">
        <f>IFERROR(__xludf.DUMMYFUNCTION("""COMPUTED_VALUE"""),93.62)</f>
        <v>93.62</v>
      </c>
    </row>
    <row r="77">
      <c r="A77" s="2">
        <f>IFERROR(__xludf.DUMMYFUNCTION("""COMPUTED_VALUE"""),42846.66666666667)</f>
        <v>42846.66667</v>
      </c>
      <c r="B77" s="1">
        <f>IFERROR(__xludf.DUMMYFUNCTION("""COMPUTED_VALUE"""),93.26)</f>
        <v>93.26</v>
      </c>
    </row>
    <row r="78">
      <c r="A78" s="2">
        <f>IFERROR(__xludf.DUMMYFUNCTION("""COMPUTED_VALUE"""),42849.66666666667)</f>
        <v>42849.66667</v>
      </c>
      <c r="B78" s="1">
        <f>IFERROR(__xludf.DUMMYFUNCTION("""COMPUTED_VALUE"""),93.73)</f>
        <v>93.73</v>
      </c>
    </row>
    <row r="79">
      <c r="A79" s="2">
        <f>IFERROR(__xludf.DUMMYFUNCTION("""COMPUTED_VALUE"""),42850.66666666667)</f>
        <v>42850.66667</v>
      </c>
      <c r="B79" s="1">
        <f>IFERROR(__xludf.DUMMYFUNCTION("""COMPUTED_VALUE"""),94.74)</f>
        <v>94.74</v>
      </c>
    </row>
    <row r="80">
      <c r="A80" s="2">
        <f>IFERROR(__xludf.DUMMYFUNCTION("""COMPUTED_VALUE"""),42851.66666666667)</f>
        <v>42851.66667</v>
      </c>
      <c r="B80" s="1">
        <f>IFERROR(__xludf.DUMMYFUNCTION("""COMPUTED_VALUE"""),94.4)</f>
        <v>94.4</v>
      </c>
    </row>
    <row r="81">
      <c r="A81" s="2">
        <f>IFERROR(__xludf.DUMMYFUNCTION("""COMPUTED_VALUE"""),42852.66666666667)</f>
        <v>42852.66667</v>
      </c>
      <c r="B81" s="1">
        <f>IFERROR(__xludf.DUMMYFUNCTION("""COMPUTED_VALUE"""),93.25)</f>
        <v>93.25</v>
      </c>
    </row>
    <row r="82">
      <c r="A82" s="2">
        <f>IFERROR(__xludf.DUMMYFUNCTION("""COMPUTED_VALUE"""),42853.66666666667)</f>
        <v>42853.66667</v>
      </c>
      <c r="B82" s="1">
        <f>IFERROR(__xludf.DUMMYFUNCTION("""COMPUTED_VALUE"""),93.33)</f>
        <v>93.33</v>
      </c>
    </row>
    <row r="83">
      <c r="A83" s="2">
        <f>IFERROR(__xludf.DUMMYFUNCTION("""COMPUTED_VALUE"""),42856.66666666667)</f>
        <v>42856.66667</v>
      </c>
      <c r="B83" s="1">
        <f>IFERROR(__xludf.DUMMYFUNCTION("""COMPUTED_VALUE"""),93.14)</f>
        <v>93.14</v>
      </c>
    </row>
    <row r="84">
      <c r="A84" s="2">
        <f>IFERROR(__xludf.DUMMYFUNCTION("""COMPUTED_VALUE"""),42857.66666666667)</f>
        <v>42857.66667</v>
      </c>
      <c r="B84" s="1">
        <f>IFERROR(__xludf.DUMMYFUNCTION("""COMPUTED_VALUE"""),92.54)</f>
        <v>92.54</v>
      </c>
    </row>
    <row r="85">
      <c r="A85" s="2">
        <f>IFERROR(__xludf.DUMMYFUNCTION("""COMPUTED_VALUE"""),42858.66666666667)</f>
        <v>42858.66667</v>
      </c>
      <c r="B85" s="1">
        <f>IFERROR(__xludf.DUMMYFUNCTION("""COMPUTED_VALUE"""),92.82)</f>
        <v>92.82</v>
      </c>
    </row>
    <row r="86">
      <c r="A86" s="2">
        <f>IFERROR(__xludf.DUMMYFUNCTION("""COMPUTED_VALUE"""),42859.66666666667)</f>
        <v>42859.66667</v>
      </c>
      <c r="B86" s="1">
        <f>IFERROR(__xludf.DUMMYFUNCTION("""COMPUTED_VALUE"""),90.81)</f>
        <v>90.81</v>
      </c>
    </row>
    <row r="87">
      <c r="A87" s="2">
        <f>IFERROR(__xludf.DUMMYFUNCTION("""COMPUTED_VALUE"""),42860.66666666667)</f>
        <v>42860.66667</v>
      </c>
      <c r="B87" s="1">
        <f>IFERROR(__xludf.DUMMYFUNCTION("""COMPUTED_VALUE"""),92.58)</f>
        <v>92.58</v>
      </c>
    </row>
    <row r="88">
      <c r="A88" s="2">
        <f>IFERROR(__xludf.DUMMYFUNCTION("""COMPUTED_VALUE"""),42863.66666666667)</f>
        <v>42863.66667</v>
      </c>
      <c r="B88" s="1">
        <f>IFERROR(__xludf.DUMMYFUNCTION("""COMPUTED_VALUE"""),93.19)</f>
        <v>93.19</v>
      </c>
    </row>
    <row r="89">
      <c r="A89" s="2">
        <f>IFERROR(__xludf.DUMMYFUNCTION("""COMPUTED_VALUE"""),42864.66666666667)</f>
        <v>42864.66667</v>
      </c>
      <c r="B89" s="1">
        <f>IFERROR(__xludf.DUMMYFUNCTION("""COMPUTED_VALUE"""),92.35)</f>
        <v>92.35</v>
      </c>
    </row>
    <row r="90">
      <c r="A90" s="2">
        <f>IFERROR(__xludf.DUMMYFUNCTION("""COMPUTED_VALUE"""),42865.66666666667)</f>
        <v>42865.66667</v>
      </c>
      <c r="B90" s="1">
        <f>IFERROR(__xludf.DUMMYFUNCTION("""COMPUTED_VALUE"""),93.71)</f>
        <v>93.71</v>
      </c>
    </row>
    <row r="91">
      <c r="A91" s="2">
        <f>IFERROR(__xludf.DUMMYFUNCTION("""COMPUTED_VALUE"""),42866.66666666667)</f>
        <v>42866.66667</v>
      </c>
      <c r="B91" s="1">
        <f>IFERROR(__xludf.DUMMYFUNCTION("""COMPUTED_VALUE"""),93.5)</f>
        <v>93.5</v>
      </c>
    </row>
    <row r="92">
      <c r="A92" s="2">
        <f>IFERROR(__xludf.DUMMYFUNCTION("""COMPUTED_VALUE"""),42867.66666666667)</f>
        <v>42867.66667</v>
      </c>
      <c r="B92" s="1">
        <f>IFERROR(__xludf.DUMMYFUNCTION("""COMPUTED_VALUE"""),93.18)</f>
        <v>93.18</v>
      </c>
    </row>
    <row r="93">
      <c r="A93" s="2">
        <f>IFERROR(__xludf.DUMMYFUNCTION("""COMPUTED_VALUE"""),42870.66666666667)</f>
        <v>42870.66667</v>
      </c>
      <c r="B93" s="1">
        <f>IFERROR(__xludf.DUMMYFUNCTION("""COMPUTED_VALUE"""),93.87)</f>
        <v>93.87</v>
      </c>
    </row>
    <row r="94">
      <c r="A94" s="2">
        <f>IFERROR(__xludf.DUMMYFUNCTION("""COMPUTED_VALUE"""),42871.66666666667)</f>
        <v>42871.66667</v>
      </c>
      <c r="B94" s="1">
        <f>IFERROR(__xludf.DUMMYFUNCTION("""COMPUTED_VALUE"""),93.46)</f>
        <v>93.46</v>
      </c>
    </row>
    <row r="95">
      <c r="A95" s="2">
        <f>IFERROR(__xludf.DUMMYFUNCTION("""COMPUTED_VALUE"""),42872.66666666667)</f>
        <v>42872.66667</v>
      </c>
      <c r="B95" s="1">
        <f>IFERROR(__xludf.DUMMYFUNCTION("""COMPUTED_VALUE"""),92.52)</f>
        <v>92.52</v>
      </c>
    </row>
    <row r="96">
      <c r="A96" s="2">
        <f>IFERROR(__xludf.DUMMYFUNCTION("""COMPUTED_VALUE"""),42873.66666666667)</f>
        <v>42873.66667</v>
      </c>
      <c r="B96" s="1">
        <f>IFERROR(__xludf.DUMMYFUNCTION("""COMPUTED_VALUE"""),92.42)</f>
        <v>92.42</v>
      </c>
    </row>
    <row r="97">
      <c r="A97" s="2">
        <f>IFERROR(__xludf.DUMMYFUNCTION("""COMPUTED_VALUE"""),42874.66666666667)</f>
        <v>42874.66667</v>
      </c>
      <c r="B97" s="1">
        <f>IFERROR(__xludf.DUMMYFUNCTION("""COMPUTED_VALUE"""),93.69)</f>
        <v>93.69</v>
      </c>
    </row>
    <row r="98">
      <c r="A98" s="2">
        <f>IFERROR(__xludf.DUMMYFUNCTION("""COMPUTED_VALUE"""),42877.66666666667)</f>
        <v>42877.66667</v>
      </c>
      <c r="B98" s="1">
        <f>IFERROR(__xludf.DUMMYFUNCTION("""COMPUTED_VALUE"""),93.44)</f>
        <v>93.44</v>
      </c>
    </row>
    <row r="99">
      <c r="A99" s="2">
        <f>IFERROR(__xludf.DUMMYFUNCTION("""COMPUTED_VALUE"""),42878.66666666667)</f>
        <v>42878.66667</v>
      </c>
      <c r="B99" s="1">
        <f>IFERROR(__xludf.DUMMYFUNCTION("""COMPUTED_VALUE"""),93.61)</f>
        <v>93.61</v>
      </c>
    </row>
    <row r="100">
      <c r="A100" s="2">
        <f>IFERROR(__xludf.DUMMYFUNCTION("""COMPUTED_VALUE"""),42879.66666666667)</f>
        <v>42879.66667</v>
      </c>
      <c r="B100" s="1">
        <f>IFERROR(__xludf.DUMMYFUNCTION("""COMPUTED_VALUE"""),93.12)</f>
        <v>93.12</v>
      </c>
    </row>
    <row r="101">
      <c r="A101" s="2">
        <f>IFERROR(__xludf.DUMMYFUNCTION("""COMPUTED_VALUE"""),42880.66666666667)</f>
        <v>42880.66667</v>
      </c>
      <c r="B101" s="1">
        <f>IFERROR(__xludf.DUMMYFUNCTION("""COMPUTED_VALUE"""),91.32)</f>
        <v>91.32</v>
      </c>
    </row>
    <row r="102">
      <c r="A102" s="2">
        <f>IFERROR(__xludf.DUMMYFUNCTION("""COMPUTED_VALUE"""),42881.66666666667)</f>
        <v>42881.66667</v>
      </c>
      <c r="B102" s="1">
        <f>IFERROR(__xludf.DUMMYFUNCTION("""COMPUTED_VALUE"""),91.31)</f>
        <v>91.31</v>
      </c>
    </row>
    <row r="103">
      <c r="A103" s="2">
        <f>IFERROR(__xludf.DUMMYFUNCTION("""COMPUTED_VALUE"""),42885.66666666667)</f>
        <v>42885.66667</v>
      </c>
      <c r="B103" s="1">
        <f>IFERROR(__xludf.DUMMYFUNCTION("""COMPUTED_VALUE"""),90.06)</f>
        <v>90.06</v>
      </c>
    </row>
    <row r="104">
      <c r="A104" s="2">
        <f>IFERROR(__xludf.DUMMYFUNCTION("""COMPUTED_VALUE"""),42886.66666666667)</f>
        <v>42886.66667</v>
      </c>
      <c r="B104" s="1">
        <f>IFERROR(__xludf.DUMMYFUNCTION("""COMPUTED_VALUE"""),89.55)</f>
        <v>89.55</v>
      </c>
    </row>
    <row r="105">
      <c r="A105" s="2">
        <f>IFERROR(__xludf.DUMMYFUNCTION("""COMPUTED_VALUE"""),42887.66666666667)</f>
        <v>42887.66667</v>
      </c>
      <c r="B105" s="1">
        <f>IFERROR(__xludf.DUMMYFUNCTION("""COMPUTED_VALUE"""),90.28)</f>
        <v>90.28</v>
      </c>
    </row>
    <row r="106">
      <c r="A106" s="2">
        <f>IFERROR(__xludf.DUMMYFUNCTION("""COMPUTED_VALUE"""),42888.66666666667)</f>
        <v>42888.66667</v>
      </c>
      <c r="B106" s="1">
        <f>IFERROR(__xludf.DUMMYFUNCTION("""COMPUTED_VALUE"""),89.1)</f>
        <v>89.1</v>
      </c>
    </row>
    <row r="107">
      <c r="A107" s="2">
        <f>IFERROR(__xludf.DUMMYFUNCTION("""COMPUTED_VALUE"""),42891.66666666667)</f>
        <v>42891.66667</v>
      </c>
      <c r="B107" s="1">
        <f>IFERROR(__xludf.DUMMYFUNCTION("""COMPUTED_VALUE"""),89.32)</f>
        <v>89.32</v>
      </c>
    </row>
    <row r="108">
      <c r="A108" s="2">
        <f>IFERROR(__xludf.DUMMYFUNCTION("""COMPUTED_VALUE"""),42892.66666666667)</f>
        <v>42892.66667</v>
      </c>
      <c r="B108" s="1">
        <f>IFERROR(__xludf.DUMMYFUNCTION("""COMPUTED_VALUE"""),90.44)</f>
        <v>90.44</v>
      </c>
    </row>
    <row r="109">
      <c r="A109" s="2">
        <f>IFERROR(__xludf.DUMMYFUNCTION("""COMPUTED_VALUE"""),42893.66666666667)</f>
        <v>42893.66667</v>
      </c>
      <c r="B109" s="1">
        <f>IFERROR(__xludf.DUMMYFUNCTION("""COMPUTED_VALUE"""),88.73)</f>
        <v>88.73</v>
      </c>
    </row>
    <row r="110">
      <c r="A110" s="2">
        <f>IFERROR(__xludf.DUMMYFUNCTION("""COMPUTED_VALUE"""),42894.66666666667)</f>
        <v>42894.66667</v>
      </c>
      <c r="B110" s="1">
        <f>IFERROR(__xludf.DUMMYFUNCTION("""COMPUTED_VALUE"""),88.45)</f>
        <v>88.45</v>
      </c>
    </row>
    <row r="111">
      <c r="A111" s="2">
        <f>IFERROR(__xludf.DUMMYFUNCTION("""COMPUTED_VALUE"""),42895.66666666667)</f>
        <v>42895.66667</v>
      </c>
      <c r="B111" s="1">
        <f>IFERROR(__xludf.DUMMYFUNCTION("""COMPUTED_VALUE"""),90.76)</f>
        <v>90.76</v>
      </c>
    </row>
    <row r="112">
      <c r="A112" s="2">
        <f>IFERROR(__xludf.DUMMYFUNCTION("""COMPUTED_VALUE"""),42898.66666666667)</f>
        <v>42898.66667</v>
      </c>
      <c r="B112" s="1">
        <f>IFERROR(__xludf.DUMMYFUNCTION("""COMPUTED_VALUE"""),91.3)</f>
        <v>91.3</v>
      </c>
    </row>
    <row r="113">
      <c r="A113" s="2">
        <f>IFERROR(__xludf.DUMMYFUNCTION("""COMPUTED_VALUE"""),42899.66666666667)</f>
        <v>42899.66667</v>
      </c>
      <c r="B113" s="1">
        <f>IFERROR(__xludf.DUMMYFUNCTION("""COMPUTED_VALUE"""),92.15)</f>
        <v>92.15</v>
      </c>
    </row>
    <row r="114">
      <c r="A114" s="2">
        <f>IFERROR(__xludf.DUMMYFUNCTION("""COMPUTED_VALUE"""),42900.66666666667)</f>
        <v>42900.66667</v>
      </c>
      <c r="B114" s="1">
        <f>IFERROR(__xludf.DUMMYFUNCTION("""COMPUTED_VALUE"""),90.12)</f>
        <v>90.12</v>
      </c>
    </row>
    <row r="115">
      <c r="A115" s="2">
        <f>IFERROR(__xludf.DUMMYFUNCTION("""COMPUTED_VALUE"""),42901.66666666667)</f>
        <v>42901.66667</v>
      </c>
      <c r="B115" s="1">
        <f>IFERROR(__xludf.DUMMYFUNCTION("""COMPUTED_VALUE"""),89.27)</f>
        <v>89.27</v>
      </c>
    </row>
    <row r="116">
      <c r="A116" s="2">
        <f>IFERROR(__xludf.DUMMYFUNCTION("""COMPUTED_VALUE"""),42902.66666666667)</f>
        <v>42902.66667</v>
      </c>
      <c r="B116" s="1">
        <f>IFERROR(__xludf.DUMMYFUNCTION("""COMPUTED_VALUE"""),90.71)</f>
        <v>90.71</v>
      </c>
    </row>
    <row r="117">
      <c r="A117" s="2">
        <f>IFERROR(__xludf.DUMMYFUNCTION("""COMPUTED_VALUE"""),42905.66666666667)</f>
        <v>42905.66667</v>
      </c>
      <c r="B117" s="1">
        <f>IFERROR(__xludf.DUMMYFUNCTION("""COMPUTED_VALUE"""),90.24)</f>
        <v>90.24</v>
      </c>
    </row>
    <row r="118">
      <c r="A118" s="2">
        <f>IFERROR(__xludf.DUMMYFUNCTION("""COMPUTED_VALUE"""),42906.66666666667)</f>
        <v>42906.66667</v>
      </c>
      <c r="B118" s="1">
        <f>IFERROR(__xludf.DUMMYFUNCTION("""COMPUTED_VALUE"""),89.03)</f>
        <v>89.03</v>
      </c>
    </row>
    <row r="119">
      <c r="A119" s="2">
        <f>IFERROR(__xludf.DUMMYFUNCTION("""COMPUTED_VALUE"""),42907.66666666667)</f>
        <v>42907.66667</v>
      </c>
      <c r="B119" s="1">
        <f>IFERROR(__xludf.DUMMYFUNCTION("""COMPUTED_VALUE"""),87.47)</f>
        <v>87.47</v>
      </c>
    </row>
    <row r="120">
      <c r="A120" s="2">
        <f>IFERROR(__xludf.DUMMYFUNCTION("""COMPUTED_VALUE"""),42908.66666666667)</f>
        <v>42908.66667</v>
      </c>
      <c r="B120" s="1">
        <f>IFERROR(__xludf.DUMMYFUNCTION("""COMPUTED_VALUE"""),87.45)</f>
        <v>87.45</v>
      </c>
    </row>
    <row r="121">
      <c r="A121" s="2">
        <f>IFERROR(__xludf.DUMMYFUNCTION("""COMPUTED_VALUE"""),42909.66666666667)</f>
        <v>42909.66667</v>
      </c>
      <c r="B121" s="1">
        <f>IFERROR(__xludf.DUMMYFUNCTION("""COMPUTED_VALUE"""),87.61)</f>
        <v>87.61</v>
      </c>
    </row>
    <row r="122">
      <c r="A122" s="2">
        <f>IFERROR(__xludf.DUMMYFUNCTION("""COMPUTED_VALUE"""),42912.66666666667)</f>
        <v>42912.66667</v>
      </c>
      <c r="B122" s="1">
        <f>IFERROR(__xludf.DUMMYFUNCTION("""COMPUTED_VALUE"""),87.54)</f>
        <v>87.54</v>
      </c>
    </row>
    <row r="123">
      <c r="A123" s="2">
        <f>IFERROR(__xludf.DUMMYFUNCTION("""COMPUTED_VALUE"""),42913.66666666667)</f>
        <v>42913.66667</v>
      </c>
      <c r="B123" s="1">
        <f>IFERROR(__xludf.DUMMYFUNCTION("""COMPUTED_VALUE"""),87.41)</f>
        <v>87.41</v>
      </c>
    </row>
    <row r="124">
      <c r="A124" s="2">
        <f>IFERROR(__xludf.DUMMYFUNCTION("""COMPUTED_VALUE"""),42914.66666666667)</f>
        <v>42914.66667</v>
      </c>
      <c r="B124" s="1">
        <f>IFERROR(__xludf.DUMMYFUNCTION("""COMPUTED_VALUE"""),88.0)</f>
        <v>88</v>
      </c>
    </row>
    <row r="125">
      <c r="A125" s="2">
        <f>IFERROR(__xludf.DUMMYFUNCTION("""COMPUTED_VALUE"""),42915.66666666667)</f>
        <v>42915.66667</v>
      </c>
      <c r="B125" s="1">
        <f>IFERROR(__xludf.DUMMYFUNCTION("""COMPUTED_VALUE"""),88.21)</f>
        <v>88.21</v>
      </c>
    </row>
    <row r="126">
      <c r="A126" s="2">
        <f>IFERROR(__xludf.DUMMYFUNCTION("""COMPUTED_VALUE"""),42916.66666666667)</f>
        <v>42916.66667</v>
      </c>
      <c r="B126" s="1">
        <f>IFERROR(__xludf.DUMMYFUNCTION("""COMPUTED_VALUE"""),88.5)</f>
        <v>88.5</v>
      </c>
    </row>
    <row r="127">
      <c r="A127" s="2">
        <f>IFERROR(__xludf.DUMMYFUNCTION("""COMPUTED_VALUE"""),42919.66666666667)</f>
        <v>42919.66667</v>
      </c>
      <c r="B127" s="1">
        <f>IFERROR(__xludf.DUMMYFUNCTION("""COMPUTED_VALUE"""),90.37)</f>
        <v>90.37</v>
      </c>
    </row>
    <row r="128">
      <c r="A128" s="2">
        <f>IFERROR(__xludf.DUMMYFUNCTION("""COMPUTED_VALUE"""),42921.66666666667)</f>
        <v>42921.66667</v>
      </c>
      <c r="B128" s="1">
        <f>IFERROR(__xludf.DUMMYFUNCTION("""COMPUTED_VALUE"""),88.37)</f>
        <v>88.37</v>
      </c>
    </row>
    <row r="129">
      <c r="A129" s="2">
        <f>IFERROR(__xludf.DUMMYFUNCTION("""COMPUTED_VALUE"""),42922.66666666667)</f>
        <v>42922.66667</v>
      </c>
      <c r="B129" s="1">
        <f>IFERROR(__xludf.DUMMYFUNCTION("""COMPUTED_VALUE"""),87.33)</f>
        <v>87.33</v>
      </c>
    </row>
    <row r="130">
      <c r="A130" s="2">
        <f>IFERROR(__xludf.DUMMYFUNCTION("""COMPUTED_VALUE"""),42923.66666666667)</f>
        <v>42923.66667</v>
      </c>
      <c r="B130" s="1">
        <f>IFERROR(__xludf.DUMMYFUNCTION("""COMPUTED_VALUE"""),87.13)</f>
        <v>87.13</v>
      </c>
    </row>
    <row r="131">
      <c r="A131" s="2">
        <f>IFERROR(__xludf.DUMMYFUNCTION("""COMPUTED_VALUE"""),42926.66666666667)</f>
        <v>42926.66667</v>
      </c>
      <c r="B131" s="1">
        <f>IFERROR(__xludf.DUMMYFUNCTION("""COMPUTED_VALUE"""),87.56)</f>
        <v>87.56</v>
      </c>
    </row>
    <row r="132">
      <c r="A132" s="2">
        <f>IFERROR(__xludf.DUMMYFUNCTION("""COMPUTED_VALUE"""),42927.66666666667)</f>
        <v>42927.66667</v>
      </c>
      <c r="B132" s="1">
        <f>IFERROR(__xludf.DUMMYFUNCTION("""COMPUTED_VALUE"""),88.02)</f>
        <v>88.02</v>
      </c>
    </row>
    <row r="133">
      <c r="A133" s="2">
        <f>IFERROR(__xludf.DUMMYFUNCTION("""COMPUTED_VALUE"""),42928.66666666667)</f>
        <v>42928.66667</v>
      </c>
      <c r="B133" s="1">
        <f>IFERROR(__xludf.DUMMYFUNCTION("""COMPUTED_VALUE"""),88.34)</f>
        <v>88.34</v>
      </c>
    </row>
    <row r="134">
      <c r="A134" s="2">
        <f>IFERROR(__xludf.DUMMYFUNCTION("""COMPUTED_VALUE"""),42929.66666666667)</f>
        <v>42929.66667</v>
      </c>
      <c r="B134" s="1">
        <f>IFERROR(__xludf.DUMMYFUNCTION("""COMPUTED_VALUE"""),88.82)</f>
        <v>88.82</v>
      </c>
    </row>
    <row r="135">
      <c r="A135" s="2">
        <f>IFERROR(__xludf.DUMMYFUNCTION("""COMPUTED_VALUE"""),42930.66666666667)</f>
        <v>42930.66667</v>
      </c>
      <c r="B135" s="1">
        <f>IFERROR(__xludf.DUMMYFUNCTION("""COMPUTED_VALUE"""),89.27)</f>
        <v>89.27</v>
      </c>
    </row>
    <row r="136">
      <c r="A136" s="2">
        <f>IFERROR(__xludf.DUMMYFUNCTION("""COMPUTED_VALUE"""),42933.66666666667)</f>
        <v>42933.66667</v>
      </c>
      <c r="B136" s="1">
        <f>IFERROR(__xludf.DUMMYFUNCTION("""COMPUTED_VALUE"""),89.23)</f>
        <v>89.23</v>
      </c>
    </row>
    <row r="137">
      <c r="A137" s="2">
        <f>IFERROR(__xludf.DUMMYFUNCTION("""COMPUTED_VALUE"""),42934.66666666667)</f>
        <v>42934.66667</v>
      </c>
      <c r="B137" s="1">
        <f>IFERROR(__xludf.DUMMYFUNCTION("""COMPUTED_VALUE"""),88.69)</f>
        <v>88.69</v>
      </c>
    </row>
    <row r="138">
      <c r="A138" s="2">
        <f>IFERROR(__xludf.DUMMYFUNCTION("""COMPUTED_VALUE"""),42935.66666666667)</f>
        <v>42935.66667</v>
      </c>
      <c r="B138" s="1">
        <f>IFERROR(__xludf.DUMMYFUNCTION("""COMPUTED_VALUE"""),90.17)</f>
        <v>90.17</v>
      </c>
    </row>
    <row r="139">
      <c r="A139" s="2">
        <f>IFERROR(__xludf.DUMMYFUNCTION("""COMPUTED_VALUE"""),42936.66666666667)</f>
        <v>42936.66667</v>
      </c>
      <c r="B139" s="1">
        <f>IFERROR(__xludf.DUMMYFUNCTION("""COMPUTED_VALUE"""),89.71)</f>
        <v>89.71</v>
      </c>
    </row>
    <row r="140">
      <c r="A140" s="2">
        <f>IFERROR(__xludf.DUMMYFUNCTION("""COMPUTED_VALUE"""),42937.66666666667)</f>
        <v>42937.66667</v>
      </c>
      <c r="B140" s="1">
        <f>IFERROR(__xludf.DUMMYFUNCTION("""COMPUTED_VALUE"""),88.89)</f>
        <v>88.89</v>
      </c>
    </row>
    <row r="141">
      <c r="A141" s="2">
        <f>IFERROR(__xludf.DUMMYFUNCTION("""COMPUTED_VALUE"""),42940.66666666667)</f>
        <v>42940.66667</v>
      </c>
      <c r="B141" s="1">
        <f>IFERROR(__xludf.DUMMYFUNCTION("""COMPUTED_VALUE"""),88.6)</f>
        <v>88.6</v>
      </c>
    </row>
    <row r="142">
      <c r="A142" s="2">
        <f>IFERROR(__xludf.DUMMYFUNCTION("""COMPUTED_VALUE"""),42941.66666666667)</f>
        <v>42941.66667</v>
      </c>
      <c r="B142" s="1">
        <f>IFERROR(__xludf.DUMMYFUNCTION("""COMPUTED_VALUE"""),89.91)</f>
        <v>89.91</v>
      </c>
    </row>
    <row r="143">
      <c r="A143" s="2">
        <f>IFERROR(__xludf.DUMMYFUNCTION("""COMPUTED_VALUE"""),42942.66666666667)</f>
        <v>42942.66667</v>
      </c>
      <c r="B143" s="1">
        <f>IFERROR(__xludf.DUMMYFUNCTION("""COMPUTED_VALUE"""),89.99)</f>
        <v>89.99</v>
      </c>
    </row>
    <row r="144">
      <c r="A144" s="2">
        <f>IFERROR(__xludf.DUMMYFUNCTION("""COMPUTED_VALUE"""),42943.66666666667)</f>
        <v>42943.66667</v>
      </c>
      <c r="B144" s="1">
        <f>IFERROR(__xludf.DUMMYFUNCTION("""COMPUTED_VALUE"""),90.84)</f>
        <v>90.84</v>
      </c>
    </row>
    <row r="145">
      <c r="A145" s="2">
        <f>IFERROR(__xludf.DUMMYFUNCTION("""COMPUTED_VALUE"""),42944.66666666667)</f>
        <v>42944.66667</v>
      </c>
      <c r="B145" s="1">
        <f>IFERROR(__xludf.DUMMYFUNCTION("""COMPUTED_VALUE"""),90.6)</f>
        <v>90.6</v>
      </c>
    </row>
    <row r="146">
      <c r="A146" s="2">
        <f>IFERROR(__xludf.DUMMYFUNCTION("""COMPUTED_VALUE"""),42947.66666666667)</f>
        <v>42947.66667</v>
      </c>
      <c r="B146" s="1">
        <f>IFERROR(__xludf.DUMMYFUNCTION("""COMPUTED_VALUE"""),90.78)</f>
        <v>90.78</v>
      </c>
    </row>
    <row r="147">
      <c r="A147" s="2">
        <f>IFERROR(__xludf.DUMMYFUNCTION("""COMPUTED_VALUE"""),42948.66666666667)</f>
        <v>42948.66667</v>
      </c>
      <c r="B147" s="1">
        <f>IFERROR(__xludf.DUMMYFUNCTION("""COMPUTED_VALUE"""),90.6)</f>
        <v>90.6</v>
      </c>
    </row>
    <row r="148">
      <c r="A148" s="2">
        <f>IFERROR(__xludf.DUMMYFUNCTION("""COMPUTED_VALUE"""),42949.66666666667)</f>
        <v>42949.66667</v>
      </c>
      <c r="B148" s="1">
        <f>IFERROR(__xludf.DUMMYFUNCTION("""COMPUTED_VALUE"""),90.23)</f>
        <v>90.23</v>
      </c>
    </row>
    <row r="149">
      <c r="A149" s="2">
        <f>IFERROR(__xludf.DUMMYFUNCTION("""COMPUTED_VALUE"""),42950.66666666667)</f>
        <v>42950.66667</v>
      </c>
      <c r="B149" s="1">
        <f>IFERROR(__xludf.DUMMYFUNCTION("""COMPUTED_VALUE"""),88.88)</f>
        <v>88.88</v>
      </c>
    </row>
    <row r="150">
      <c r="A150" s="2">
        <f>IFERROR(__xludf.DUMMYFUNCTION("""COMPUTED_VALUE"""),42951.66666666667)</f>
        <v>42951.66667</v>
      </c>
      <c r="B150" s="1">
        <f>IFERROR(__xludf.DUMMYFUNCTION("""COMPUTED_VALUE"""),89.42)</f>
        <v>89.42</v>
      </c>
    </row>
    <row r="151">
      <c r="A151" s="2">
        <f>IFERROR(__xludf.DUMMYFUNCTION("""COMPUTED_VALUE"""),42954.66666666667)</f>
        <v>42954.66667</v>
      </c>
      <c r="B151" s="1">
        <f>IFERROR(__xludf.DUMMYFUNCTION("""COMPUTED_VALUE"""),88.54)</f>
        <v>88.54</v>
      </c>
    </row>
    <row r="152">
      <c r="A152" s="2">
        <f>IFERROR(__xludf.DUMMYFUNCTION("""COMPUTED_VALUE"""),42955.66666666667)</f>
        <v>42955.66667</v>
      </c>
      <c r="B152" s="1">
        <f>IFERROR(__xludf.DUMMYFUNCTION("""COMPUTED_VALUE"""),88.3)</f>
        <v>88.3</v>
      </c>
    </row>
    <row r="153">
      <c r="A153" s="2">
        <f>IFERROR(__xludf.DUMMYFUNCTION("""COMPUTED_VALUE"""),42956.66666666667)</f>
        <v>42956.66667</v>
      </c>
      <c r="B153" s="1">
        <f>IFERROR(__xludf.DUMMYFUNCTION("""COMPUTED_VALUE"""),88.34)</f>
        <v>88.34</v>
      </c>
    </row>
    <row r="154">
      <c r="A154" s="2">
        <f>IFERROR(__xludf.DUMMYFUNCTION("""COMPUTED_VALUE"""),42957.66666666667)</f>
        <v>42957.66667</v>
      </c>
      <c r="B154" s="1">
        <f>IFERROR(__xludf.DUMMYFUNCTION("""COMPUTED_VALUE"""),87.33)</f>
        <v>87.33</v>
      </c>
    </row>
    <row r="155">
      <c r="A155" s="2">
        <f>IFERROR(__xludf.DUMMYFUNCTION("""COMPUTED_VALUE"""),42958.66666666667)</f>
        <v>42958.66667</v>
      </c>
      <c r="B155" s="1">
        <f>IFERROR(__xludf.DUMMYFUNCTION("""COMPUTED_VALUE"""),86.85)</f>
        <v>86.85</v>
      </c>
    </row>
    <row r="156">
      <c r="A156" s="2">
        <f>IFERROR(__xludf.DUMMYFUNCTION("""COMPUTED_VALUE"""),42961.66666666667)</f>
        <v>42961.66667</v>
      </c>
      <c r="B156" s="1">
        <f>IFERROR(__xludf.DUMMYFUNCTION("""COMPUTED_VALUE"""),86.49)</f>
        <v>86.49</v>
      </c>
    </row>
    <row r="157">
      <c r="A157" s="2">
        <f>IFERROR(__xludf.DUMMYFUNCTION("""COMPUTED_VALUE"""),42962.66666666667)</f>
        <v>42962.66667</v>
      </c>
      <c r="B157" s="1">
        <f>IFERROR(__xludf.DUMMYFUNCTION("""COMPUTED_VALUE"""),86.12)</f>
        <v>86.12</v>
      </c>
    </row>
    <row r="158">
      <c r="A158" s="2">
        <f>IFERROR(__xludf.DUMMYFUNCTION("""COMPUTED_VALUE"""),42963.66666666667)</f>
        <v>42963.66667</v>
      </c>
      <c r="B158" s="1">
        <f>IFERROR(__xludf.DUMMYFUNCTION("""COMPUTED_VALUE"""),85.26)</f>
        <v>85.26</v>
      </c>
    </row>
    <row r="159">
      <c r="A159" s="2">
        <f>IFERROR(__xludf.DUMMYFUNCTION("""COMPUTED_VALUE"""),42964.66666666667)</f>
        <v>42964.66667</v>
      </c>
      <c r="B159" s="1">
        <f>IFERROR(__xludf.DUMMYFUNCTION("""COMPUTED_VALUE"""),84.06)</f>
        <v>84.06</v>
      </c>
    </row>
    <row r="160">
      <c r="A160" s="2">
        <f>IFERROR(__xludf.DUMMYFUNCTION("""COMPUTED_VALUE"""),42965.66666666667)</f>
        <v>42965.66667</v>
      </c>
      <c r="B160" s="1">
        <f>IFERROR(__xludf.DUMMYFUNCTION("""COMPUTED_VALUE"""),84.61)</f>
        <v>84.61</v>
      </c>
    </row>
    <row r="161">
      <c r="A161" s="2">
        <f>IFERROR(__xludf.DUMMYFUNCTION("""COMPUTED_VALUE"""),42968.66666666667)</f>
        <v>42968.66667</v>
      </c>
      <c r="B161" s="1">
        <f>IFERROR(__xludf.DUMMYFUNCTION("""COMPUTED_VALUE"""),84.03)</f>
        <v>84.03</v>
      </c>
    </row>
    <row r="162">
      <c r="A162" s="2">
        <f>IFERROR(__xludf.DUMMYFUNCTION("""COMPUTED_VALUE"""),42969.66666666667)</f>
        <v>42969.66667</v>
      </c>
      <c r="B162" s="1">
        <f>IFERROR(__xludf.DUMMYFUNCTION("""COMPUTED_VALUE"""),84.71)</f>
        <v>84.71</v>
      </c>
    </row>
    <row r="163">
      <c r="A163" s="2">
        <f>IFERROR(__xludf.DUMMYFUNCTION("""COMPUTED_VALUE"""),42970.66666666667)</f>
        <v>42970.66667</v>
      </c>
      <c r="B163" s="1">
        <f>IFERROR(__xludf.DUMMYFUNCTION("""COMPUTED_VALUE"""),85.1)</f>
        <v>85.1</v>
      </c>
    </row>
    <row r="164">
      <c r="A164" s="2">
        <f>IFERROR(__xludf.DUMMYFUNCTION("""COMPUTED_VALUE"""),42971.66666666667)</f>
        <v>42971.66667</v>
      </c>
      <c r="B164" s="1">
        <f>IFERROR(__xludf.DUMMYFUNCTION("""COMPUTED_VALUE"""),85.09)</f>
        <v>85.09</v>
      </c>
    </row>
    <row r="165">
      <c r="A165" s="2">
        <f>IFERROR(__xludf.DUMMYFUNCTION("""COMPUTED_VALUE"""),42972.66666666667)</f>
        <v>42972.66667</v>
      </c>
      <c r="B165" s="1">
        <f>IFERROR(__xludf.DUMMYFUNCTION("""COMPUTED_VALUE"""),85.63)</f>
        <v>85.63</v>
      </c>
    </row>
    <row r="166">
      <c r="A166" s="2">
        <f>IFERROR(__xludf.DUMMYFUNCTION("""COMPUTED_VALUE"""),42975.66666666667)</f>
        <v>42975.66667</v>
      </c>
      <c r="B166" s="1">
        <f>IFERROR(__xludf.DUMMYFUNCTION("""COMPUTED_VALUE"""),85.13)</f>
        <v>85.13</v>
      </c>
    </row>
    <row r="167">
      <c r="A167" s="2">
        <f>IFERROR(__xludf.DUMMYFUNCTION("""COMPUTED_VALUE"""),42976.66666666667)</f>
        <v>42976.66667</v>
      </c>
      <c r="B167" s="1">
        <f>IFERROR(__xludf.DUMMYFUNCTION("""COMPUTED_VALUE"""),85.03)</f>
        <v>85.03</v>
      </c>
    </row>
    <row r="168">
      <c r="A168" s="2">
        <f>IFERROR(__xludf.DUMMYFUNCTION("""COMPUTED_VALUE"""),42977.66666666667)</f>
        <v>42977.66667</v>
      </c>
      <c r="B168" s="1">
        <f>IFERROR(__xludf.DUMMYFUNCTION("""COMPUTED_VALUE"""),85.09)</f>
        <v>85.09</v>
      </c>
    </row>
    <row r="169">
      <c r="A169" s="2">
        <f>IFERROR(__xludf.DUMMYFUNCTION("""COMPUTED_VALUE"""),42978.66666666667)</f>
        <v>42978.66667</v>
      </c>
      <c r="B169" s="1">
        <f>IFERROR(__xludf.DUMMYFUNCTION("""COMPUTED_VALUE"""),85.72)</f>
        <v>85.72</v>
      </c>
    </row>
    <row r="170">
      <c r="A170" s="2">
        <f>IFERROR(__xludf.DUMMYFUNCTION("""COMPUTED_VALUE"""),42979.66666666667)</f>
        <v>42979.66667</v>
      </c>
      <c r="B170" s="1">
        <f>IFERROR(__xludf.DUMMYFUNCTION("""COMPUTED_VALUE"""),86.56)</f>
        <v>86.56</v>
      </c>
    </row>
    <row r="171">
      <c r="A171" s="2">
        <f>IFERROR(__xludf.DUMMYFUNCTION("""COMPUTED_VALUE"""),42983.66666666667)</f>
        <v>42983.66667</v>
      </c>
      <c r="B171" s="1">
        <f>IFERROR(__xludf.DUMMYFUNCTION("""COMPUTED_VALUE"""),87.0)</f>
        <v>87</v>
      </c>
    </row>
    <row r="172">
      <c r="A172" s="2">
        <f>IFERROR(__xludf.DUMMYFUNCTION("""COMPUTED_VALUE"""),42984.66666666667)</f>
        <v>42984.66667</v>
      </c>
      <c r="B172" s="1">
        <f>IFERROR(__xludf.DUMMYFUNCTION("""COMPUTED_VALUE"""),88.44)</f>
        <v>88.44</v>
      </c>
    </row>
    <row r="173">
      <c r="A173" s="2">
        <f>IFERROR(__xludf.DUMMYFUNCTION("""COMPUTED_VALUE"""),42985.66666666667)</f>
        <v>42985.66667</v>
      </c>
      <c r="B173" s="1">
        <f>IFERROR(__xludf.DUMMYFUNCTION("""COMPUTED_VALUE"""),88.44)</f>
        <v>88.44</v>
      </c>
    </row>
    <row r="174">
      <c r="A174" s="2">
        <f>IFERROR(__xludf.DUMMYFUNCTION("""COMPUTED_VALUE"""),42986.66666666667)</f>
        <v>42986.66667</v>
      </c>
      <c r="B174" s="1">
        <f>IFERROR(__xludf.DUMMYFUNCTION("""COMPUTED_VALUE"""),87.43)</f>
        <v>87.43</v>
      </c>
    </row>
    <row r="175">
      <c r="A175" s="2">
        <f>IFERROR(__xludf.DUMMYFUNCTION("""COMPUTED_VALUE"""),42989.66666666667)</f>
        <v>42989.66667</v>
      </c>
      <c r="B175" s="1">
        <f>IFERROR(__xludf.DUMMYFUNCTION("""COMPUTED_VALUE"""),88.31)</f>
        <v>88.31</v>
      </c>
    </row>
    <row r="176">
      <c r="A176" s="2">
        <f>IFERROR(__xludf.DUMMYFUNCTION("""COMPUTED_VALUE"""),42990.66666666667)</f>
        <v>42990.66667</v>
      </c>
      <c r="B176" s="1">
        <f>IFERROR(__xludf.DUMMYFUNCTION("""COMPUTED_VALUE"""),88.94)</f>
        <v>88.94</v>
      </c>
    </row>
    <row r="177">
      <c r="A177" s="2">
        <f>IFERROR(__xludf.DUMMYFUNCTION("""COMPUTED_VALUE"""),42991.66666666667)</f>
        <v>42991.66667</v>
      </c>
      <c r="B177" s="1">
        <f>IFERROR(__xludf.DUMMYFUNCTION("""COMPUTED_VALUE"""),90.21)</f>
        <v>90.21</v>
      </c>
    </row>
    <row r="178">
      <c r="A178" s="2">
        <f>IFERROR(__xludf.DUMMYFUNCTION("""COMPUTED_VALUE"""),42992.66666666667)</f>
        <v>42992.66667</v>
      </c>
      <c r="B178" s="1">
        <f>IFERROR(__xludf.DUMMYFUNCTION("""COMPUTED_VALUE"""),90.69)</f>
        <v>90.69</v>
      </c>
    </row>
    <row r="179">
      <c r="A179" s="2">
        <f>IFERROR(__xludf.DUMMYFUNCTION("""COMPUTED_VALUE"""),42993.66666666667)</f>
        <v>42993.66667</v>
      </c>
      <c r="B179" s="1">
        <f>IFERROR(__xludf.DUMMYFUNCTION("""COMPUTED_VALUE"""),90.82)</f>
        <v>90.82</v>
      </c>
    </row>
    <row r="180">
      <c r="A180" s="2">
        <f>IFERROR(__xludf.DUMMYFUNCTION("""COMPUTED_VALUE"""),42996.66666666667)</f>
        <v>42996.66667</v>
      </c>
      <c r="B180" s="1">
        <f>IFERROR(__xludf.DUMMYFUNCTION("""COMPUTED_VALUE"""),91.32)</f>
        <v>91.32</v>
      </c>
    </row>
    <row r="181">
      <c r="A181" s="2">
        <f>IFERROR(__xludf.DUMMYFUNCTION("""COMPUTED_VALUE"""),42997.66666666667)</f>
        <v>42997.66667</v>
      </c>
      <c r="B181" s="1">
        <f>IFERROR(__xludf.DUMMYFUNCTION("""COMPUTED_VALUE"""),91.55)</f>
        <v>91.55</v>
      </c>
    </row>
    <row r="182">
      <c r="A182" s="2">
        <f>IFERROR(__xludf.DUMMYFUNCTION("""COMPUTED_VALUE"""),42998.66666666667)</f>
        <v>42998.66667</v>
      </c>
      <c r="B182" s="1">
        <f>IFERROR(__xludf.DUMMYFUNCTION("""COMPUTED_VALUE"""),92.37)</f>
        <v>92.37</v>
      </c>
    </row>
    <row r="183">
      <c r="A183" s="2">
        <f>IFERROR(__xludf.DUMMYFUNCTION("""COMPUTED_VALUE"""),42999.66666666667)</f>
        <v>42999.66667</v>
      </c>
      <c r="B183" s="1">
        <f>IFERROR(__xludf.DUMMYFUNCTION("""COMPUTED_VALUE"""),92.3)</f>
        <v>92.3</v>
      </c>
    </row>
    <row r="184">
      <c r="A184" s="2">
        <f>IFERROR(__xludf.DUMMYFUNCTION("""COMPUTED_VALUE"""),43000.66666666667)</f>
        <v>43000.66667</v>
      </c>
      <c r="B184" s="1">
        <f>IFERROR(__xludf.DUMMYFUNCTION("""COMPUTED_VALUE"""),92.71)</f>
        <v>92.71</v>
      </c>
    </row>
    <row r="185">
      <c r="A185" s="2">
        <f>IFERROR(__xludf.DUMMYFUNCTION("""COMPUTED_VALUE"""),43003.66666666667)</f>
        <v>43003.66667</v>
      </c>
      <c r="B185" s="1">
        <f>IFERROR(__xludf.DUMMYFUNCTION("""COMPUTED_VALUE"""),94.27)</f>
        <v>94.27</v>
      </c>
    </row>
    <row r="186">
      <c r="A186" s="2">
        <f>IFERROR(__xludf.DUMMYFUNCTION("""COMPUTED_VALUE"""),43004.66666666667)</f>
        <v>43004.66667</v>
      </c>
      <c r="B186" s="1">
        <f>IFERROR(__xludf.DUMMYFUNCTION("""COMPUTED_VALUE"""),94.15)</f>
        <v>94.15</v>
      </c>
    </row>
    <row r="187">
      <c r="A187" s="2">
        <f>IFERROR(__xludf.DUMMYFUNCTION("""COMPUTED_VALUE"""),43005.66666666667)</f>
        <v>43005.66667</v>
      </c>
      <c r="B187" s="1">
        <f>IFERROR(__xludf.DUMMYFUNCTION("""COMPUTED_VALUE"""),93.41)</f>
        <v>93.41</v>
      </c>
    </row>
    <row r="188">
      <c r="A188" s="2">
        <f>IFERROR(__xludf.DUMMYFUNCTION("""COMPUTED_VALUE"""),43006.66666666667)</f>
        <v>43006.66667</v>
      </c>
      <c r="B188" s="1">
        <f>IFERROR(__xludf.DUMMYFUNCTION("""COMPUTED_VALUE"""),93.55)</f>
        <v>93.55</v>
      </c>
    </row>
    <row r="189">
      <c r="A189" s="2">
        <f>IFERROR(__xludf.DUMMYFUNCTION("""COMPUTED_VALUE"""),43007.66666666667)</f>
        <v>43007.66667</v>
      </c>
      <c r="B189" s="1">
        <f>IFERROR(__xludf.DUMMYFUNCTION("""COMPUTED_VALUE"""),93.58)</f>
        <v>93.58</v>
      </c>
    </row>
    <row r="190">
      <c r="A190" s="2">
        <f>IFERROR(__xludf.DUMMYFUNCTION("""COMPUTED_VALUE"""),43010.66666666667)</f>
        <v>43010.66667</v>
      </c>
      <c r="B190" s="1">
        <f>IFERROR(__xludf.DUMMYFUNCTION("""COMPUTED_VALUE"""),93.51)</f>
        <v>93.51</v>
      </c>
    </row>
    <row r="191">
      <c r="A191" s="2">
        <f>IFERROR(__xludf.DUMMYFUNCTION("""COMPUTED_VALUE"""),43011.66666666667)</f>
        <v>43011.66667</v>
      </c>
      <c r="B191" s="1">
        <f>IFERROR(__xludf.DUMMYFUNCTION("""COMPUTED_VALUE"""),93.44)</f>
        <v>93.44</v>
      </c>
    </row>
    <row r="192">
      <c r="A192" s="2">
        <f>IFERROR(__xludf.DUMMYFUNCTION("""COMPUTED_VALUE"""),43012.66666666667)</f>
        <v>43012.66667</v>
      </c>
      <c r="B192" s="1">
        <f>IFERROR(__xludf.DUMMYFUNCTION("""COMPUTED_VALUE"""),93.35)</f>
        <v>93.35</v>
      </c>
    </row>
    <row r="193">
      <c r="A193" s="2">
        <f>IFERROR(__xludf.DUMMYFUNCTION("""COMPUTED_VALUE"""),43013.66666666667)</f>
        <v>43013.66667</v>
      </c>
      <c r="B193" s="1">
        <f>IFERROR(__xludf.DUMMYFUNCTION("""COMPUTED_VALUE"""),93.78)</f>
        <v>93.78</v>
      </c>
    </row>
    <row r="194">
      <c r="A194" s="2">
        <f>IFERROR(__xludf.DUMMYFUNCTION("""COMPUTED_VALUE"""),43014.66666666667)</f>
        <v>43014.66667</v>
      </c>
      <c r="B194" s="1">
        <f>IFERROR(__xludf.DUMMYFUNCTION("""COMPUTED_VALUE"""),92.8)</f>
        <v>92.8</v>
      </c>
    </row>
    <row r="195">
      <c r="A195" s="2">
        <f>IFERROR(__xludf.DUMMYFUNCTION("""COMPUTED_VALUE"""),43017.66666666667)</f>
        <v>43017.66667</v>
      </c>
      <c r="B195" s="1">
        <f>IFERROR(__xludf.DUMMYFUNCTION("""COMPUTED_VALUE"""),93.08)</f>
        <v>93.08</v>
      </c>
    </row>
    <row r="196">
      <c r="A196" s="2">
        <f>IFERROR(__xludf.DUMMYFUNCTION("""COMPUTED_VALUE"""),43018.66666666667)</f>
        <v>43018.66667</v>
      </c>
      <c r="B196" s="1">
        <f>IFERROR(__xludf.DUMMYFUNCTION("""COMPUTED_VALUE"""),93.15)</f>
        <v>93.15</v>
      </c>
    </row>
    <row r="197">
      <c r="A197" s="2">
        <f>IFERROR(__xludf.DUMMYFUNCTION("""COMPUTED_VALUE"""),43019.66666666667)</f>
        <v>43019.66667</v>
      </c>
      <c r="B197" s="1">
        <f>IFERROR(__xludf.DUMMYFUNCTION("""COMPUTED_VALUE"""),93.38)</f>
        <v>93.38</v>
      </c>
    </row>
    <row r="198">
      <c r="A198" s="2">
        <f>IFERROR(__xludf.DUMMYFUNCTION("""COMPUTED_VALUE"""),43020.66666666667)</f>
        <v>43020.66667</v>
      </c>
      <c r="B198" s="1">
        <f>IFERROR(__xludf.DUMMYFUNCTION("""COMPUTED_VALUE"""),92.95)</f>
        <v>92.95</v>
      </c>
    </row>
    <row r="199">
      <c r="A199" s="2">
        <f>IFERROR(__xludf.DUMMYFUNCTION("""COMPUTED_VALUE"""),43021.66666666667)</f>
        <v>43021.66667</v>
      </c>
      <c r="B199" s="1">
        <f>IFERROR(__xludf.DUMMYFUNCTION("""COMPUTED_VALUE"""),92.93)</f>
        <v>92.93</v>
      </c>
    </row>
    <row r="200">
      <c r="A200" s="2">
        <f>IFERROR(__xludf.DUMMYFUNCTION("""COMPUTED_VALUE"""),43024.66666666667)</f>
        <v>43024.66667</v>
      </c>
      <c r="B200" s="1">
        <f>IFERROR(__xludf.DUMMYFUNCTION("""COMPUTED_VALUE"""),93.14)</f>
        <v>93.14</v>
      </c>
    </row>
    <row r="201">
      <c r="A201" s="2">
        <f>IFERROR(__xludf.DUMMYFUNCTION("""COMPUTED_VALUE"""),43025.66666666667)</f>
        <v>43025.66667</v>
      </c>
      <c r="B201" s="1">
        <f>IFERROR(__xludf.DUMMYFUNCTION("""COMPUTED_VALUE"""),93.15)</f>
        <v>93.15</v>
      </c>
    </row>
    <row r="202">
      <c r="A202" s="2">
        <f>IFERROR(__xludf.DUMMYFUNCTION("""COMPUTED_VALUE"""),43026.66666666667)</f>
        <v>43026.66667</v>
      </c>
      <c r="B202" s="1">
        <f>IFERROR(__xludf.DUMMYFUNCTION("""COMPUTED_VALUE"""),92.39)</f>
        <v>92.39</v>
      </c>
    </row>
    <row r="203">
      <c r="A203" s="2">
        <f>IFERROR(__xludf.DUMMYFUNCTION("""COMPUTED_VALUE"""),43027.66666666667)</f>
        <v>43027.66667</v>
      </c>
      <c r="B203" s="1">
        <f>IFERROR(__xludf.DUMMYFUNCTION("""COMPUTED_VALUE"""),92.04)</f>
        <v>92.04</v>
      </c>
    </row>
    <row r="204">
      <c r="A204" s="2">
        <f>IFERROR(__xludf.DUMMYFUNCTION("""COMPUTED_VALUE"""),43028.66666666667)</f>
        <v>43028.66667</v>
      </c>
      <c r="B204" s="1">
        <f>IFERROR(__xludf.DUMMYFUNCTION("""COMPUTED_VALUE"""),92.25)</f>
        <v>92.25</v>
      </c>
    </row>
    <row r="205">
      <c r="A205" s="2">
        <f>IFERROR(__xludf.DUMMYFUNCTION("""COMPUTED_VALUE"""),43031.66666666667)</f>
        <v>43031.66667</v>
      </c>
      <c r="B205" s="1">
        <f>IFERROR(__xludf.DUMMYFUNCTION("""COMPUTED_VALUE"""),91.48)</f>
        <v>91.48</v>
      </c>
    </row>
    <row r="206">
      <c r="A206" s="2">
        <f>IFERROR(__xludf.DUMMYFUNCTION("""COMPUTED_VALUE"""),43032.66666666667)</f>
        <v>43032.66667</v>
      </c>
      <c r="B206" s="1">
        <f>IFERROR(__xludf.DUMMYFUNCTION("""COMPUTED_VALUE"""),91.7)</f>
        <v>91.7</v>
      </c>
    </row>
    <row r="207">
      <c r="A207" s="2">
        <f>IFERROR(__xludf.DUMMYFUNCTION("""COMPUTED_VALUE"""),43033.66666666667)</f>
        <v>43033.66667</v>
      </c>
      <c r="B207" s="1">
        <f>IFERROR(__xludf.DUMMYFUNCTION("""COMPUTED_VALUE"""),91.03)</f>
        <v>91.03</v>
      </c>
    </row>
    <row r="208">
      <c r="A208" s="2">
        <f>IFERROR(__xludf.DUMMYFUNCTION("""COMPUTED_VALUE"""),43034.66666666667)</f>
        <v>43034.66667</v>
      </c>
      <c r="B208" s="1">
        <f>IFERROR(__xludf.DUMMYFUNCTION("""COMPUTED_VALUE"""),91.32)</f>
        <v>91.32</v>
      </c>
    </row>
    <row r="209">
      <c r="A209" s="2">
        <f>IFERROR(__xludf.DUMMYFUNCTION("""COMPUTED_VALUE"""),43035.66666666667)</f>
        <v>43035.66667</v>
      </c>
      <c r="B209" s="1">
        <f>IFERROR(__xludf.DUMMYFUNCTION("""COMPUTED_VALUE"""),91.73)</f>
        <v>91.73</v>
      </c>
    </row>
    <row r="210">
      <c r="A210" s="2">
        <f>IFERROR(__xludf.DUMMYFUNCTION("""COMPUTED_VALUE"""),43038.66666666667)</f>
        <v>43038.66667</v>
      </c>
      <c r="B210" s="1">
        <f>IFERROR(__xludf.DUMMYFUNCTION("""COMPUTED_VALUE"""),92.21)</f>
        <v>92.21</v>
      </c>
    </row>
    <row r="211">
      <c r="A211" s="2">
        <f>IFERROR(__xludf.DUMMYFUNCTION("""COMPUTED_VALUE"""),43039.66666666667)</f>
        <v>43039.66667</v>
      </c>
      <c r="B211" s="1">
        <f>IFERROR(__xludf.DUMMYFUNCTION("""COMPUTED_VALUE"""),92.58)</f>
        <v>92.58</v>
      </c>
    </row>
    <row r="212">
      <c r="A212" s="2">
        <f>IFERROR(__xludf.DUMMYFUNCTION("""COMPUTED_VALUE"""),43040.66666666667)</f>
        <v>43040.66667</v>
      </c>
      <c r="B212" s="1">
        <f>IFERROR(__xludf.DUMMYFUNCTION("""COMPUTED_VALUE"""),93.77)</f>
        <v>93.77</v>
      </c>
    </row>
    <row r="213">
      <c r="A213" s="2">
        <f>IFERROR(__xludf.DUMMYFUNCTION("""COMPUTED_VALUE"""),43041.66666666667)</f>
        <v>43041.66667</v>
      </c>
      <c r="B213" s="1">
        <f>IFERROR(__xludf.DUMMYFUNCTION("""COMPUTED_VALUE"""),93.5)</f>
        <v>93.5</v>
      </c>
    </row>
    <row r="214">
      <c r="A214" s="2">
        <f>IFERROR(__xludf.DUMMYFUNCTION("""COMPUTED_VALUE"""),43042.66666666667)</f>
        <v>43042.66667</v>
      </c>
      <c r="B214" s="1">
        <f>IFERROR(__xludf.DUMMYFUNCTION("""COMPUTED_VALUE"""),93.84)</f>
        <v>93.84</v>
      </c>
    </row>
    <row r="215">
      <c r="A215" s="2">
        <f>IFERROR(__xludf.DUMMYFUNCTION("""COMPUTED_VALUE"""),43045.66666666667)</f>
        <v>43045.66667</v>
      </c>
      <c r="B215" s="1">
        <f>IFERROR(__xludf.DUMMYFUNCTION("""COMPUTED_VALUE"""),96.18)</f>
        <v>96.18</v>
      </c>
    </row>
    <row r="216">
      <c r="A216" s="2">
        <f>IFERROR(__xludf.DUMMYFUNCTION("""COMPUTED_VALUE"""),43046.66666666667)</f>
        <v>43046.66667</v>
      </c>
      <c r="B216" s="1">
        <f>IFERROR(__xludf.DUMMYFUNCTION("""COMPUTED_VALUE"""),95.99)</f>
        <v>95.99</v>
      </c>
    </row>
    <row r="217">
      <c r="A217" s="2">
        <f>IFERROR(__xludf.DUMMYFUNCTION("""COMPUTED_VALUE"""),43047.66666666667)</f>
        <v>43047.66667</v>
      </c>
      <c r="B217" s="1">
        <f>IFERROR(__xludf.DUMMYFUNCTION("""COMPUTED_VALUE"""),95.52)</f>
        <v>95.52</v>
      </c>
    </row>
    <row r="218">
      <c r="A218" s="2">
        <f>IFERROR(__xludf.DUMMYFUNCTION("""COMPUTED_VALUE"""),43048.66666666667)</f>
        <v>43048.66667</v>
      </c>
      <c r="B218" s="1">
        <f>IFERROR(__xludf.DUMMYFUNCTION("""COMPUTED_VALUE"""),95.83)</f>
        <v>95.83</v>
      </c>
    </row>
    <row r="219">
      <c r="A219" s="2">
        <f>IFERROR(__xludf.DUMMYFUNCTION("""COMPUTED_VALUE"""),43049.66666666667)</f>
        <v>43049.66667</v>
      </c>
      <c r="B219" s="1">
        <f>IFERROR(__xludf.DUMMYFUNCTION("""COMPUTED_VALUE"""),95.37)</f>
        <v>95.37</v>
      </c>
    </row>
    <row r="220">
      <c r="A220" s="2">
        <f>IFERROR(__xludf.DUMMYFUNCTION("""COMPUTED_VALUE"""),43052.66666666667)</f>
        <v>43052.66667</v>
      </c>
      <c r="B220" s="1">
        <f>IFERROR(__xludf.DUMMYFUNCTION("""COMPUTED_VALUE"""),94.65)</f>
        <v>94.65</v>
      </c>
    </row>
    <row r="221">
      <c r="A221" s="2">
        <f>IFERROR(__xludf.DUMMYFUNCTION("""COMPUTED_VALUE"""),43053.66666666667)</f>
        <v>43053.66667</v>
      </c>
      <c r="B221" s="1">
        <f>IFERROR(__xludf.DUMMYFUNCTION("""COMPUTED_VALUE"""),93.07)</f>
        <v>93.07</v>
      </c>
    </row>
    <row r="222">
      <c r="A222" s="2">
        <f>IFERROR(__xludf.DUMMYFUNCTION("""COMPUTED_VALUE"""),43054.66666666667)</f>
        <v>43054.66667</v>
      </c>
      <c r="B222" s="1">
        <f>IFERROR(__xludf.DUMMYFUNCTION("""COMPUTED_VALUE"""),91.98)</f>
        <v>91.98</v>
      </c>
    </row>
    <row r="223">
      <c r="A223" s="2">
        <f>IFERROR(__xludf.DUMMYFUNCTION("""COMPUTED_VALUE"""),43055.66666666667)</f>
        <v>43055.66667</v>
      </c>
      <c r="B223" s="1">
        <f>IFERROR(__xludf.DUMMYFUNCTION("""COMPUTED_VALUE"""),91.65)</f>
        <v>91.65</v>
      </c>
    </row>
    <row r="224">
      <c r="A224" s="2">
        <f>IFERROR(__xludf.DUMMYFUNCTION("""COMPUTED_VALUE"""),43056.66666666667)</f>
        <v>43056.66667</v>
      </c>
      <c r="B224" s="1">
        <f>IFERROR(__xludf.DUMMYFUNCTION("""COMPUTED_VALUE"""),92.26)</f>
        <v>92.26</v>
      </c>
    </row>
    <row r="225">
      <c r="A225" s="2">
        <f>IFERROR(__xludf.DUMMYFUNCTION("""COMPUTED_VALUE"""),43059.66666666667)</f>
        <v>43059.66667</v>
      </c>
      <c r="B225" s="1">
        <f>IFERROR(__xludf.DUMMYFUNCTION("""COMPUTED_VALUE"""),92.04)</f>
        <v>92.04</v>
      </c>
    </row>
    <row r="226">
      <c r="A226" s="2">
        <f>IFERROR(__xludf.DUMMYFUNCTION("""COMPUTED_VALUE"""),43060.66666666667)</f>
        <v>43060.66667</v>
      </c>
      <c r="B226" s="1">
        <f>IFERROR(__xludf.DUMMYFUNCTION("""COMPUTED_VALUE"""),92.2)</f>
        <v>92.2</v>
      </c>
    </row>
    <row r="227">
      <c r="A227" s="2">
        <f>IFERROR(__xludf.DUMMYFUNCTION("""COMPUTED_VALUE"""),43061.66666666667)</f>
        <v>43061.66667</v>
      </c>
      <c r="B227" s="1">
        <f>IFERROR(__xludf.DUMMYFUNCTION("""COMPUTED_VALUE"""),92.79)</f>
        <v>92.79</v>
      </c>
    </row>
    <row r="228">
      <c r="A228" s="2">
        <f>IFERROR(__xludf.DUMMYFUNCTION("""COMPUTED_VALUE"""),43063.66666666667)</f>
        <v>43063.66667</v>
      </c>
      <c r="B228" s="1">
        <f>IFERROR(__xludf.DUMMYFUNCTION("""COMPUTED_VALUE"""),93.0)</f>
        <v>93</v>
      </c>
    </row>
    <row r="229">
      <c r="A229" s="2">
        <f>IFERROR(__xludf.DUMMYFUNCTION("""COMPUTED_VALUE"""),43066.66666666667)</f>
        <v>43066.66667</v>
      </c>
      <c r="B229" s="1">
        <f>IFERROR(__xludf.DUMMYFUNCTION("""COMPUTED_VALUE"""),91.85)</f>
        <v>91.85</v>
      </c>
    </row>
    <row r="230">
      <c r="A230" s="2">
        <f>IFERROR(__xludf.DUMMYFUNCTION("""COMPUTED_VALUE"""),43067.66666666667)</f>
        <v>43067.66667</v>
      </c>
      <c r="B230" s="1">
        <f>IFERROR(__xludf.DUMMYFUNCTION("""COMPUTED_VALUE"""),92.56)</f>
        <v>92.56</v>
      </c>
    </row>
    <row r="231">
      <c r="A231" s="2">
        <f>IFERROR(__xludf.DUMMYFUNCTION("""COMPUTED_VALUE"""),43068.66666666667)</f>
        <v>43068.66667</v>
      </c>
      <c r="B231" s="1">
        <f>IFERROR(__xludf.DUMMYFUNCTION("""COMPUTED_VALUE"""),93.01)</f>
        <v>93.01</v>
      </c>
    </row>
    <row r="232">
      <c r="A232" s="2">
        <f>IFERROR(__xludf.DUMMYFUNCTION("""COMPUTED_VALUE"""),43069.66666666667)</f>
        <v>43069.66667</v>
      </c>
      <c r="B232" s="1">
        <f>IFERROR(__xludf.DUMMYFUNCTION("""COMPUTED_VALUE"""),94.49)</f>
        <v>94.49</v>
      </c>
    </row>
    <row r="233">
      <c r="A233" s="2">
        <f>IFERROR(__xludf.DUMMYFUNCTION("""COMPUTED_VALUE"""),43070.66666666667)</f>
        <v>43070.66667</v>
      </c>
      <c r="B233" s="1">
        <f>IFERROR(__xludf.DUMMYFUNCTION("""COMPUTED_VALUE"""),95.49)</f>
        <v>95.49</v>
      </c>
    </row>
    <row r="234">
      <c r="A234" s="2">
        <f>IFERROR(__xludf.DUMMYFUNCTION("""COMPUTED_VALUE"""),43073.66666666667)</f>
        <v>43073.66667</v>
      </c>
      <c r="B234" s="1">
        <f>IFERROR(__xludf.DUMMYFUNCTION("""COMPUTED_VALUE"""),95.35)</f>
        <v>95.35</v>
      </c>
    </row>
    <row r="235">
      <c r="A235" s="2">
        <f>IFERROR(__xludf.DUMMYFUNCTION("""COMPUTED_VALUE"""),43074.66666666667)</f>
        <v>43074.66667</v>
      </c>
      <c r="B235" s="1">
        <f>IFERROR(__xludf.DUMMYFUNCTION("""COMPUTED_VALUE"""),94.92)</f>
        <v>94.92</v>
      </c>
    </row>
    <row r="236">
      <c r="A236" s="2">
        <f>IFERROR(__xludf.DUMMYFUNCTION("""COMPUTED_VALUE"""),43075.66666666667)</f>
        <v>43075.66667</v>
      </c>
      <c r="B236" s="1">
        <f>IFERROR(__xludf.DUMMYFUNCTION("""COMPUTED_VALUE"""),93.42)</f>
        <v>93.42</v>
      </c>
    </row>
    <row r="237">
      <c r="A237" s="2">
        <f>IFERROR(__xludf.DUMMYFUNCTION("""COMPUTED_VALUE"""),43076.66666666667)</f>
        <v>43076.66667</v>
      </c>
      <c r="B237" s="1">
        <f>IFERROR(__xludf.DUMMYFUNCTION("""COMPUTED_VALUE"""),93.8)</f>
        <v>93.8</v>
      </c>
    </row>
    <row r="238">
      <c r="A238" s="2">
        <f>IFERROR(__xludf.DUMMYFUNCTION("""COMPUTED_VALUE"""),43077.66666666667)</f>
        <v>43077.66667</v>
      </c>
      <c r="B238" s="1">
        <f>IFERROR(__xludf.DUMMYFUNCTION("""COMPUTED_VALUE"""),94.66)</f>
        <v>94.66</v>
      </c>
    </row>
    <row r="239">
      <c r="A239" s="2">
        <f>IFERROR(__xludf.DUMMYFUNCTION("""COMPUTED_VALUE"""),43080.66666666667)</f>
        <v>43080.66667</v>
      </c>
      <c r="B239" s="1">
        <f>IFERROR(__xludf.DUMMYFUNCTION("""COMPUTED_VALUE"""),95.46)</f>
        <v>95.46</v>
      </c>
    </row>
    <row r="240">
      <c r="A240" s="2">
        <f>IFERROR(__xludf.DUMMYFUNCTION("""COMPUTED_VALUE"""),43081.66666666667)</f>
        <v>43081.66667</v>
      </c>
      <c r="B240" s="1">
        <f>IFERROR(__xludf.DUMMYFUNCTION("""COMPUTED_VALUE"""),95.07)</f>
        <v>95.07</v>
      </c>
    </row>
    <row r="241">
      <c r="A241" s="2">
        <f>IFERROR(__xludf.DUMMYFUNCTION("""COMPUTED_VALUE"""),43082.66666666667)</f>
        <v>43082.66667</v>
      </c>
      <c r="B241" s="1">
        <f>IFERROR(__xludf.DUMMYFUNCTION("""COMPUTED_VALUE"""),94.96)</f>
        <v>94.96</v>
      </c>
    </row>
    <row r="242">
      <c r="A242" s="2">
        <f>IFERROR(__xludf.DUMMYFUNCTION("""COMPUTED_VALUE"""),43083.66666666667)</f>
        <v>43083.66667</v>
      </c>
      <c r="B242" s="1">
        <f>IFERROR(__xludf.DUMMYFUNCTION("""COMPUTED_VALUE"""),93.94)</f>
        <v>93.94</v>
      </c>
    </row>
    <row r="243">
      <c r="A243" s="2">
        <f>IFERROR(__xludf.DUMMYFUNCTION("""COMPUTED_VALUE"""),43084.66666666667)</f>
        <v>43084.66667</v>
      </c>
      <c r="B243" s="1">
        <f>IFERROR(__xludf.DUMMYFUNCTION("""COMPUTED_VALUE"""),93.81)</f>
        <v>93.81</v>
      </c>
    </row>
    <row r="244">
      <c r="A244" s="2">
        <f>IFERROR(__xludf.DUMMYFUNCTION("""COMPUTED_VALUE"""),43087.66666666667)</f>
        <v>43087.66667</v>
      </c>
      <c r="B244" s="1">
        <f>IFERROR(__xludf.DUMMYFUNCTION("""COMPUTED_VALUE"""),94.71)</f>
        <v>94.71</v>
      </c>
    </row>
    <row r="245">
      <c r="A245" s="2">
        <f>IFERROR(__xludf.DUMMYFUNCTION("""COMPUTED_VALUE"""),43088.66666666667)</f>
        <v>43088.66667</v>
      </c>
      <c r="B245" s="1">
        <f>IFERROR(__xludf.DUMMYFUNCTION("""COMPUTED_VALUE"""),94.74)</f>
        <v>94.74</v>
      </c>
    </row>
    <row r="246">
      <c r="A246" s="2">
        <f>IFERROR(__xludf.DUMMYFUNCTION("""COMPUTED_VALUE"""),43089.66666666667)</f>
        <v>43089.66667</v>
      </c>
      <c r="B246" s="1">
        <f>IFERROR(__xludf.DUMMYFUNCTION("""COMPUTED_VALUE"""),96.19)</f>
        <v>96.19</v>
      </c>
    </row>
    <row r="247">
      <c r="A247" s="2">
        <f>IFERROR(__xludf.DUMMYFUNCTION("""COMPUTED_VALUE"""),43090.66666666667)</f>
        <v>43090.66667</v>
      </c>
      <c r="B247" s="1">
        <f>IFERROR(__xludf.DUMMYFUNCTION("""COMPUTED_VALUE"""),98.23)</f>
        <v>98.23</v>
      </c>
    </row>
    <row r="248">
      <c r="A248" s="2">
        <f>IFERROR(__xludf.DUMMYFUNCTION("""COMPUTED_VALUE"""),43091.66666666667)</f>
        <v>43091.66667</v>
      </c>
      <c r="B248" s="1">
        <f>IFERROR(__xludf.DUMMYFUNCTION("""COMPUTED_VALUE"""),98.56)</f>
        <v>98.56</v>
      </c>
    </row>
    <row r="249">
      <c r="A249" s="2">
        <f>IFERROR(__xludf.DUMMYFUNCTION("""COMPUTED_VALUE"""),43095.66666666667)</f>
        <v>43095.66667</v>
      </c>
      <c r="B249" s="1">
        <f>IFERROR(__xludf.DUMMYFUNCTION("""COMPUTED_VALUE"""),99.57)</f>
        <v>99.57</v>
      </c>
    </row>
    <row r="250">
      <c r="A250" s="2">
        <f>IFERROR(__xludf.DUMMYFUNCTION("""COMPUTED_VALUE"""),43096.66666666667)</f>
        <v>43096.66667</v>
      </c>
      <c r="B250" s="1">
        <f>IFERROR(__xludf.DUMMYFUNCTION("""COMPUTED_VALUE"""),99.18)</f>
        <v>99.18</v>
      </c>
    </row>
    <row r="251">
      <c r="A251" s="2">
        <f>IFERROR(__xludf.DUMMYFUNCTION("""COMPUTED_VALUE"""),43097.66666666667)</f>
        <v>43097.66667</v>
      </c>
      <c r="B251" s="1">
        <f>IFERROR(__xludf.DUMMYFUNCTION("""COMPUTED_VALUE"""),99.31)</f>
        <v>99.31</v>
      </c>
    </row>
    <row r="252">
      <c r="A252" s="2">
        <f>IFERROR(__xludf.DUMMYFUNCTION("""COMPUTED_VALUE"""),43098.66666666667)</f>
        <v>43098.66667</v>
      </c>
      <c r="B252" s="1">
        <f>IFERROR(__xludf.DUMMYFUNCTION("""COMPUTED_VALUE"""),98.95)</f>
        <v>98.95</v>
      </c>
    </row>
    <row r="253">
      <c r="A253" s="2">
        <f>IFERROR(__xludf.DUMMYFUNCTION("""COMPUTED_VALUE"""),43102.66666666667)</f>
        <v>43102.66667</v>
      </c>
      <c r="B253" s="1">
        <f>IFERROR(__xludf.DUMMYFUNCTION("""COMPUTED_VALUE"""),100.73)</f>
        <v>100.73</v>
      </c>
    </row>
    <row r="254">
      <c r="A254" s="2">
        <f>IFERROR(__xludf.DUMMYFUNCTION("""COMPUTED_VALUE"""),43103.66666666667)</f>
        <v>43103.66667</v>
      </c>
      <c r="B254" s="1">
        <f>IFERROR(__xludf.DUMMYFUNCTION("""COMPUTED_VALUE"""),102.26)</f>
        <v>102.26</v>
      </c>
    </row>
    <row r="255">
      <c r="A255" s="2">
        <f>IFERROR(__xludf.DUMMYFUNCTION("""COMPUTED_VALUE"""),43104.66666666667)</f>
        <v>43104.66667</v>
      </c>
      <c r="B255" s="1">
        <f>IFERROR(__xludf.DUMMYFUNCTION("""COMPUTED_VALUE"""),102.81)</f>
        <v>102.81</v>
      </c>
    </row>
    <row r="256">
      <c r="A256" s="2">
        <f>IFERROR(__xludf.DUMMYFUNCTION("""COMPUTED_VALUE"""),43105.66666666667)</f>
        <v>43105.66667</v>
      </c>
      <c r="B256" s="1">
        <f>IFERROR(__xludf.DUMMYFUNCTION("""COMPUTED_VALUE"""),102.78)</f>
        <v>102.78</v>
      </c>
    </row>
    <row r="257">
      <c r="A257" s="2">
        <f>IFERROR(__xludf.DUMMYFUNCTION("""COMPUTED_VALUE"""),43108.66666666667)</f>
        <v>43108.66667</v>
      </c>
      <c r="B257" s="1">
        <f>IFERROR(__xludf.DUMMYFUNCTION("""COMPUTED_VALUE"""),103.36)</f>
        <v>103.36</v>
      </c>
    </row>
    <row r="258">
      <c r="A258" s="2">
        <f>IFERROR(__xludf.DUMMYFUNCTION("""COMPUTED_VALUE"""),43109.66666666667)</f>
        <v>43109.66667</v>
      </c>
      <c r="B258" s="1">
        <f>IFERROR(__xludf.DUMMYFUNCTION("""COMPUTED_VALUE"""),103.13)</f>
        <v>103.13</v>
      </c>
    </row>
    <row r="259">
      <c r="A259" s="2">
        <f>IFERROR(__xludf.DUMMYFUNCTION("""COMPUTED_VALUE"""),43110.66666666667)</f>
        <v>43110.66667</v>
      </c>
      <c r="B259" s="1">
        <f>IFERROR(__xludf.DUMMYFUNCTION("""COMPUTED_VALUE"""),102.97)</f>
        <v>102.97</v>
      </c>
    </row>
    <row r="260">
      <c r="A260" s="2">
        <f>IFERROR(__xludf.DUMMYFUNCTION("""COMPUTED_VALUE"""),43111.66666666667)</f>
        <v>43111.66667</v>
      </c>
      <c r="B260" s="1">
        <f>IFERROR(__xludf.DUMMYFUNCTION("""COMPUTED_VALUE"""),105.11)</f>
        <v>105.11</v>
      </c>
    </row>
    <row r="261">
      <c r="A261" s="2">
        <f>IFERROR(__xludf.DUMMYFUNCTION("""COMPUTED_VALUE"""),43112.66666666667)</f>
        <v>43112.66667</v>
      </c>
      <c r="B261" s="1">
        <f>IFERROR(__xludf.DUMMYFUNCTION("""COMPUTED_VALUE"""),105.99)</f>
        <v>105.99</v>
      </c>
    </row>
    <row r="262">
      <c r="A262" s="2">
        <f>IFERROR(__xludf.DUMMYFUNCTION("""COMPUTED_VALUE"""),43116.66666666667)</f>
        <v>43116.66667</v>
      </c>
      <c r="B262" s="1">
        <f>IFERROR(__xludf.DUMMYFUNCTION("""COMPUTED_VALUE"""),104.69)</f>
        <v>104.69</v>
      </c>
    </row>
    <row r="263">
      <c r="A263" s="2">
        <f>IFERROR(__xludf.DUMMYFUNCTION("""COMPUTED_VALUE"""),43117.66666666667)</f>
        <v>43117.66667</v>
      </c>
      <c r="B263" s="1">
        <f>IFERROR(__xludf.DUMMYFUNCTION("""COMPUTED_VALUE"""),105.49)</f>
        <v>105.49</v>
      </c>
    </row>
    <row r="264">
      <c r="A264" s="2">
        <f>IFERROR(__xludf.DUMMYFUNCTION("""COMPUTED_VALUE"""),43118.66666666667)</f>
        <v>43118.66667</v>
      </c>
      <c r="B264" s="1">
        <f>IFERROR(__xludf.DUMMYFUNCTION("""COMPUTED_VALUE"""),104.61)</f>
        <v>104.61</v>
      </c>
    </row>
    <row r="265">
      <c r="A265" s="2">
        <f>IFERROR(__xludf.DUMMYFUNCTION("""COMPUTED_VALUE"""),43119.66666666667)</f>
        <v>43119.66667</v>
      </c>
      <c r="B265" s="1">
        <f>IFERROR(__xludf.DUMMYFUNCTION("""COMPUTED_VALUE"""),104.5)</f>
        <v>104.5</v>
      </c>
    </row>
    <row r="266">
      <c r="A266" s="2">
        <f>IFERROR(__xludf.DUMMYFUNCTION("""COMPUTED_VALUE"""),43122.66666666667)</f>
        <v>43122.66667</v>
      </c>
      <c r="B266" s="1">
        <f>IFERROR(__xludf.DUMMYFUNCTION("""COMPUTED_VALUE"""),106.7)</f>
        <v>106.7</v>
      </c>
    </row>
    <row r="267">
      <c r="A267" s="2">
        <f>IFERROR(__xludf.DUMMYFUNCTION("""COMPUTED_VALUE"""),43123.66666666667)</f>
        <v>43123.66667</v>
      </c>
      <c r="B267" s="1">
        <f>IFERROR(__xludf.DUMMYFUNCTION("""COMPUTED_VALUE"""),106.66)</f>
        <v>106.66</v>
      </c>
    </row>
    <row r="268">
      <c r="A268" s="2">
        <f>IFERROR(__xludf.DUMMYFUNCTION("""COMPUTED_VALUE"""),43124.66666666667)</f>
        <v>43124.66667</v>
      </c>
      <c r="B268" s="1">
        <f>IFERROR(__xludf.DUMMYFUNCTION("""COMPUTED_VALUE"""),106.28)</f>
        <v>106.28</v>
      </c>
    </row>
    <row r="269">
      <c r="A269" s="2">
        <f>IFERROR(__xludf.DUMMYFUNCTION("""COMPUTED_VALUE"""),43125.66666666667)</f>
        <v>43125.66667</v>
      </c>
      <c r="B269" s="1">
        <f>IFERROR(__xludf.DUMMYFUNCTION("""COMPUTED_VALUE"""),105.35)</f>
        <v>105.35</v>
      </c>
    </row>
    <row r="270">
      <c r="A270" s="2">
        <f>IFERROR(__xludf.DUMMYFUNCTION("""COMPUTED_VALUE"""),43126.66666666667)</f>
        <v>43126.66667</v>
      </c>
      <c r="B270" s="1">
        <f>IFERROR(__xludf.DUMMYFUNCTION("""COMPUTED_VALUE"""),105.96)</f>
        <v>105.96</v>
      </c>
    </row>
    <row r="271">
      <c r="A271" s="2">
        <f>IFERROR(__xludf.DUMMYFUNCTION("""COMPUTED_VALUE"""),43129.66666666667)</f>
        <v>43129.66667</v>
      </c>
      <c r="B271" s="1">
        <f>IFERROR(__xludf.DUMMYFUNCTION("""COMPUTED_VALUE"""),104.3)</f>
        <v>104.3</v>
      </c>
    </row>
    <row r="272">
      <c r="A272" s="2">
        <f>IFERROR(__xludf.DUMMYFUNCTION("""COMPUTED_VALUE"""),43130.66666666667)</f>
        <v>43130.66667</v>
      </c>
      <c r="B272" s="1">
        <f>IFERROR(__xludf.DUMMYFUNCTION("""COMPUTED_VALUE"""),102.04)</f>
        <v>102.04</v>
      </c>
    </row>
    <row r="273">
      <c r="A273" s="2">
        <f>IFERROR(__xludf.DUMMYFUNCTION("""COMPUTED_VALUE"""),43131.66666666667)</f>
        <v>43131.66667</v>
      </c>
      <c r="B273" s="1">
        <f>IFERROR(__xludf.DUMMYFUNCTION("""COMPUTED_VALUE"""),102.07)</f>
        <v>102.07</v>
      </c>
    </row>
    <row r="274">
      <c r="A274" s="2">
        <f>IFERROR(__xludf.DUMMYFUNCTION("""COMPUTED_VALUE"""),43132.66666666667)</f>
        <v>43132.66667</v>
      </c>
      <c r="B274" s="1">
        <f>IFERROR(__xludf.DUMMYFUNCTION("""COMPUTED_VALUE"""),103.27)</f>
        <v>103.27</v>
      </c>
    </row>
    <row r="275">
      <c r="A275" s="2">
        <f>IFERROR(__xludf.DUMMYFUNCTION("""COMPUTED_VALUE"""),43133.66666666667)</f>
        <v>43133.66667</v>
      </c>
      <c r="B275" s="1">
        <f>IFERROR(__xludf.DUMMYFUNCTION("""COMPUTED_VALUE"""),98.83)</f>
        <v>98.83</v>
      </c>
    </row>
    <row r="276">
      <c r="A276" s="2">
        <f>IFERROR(__xludf.DUMMYFUNCTION("""COMPUTED_VALUE"""),43136.66666666667)</f>
        <v>43136.66667</v>
      </c>
      <c r="B276" s="1">
        <f>IFERROR(__xludf.DUMMYFUNCTION("""COMPUTED_VALUE"""),94.77)</f>
        <v>94.77</v>
      </c>
    </row>
    <row r="277">
      <c r="A277" s="2">
        <f>IFERROR(__xludf.DUMMYFUNCTION("""COMPUTED_VALUE"""),43137.66666666667)</f>
        <v>43137.66667</v>
      </c>
      <c r="B277" s="1">
        <f>IFERROR(__xludf.DUMMYFUNCTION("""COMPUTED_VALUE"""),95.72)</f>
        <v>95.72</v>
      </c>
    </row>
    <row r="278">
      <c r="A278" s="2">
        <f>IFERROR(__xludf.DUMMYFUNCTION("""COMPUTED_VALUE"""),43138.66666666667)</f>
        <v>43138.66667</v>
      </c>
      <c r="B278" s="1">
        <f>IFERROR(__xludf.DUMMYFUNCTION("""COMPUTED_VALUE"""),93.97)</f>
        <v>93.97</v>
      </c>
    </row>
    <row r="279">
      <c r="A279" s="2">
        <f>IFERROR(__xludf.DUMMYFUNCTION("""COMPUTED_VALUE"""),43139.66666666667)</f>
        <v>43139.66667</v>
      </c>
      <c r="B279" s="1">
        <f>IFERROR(__xludf.DUMMYFUNCTION("""COMPUTED_VALUE"""),90.93)</f>
        <v>90.93</v>
      </c>
    </row>
    <row r="280">
      <c r="A280" s="2">
        <f>IFERROR(__xludf.DUMMYFUNCTION("""COMPUTED_VALUE"""),43140.66666666667)</f>
        <v>43140.66667</v>
      </c>
      <c r="B280" s="1">
        <f>IFERROR(__xludf.DUMMYFUNCTION("""COMPUTED_VALUE"""),90.8)</f>
        <v>90.8</v>
      </c>
    </row>
    <row r="281">
      <c r="A281" s="2">
        <f>IFERROR(__xludf.DUMMYFUNCTION("""COMPUTED_VALUE"""),43143.66666666667)</f>
        <v>43143.66667</v>
      </c>
      <c r="B281" s="1">
        <f>IFERROR(__xludf.DUMMYFUNCTION("""COMPUTED_VALUE"""),92.44)</f>
        <v>92.44</v>
      </c>
    </row>
    <row r="282">
      <c r="A282" s="2">
        <f>IFERROR(__xludf.DUMMYFUNCTION("""COMPUTED_VALUE"""),43144.66666666667)</f>
        <v>43144.66667</v>
      </c>
      <c r="B282" s="1">
        <f>IFERROR(__xludf.DUMMYFUNCTION("""COMPUTED_VALUE"""),92.03)</f>
        <v>92.03</v>
      </c>
    </row>
    <row r="283">
      <c r="A283" s="2">
        <f>IFERROR(__xludf.DUMMYFUNCTION("""COMPUTED_VALUE"""),43145.66666666667)</f>
        <v>43145.66667</v>
      </c>
      <c r="B283" s="1">
        <f>IFERROR(__xludf.DUMMYFUNCTION("""COMPUTED_VALUE"""),93.54)</f>
        <v>93.54</v>
      </c>
    </row>
    <row r="284">
      <c r="A284" s="2">
        <f>IFERROR(__xludf.DUMMYFUNCTION("""COMPUTED_VALUE"""),43146.66666666667)</f>
        <v>43146.66667</v>
      </c>
      <c r="B284" s="1">
        <f>IFERROR(__xludf.DUMMYFUNCTION("""COMPUTED_VALUE"""),93.38)</f>
        <v>93.38</v>
      </c>
    </row>
    <row r="285">
      <c r="A285" s="2">
        <f>IFERROR(__xludf.DUMMYFUNCTION("""COMPUTED_VALUE"""),43147.66666666667)</f>
        <v>43147.66667</v>
      </c>
      <c r="B285" s="1">
        <f>IFERROR(__xludf.DUMMYFUNCTION("""COMPUTED_VALUE"""),93.16)</f>
        <v>93.16</v>
      </c>
    </row>
    <row r="286">
      <c r="A286" s="2">
        <f>IFERROR(__xludf.DUMMYFUNCTION("""COMPUTED_VALUE"""),43151.66666666667)</f>
        <v>43151.66667</v>
      </c>
      <c r="B286" s="1">
        <f>IFERROR(__xludf.DUMMYFUNCTION("""COMPUTED_VALUE"""),92.62)</f>
        <v>92.62</v>
      </c>
    </row>
    <row r="287">
      <c r="A287" s="2">
        <f>IFERROR(__xludf.DUMMYFUNCTION("""COMPUTED_VALUE"""),43152.66666666667)</f>
        <v>43152.66667</v>
      </c>
      <c r="B287" s="1">
        <f>IFERROR(__xludf.DUMMYFUNCTION("""COMPUTED_VALUE"""),91.13)</f>
        <v>91.13</v>
      </c>
    </row>
    <row r="288">
      <c r="A288" s="2">
        <f>IFERROR(__xludf.DUMMYFUNCTION("""COMPUTED_VALUE"""),43153.66666666667)</f>
        <v>43153.66667</v>
      </c>
      <c r="B288" s="1">
        <f>IFERROR(__xludf.DUMMYFUNCTION("""COMPUTED_VALUE"""),92.12)</f>
        <v>92.12</v>
      </c>
    </row>
    <row r="289">
      <c r="A289" s="2">
        <f>IFERROR(__xludf.DUMMYFUNCTION("""COMPUTED_VALUE"""),43154.66666666667)</f>
        <v>43154.66667</v>
      </c>
      <c r="B289" s="1">
        <f>IFERROR(__xludf.DUMMYFUNCTION("""COMPUTED_VALUE"""),94.19)</f>
        <v>94.19</v>
      </c>
    </row>
    <row r="290">
      <c r="A290" s="2">
        <f>IFERROR(__xludf.DUMMYFUNCTION("""COMPUTED_VALUE"""),43157.66666666667)</f>
        <v>43157.66667</v>
      </c>
      <c r="B290" s="1">
        <f>IFERROR(__xludf.DUMMYFUNCTION("""COMPUTED_VALUE"""),94.76)</f>
        <v>94.76</v>
      </c>
    </row>
    <row r="291">
      <c r="A291" s="2">
        <f>IFERROR(__xludf.DUMMYFUNCTION("""COMPUTED_VALUE"""),43158.66666666667)</f>
        <v>43158.66667</v>
      </c>
      <c r="B291" s="1">
        <f>IFERROR(__xludf.DUMMYFUNCTION("""COMPUTED_VALUE"""),93.45)</f>
        <v>93.45</v>
      </c>
    </row>
    <row r="292">
      <c r="A292" s="2">
        <f>IFERROR(__xludf.DUMMYFUNCTION("""COMPUTED_VALUE"""),43159.66666666667)</f>
        <v>43159.66667</v>
      </c>
      <c r="B292" s="1">
        <f>IFERROR(__xludf.DUMMYFUNCTION("""COMPUTED_VALUE"""),91.11)</f>
        <v>91.11</v>
      </c>
    </row>
    <row r="293">
      <c r="A293" s="2">
        <f>IFERROR(__xludf.DUMMYFUNCTION("""COMPUTED_VALUE"""),43160.66666666667)</f>
        <v>43160.66667</v>
      </c>
      <c r="B293" s="1">
        <f>IFERROR(__xludf.DUMMYFUNCTION("""COMPUTED_VALUE"""),91.15)</f>
        <v>91.15</v>
      </c>
    </row>
    <row r="294">
      <c r="A294" s="2">
        <f>IFERROR(__xludf.DUMMYFUNCTION("""COMPUTED_VALUE"""),43161.66666666667)</f>
        <v>43161.66667</v>
      </c>
      <c r="B294" s="1">
        <f>IFERROR(__xludf.DUMMYFUNCTION("""COMPUTED_VALUE"""),91.66)</f>
        <v>91.66</v>
      </c>
    </row>
    <row r="295">
      <c r="A295" s="2">
        <f>IFERROR(__xludf.DUMMYFUNCTION("""COMPUTED_VALUE"""),43164.66666666667)</f>
        <v>43164.66667</v>
      </c>
      <c r="B295" s="1">
        <f>IFERROR(__xludf.DUMMYFUNCTION("""COMPUTED_VALUE"""),92.82)</f>
        <v>92.82</v>
      </c>
    </row>
    <row r="296">
      <c r="A296" s="2">
        <f>IFERROR(__xludf.DUMMYFUNCTION("""COMPUTED_VALUE"""),43165.66666666667)</f>
        <v>43165.66667</v>
      </c>
      <c r="B296" s="1">
        <f>IFERROR(__xludf.DUMMYFUNCTION("""COMPUTED_VALUE"""),92.76)</f>
        <v>92.76</v>
      </c>
    </row>
    <row r="297">
      <c r="A297" s="2">
        <f>IFERROR(__xludf.DUMMYFUNCTION("""COMPUTED_VALUE"""),43166.66666666667)</f>
        <v>43166.66667</v>
      </c>
      <c r="B297" s="1">
        <f>IFERROR(__xludf.DUMMYFUNCTION("""COMPUTED_VALUE"""),92.01)</f>
        <v>92.01</v>
      </c>
    </row>
    <row r="298">
      <c r="A298" s="2">
        <f>IFERROR(__xludf.DUMMYFUNCTION("""COMPUTED_VALUE"""),43167.66666666667)</f>
        <v>43167.66667</v>
      </c>
      <c r="B298" s="1">
        <f>IFERROR(__xludf.DUMMYFUNCTION("""COMPUTED_VALUE"""),91.87)</f>
        <v>91.87</v>
      </c>
    </row>
    <row r="299">
      <c r="A299" s="2">
        <f>IFERROR(__xludf.DUMMYFUNCTION("""COMPUTED_VALUE"""),43168.66666666667)</f>
        <v>43168.66667</v>
      </c>
      <c r="B299" s="1">
        <f>IFERROR(__xludf.DUMMYFUNCTION("""COMPUTED_VALUE"""),93.62)</f>
        <v>93.62</v>
      </c>
    </row>
    <row r="300">
      <c r="A300" s="2">
        <f>IFERROR(__xludf.DUMMYFUNCTION("""COMPUTED_VALUE"""),43171.66666666667)</f>
        <v>43171.66667</v>
      </c>
      <c r="B300" s="1">
        <f>IFERROR(__xludf.DUMMYFUNCTION("""COMPUTED_VALUE"""),93.67)</f>
        <v>93.67</v>
      </c>
    </row>
    <row r="301">
      <c r="A301" s="2">
        <f>IFERROR(__xludf.DUMMYFUNCTION("""COMPUTED_VALUE"""),43172.66666666667)</f>
        <v>43172.66667</v>
      </c>
      <c r="B301" s="1">
        <f>IFERROR(__xludf.DUMMYFUNCTION("""COMPUTED_VALUE"""),93.02)</f>
        <v>93.02</v>
      </c>
    </row>
    <row r="302">
      <c r="A302" s="2">
        <f>IFERROR(__xludf.DUMMYFUNCTION("""COMPUTED_VALUE"""),43173.66666666667)</f>
        <v>43173.66667</v>
      </c>
      <c r="B302" s="1">
        <f>IFERROR(__xludf.DUMMYFUNCTION("""COMPUTED_VALUE"""),92.49)</f>
        <v>92.49</v>
      </c>
    </row>
    <row r="303">
      <c r="A303" s="2">
        <f>IFERROR(__xludf.DUMMYFUNCTION("""COMPUTED_VALUE"""),43174.66666666667)</f>
        <v>43174.66667</v>
      </c>
      <c r="B303" s="1">
        <f>IFERROR(__xludf.DUMMYFUNCTION("""COMPUTED_VALUE"""),91.98)</f>
        <v>91.98</v>
      </c>
    </row>
    <row r="304">
      <c r="A304" s="2">
        <f>IFERROR(__xludf.DUMMYFUNCTION("""COMPUTED_VALUE"""),43175.66666666667)</f>
        <v>43175.66667</v>
      </c>
      <c r="B304" s="1">
        <f>IFERROR(__xludf.DUMMYFUNCTION("""COMPUTED_VALUE"""),92.27)</f>
        <v>92.27</v>
      </c>
    </row>
    <row r="305">
      <c r="A305" s="2">
        <f>IFERROR(__xludf.DUMMYFUNCTION("""COMPUTED_VALUE"""),43178.66666666667)</f>
        <v>43178.66667</v>
      </c>
      <c r="B305" s="1">
        <f>IFERROR(__xludf.DUMMYFUNCTION("""COMPUTED_VALUE"""),90.71)</f>
        <v>90.71</v>
      </c>
    </row>
    <row r="306">
      <c r="A306" s="2">
        <f>IFERROR(__xludf.DUMMYFUNCTION("""COMPUTED_VALUE"""),43179.66666666667)</f>
        <v>43179.66667</v>
      </c>
      <c r="B306" s="1">
        <f>IFERROR(__xludf.DUMMYFUNCTION("""COMPUTED_VALUE"""),91.47)</f>
        <v>91.47</v>
      </c>
    </row>
    <row r="307">
      <c r="A307" s="2">
        <f>IFERROR(__xludf.DUMMYFUNCTION("""COMPUTED_VALUE"""),43180.66666666667)</f>
        <v>43180.66667</v>
      </c>
      <c r="B307" s="1">
        <f>IFERROR(__xludf.DUMMYFUNCTION("""COMPUTED_VALUE"""),94.08)</f>
        <v>94.08</v>
      </c>
    </row>
    <row r="308">
      <c r="A308" s="2">
        <f>IFERROR(__xludf.DUMMYFUNCTION("""COMPUTED_VALUE"""),43181.66666666667)</f>
        <v>43181.66667</v>
      </c>
      <c r="B308" s="1">
        <f>IFERROR(__xludf.DUMMYFUNCTION("""COMPUTED_VALUE"""),92.1)</f>
        <v>92.1</v>
      </c>
    </row>
    <row r="309">
      <c r="A309" s="2">
        <f>IFERROR(__xludf.DUMMYFUNCTION("""COMPUTED_VALUE"""),43182.66666666667)</f>
        <v>43182.66667</v>
      </c>
      <c r="B309" s="1">
        <f>IFERROR(__xludf.DUMMYFUNCTION("""COMPUTED_VALUE"""),91.5)</f>
        <v>91.5</v>
      </c>
    </row>
    <row r="310">
      <c r="A310" s="2">
        <f>IFERROR(__xludf.DUMMYFUNCTION("""COMPUTED_VALUE"""),43185.66666666667)</f>
        <v>43185.66667</v>
      </c>
      <c r="B310" s="1">
        <f>IFERROR(__xludf.DUMMYFUNCTION("""COMPUTED_VALUE"""),93.07)</f>
        <v>93.07</v>
      </c>
    </row>
    <row r="311">
      <c r="A311" s="2">
        <f>IFERROR(__xludf.DUMMYFUNCTION("""COMPUTED_VALUE"""),43186.66666666667)</f>
        <v>43186.66667</v>
      </c>
      <c r="B311" s="1">
        <f>IFERROR(__xludf.DUMMYFUNCTION("""COMPUTED_VALUE"""),92.05)</f>
        <v>92.05</v>
      </c>
    </row>
    <row r="312">
      <c r="A312" s="2">
        <f>IFERROR(__xludf.DUMMYFUNCTION("""COMPUTED_VALUE"""),43187.66666666667)</f>
        <v>43187.66667</v>
      </c>
      <c r="B312" s="1">
        <f>IFERROR(__xludf.DUMMYFUNCTION("""COMPUTED_VALUE"""),90.38)</f>
        <v>90.38</v>
      </c>
    </row>
    <row r="313">
      <c r="A313" s="2">
        <f>IFERROR(__xludf.DUMMYFUNCTION("""COMPUTED_VALUE"""),43188.66666666667)</f>
        <v>43188.66667</v>
      </c>
      <c r="B313" s="1">
        <f>IFERROR(__xludf.DUMMYFUNCTION("""COMPUTED_VALUE"""),92.37)</f>
        <v>92.37</v>
      </c>
    </row>
    <row r="314">
      <c r="A314" s="2">
        <f>IFERROR(__xludf.DUMMYFUNCTION("""COMPUTED_VALUE"""),43192.66666666667)</f>
        <v>43192.66667</v>
      </c>
      <c r="B314" s="1">
        <f>IFERROR(__xludf.DUMMYFUNCTION("""COMPUTED_VALUE"""),90.39)</f>
        <v>90.39</v>
      </c>
    </row>
    <row r="315">
      <c r="A315" s="2">
        <f>IFERROR(__xludf.DUMMYFUNCTION("""COMPUTED_VALUE"""),43193.66666666667)</f>
        <v>43193.66667</v>
      </c>
      <c r="B315" s="1">
        <f>IFERROR(__xludf.DUMMYFUNCTION("""COMPUTED_VALUE"""),92.31)</f>
        <v>92.31</v>
      </c>
    </row>
    <row r="316">
      <c r="A316" s="2">
        <f>IFERROR(__xludf.DUMMYFUNCTION("""COMPUTED_VALUE"""),43194.66666666667)</f>
        <v>43194.66667</v>
      </c>
      <c r="B316" s="1">
        <f>IFERROR(__xludf.DUMMYFUNCTION("""COMPUTED_VALUE"""),92.25)</f>
        <v>92.25</v>
      </c>
    </row>
    <row r="317">
      <c r="A317" s="2">
        <f>IFERROR(__xludf.DUMMYFUNCTION("""COMPUTED_VALUE"""),43195.66666666667)</f>
        <v>43195.66667</v>
      </c>
      <c r="B317" s="1">
        <f>IFERROR(__xludf.DUMMYFUNCTION("""COMPUTED_VALUE"""),94.05)</f>
        <v>94.05</v>
      </c>
    </row>
    <row r="318">
      <c r="A318" s="2">
        <f>IFERROR(__xludf.DUMMYFUNCTION("""COMPUTED_VALUE"""),43196.66666666667)</f>
        <v>43196.66667</v>
      </c>
      <c r="B318" s="1">
        <f>IFERROR(__xludf.DUMMYFUNCTION("""COMPUTED_VALUE"""),92.13)</f>
        <v>92.13</v>
      </c>
    </row>
    <row r="319">
      <c r="A319" s="2">
        <f>IFERROR(__xludf.DUMMYFUNCTION("""COMPUTED_VALUE"""),43199.66666666667)</f>
        <v>43199.66667</v>
      </c>
      <c r="B319" s="1">
        <f>IFERROR(__xludf.DUMMYFUNCTION("""COMPUTED_VALUE"""),92.49)</f>
        <v>92.49</v>
      </c>
    </row>
    <row r="320">
      <c r="A320" s="2">
        <f>IFERROR(__xludf.DUMMYFUNCTION("""COMPUTED_VALUE"""),43200.66666666667)</f>
        <v>43200.66667</v>
      </c>
      <c r="B320" s="1">
        <f>IFERROR(__xludf.DUMMYFUNCTION("""COMPUTED_VALUE"""),95.73)</f>
        <v>95.73</v>
      </c>
    </row>
    <row r="321">
      <c r="A321" s="2">
        <f>IFERROR(__xludf.DUMMYFUNCTION("""COMPUTED_VALUE"""),43201.66666666667)</f>
        <v>43201.66667</v>
      </c>
      <c r="B321" s="1">
        <f>IFERROR(__xludf.DUMMYFUNCTION("""COMPUTED_VALUE"""),96.82)</f>
        <v>96.82</v>
      </c>
    </row>
    <row r="322">
      <c r="A322" s="2">
        <f>IFERROR(__xludf.DUMMYFUNCTION("""COMPUTED_VALUE"""),43202.66666666667)</f>
        <v>43202.66667</v>
      </c>
      <c r="B322" s="1">
        <f>IFERROR(__xludf.DUMMYFUNCTION("""COMPUTED_VALUE"""),96.83)</f>
        <v>96.83</v>
      </c>
    </row>
    <row r="323">
      <c r="A323" s="2">
        <f>IFERROR(__xludf.DUMMYFUNCTION("""COMPUTED_VALUE"""),43203.66666666667)</f>
        <v>43203.66667</v>
      </c>
      <c r="B323" s="1">
        <f>IFERROR(__xludf.DUMMYFUNCTION("""COMPUTED_VALUE"""),98.0)</f>
        <v>98</v>
      </c>
    </row>
    <row r="324">
      <c r="A324" s="2">
        <f>IFERROR(__xludf.DUMMYFUNCTION("""COMPUTED_VALUE"""),43206.66666666667)</f>
        <v>43206.66667</v>
      </c>
      <c r="B324" s="1">
        <f>IFERROR(__xludf.DUMMYFUNCTION("""COMPUTED_VALUE"""),98.91)</f>
        <v>98.91</v>
      </c>
    </row>
    <row r="325">
      <c r="A325" s="2">
        <f>IFERROR(__xludf.DUMMYFUNCTION("""COMPUTED_VALUE"""),43207.66666666667)</f>
        <v>43207.66667</v>
      </c>
      <c r="B325" s="1">
        <f>IFERROR(__xludf.DUMMYFUNCTION("""COMPUTED_VALUE"""),98.91)</f>
        <v>98.91</v>
      </c>
    </row>
    <row r="326">
      <c r="A326" s="2">
        <f>IFERROR(__xludf.DUMMYFUNCTION("""COMPUTED_VALUE"""),43208.66666666667)</f>
        <v>43208.66667</v>
      </c>
      <c r="B326" s="1">
        <f>IFERROR(__xludf.DUMMYFUNCTION("""COMPUTED_VALUE"""),101.08)</f>
        <v>101.08</v>
      </c>
    </row>
    <row r="327">
      <c r="A327" s="2">
        <f>IFERROR(__xludf.DUMMYFUNCTION("""COMPUTED_VALUE"""),43209.66666666667)</f>
        <v>43209.66667</v>
      </c>
      <c r="B327" s="1">
        <f>IFERROR(__xludf.DUMMYFUNCTION("""COMPUTED_VALUE"""),101.17)</f>
        <v>101.17</v>
      </c>
    </row>
    <row r="328">
      <c r="A328" s="2">
        <f>IFERROR(__xludf.DUMMYFUNCTION("""COMPUTED_VALUE"""),43210.66666666667)</f>
        <v>43210.66667</v>
      </c>
      <c r="B328" s="1">
        <f>IFERROR(__xludf.DUMMYFUNCTION("""COMPUTED_VALUE"""),100.7)</f>
        <v>100.7</v>
      </c>
    </row>
    <row r="329">
      <c r="A329" s="2">
        <f>IFERROR(__xludf.DUMMYFUNCTION("""COMPUTED_VALUE"""),43213.66666666667)</f>
        <v>43213.66667</v>
      </c>
      <c r="B329" s="1">
        <f>IFERROR(__xludf.DUMMYFUNCTION("""COMPUTED_VALUE"""),101.31)</f>
        <v>101.31</v>
      </c>
    </row>
    <row r="330">
      <c r="A330" s="2">
        <f>IFERROR(__xludf.DUMMYFUNCTION("""COMPUTED_VALUE"""),43214.66666666667)</f>
        <v>43214.66667</v>
      </c>
      <c r="B330" s="1">
        <f>IFERROR(__xludf.DUMMYFUNCTION("""COMPUTED_VALUE"""),100.2)</f>
        <v>100.2</v>
      </c>
    </row>
    <row r="331">
      <c r="A331" s="2">
        <f>IFERROR(__xludf.DUMMYFUNCTION("""COMPUTED_VALUE"""),43215.66666666667)</f>
        <v>43215.66667</v>
      </c>
      <c r="B331" s="1">
        <f>IFERROR(__xludf.DUMMYFUNCTION("""COMPUTED_VALUE"""),101.12)</f>
        <v>101.12</v>
      </c>
    </row>
    <row r="332">
      <c r="A332" s="2">
        <f>IFERROR(__xludf.DUMMYFUNCTION("""COMPUTED_VALUE"""),43216.66666666667)</f>
        <v>43216.66667</v>
      </c>
      <c r="B332" s="1">
        <f>IFERROR(__xludf.DUMMYFUNCTION("""COMPUTED_VALUE"""),102.59)</f>
        <v>102.59</v>
      </c>
    </row>
    <row r="333">
      <c r="A333" s="2">
        <f>IFERROR(__xludf.DUMMYFUNCTION("""COMPUTED_VALUE"""),43217.66666666667)</f>
        <v>43217.66667</v>
      </c>
      <c r="B333" s="1">
        <f>IFERROR(__xludf.DUMMYFUNCTION("""COMPUTED_VALUE"""),101.34)</f>
        <v>101.34</v>
      </c>
    </row>
    <row r="334">
      <c r="A334" s="2">
        <f>IFERROR(__xludf.DUMMYFUNCTION("""COMPUTED_VALUE"""),43220.66666666667)</f>
        <v>43220.66667</v>
      </c>
      <c r="B334" s="1">
        <f>IFERROR(__xludf.DUMMYFUNCTION("""COMPUTED_VALUE"""),101.32)</f>
        <v>101.32</v>
      </c>
    </row>
    <row r="335">
      <c r="A335" s="2">
        <f>IFERROR(__xludf.DUMMYFUNCTION("""COMPUTED_VALUE"""),43221.66666666667)</f>
        <v>43221.66667</v>
      </c>
      <c r="B335" s="1">
        <f>IFERROR(__xludf.DUMMYFUNCTION("""COMPUTED_VALUE"""),100.72)</f>
        <v>100.72</v>
      </c>
    </row>
    <row r="336">
      <c r="A336" s="2">
        <f>IFERROR(__xludf.DUMMYFUNCTION("""COMPUTED_VALUE"""),43222.66666666667)</f>
        <v>43222.66667</v>
      </c>
      <c r="B336" s="1">
        <f>IFERROR(__xludf.DUMMYFUNCTION("""COMPUTED_VALUE"""),101.27)</f>
        <v>101.27</v>
      </c>
    </row>
    <row r="337">
      <c r="A337" s="2">
        <f>IFERROR(__xludf.DUMMYFUNCTION("""COMPUTED_VALUE"""),43223.66666666667)</f>
        <v>43223.66667</v>
      </c>
      <c r="B337" s="1">
        <f>IFERROR(__xludf.DUMMYFUNCTION("""COMPUTED_VALUE"""),100.92)</f>
        <v>100.92</v>
      </c>
    </row>
    <row r="338">
      <c r="A338" s="2">
        <f>IFERROR(__xludf.DUMMYFUNCTION("""COMPUTED_VALUE"""),43224.66666666667)</f>
        <v>43224.66667</v>
      </c>
      <c r="B338" s="1">
        <f>IFERROR(__xludf.DUMMYFUNCTION("""COMPUTED_VALUE"""),101.59)</f>
        <v>101.59</v>
      </c>
    </row>
    <row r="339">
      <c r="A339" s="2">
        <f>IFERROR(__xludf.DUMMYFUNCTION("""COMPUTED_VALUE"""),43227.66666666667)</f>
        <v>43227.66667</v>
      </c>
      <c r="B339" s="1">
        <f>IFERROR(__xludf.DUMMYFUNCTION("""COMPUTED_VALUE"""),101.82)</f>
        <v>101.82</v>
      </c>
    </row>
    <row r="340">
      <c r="A340" s="2">
        <f>IFERROR(__xludf.DUMMYFUNCTION("""COMPUTED_VALUE"""),43228.66666666667)</f>
        <v>43228.66667</v>
      </c>
      <c r="B340" s="1">
        <f>IFERROR(__xludf.DUMMYFUNCTION("""COMPUTED_VALUE"""),102.82)</f>
        <v>102.82</v>
      </c>
    </row>
    <row r="341">
      <c r="A341" s="2">
        <f>IFERROR(__xludf.DUMMYFUNCTION("""COMPUTED_VALUE"""),43229.66666666667)</f>
        <v>43229.66667</v>
      </c>
      <c r="B341" s="1">
        <f>IFERROR(__xludf.DUMMYFUNCTION("""COMPUTED_VALUE"""),104.81)</f>
        <v>104.81</v>
      </c>
    </row>
    <row r="342">
      <c r="A342" s="2">
        <f>IFERROR(__xludf.DUMMYFUNCTION("""COMPUTED_VALUE"""),43230.66666666667)</f>
        <v>43230.66667</v>
      </c>
      <c r="B342" s="1">
        <f>IFERROR(__xludf.DUMMYFUNCTION("""COMPUTED_VALUE"""),105.58)</f>
        <v>105.58</v>
      </c>
    </row>
    <row r="343">
      <c r="A343" s="2">
        <f>IFERROR(__xludf.DUMMYFUNCTION("""COMPUTED_VALUE"""),43231.66666666667)</f>
        <v>43231.66667</v>
      </c>
      <c r="B343" s="1">
        <f>IFERROR(__xludf.DUMMYFUNCTION("""COMPUTED_VALUE"""),105.58)</f>
        <v>105.58</v>
      </c>
    </row>
    <row r="344">
      <c r="A344" s="2">
        <f>IFERROR(__xludf.DUMMYFUNCTION("""COMPUTED_VALUE"""),43234.66666666667)</f>
        <v>43234.66667</v>
      </c>
      <c r="B344" s="1">
        <f>IFERROR(__xludf.DUMMYFUNCTION("""COMPUTED_VALUE"""),106.35)</f>
        <v>106.35</v>
      </c>
    </row>
    <row r="345">
      <c r="A345" s="2">
        <f>IFERROR(__xludf.DUMMYFUNCTION("""COMPUTED_VALUE"""),43235.66666666667)</f>
        <v>43235.66667</v>
      </c>
      <c r="B345" s="1">
        <f>IFERROR(__xludf.DUMMYFUNCTION("""COMPUTED_VALUE"""),106.36)</f>
        <v>106.36</v>
      </c>
    </row>
    <row r="346">
      <c r="A346" s="2">
        <f>IFERROR(__xludf.DUMMYFUNCTION("""COMPUTED_VALUE"""),43236.66666666667)</f>
        <v>43236.66667</v>
      </c>
      <c r="B346" s="1">
        <f>IFERROR(__xludf.DUMMYFUNCTION("""COMPUTED_VALUE"""),106.88)</f>
        <v>106.88</v>
      </c>
    </row>
    <row r="347">
      <c r="A347" s="2">
        <f>IFERROR(__xludf.DUMMYFUNCTION("""COMPUTED_VALUE"""),43237.66666666667)</f>
        <v>43237.66667</v>
      </c>
      <c r="B347" s="1">
        <f>IFERROR(__xludf.DUMMYFUNCTION("""COMPUTED_VALUE"""),108.59)</f>
        <v>108.59</v>
      </c>
    </row>
    <row r="348">
      <c r="A348" s="2">
        <f>IFERROR(__xludf.DUMMYFUNCTION("""COMPUTED_VALUE"""),43238.66666666667)</f>
        <v>43238.66667</v>
      </c>
      <c r="B348" s="1">
        <f>IFERROR(__xludf.DUMMYFUNCTION("""COMPUTED_VALUE"""),108.59)</f>
        <v>108.59</v>
      </c>
    </row>
    <row r="349">
      <c r="A349" s="2">
        <f>IFERROR(__xludf.DUMMYFUNCTION("""COMPUTED_VALUE"""),43241.66666666667)</f>
        <v>43241.66667</v>
      </c>
      <c r="B349" s="1">
        <f>IFERROR(__xludf.DUMMYFUNCTION("""COMPUTED_VALUE"""),108.92)</f>
        <v>108.92</v>
      </c>
    </row>
    <row r="350">
      <c r="A350" s="2">
        <f>IFERROR(__xludf.DUMMYFUNCTION("""COMPUTED_VALUE"""),43242.66666666667)</f>
        <v>43242.66667</v>
      </c>
      <c r="B350" s="1">
        <f>IFERROR(__xludf.DUMMYFUNCTION("""COMPUTED_VALUE"""),107.39)</f>
        <v>107.39</v>
      </c>
    </row>
    <row r="351">
      <c r="A351" s="2">
        <f>IFERROR(__xludf.DUMMYFUNCTION("""COMPUTED_VALUE"""),43243.66666666667)</f>
        <v>43243.66667</v>
      </c>
      <c r="B351" s="1">
        <f>IFERROR(__xludf.DUMMYFUNCTION("""COMPUTED_VALUE"""),107.26)</f>
        <v>107.26</v>
      </c>
    </row>
    <row r="352">
      <c r="A352" s="2">
        <f>IFERROR(__xludf.DUMMYFUNCTION("""COMPUTED_VALUE"""),43244.66666666667)</f>
        <v>43244.66667</v>
      </c>
      <c r="B352" s="1">
        <f>IFERROR(__xludf.DUMMYFUNCTION("""COMPUTED_VALUE"""),105.53)</f>
        <v>105.53</v>
      </c>
    </row>
    <row r="353">
      <c r="A353" s="2">
        <f>IFERROR(__xludf.DUMMYFUNCTION("""COMPUTED_VALUE"""),43245.66666666667)</f>
        <v>43245.66667</v>
      </c>
      <c r="B353" s="1">
        <f>IFERROR(__xludf.DUMMYFUNCTION("""COMPUTED_VALUE"""),102.77)</f>
        <v>102.77</v>
      </c>
    </row>
    <row r="354">
      <c r="A354" s="2">
        <f>IFERROR(__xludf.DUMMYFUNCTION("""COMPUTED_VALUE"""),43249.66666666667)</f>
        <v>43249.66667</v>
      </c>
      <c r="B354" s="1">
        <f>IFERROR(__xludf.DUMMYFUNCTION("""COMPUTED_VALUE"""),102.53)</f>
        <v>102.53</v>
      </c>
    </row>
    <row r="355">
      <c r="A355" s="2">
        <f>IFERROR(__xludf.DUMMYFUNCTION("""COMPUTED_VALUE"""),43250.66666666667)</f>
        <v>43250.66667</v>
      </c>
      <c r="B355" s="1">
        <f>IFERROR(__xludf.DUMMYFUNCTION("""COMPUTED_VALUE"""),105.84)</f>
        <v>105.84</v>
      </c>
    </row>
    <row r="356">
      <c r="A356" s="2">
        <f>IFERROR(__xludf.DUMMYFUNCTION("""COMPUTED_VALUE"""),43251.66666666667)</f>
        <v>43251.66667</v>
      </c>
      <c r="B356" s="1">
        <f>IFERROR(__xludf.DUMMYFUNCTION("""COMPUTED_VALUE"""),105.84)</f>
        <v>105.84</v>
      </c>
    </row>
    <row r="357">
      <c r="A357" s="2">
        <f>IFERROR(__xludf.DUMMYFUNCTION("""COMPUTED_VALUE"""),43252.66666666667)</f>
        <v>43252.66667</v>
      </c>
      <c r="B357" s="1">
        <f>IFERROR(__xludf.DUMMYFUNCTION("""COMPUTED_VALUE"""),105.39)</f>
        <v>105.39</v>
      </c>
    </row>
    <row r="358">
      <c r="A358" s="2">
        <f>IFERROR(__xludf.DUMMYFUNCTION("""COMPUTED_VALUE"""),43255.66666666667)</f>
        <v>43255.66667</v>
      </c>
      <c r="B358" s="1">
        <f>IFERROR(__xludf.DUMMYFUNCTION("""COMPUTED_VALUE"""),104.31)</f>
        <v>104.31</v>
      </c>
    </row>
    <row r="359">
      <c r="A359" s="2">
        <f>IFERROR(__xludf.DUMMYFUNCTION("""COMPUTED_VALUE"""),43256.66666666667)</f>
        <v>43256.66667</v>
      </c>
      <c r="B359" s="1">
        <f>IFERROR(__xludf.DUMMYFUNCTION("""COMPUTED_VALUE"""),104.07)</f>
        <v>104.07</v>
      </c>
    </row>
    <row r="360">
      <c r="A360" s="2">
        <f>IFERROR(__xludf.DUMMYFUNCTION("""COMPUTED_VALUE"""),43257.66666666667)</f>
        <v>43257.66667</v>
      </c>
      <c r="B360" s="1">
        <f>IFERROR(__xludf.DUMMYFUNCTION("""COMPUTED_VALUE"""),104.44)</f>
        <v>104.44</v>
      </c>
    </row>
    <row r="361">
      <c r="A361" s="2">
        <f>IFERROR(__xludf.DUMMYFUNCTION("""COMPUTED_VALUE"""),43258.66666666667)</f>
        <v>43258.66667</v>
      </c>
      <c r="B361" s="1">
        <f>IFERROR(__xludf.DUMMYFUNCTION("""COMPUTED_VALUE"""),106.19)</f>
        <v>106.19</v>
      </c>
    </row>
    <row r="362">
      <c r="A362" s="2">
        <f>IFERROR(__xludf.DUMMYFUNCTION("""COMPUTED_VALUE"""),43259.66666666667)</f>
        <v>43259.66667</v>
      </c>
      <c r="B362" s="1">
        <f>IFERROR(__xludf.DUMMYFUNCTION("""COMPUTED_VALUE"""),105.86)</f>
        <v>105.86</v>
      </c>
    </row>
    <row r="363">
      <c r="A363" s="2">
        <f>IFERROR(__xludf.DUMMYFUNCTION("""COMPUTED_VALUE"""),43262.66666666667)</f>
        <v>43262.66667</v>
      </c>
      <c r="B363" s="1">
        <f>IFERROR(__xludf.DUMMYFUNCTION("""COMPUTED_VALUE"""),106.28)</f>
        <v>106.28</v>
      </c>
    </row>
    <row r="364">
      <c r="A364" s="2">
        <f>IFERROR(__xludf.DUMMYFUNCTION("""COMPUTED_VALUE"""),43263.66666666667)</f>
        <v>43263.66667</v>
      </c>
      <c r="B364" s="1">
        <f>IFERROR(__xludf.DUMMYFUNCTION("""COMPUTED_VALUE"""),105.55)</f>
        <v>105.55</v>
      </c>
    </row>
    <row r="365">
      <c r="A365" s="2">
        <f>IFERROR(__xludf.DUMMYFUNCTION("""COMPUTED_VALUE"""),43264.66666666667)</f>
        <v>43264.66667</v>
      </c>
      <c r="B365" s="1">
        <f>IFERROR(__xludf.DUMMYFUNCTION("""COMPUTED_VALUE"""),105.18)</f>
        <v>105.18</v>
      </c>
    </row>
    <row r="366">
      <c r="A366" s="2">
        <f>IFERROR(__xludf.DUMMYFUNCTION("""COMPUTED_VALUE"""),43265.66666666667)</f>
        <v>43265.66667</v>
      </c>
      <c r="B366" s="1">
        <f>IFERROR(__xludf.DUMMYFUNCTION("""COMPUTED_VALUE"""),104.85)</f>
        <v>104.85</v>
      </c>
    </row>
    <row r="367">
      <c r="A367" s="2">
        <f>IFERROR(__xludf.DUMMYFUNCTION("""COMPUTED_VALUE"""),43266.66666666667)</f>
        <v>43266.66667</v>
      </c>
      <c r="B367" s="1">
        <f>IFERROR(__xludf.DUMMYFUNCTION("""COMPUTED_VALUE"""),102.58)</f>
        <v>102.58</v>
      </c>
    </row>
    <row r="368">
      <c r="A368" s="2">
        <f>IFERROR(__xludf.DUMMYFUNCTION("""COMPUTED_VALUE"""),43269.66666666667)</f>
        <v>43269.66667</v>
      </c>
      <c r="B368" s="1">
        <f>IFERROR(__xludf.DUMMYFUNCTION("""COMPUTED_VALUE"""),103.79)</f>
        <v>103.79</v>
      </c>
    </row>
    <row r="369">
      <c r="A369" s="2">
        <f>IFERROR(__xludf.DUMMYFUNCTION("""COMPUTED_VALUE"""),43270.66666666667)</f>
        <v>43270.66667</v>
      </c>
      <c r="B369" s="1">
        <f>IFERROR(__xludf.DUMMYFUNCTION("""COMPUTED_VALUE"""),103.62)</f>
        <v>103.62</v>
      </c>
    </row>
    <row r="370">
      <c r="A370" s="2">
        <f>IFERROR(__xludf.DUMMYFUNCTION("""COMPUTED_VALUE"""),43271.66666666667)</f>
        <v>43271.66667</v>
      </c>
      <c r="B370" s="1">
        <f>IFERROR(__xludf.DUMMYFUNCTION("""COMPUTED_VALUE"""),104.27)</f>
        <v>104.27</v>
      </c>
    </row>
    <row r="371">
      <c r="A371" s="2">
        <f>IFERROR(__xludf.DUMMYFUNCTION("""COMPUTED_VALUE"""),43272.66666666667)</f>
        <v>43272.66667</v>
      </c>
      <c r="B371" s="1">
        <f>IFERROR(__xludf.DUMMYFUNCTION("""COMPUTED_VALUE"""),102.13)</f>
        <v>102.13</v>
      </c>
    </row>
    <row r="372">
      <c r="A372" s="2">
        <f>IFERROR(__xludf.DUMMYFUNCTION("""COMPUTED_VALUE"""),43273.66666666667)</f>
        <v>43273.66667</v>
      </c>
      <c r="B372" s="1">
        <f>IFERROR(__xludf.DUMMYFUNCTION("""COMPUTED_VALUE"""),104.54)</f>
        <v>104.54</v>
      </c>
    </row>
    <row r="373">
      <c r="A373" s="2">
        <f>IFERROR(__xludf.DUMMYFUNCTION("""COMPUTED_VALUE"""),43276.66666666667)</f>
        <v>43276.66667</v>
      </c>
      <c r="B373" s="1">
        <f>IFERROR(__xludf.DUMMYFUNCTION("""COMPUTED_VALUE"""),102.2)</f>
        <v>102.2</v>
      </c>
    </row>
    <row r="374">
      <c r="A374" s="2">
        <f>IFERROR(__xludf.DUMMYFUNCTION("""COMPUTED_VALUE"""),43277.66666666667)</f>
        <v>43277.66667</v>
      </c>
      <c r="B374" s="1">
        <f>IFERROR(__xludf.DUMMYFUNCTION("""COMPUTED_VALUE"""),103.76)</f>
        <v>103.76</v>
      </c>
    </row>
    <row r="375">
      <c r="A375" s="2">
        <f>IFERROR(__xludf.DUMMYFUNCTION("""COMPUTED_VALUE"""),43278.66666666667)</f>
        <v>43278.66667</v>
      </c>
      <c r="B375" s="1">
        <f>IFERROR(__xludf.DUMMYFUNCTION("""COMPUTED_VALUE"""),105.26)</f>
        <v>105.26</v>
      </c>
    </row>
    <row r="376">
      <c r="A376" s="2">
        <f>IFERROR(__xludf.DUMMYFUNCTION("""COMPUTED_VALUE"""),43279.66666666667)</f>
        <v>43279.66667</v>
      </c>
      <c r="B376" s="1">
        <f>IFERROR(__xludf.DUMMYFUNCTION("""COMPUTED_VALUE"""),104.38)</f>
        <v>104.38</v>
      </c>
    </row>
    <row r="377">
      <c r="A377" s="2">
        <f>IFERROR(__xludf.DUMMYFUNCTION("""COMPUTED_VALUE"""),43280.66666666667)</f>
        <v>43280.66667</v>
      </c>
      <c r="B377" s="1">
        <f>IFERROR(__xludf.DUMMYFUNCTION("""COMPUTED_VALUE"""),105.08)</f>
        <v>105.08</v>
      </c>
    </row>
    <row r="378">
      <c r="A378" s="2">
        <f>IFERROR(__xludf.DUMMYFUNCTION("""COMPUTED_VALUE"""),43283.66666666667)</f>
        <v>43283.66667</v>
      </c>
      <c r="B378" s="1">
        <f>IFERROR(__xludf.DUMMYFUNCTION("""COMPUTED_VALUE"""),103.31)</f>
        <v>103.31</v>
      </c>
    </row>
    <row r="379">
      <c r="A379" s="2">
        <f>IFERROR(__xludf.DUMMYFUNCTION("""COMPUTED_VALUE"""),43284.54166666667)</f>
        <v>43284.54167</v>
      </c>
      <c r="B379" s="1">
        <f>IFERROR(__xludf.DUMMYFUNCTION("""COMPUTED_VALUE"""),104.16)</f>
        <v>104.16</v>
      </c>
    </row>
    <row r="380">
      <c r="A380" s="2">
        <f>IFERROR(__xludf.DUMMYFUNCTION("""COMPUTED_VALUE"""),43286.66666666667)</f>
        <v>43286.66667</v>
      </c>
      <c r="B380" s="1">
        <f>IFERROR(__xludf.DUMMYFUNCTION("""COMPUTED_VALUE"""),103.98)</f>
        <v>103.98</v>
      </c>
    </row>
    <row r="381">
      <c r="A381" s="2">
        <f>IFERROR(__xludf.DUMMYFUNCTION("""COMPUTED_VALUE"""),43287.66666666667)</f>
        <v>43287.66667</v>
      </c>
      <c r="B381" s="1">
        <f>IFERROR(__xludf.DUMMYFUNCTION("""COMPUTED_VALUE"""),104.75)</f>
        <v>104.75</v>
      </c>
    </row>
    <row r="382">
      <c r="A382" s="2">
        <f>IFERROR(__xludf.DUMMYFUNCTION("""COMPUTED_VALUE"""),43290.66666666667)</f>
        <v>43290.66667</v>
      </c>
      <c r="B382" s="1">
        <f>IFERROR(__xludf.DUMMYFUNCTION("""COMPUTED_VALUE"""),106.43)</f>
        <v>106.43</v>
      </c>
    </row>
    <row r="383">
      <c r="A383" s="2">
        <f>IFERROR(__xludf.DUMMYFUNCTION("""COMPUTED_VALUE"""),43291.66666666667)</f>
        <v>43291.66667</v>
      </c>
      <c r="B383" s="1">
        <f>IFERROR(__xludf.DUMMYFUNCTION("""COMPUTED_VALUE"""),107.1)</f>
        <v>107.1</v>
      </c>
    </row>
    <row r="384">
      <c r="A384" s="2">
        <f>IFERROR(__xludf.DUMMYFUNCTION("""COMPUTED_VALUE"""),43292.66666666667)</f>
        <v>43292.66667</v>
      </c>
      <c r="B384" s="1">
        <f>IFERROR(__xludf.DUMMYFUNCTION("""COMPUTED_VALUE"""),104.76)</f>
        <v>104.76</v>
      </c>
    </row>
    <row r="385">
      <c r="A385" s="2">
        <f>IFERROR(__xludf.DUMMYFUNCTION("""COMPUTED_VALUE"""),43293.66666666667)</f>
        <v>43293.66667</v>
      </c>
      <c r="B385" s="1">
        <f>IFERROR(__xludf.DUMMYFUNCTION("""COMPUTED_VALUE"""),104.85)</f>
        <v>104.85</v>
      </c>
    </row>
    <row r="386">
      <c r="A386" s="2">
        <f>IFERROR(__xludf.DUMMYFUNCTION("""COMPUTED_VALUE"""),43294.66666666667)</f>
        <v>43294.66667</v>
      </c>
      <c r="B386" s="1">
        <f>IFERROR(__xludf.DUMMYFUNCTION("""COMPUTED_VALUE"""),105.38)</f>
        <v>105.38</v>
      </c>
    </row>
    <row r="387">
      <c r="A387" s="2">
        <f>IFERROR(__xludf.DUMMYFUNCTION("""COMPUTED_VALUE"""),43297.66666666667)</f>
        <v>43297.66667</v>
      </c>
      <c r="B387" s="1">
        <f>IFERROR(__xludf.DUMMYFUNCTION("""COMPUTED_VALUE"""),104.11)</f>
        <v>104.11</v>
      </c>
    </row>
    <row r="388">
      <c r="A388" s="2">
        <f>IFERROR(__xludf.DUMMYFUNCTION("""COMPUTED_VALUE"""),43298.66666666667)</f>
        <v>43298.66667</v>
      </c>
      <c r="B388" s="1">
        <f>IFERROR(__xludf.DUMMYFUNCTION("""COMPUTED_VALUE"""),103.73)</f>
        <v>103.73</v>
      </c>
    </row>
    <row r="389">
      <c r="A389" s="2">
        <f>IFERROR(__xludf.DUMMYFUNCTION("""COMPUTED_VALUE"""),43299.66666666667)</f>
        <v>43299.66667</v>
      </c>
      <c r="B389" s="1">
        <f>IFERROR(__xludf.DUMMYFUNCTION("""COMPUTED_VALUE"""),103.88)</f>
        <v>103.88</v>
      </c>
    </row>
    <row r="390">
      <c r="A390" s="2">
        <f>IFERROR(__xludf.DUMMYFUNCTION("""COMPUTED_VALUE"""),43300.66666666667)</f>
        <v>43300.66667</v>
      </c>
      <c r="B390" s="1">
        <f>IFERROR(__xludf.DUMMYFUNCTION("""COMPUTED_VALUE"""),103.93)</f>
        <v>103.93</v>
      </c>
    </row>
    <row r="391">
      <c r="A391" s="2">
        <f>IFERROR(__xludf.DUMMYFUNCTION("""COMPUTED_VALUE"""),43301.66666666667)</f>
        <v>43301.66667</v>
      </c>
      <c r="B391" s="1">
        <f>IFERROR(__xludf.DUMMYFUNCTION("""COMPUTED_VALUE"""),103.45)</f>
        <v>103.45</v>
      </c>
    </row>
    <row r="392">
      <c r="A392" s="2">
        <f>IFERROR(__xludf.DUMMYFUNCTION("""COMPUTED_VALUE"""),43304.66666666667)</f>
        <v>43304.66667</v>
      </c>
      <c r="B392" s="1">
        <f>IFERROR(__xludf.DUMMYFUNCTION("""COMPUTED_VALUE"""),103.08)</f>
        <v>103.08</v>
      </c>
    </row>
    <row r="393">
      <c r="A393" s="2">
        <f>IFERROR(__xludf.DUMMYFUNCTION("""COMPUTED_VALUE"""),43305.66666666667)</f>
        <v>43305.66667</v>
      </c>
      <c r="B393" s="1">
        <f>IFERROR(__xludf.DUMMYFUNCTION("""COMPUTED_VALUE"""),104.23)</f>
        <v>104.23</v>
      </c>
    </row>
    <row r="394">
      <c r="A394" s="2">
        <f>IFERROR(__xludf.DUMMYFUNCTION("""COMPUTED_VALUE"""),43306.66666666667)</f>
        <v>43306.66667</v>
      </c>
      <c r="B394" s="1">
        <f>IFERROR(__xludf.DUMMYFUNCTION("""COMPUTED_VALUE"""),105.23)</f>
        <v>105.23</v>
      </c>
    </row>
    <row r="395">
      <c r="A395" s="2">
        <f>IFERROR(__xludf.DUMMYFUNCTION("""COMPUTED_VALUE"""),43307.66666666667)</f>
        <v>43307.66667</v>
      </c>
      <c r="B395" s="1">
        <f>IFERROR(__xludf.DUMMYFUNCTION("""COMPUTED_VALUE"""),106.16)</f>
        <v>106.16</v>
      </c>
    </row>
    <row r="396">
      <c r="A396" s="2">
        <f>IFERROR(__xludf.DUMMYFUNCTION("""COMPUTED_VALUE"""),43308.66666666667)</f>
        <v>43308.66667</v>
      </c>
      <c r="B396" s="1">
        <f>IFERROR(__xludf.DUMMYFUNCTION("""COMPUTED_VALUE"""),105.47)</f>
        <v>105.47</v>
      </c>
    </row>
    <row r="397">
      <c r="A397" s="2">
        <f>IFERROR(__xludf.DUMMYFUNCTION("""COMPUTED_VALUE"""),43311.66666666667)</f>
        <v>43311.66667</v>
      </c>
      <c r="B397" s="1">
        <f>IFERROR(__xludf.DUMMYFUNCTION("""COMPUTED_VALUE"""),106.52)</f>
        <v>106.52</v>
      </c>
    </row>
    <row r="398">
      <c r="A398" s="2">
        <f>IFERROR(__xludf.DUMMYFUNCTION("""COMPUTED_VALUE"""),43312.66666666667)</f>
        <v>43312.66667</v>
      </c>
      <c r="B398" s="1">
        <f>IFERROR(__xludf.DUMMYFUNCTION("""COMPUTED_VALUE"""),106.22)</f>
        <v>106.22</v>
      </c>
    </row>
    <row r="399">
      <c r="A399" s="2">
        <f>IFERROR(__xludf.DUMMYFUNCTION("""COMPUTED_VALUE"""),43313.66666666667)</f>
        <v>43313.66667</v>
      </c>
      <c r="B399" s="1">
        <f>IFERROR(__xludf.DUMMYFUNCTION("""COMPUTED_VALUE"""),104.95)</f>
        <v>104.95</v>
      </c>
    </row>
    <row r="400">
      <c r="A400" s="2">
        <f>IFERROR(__xludf.DUMMYFUNCTION("""COMPUTED_VALUE"""),43314.66666666667)</f>
        <v>43314.66667</v>
      </c>
      <c r="B400" s="1">
        <f>IFERROR(__xludf.DUMMYFUNCTION("""COMPUTED_VALUE"""),104.52)</f>
        <v>104.52</v>
      </c>
    </row>
    <row r="401">
      <c r="A401" s="2">
        <f>IFERROR(__xludf.DUMMYFUNCTION("""COMPUTED_VALUE"""),43315.66666666667)</f>
        <v>43315.66667</v>
      </c>
      <c r="B401" s="1">
        <f>IFERROR(__xludf.DUMMYFUNCTION("""COMPUTED_VALUE"""),104.04)</f>
        <v>104.04</v>
      </c>
    </row>
    <row r="402">
      <c r="A402" s="2">
        <f>IFERROR(__xludf.DUMMYFUNCTION("""COMPUTED_VALUE"""),43318.66666666667)</f>
        <v>43318.66667</v>
      </c>
      <c r="B402" s="1">
        <f>IFERROR(__xludf.DUMMYFUNCTION("""COMPUTED_VALUE"""),104.49)</f>
        <v>104.49</v>
      </c>
    </row>
    <row r="403">
      <c r="A403" s="2">
        <f>IFERROR(__xludf.DUMMYFUNCTION("""COMPUTED_VALUE"""),43319.66666666667)</f>
        <v>43319.66667</v>
      </c>
      <c r="B403" s="1">
        <f>IFERROR(__xludf.DUMMYFUNCTION("""COMPUTED_VALUE"""),105.12)</f>
        <v>105.12</v>
      </c>
    </row>
    <row r="404">
      <c r="A404" s="2">
        <f>IFERROR(__xludf.DUMMYFUNCTION("""COMPUTED_VALUE"""),43320.66666666667)</f>
        <v>43320.66667</v>
      </c>
      <c r="B404" s="1">
        <f>IFERROR(__xludf.DUMMYFUNCTION("""COMPUTED_VALUE"""),104.31)</f>
        <v>104.31</v>
      </c>
    </row>
    <row r="405">
      <c r="A405" s="2">
        <f>IFERROR(__xludf.DUMMYFUNCTION("""COMPUTED_VALUE"""),43321.66666666667)</f>
        <v>43321.66667</v>
      </c>
      <c r="B405" s="1">
        <f>IFERROR(__xludf.DUMMYFUNCTION("""COMPUTED_VALUE"""),103.43)</f>
        <v>103.43</v>
      </c>
    </row>
    <row r="406">
      <c r="A406" s="2">
        <f>IFERROR(__xludf.DUMMYFUNCTION("""COMPUTED_VALUE"""),43322.66666666667)</f>
        <v>43322.66667</v>
      </c>
      <c r="B406" s="1">
        <f>IFERROR(__xludf.DUMMYFUNCTION("""COMPUTED_VALUE"""),104.01)</f>
        <v>104.01</v>
      </c>
    </row>
    <row r="407">
      <c r="A407" s="2">
        <f>IFERROR(__xludf.DUMMYFUNCTION("""COMPUTED_VALUE"""),43325.66666666667)</f>
        <v>43325.66667</v>
      </c>
      <c r="B407" s="1">
        <f>IFERROR(__xludf.DUMMYFUNCTION("""COMPUTED_VALUE"""),102.55)</f>
        <v>102.55</v>
      </c>
    </row>
    <row r="408">
      <c r="A408" s="2">
        <f>IFERROR(__xludf.DUMMYFUNCTION("""COMPUTED_VALUE"""),43326.66666666667)</f>
        <v>43326.66667</v>
      </c>
      <c r="B408" s="1">
        <f>IFERROR(__xludf.DUMMYFUNCTION("""COMPUTED_VALUE"""),102.88)</f>
        <v>102.88</v>
      </c>
    </row>
    <row r="409">
      <c r="A409" s="2">
        <f>IFERROR(__xludf.DUMMYFUNCTION("""COMPUTED_VALUE"""),43327.66666666667)</f>
        <v>43327.66667</v>
      </c>
      <c r="B409" s="1">
        <f>IFERROR(__xludf.DUMMYFUNCTION("""COMPUTED_VALUE"""),99.14)</f>
        <v>99.14</v>
      </c>
    </row>
    <row r="410">
      <c r="A410" s="2">
        <f>IFERROR(__xludf.DUMMYFUNCTION("""COMPUTED_VALUE"""),43328.66666666667)</f>
        <v>43328.66667</v>
      </c>
      <c r="B410" s="1">
        <f>IFERROR(__xludf.DUMMYFUNCTION("""COMPUTED_VALUE"""),99.91)</f>
        <v>99.91</v>
      </c>
    </row>
    <row r="411">
      <c r="A411" s="2">
        <f>IFERROR(__xludf.DUMMYFUNCTION("""COMPUTED_VALUE"""),43329.66666666667)</f>
        <v>43329.66667</v>
      </c>
      <c r="B411" s="1">
        <f>IFERROR(__xludf.DUMMYFUNCTION("""COMPUTED_VALUE"""),100.23)</f>
        <v>100.23</v>
      </c>
    </row>
    <row r="412">
      <c r="A412" s="2">
        <f>IFERROR(__xludf.DUMMYFUNCTION("""COMPUTED_VALUE"""),43332.66666666667)</f>
        <v>43332.66667</v>
      </c>
      <c r="B412" s="1">
        <f>IFERROR(__xludf.DUMMYFUNCTION("""COMPUTED_VALUE"""),101.02)</f>
        <v>101.02</v>
      </c>
    </row>
    <row r="413">
      <c r="A413" s="2">
        <f>IFERROR(__xludf.DUMMYFUNCTION("""COMPUTED_VALUE"""),43333.66666666667)</f>
        <v>43333.66667</v>
      </c>
      <c r="B413" s="1">
        <f>IFERROR(__xludf.DUMMYFUNCTION("""COMPUTED_VALUE"""),101.66)</f>
        <v>101.66</v>
      </c>
    </row>
    <row r="414">
      <c r="A414" s="2">
        <f>IFERROR(__xludf.DUMMYFUNCTION("""COMPUTED_VALUE"""),43334.66666666667)</f>
        <v>43334.66667</v>
      </c>
      <c r="B414" s="1">
        <f>IFERROR(__xludf.DUMMYFUNCTION("""COMPUTED_VALUE"""),102.99)</f>
        <v>102.99</v>
      </c>
    </row>
    <row r="415">
      <c r="A415" s="2">
        <f>IFERROR(__xludf.DUMMYFUNCTION("""COMPUTED_VALUE"""),43335.66666666667)</f>
        <v>43335.66667</v>
      </c>
      <c r="B415" s="1">
        <f>IFERROR(__xludf.DUMMYFUNCTION("""COMPUTED_VALUE"""),102.53)</f>
        <v>102.53</v>
      </c>
    </row>
    <row r="416">
      <c r="A416" s="2">
        <f>IFERROR(__xludf.DUMMYFUNCTION("""COMPUTED_VALUE"""),43336.66666666667)</f>
        <v>43336.66667</v>
      </c>
      <c r="B416" s="1">
        <f>IFERROR(__xludf.DUMMYFUNCTION("""COMPUTED_VALUE"""),103.28)</f>
        <v>103.28</v>
      </c>
    </row>
    <row r="417">
      <c r="A417" s="2">
        <f>IFERROR(__xludf.DUMMYFUNCTION("""COMPUTED_VALUE"""),43339.66666666667)</f>
        <v>43339.66667</v>
      </c>
      <c r="B417" s="1">
        <f>IFERROR(__xludf.DUMMYFUNCTION("""COMPUTED_VALUE"""),103.98)</f>
        <v>103.98</v>
      </c>
    </row>
    <row r="418">
      <c r="A418" s="2">
        <f>IFERROR(__xludf.DUMMYFUNCTION("""COMPUTED_VALUE"""),43340.66666666667)</f>
        <v>43340.66667</v>
      </c>
      <c r="B418" s="1">
        <f>IFERROR(__xludf.DUMMYFUNCTION("""COMPUTED_VALUE"""),103.46)</f>
        <v>103.46</v>
      </c>
    </row>
    <row r="419">
      <c r="A419" s="2">
        <f>IFERROR(__xludf.DUMMYFUNCTION("""COMPUTED_VALUE"""),43341.66666666667)</f>
        <v>43341.66667</v>
      </c>
      <c r="B419" s="1">
        <f>IFERROR(__xludf.DUMMYFUNCTION("""COMPUTED_VALUE"""),104.2)</f>
        <v>104.2</v>
      </c>
    </row>
    <row r="420">
      <c r="A420" s="2">
        <f>IFERROR(__xludf.DUMMYFUNCTION("""COMPUTED_VALUE"""),43342.66666666667)</f>
        <v>43342.66667</v>
      </c>
      <c r="B420" s="1">
        <f>IFERROR(__xludf.DUMMYFUNCTION("""COMPUTED_VALUE"""),103.86)</f>
        <v>103.86</v>
      </c>
    </row>
    <row r="421">
      <c r="A421" s="2">
        <f>IFERROR(__xludf.DUMMYFUNCTION("""COMPUTED_VALUE"""),43343.66666666667)</f>
        <v>43343.66667</v>
      </c>
      <c r="B421" s="1">
        <f>IFERROR(__xludf.DUMMYFUNCTION("""COMPUTED_VALUE"""),103.08)</f>
        <v>103.08</v>
      </c>
    </row>
    <row r="422">
      <c r="A422" s="2">
        <f>IFERROR(__xludf.DUMMYFUNCTION("""COMPUTED_VALUE"""),43347.66666666667)</f>
        <v>43347.66667</v>
      </c>
      <c r="B422" s="1">
        <f>IFERROR(__xludf.DUMMYFUNCTION("""COMPUTED_VALUE"""),102.72)</f>
        <v>102.72</v>
      </c>
    </row>
    <row r="423">
      <c r="A423" s="2">
        <f>IFERROR(__xludf.DUMMYFUNCTION("""COMPUTED_VALUE"""),43348.66666666667)</f>
        <v>43348.66667</v>
      </c>
      <c r="B423" s="1">
        <f>IFERROR(__xludf.DUMMYFUNCTION("""COMPUTED_VALUE"""),102.48)</f>
        <v>102.48</v>
      </c>
    </row>
    <row r="424">
      <c r="A424" s="2">
        <f>IFERROR(__xludf.DUMMYFUNCTION("""COMPUTED_VALUE"""),43349.66666666667)</f>
        <v>43349.66667</v>
      </c>
      <c r="B424" s="1">
        <f>IFERROR(__xludf.DUMMYFUNCTION("""COMPUTED_VALUE"""),100.4)</f>
        <v>100.4</v>
      </c>
    </row>
    <row r="425">
      <c r="A425" s="2">
        <f>IFERROR(__xludf.DUMMYFUNCTION("""COMPUTED_VALUE"""),43350.66666666667)</f>
        <v>43350.66667</v>
      </c>
      <c r="B425" s="1">
        <f>IFERROR(__xludf.DUMMYFUNCTION("""COMPUTED_VALUE"""),100.42)</f>
        <v>100.42</v>
      </c>
    </row>
    <row r="426">
      <c r="A426" s="2">
        <f>IFERROR(__xludf.DUMMYFUNCTION("""COMPUTED_VALUE"""),43353.66666666667)</f>
        <v>43353.66667</v>
      </c>
      <c r="B426" s="1">
        <f>IFERROR(__xludf.DUMMYFUNCTION("""COMPUTED_VALUE"""),100.38)</f>
        <v>100.38</v>
      </c>
    </row>
    <row r="427">
      <c r="A427" s="2">
        <f>IFERROR(__xludf.DUMMYFUNCTION("""COMPUTED_VALUE"""),43354.66666666667)</f>
        <v>43354.66667</v>
      </c>
      <c r="B427" s="1">
        <f>IFERROR(__xludf.DUMMYFUNCTION("""COMPUTED_VALUE"""),101.58)</f>
        <v>101.58</v>
      </c>
    </row>
    <row r="428">
      <c r="A428" s="2">
        <f>IFERROR(__xludf.DUMMYFUNCTION("""COMPUTED_VALUE"""),43355.66666666667)</f>
        <v>43355.66667</v>
      </c>
      <c r="B428" s="1">
        <f>IFERROR(__xludf.DUMMYFUNCTION("""COMPUTED_VALUE"""),102.17)</f>
        <v>102.17</v>
      </c>
    </row>
    <row r="429">
      <c r="A429" s="2">
        <f>IFERROR(__xludf.DUMMYFUNCTION("""COMPUTED_VALUE"""),43356.66666666667)</f>
        <v>43356.66667</v>
      </c>
      <c r="B429" s="1">
        <f>IFERROR(__xludf.DUMMYFUNCTION("""COMPUTED_VALUE"""),102.07)</f>
        <v>102.07</v>
      </c>
    </row>
    <row r="430">
      <c r="A430" s="2">
        <f>IFERROR(__xludf.DUMMYFUNCTION("""COMPUTED_VALUE"""),43357.66666666667)</f>
        <v>43357.66667</v>
      </c>
      <c r="B430" s="1">
        <f>IFERROR(__xludf.DUMMYFUNCTION("""COMPUTED_VALUE"""),102.62)</f>
        <v>102.62</v>
      </c>
    </row>
    <row r="431">
      <c r="A431" s="2">
        <f>IFERROR(__xludf.DUMMYFUNCTION("""COMPUTED_VALUE"""),43360.66666666667)</f>
        <v>43360.66667</v>
      </c>
      <c r="B431" s="1">
        <f>IFERROR(__xludf.DUMMYFUNCTION("""COMPUTED_VALUE"""),102.7)</f>
        <v>102.7</v>
      </c>
    </row>
    <row r="432">
      <c r="A432" s="2">
        <f>IFERROR(__xludf.DUMMYFUNCTION("""COMPUTED_VALUE"""),43361.66666666667)</f>
        <v>43361.66667</v>
      </c>
      <c r="B432" s="1">
        <f>IFERROR(__xludf.DUMMYFUNCTION("""COMPUTED_VALUE"""),103.53)</f>
        <v>103.53</v>
      </c>
    </row>
    <row r="433">
      <c r="A433" s="2">
        <f>IFERROR(__xludf.DUMMYFUNCTION("""COMPUTED_VALUE"""),43362.66666666667)</f>
        <v>43362.66667</v>
      </c>
      <c r="B433" s="1">
        <f>IFERROR(__xludf.DUMMYFUNCTION("""COMPUTED_VALUE"""),104.01)</f>
        <v>104.01</v>
      </c>
    </row>
    <row r="434">
      <c r="A434" s="2">
        <f>IFERROR(__xludf.DUMMYFUNCTION("""COMPUTED_VALUE"""),43363.66666666667)</f>
        <v>43363.66667</v>
      </c>
      <c r="B434" s="1">
        <f>IFERROR(__xludf.DUMMYFUNCTION("""COMPUTED_VALUE"""),104.03)</f>
        <v>104.03</v>
      </c>
    </row>
    <row r="435">
      <c r="A435" s="2">
        <f>IFERROR(__xludf.DUMMYFUNCTION("""COMPUTED_VALUE"""),43364.66666666667)</f>
        <v>43364.66667</v>
      </c>
      <c r="B435" s="1">
        <f>IFERROR(__xludf.DUMMYFUNCTION("""COMPUTED_VALUE"""),104.69)</f>
        <v>104.69</v>
      </c>
    </row>
    <row r="436">
      <c r="A436" s="2">
        <f>IFERROR(__xludf.DUMMYFUNCTION("""COMPUTED_VALUE"""),43367.66666666667)</f>
        <v>43367.66667</v>
      </c>
      <c r="B436" s="1">
        <f>IFERROR(__xludf.DUMMYFUNCTION("""COMPUTED_VALUE"""),105.67)</f>
        <v>105.67</v>
      </c>
    </row>
    <row r="437">
      <c r="A437" s="2">
        <f>IFERROR(__xludf.DUMMYFUNCTION("""COMPUTED_VALUE"""),43368.66666666667)</f>
        <v>43368.66667</v>
      </c>
      <c r="B437" s="1">
        <f>IFERROR(__xludf.DUMMYFUNCTION("""COMPUTED_VALUE"""),106.24)</f>
        <v>106.24</v>
      </c>
    </row>
    <row r="438">
      <c r="A438" s="2">
        <f>IFERROR(__xludf.DUMMYFUNCTION("""COMPUTED_VALUE"""),43369.66666666667)</f>
        <v>43369.66667</v>
      </c>
      <c r="B438" s="1">
        <f>IFERROR(__xludf.DUMMYFUNCTION("""COMPUTED_VALUE"""),105.12)</f>
        <v>105.12</v>
      </c>
    </row>
    <row r="439">
      <c r="A439" s="2">
        <f>IFERROR(__xludf.DUMMYFUNCTION("""COMPUTED_VALUE"""),43370.66666666667)</f>
        <v>43370.66667</v>
      </c>
      <c r="B439" s="1">
        <f>IFERROR(__xludf.DUMMYFUNCTION("""COMPUTED_VALUE"""),105.31)</f>
        <v>105.31</v>
      </c>
    </row>
    <row r="440">
      <c r="A440" s="2">
        <f>IFERROR(__xludf.DUMMYFUNCTION("""COMPUTED_VALUE"""),43371.66666666667)</f>
        <v>43371.66667</v>
      </c>
      <c r="B440" s="1">
        <f>IFERROR(__xludf.DUMMYFUNCTION("""COMPUTED_VALUE"""),105.11)</f>
        <v>105.11</v>
      </c>
    </row>
    <row r="441">
      <c r="A441" s="2">
        <f>IFERROR(__xludf.DUMMYFUNCTION("""COMPUTED_VALUE"""),43374.66666666667)</f>
        <v>43374.66667</v>
      </c>
      <c r="B441" s="1">
        <f>IFERROR(__xludf.DUMMYFUNCTION("""COMPUTED_VALUE"""),106.58)</f>
        <v>106.58</v>
      </c>
    </row>
    <row r="442">
      <c r="A442" s="2">
        <f>IFERROR(__xludf.DUMMYFUNCTION("""COMPUTED_VALUE"""),43375.66666666667)</f>
        <v>43375.66667</v>
      </c>
      <c r="B442" s="1">
        <f>IFERROR(__xludf.DUMMYFUNCTION("""COMPUTED_VALUE"""),106.57)</f>
        <v>106.57</v>
      </c>
    </row>
    <row r="443">
      <c r="A443" s="2">
        <f>IFERROR(__xludf.DUMMYFUNCTION("""COMPUTED_VALUE"""),43376.66666666667)</f>
        <v>43376.66667</v>
      </c>
      <c r="B443" s="1">
        <f>IFERROR(__xludf.DUMMYFUNCTION("""COMPUTED_VALUE"""),107.61)</f>
        <v>107.61</v>
      </c>
    </row>
    <row r="444">
      <c r="A444" s="2">
        <f>IFERROR(__xludf.DUMMYFUNCTION("""COMPUTED_VALUE"""),43377.66666666667)</f>
        <v>43377.66667</v>
      </c>
      <c r="B444" s="1">
        <f>IFERROR(__xludf.DUMMYFUNCTION("""COMPUTED_VALUE"""),106.86)</f>
        <v>106.86</v>
      </c>
    </row>
    <row r="445">
      <c r="A445" s="2">
        <f>IFERROR(__xludf.DUMMYFUNCTION("""COMPUTED_VALUE"""),43378.66666666667)</f>
        <v>43378.66667</v>
      </c>
      <c r="B445" s="1">
        <f>IFERROR(__xludf.DUMMYFUNCTION("""COMPUTED_VALUE"""),106.79)</f>
        <v>106.79</v>
      </c>
    </row>
    <row r="446">
      <c r="A446" s="2">
        <f>IFERROR(__xludf.DUMMYFUNCTION("""COMPUTED_VALUE"""),43381.66666666667)</f>
        <v>43381.66667</v>
      </c>
      <c r="B446" s="1">
        <f>IFERROR(__xludf.DUMMYFUNCTION("""COMPUTED_VALUE"""),106.8)</f>
        <v>106.8</v>
      </c>
    </row>
    <row r="447">
      <c r="A447" s="2">
        <f>IFERROR(__xludf.DUMMYFUNCTION("""COMPUTED_VALUE"""),43382.66666666667)</f>
        <v>43382.66667</v>
      </c>
      <c r="B447" s="1">
        <f>IFERROR(__xludf.DUMMYFUNCTION("""COMPUTED_VALUE"""),107.8)</f>
        <v>107.8</v>
      </c>
    </row>
    <row r="448">
      <c r="A448" s="2">
        <f>IFERROR(__xludf.DUMMYFUNCTION("""COMPUTED_VALUE"""),43383.66666666667)</f>
        <v>43383.66667</v>
      </c>
      <c r="B448" s="1">
        <f>IFERROR(__xludf.DUMMYFUNCTION("""COMPUTED_VALUE"""),103.79)</f>
        <v>103.79</v>
      </c>
    </row>
    <row r="449">
      <c r="A449" s="2">
        <f>IFERROR(__xludf.DUMMYFUNCTION("""COMPUTED_VALUE"""),43384.66666666667)</f>
        <v>43384.66667</v>
      </c>
      <c r="B449" s="1">
        <f>IFERROR(__xludf.DUMMYFUNCTION("""COMPUTED_VALUE"""),100.61)</f>
        <v>100.61</v>
      </c>
    </row>
    <row r="450">
      <c r="A450" s="2">
        <f>IFERROR(__xludf.DUMMYFUNCTION("""COMPUTED_VALUE"""),43385.66666666667)</f>
        <v>43385.66667</v>
      </c>
      <c r="B450" s="1">
        <f>IFERROR(__xludf.DUMMYFUNCTION("""COMPUTED_VALUE"""),101.06)</f>
        <v>101.06</v>
      </c>
    </row>
    <row r="451">
      <c r="A451" s="2">
        <f>IFERROR(__xludf.DUMMYFUNCTION("""COMPUTED_VALUE"""),43388.66666666667)</f>
        <v>43388.66667</v>
      </c>
      <c r="B451" s="1">
        <f>IFERROR(__xludf.DUMMYFUNCTION("""COMPUTED_VALUE"""),100.46)</f>
        <v>100.46</v>
      </c>
    </row>
    <row r="452">
      <c r="A452" s="2">
        <f>IFERROR(__xludf.DUMMYFUNCTION("""COMPUTED_VALUE"""),43389.66666666667)</f>
        <v>43389.66667</v>
      </c>
      <c r="B452" s="1">
        <f>IFERROR(__xludf.DUMMYFUNCTION("""COMPUTED_VALUE"""),101.43)</f>
        <v>101.43</v>
      </c>
    </row>
    <row r="453">
      <c r="A453" s="2">
        <f>IFERROR(__xludf.DUMMYFUNCTION("""COMPUTED_VALUE"""),43390.66666666667)</f>
        <v>43390.66667</v>
      </c>
      <c r="B453" s="1">
        <f>IFERROR(__xludf.DUMMYFUNCTION("""COMPUTED_VALUE"""),100.57)</f>
        <v>100.57</v>
      </c>
    </row>
    <row r="454">
      <c r="A454" s="2">
        <f>IFERROR(__xludf.DUMMYFUNCTION("""COMPUTED_VALUE"""),43391.66666666667)</f>
        <v>43391.66667</v>
      </c>
      <c r="B454" s="1">
        <f>IFERROR(__xludf.DUMMYFUNCTION("""COMPUTED_VALUE"""),99.88)</f>
        <v>99.88</v>
      </c>
    </row>
    <row r="455">
      <c r="A455" s="2">
        <f>IFERROR(__xludf.DUMMYFUNCTION("""COMPUTED_VALUE"""),43392.66666666667)</f>
        <v>43392.66667</v>
      </c>
      <c r="B455" s="1">
        <f>IFERROR(__xludf.DUMMYFUNCTION("""COMPUTED_VALUE"""),99.08)</f>
        <v>99.08</v>
      </c>
    </row>
    <row r="456">
      <c r="A456" s="2">
        <f>IFERROR(__xludf.DUMMYFUNCTION("""COMPUTED_VALUE"""),43395.66666666667)</f>
        <v>43395.66667</v>
      </c>
      <c r="B456" s="1">
        <f>IFERROR(__xludf.DUMMYFUNCTION("""COMPUTED_VALUE"""),97.96)</f>
        <v>97.96</v>
      </c>
    </row>
    <row r="457">
      <c r="A457" s="2">
        <f>IFERROR(__xludf.DUMMYFUNCTION("""COMPUTED_VALUE"""),43396.66666666667)</f>
        <v>43396.66667</v>
      </c>
      <c r="B457" s="1">
        <f>IFERROR(__xludf.DUMMYFUNCTION("""COMPUTED_VALUE"""),95.21)</f>
        <v>95.21</v>
      </c>
    </row>
    <row r="458">
      <c r="A458" s="2">
        <f>IFERROR(__xludf.DUMMYFUNCTION("""COMPUTED_VALUE"""),43397.66666666667)</f>
        <v>43397.66667</v>
      </c>
      <c r="B458" s="1">
        <f>IFERROR(__xludf.DUMMYFUNCTION("""COMPUTED_VALUE"""),91.27)</f>
        <v>91.27</v>
      </c>
    </row>
    <row r="459">
      <c r="A459" s="2">
        <f>IFERROR(__xludf.DUMMYFUNCTION("""COMPUTED_VALUE"""),43398.66666666667)</f>
        <v>43398.66667</v>
      </c>
      <c r="B459" s="1">
        <f>IFERROR(__xludf.DUMMYFUNCTION("""COMPUTED_VALUE"""),92.45)</f>
        <v>92.45</v>
      </c>
    </row>
    <row r="460">
      <c r="A460" s="2">
        <f>IFERROR(__xludf.DUMMYFUNCTION("""COMPUTED_VALUE"""),43399.66666666667)</f>
        <v>43399.66667</v>
      </c>
      <c r="B460" s="1">
        <f>IFERROR(__xludf.DUMMYFUNCTION("""COMPUTED_VALUE"""),91.71)</f>
        <v>91.71</v>
      </c>
    </row>
    <row r="461">
      <c r="A461" s="2">
        <f>IFERROR(__xludf.DUMMYFUNCTION("""COMPUTED_VALUE"""),43402.66666666667)</f>
        <v>43402.66667</v>
      </c>
      <c r="B461" s="1">
        <f>IFERROR(__xludf.DUMMYFUNCTION("""COMPUTED_VALUE"""),89.88)</f>
        <v>89.88</v>
      </c>
    </row>
    <row r="462">
      <c r="A462" s="2">
        <f>IFERROR(__xludf.DUMMYFUNCTION("""COMPUTED_VALUE"""),43403.66666666667)</f>
        <v>43403.66667</v>
      </c>
      <c r="B462" s="1">
        <f>IFERROR(__xludf.DUMMYFUNCTION("""COMPUTED_VALUE"""),91.82)</f>
        <v>91.82</v>
      </c>
    </row>
    <row r="463">
      <c r="A463" s="2">
        <f>IFERROR(__xludf.DUMMYFUNCTION("""COMPUTED_VALUE"""),43404.66666666667)</f>
        <v>43404.66667</v>
      </c>
      <c r="B463" s="1">
        <f>IFERROR(__xludf.DUMMYFUNCTION("""COMPUTED_VALUE"""),92.38)</f>
        <v>92.38</v>
      </c>
    </row>
    <row r="464">
      <c r="A464" s="2">
        <f>IFERROR(__xludf.DUMMYFUNCTION("""COMPUTED_VALUE"""),43405.66666666667)</f>
        <v>43405.66667</v>
      </c>
      <c r="B464" s="1">
        <f>IFERROR(__xludf.DUMMYFUNCTION("""COMPUTED_VALUE"""),93.3)</f>
        <v>93.3</v>
      </c>
    </row>
    <row r="465">
      <c r="A465" s="2">
        <f>IFERROR(__xludf.DUMMYFUNCTION("""COMPUTED_VALUE"""),43406.66666666667)</f>
        <v>43406.66667</v>
      </c>
      <c r="B465" s="1">
        <f>IFERROR(__xludf.DUMMYFUNCTION("""COMPUTED_VALUE"""),92.98)</f>
        <v>92.98</v>
      </c>
    </row>
    <row r="466">
      <c r="A466" s="2">
        <f>IFERROR(__xludf.DUMMYFUNCTION("""COMPUTED_VALUE"""),43409.66666666667)</f>
        <v>43409.66667</v>
      </c>
      <c r="B466" s="1">
        <f>IFERROR(__xludf.DUMMYFUNCTION("""COMPUTED_VALUE"""),94.55)</f>
        <v>94.55</v>
      </c>
    </row>
    <row r="467">
      <c r="A467" s="2">
        <f>IFERROR(__xludf.DUMMYFUNCTION("""COMPUTED_VALUE"""),43410.66666666667)</f>
        <v>43410.66667</v>
      </c>
      <c r="B467" s="1">
        <f>IFERROR(__xludf.DUMMYFUNCTION("""COMPUTED_VALUE"""),94.75)</f>
        <v>94.75</v>
      </c>
    </row>
    <row r="468">
      <c r="A468" s="2">
        <f>IFERROR(__xludf.DUMMYFUNCTION("""COMPUTED_VALUE"""),43411.66666666667)</f>
        <v>43411.66667</v>
      </c>
      <c r="B468" s="1">
        <f>IFERROR(__xludf.DUMMYFUNCTION("""COMPUTED_VALUE"""),96.33)</f>
        <v>96.33</v>
      </c>
    </row>
    <row r="469">
      <c r="A469" s="2">
        <f>IFERROR(__xludf.DUMMYFUNCTION("""COMPUTED_VALUE"""),43412.66666666667)</f>
        <v>43412.66667</v>
      </c>
      <c r="B469" s="1">
        <f>IFERROR(__xludf.DUMMYFUNCTION("""COMPUTED_VALUE"""),94.15)</f>
        <v>94.15</v>
      </c>
    </row>
    <row r="470">
      <c r="A470" s="2">
        <f>IFERROR(__xludf.DUMMYFUNCTION("""COMPUTED_VALUE"""),43413.66666666667)</f>
        <v>43413.66667</v>
      </c>
      <c r="B470" s="1">
        <f>IFERROR(__xludf.DUMMYFUNCTION("""COMPUTED_VALUE"""),93.9)</f>
        <v>93.9</v>
      </c>
    </row>
    <row r="471">
      <c r="A471" s="2">
        <f>IFERROR(__xludf.DUMMYFUNCTION("""COMPUTED_VALUE"""),43416.66666666667)</f>
        <v>43416.66667</v>
      </c>
      <c r="B471" s="1">
        <f>IFERROR(__xludf.DUMMYFUNCTION("""COMPUTED_VALUE"""),91.8)</f>
        <v>91.8</v>
      </c>
    </row>
    <row r="472">
      <c r="A472" s="2">
        <f>IFERROR(__xludf.DUMMYFUNCTION("""COMPUTED_VALUE"""),43417.66666666667)</f>
        <v>43417.66667</v>
      </c>
      <c r="B472" s="1">
        <f>IFERROR(__xludf.DUMMYFUNCTION("""COMPUTED_VALUE"""),89.55)</f>
        <v>89.55</v>
      </c>
    </row>
    <row r="473">
      <c r="A473" s="2">
        <f>IFERROR(__xludf.DUMMYFUNCTION("""COMPUTED_VALUE"""),43418.66666666667)</f>
        <v>43418.66667</v>
      </c>
      <c r="B473" s="1">
        <f>IFERROR(__xludf.DUMMYFUNCTION("""COMPUTED_VALUE"""),89.42)</f>
        <v>89.42</v>
      </c>
    </row>
    <row r="474">
      <c r="A474" s="2">
        <f>IFERROR(__xludf.DUMMYFUNCTION("""COMPUTED_VALUE"""),43419.66666666667)</f>
        <v>43419.66667</v>
      </c>
      <c r="B474" s="1">
        <f>IFERROR(__xludf.DUMMYFUNCTION("""COMPUTED_VALUE"""),90.95)</f>
        <v>90.95</v>
      </c>
    </row>
    <row r="475">
      <c r="A475" s="2">
        <f>IFERROR(__xludf.DUMMYFUNCTION("""COMPUTED_VALUE"""),43420.66666666667)</f>
        <v>43420.66667</v>
      </c>
      <c r="B475" s="1">
        <f>IFERROR(__xludf.DUMMYFUNCTION("""COMPUTED_VALUE"""),91.79)</f>
        <v>91.79</v>
      </c>
    </row>
    <row r="476">
      <c r="A476" s="2">
        <f>IFERROR(__xludf.DUMMYFUNCTION("""COMPUTED_VALUE"""),43423.66666666667)</f>
        <v>43423.66667</v>
      </c>
      <c r="B476" s="1">
        <f>IFERROR(__xludf.DUMMYFUNCTION("""COMPUTED_VALUE"""),91.69)</f>
        <v>91.69</v>
      </c>
    </row>
    <row r="477">
      <c r="A477" s="2">
        <f>IFERROR(__xludf.DUMMYFUNCTION("""COMPUTED_VALUE"""),43424.66666666667)</f>
        <v>43424.66667</v>
      </c>
      <c r="B477" s="1">
        <f>IFERROR(__xludf.DUMMYFUNCTION("""COMPUTED_VALUE"""),88.51)</f>
        <v>88.51</v>
      </c>
    </row>
    <row r="478">
      <c r="A478" s="2">
        <f>IFERROR(__xludf.DUMMYFUNCTION("""COMPUTED_VALUE"""),43425.66666666667)</f>
        <v>43425.66667</v>
      </c>
      <c r="B478" s="1">
        <f>IFERROR(__xludf.DUMMYFUNCTION("""COMPUTED_VALUE"""),90.04)</f>
        <v>90.04</v>
      </c>
    </row>
    <row r="479">
      <c r="A479" s="2">
        <f>IFERROR(__xludf.DUMMYFUNCTION("""COMPUTED_VALUE"""),43427.54166666667)</f>
        <v>43427.54167</v>
      </c>
      <c r="B479" s="1">
        <f>IFERROR(__xludf.DUMMYFUNCTION("""COMPUTED_VALUE"""),87.09)</f>
        <v>87.09</v>
      </c>
    </row>
    <row r="480">
      <c r="A480" s="2">
        <f>IFERROR(__xludf.DUMMYFUNCTION("""COMPUTED_VALUE"""),43430.66666666667)</f>
        <v>43430.66667</v>
      </c>
      <c r="B480" s="1">
        <f>IFERROR(__xludf.DUMMYFUNCTION("""COMPUTED_VALUE"""),88.54)</f>
        <v>88.54</v>
      </c>
    </row>
    <row r="481">
      <c r="A481" s="2">
        <f>IFERROR(__xludf.DUMMYFUNCTION("""COMPUTED_VALUE"""),43431.66666666667)</f>
        <v>43431.66667</v>
      </c>
      <c r="B481" s="1">
        <f>IFERROR(__xludf.DUMMYFUNCTION("""COMPUTED_VALUE"""),88.21)</f>
        <v>88.21</v>
      </c>
    </row>
    <row r="482">
      <c r="A482" s="2">
        <f>IFERROR(__xludf.DUMMYFUNCTION("""COMPUTED_VALUE"""),43432.66666666667)</f>
        <v>43432.66667</v>
      </c>
      <c r="B482" s="1">
        <f>IFERROR(__xludf.DUMMYFUNCTION("""COMPUTED_VALUE"""),89.63)</f>
        <v>89.63</v>
      </c>
    </row>
    <row r="483">
      <c r="A483" s="2">
        <f>IFERROR(__xludf.DUMMYFUNCTION("""COMPUTED_VALUE"""),43433.66666666667)</f>
        <v>43433.66667</v>
      </c>
      <c r="B483" s="1">
        <f>IFERROR(__xludf.DUMMYFUNCTION("""COMPUTED_VALUE"""),90.24)</f>
        <v>90.24</v>
      </c>
    </row>
    <row r="484">
      <c r="A484" s="2">
        <f>IFERROR(__xludf.DUMMYFUNCTION("""COMPUTED_VALUE"""),43434.66666666667)</f>
        <v>43434.66667</v>
      </c>
      <c r="B484" s="1">
        <f>IFERROR(__xludf.DUMMYFUNCTION("""COMPUTED_VALUE"""),89.76)</f>
        <v>89.76</v>
      </c>
    </row>
    <row r="485">
      <c r="A485" s="2">
        <f>IFERROR(__xludf.DUMMYFUNCTION("""COMPUTED_VALUE"""),43437.66666666667)</f>
        <v>43437.66667</v>
      </c>
      <c r="B485" s="1">
        <f>IFERROR(__xludf.DUMMYFUNCTION("""COMPUTED_VALUE"""),92.02)</f>
        <v>92.02</v>
      </c>
    </row>
    <row r="486">
      <c r="A486" s="2">
        <f>IFERROR(__xludf.DUMMYFUNCTION("""COMPUTED_VALUE"""),43438.66666666667)</f>
        <v>43438.66667</v>
      </c>
      <c r="B486" s="1">
        <f>IFERROR(__xludf.DUMMYFUNCTION("""COMPUTED_VALUE"""),89.22)</f>
        <v>89.22</v>
      </c>
    </row>
    <row r="487">
      <c r="A487" s="2">
        <f>IFERROR(__xludf.DUMMYFUNCTION("""COMPUTED_VALUE"""),43440.66666666667)</f>
        <v>43440.66667</v>
      </c>
      <c r="B487" s="1">
        <f>IFERROR(__xludf.DUMMYFUNCTION("""COMPUTED_VALUE"""),87.35)</f>
        <v>87.35</v>
      </c>
    </row>
    <row r="488">
      <c r="A488" s="2">
        <f>IFERROR(__xludf.DUMMYFUNCTION("""COMPUTED_VALUE"""),43441.66666666667)</f>
        <v>43441.66667</v>
      </c>
      <c r="B488" s="1">
        <f>IFERROR(__xludf.DUMMYFUNCTION("""COMPUTED_VALUE"""),86.9)</f>
        <v>86.9</v>
      </c>
    </row>
    <row r="489">
      <c r="A489" s="2">
        <f>IFERROR(__xludf.DUMMYFUNCTION("""COMPUTED_VALUE"""),43444.66666666667)</f>
        <v>43444.66667</v>
      </c>
      <c r="B489" s="1">
        <f>IFERROR(__xludf.DUMMYFUNCTION("""COMPUTED_VALUE"""),85.37)</f>
        <v>85.37</v>
      </c>
    </row>
    <row r="490">
      <c r="A490" s="2">
        <f>IFERROR(__xludf.DUMMYFUNCTION("""COMPUTED_VALUE"""),43445.66666666667)</f>
        <v>43445.66667</v>
      </c>
      <c r="B490" s="1">
        <f>IFERROR(__xludf.DUMMYFUNCTION("""COMPUTED_VALUE"""),85.36)</f>
        <v>85.36</v>
      </c>
    </row>
    <row r="491">
      <c r="A491" s="2">
        <f>IFERROR(__xludf.DUMMYFUNCTION("""COMPUTED_VALUE"""),43446.66666666667)</f>
        <v>43446.66667</v>
      </c>
      <c r="B491" s="1">
        <f>IFERROR(__xludf.DUMMYFUNCTION("""COMPUTED_VALUE"""),85.78)</f>
        <v>85.78</v>
      </c>
    </row>
    <row r="492">
      <c r="A492" s="2">
        <f>IFERROR(__xludf.DUMMYFUNCTION("""COMPUTED_VALUE"""),43447.66666666667)</f>
        <v>43447.66667</v>
      </c>
      <c r="B492" s="1">
        <f>IFERROR(__xludf.DUMMYFUNCTION("""COMPUTED_VALUE"""),85.21)</f>
        <v>85.21</v>
      </c>
    </row>
    <row r="493">
      <c r="A493" s="2">
        <f>IFERROR(__xludf.DUMMYFUNCTION("""COMPUTED_VALUE"""),43448.66666666667)</f>
        <v>43448.66667</v>
      </c>
      <c r="B493" s="1">
        <f>IFERROR(__xludf.DUMMYFUNCTION("""COMPUTED_VALUE"""),83.08)</f>
        <v>83.08</v>
      </c>
    </row>
    <row r="494">
      <c r="A494" s="2">
        <f>IFERROR(__xludf.DUMMYFUNCTION("""COMPUTED_VALUE"""),43451.66666666667)</f>
        <v>43451.66667</v>
      </c>
      <c r="B494" s="1">
        <f>IFERROR(__xludf.DUMMYFUNCTION("""COMPUTED_VALUE"""),81.45)</f>
        <v>81.45</v>
      </c>
    </row>
    <row r="495">
      <c r="A495" s="2">
        <f>IFERROR(__xludf.DUMMYFUNCTION("""COMPUTED_VALUE"""),43452.66666666667)</f>
        <v>43452.66667</v>
      </c>
      <c r="B495" s="1">
        <f>IFERROR(__xludf.DUMMYFUNCTION("""COMPUTED_VALUE"""),79.53)</f>
        <v>79.53</v>
      </c>
    </row>
    <row r="496">
      <c r="A496" s="2">
        <f>IFERROR(__xludf.DUMMYFUNCTION("""COMPUTED_VALUE"""),43453.66666666667)</f>
        <v>43453.66667</v>
      </c>
      <c r="B496" s="1">
        <f>IFERROR(__xludf.DUMMYFUNCTION("""COMPUTED_VALUE"""),78.48)</f>
        <v>78.48</v>
      </c>
    </row>
    <row r="497">
      <c r="A497" s="2">
        <f>IFERROR(__xludf.DUMMYFUNCTION("""COMPUTED_VALUE"""),43454.66666666667)</f>
        <v>43454.66667</v>
      </c>
      <c r="B497" s="1">
        <f>IFERROR(__xludf.DUMMYFUNCTION("""COMPUTED_VALUE"""),76.3)</f>
        <v>76.3</v>
      </c>
    </row>
    <row r="498">
      <c r="A498" s="2">
        <f>IFERROR(__xludf.DUMMYFUNCTION("""COMPUTED_VALUE"""),43455.66666666667)</f>
        <v>43455.66667</v>
      </c>
      <c r="B498" s="1">
        <f>IFERROR(__xludf.DUMMYFUNCTION("""COMPUTED_VALUE"""),75.32)</f>
        <v>75.32</v>
      </c>
    </row>
    <row r="499">
      <c r="A499" s="2">
        <f>IFERROR(__xludf.DUMMYFUNCTION("""COMPUTED_VALUE"""),43458.54166666667)</f>
        <v>43458.54167</v>
      </c>
      <c r="B499" s="1">
        <f>IFERROR(__xludf.DUMMYFUNCTION("""COMPUTED_VALUE"""),72.37)</f>
        <v>72.37</v>
      </c>
    </row>
    <row r="500">
      <c r="A500" s="2">
        <f>IFERROR(__xludf.DUMMYFUNCTION("""COMPUTED_VALUE"""),43460.66666666667)</f>
        <v>43460.66667</v>
      </c>
      <c r="B500" s="1">
        <f>IFERROR(__xludf.DUMMYFUNCTION("""COMPUTED_VALUE"""),77.03)</f>
        <v>77.03</v>
      </c>
    </row>
    <row r="501">
      <c r="A501" s="2">
        <f>IFERROR(__xludf.DUMMYFUNCTION("""COMPUTED_VALUE"""),43461.66666666667)</f>
        <v>43461.66667</v>
      </c>
      <c r="B501" s="1">
        <f>IFERROR(__xludf.DUMMYFUNCTION("""COMPUTED_VALUE"""),77.44)</f>
        <v>77.44</v>
      </c>
    </row>
    <row r="502">
      <c r="A502" s="2">
        <f>IFERROR(__xludf.DUMMYFUNCTION("""COMPUTED_VALUE"""),43462.66666666667)</f>
        <v>43462.66667</v>
      </c>
      <c r="B502" s="1">
        <f>IFERROR(__xludf.DUMMYFUNCTION("""COMPUTED_VALUE"""),76.69)</f>
        <v>76.69</v>
      </c>
    </row>
    <row r="503">
      <c r="A503" s="2">
        <f>IFERROR(__xludf.DUMMYFUNCTION("""COMPUTED_VALUE"""),43465.66666666667)</f>
        <v>43465.66667</v>
      </c>
      <c r="B503" s="1">
        <f>IFERROR(__xludf.DUMMYFUNCTION("""COMPUTED_VALUE"""),77.11)</f>
        <v>77.11</v>
      </c>
    </row>
    <row r="504">
      <c r="A504" s="2">
        <f>IFERROR(__xludf.DUMMYFUNCTION("""COMPUTED_VALUE"""),43467.66666666667)</f>
        <v>43467.66667</v>
      </c>
      <c r="B504" s="1">
        <f>IFERROR(__xludf.DUMMYFUNCTION("""COMPUTED_VALUE"""),78.82)</f>
        <v>78.82</v>
      </c>
    </row>
    <row r="505">
      <c r="A505" s="2">
        <f>IFERROR(__xludf.DUMMYFUNCTION("""COMPUTED_VALUE"""),43468.66666666667)</f>
        <v>43468.66667</v>
      </c>
      <c r="B505" s="1">
        <f>IFERROR(__xludf.DUMMYFUNCTION("""COMPUTED_VALUE"""),78.08)</f>
        <v>78.08</v>
      </c>
    </row>
    <row r="506">
      <c r="A506" s="2">
        <f>IFERROR(__xludf.DUMMYFUNCTION("""COMPUTED_VALUE"""),43469.66666666667)</f>
        <v>43469.66667</v>
      </c>
      <c r="B506" s="1">
        <f>IFERROR(__xludf.DUMMYFUNCTION("""COMPUTED_VALUE"""),80.95)</f>
        <v>80.95</v>
      </c>
    </row>
    <row r="507">
      <c r="A507" s="2">
        <f>IFERROR(__xludf.DUMMYFUNCTION("""COMPUTED_VALUE"""),43472.66666666667)</f>
        <v>43472.66667</v>
      </c>
      <c r="B507" s="1">
        <f>IFERROR(__xludf.DUMMYFUNCTION("""COMPUTED_VALUE"""),82.27)</f>
        <v>82.27</v>
      </c>
    </row>
    <row r="508">
      <c r="A508" s="2">
        <f>IFERROR(__xludf.DUMMYFUNCTION("""COMPUTED_VALUE"""),43473.66666666667)</f>
        <v>43473.66667</v>
      </c>
      <c r="B508" s="1">
        <f>IFERROR(__xludf.DUMMYFUNCTION("""COMPUTED_VALUE"""),82.97)</f>
        <v>82.97</v>
      </c>
    </row>
    <row r="509">
      <c r="A509" s="2">
        <f>IFERROR(__xludf.DUMMYFUNCTION("""COMPUTED_VALUE"""),43474.66666666667)</f>
        <v>43474.66667</v>
      </c>
      <c r="B509" s="1">
        <f>IFERROR(__xludf.DUMMYFUNCTION("""COMPUTED_VALUE"""),84.28)</f>
        <v>84.28</v>
      </c>
    </row>
    <row r="510">
      <c r="A510" s="2">
        <f>IFERROR(__xludf.DUMMYFUNCTION("""COMPUTED_VALUE"""),43475.66666666667)</f>
        <v>43475.66667</v>
      </c>
      <c r="B510" s="1">
        <f>IFERROR(__xludf.DUMMYFUNCTION("""COMPUTED_VALUE"""),84.49)</f>
        <v>84.49</v>
      </c>
    </row>
    <row r="511">
      <c r="A511" s="2">
        <f>IFERROR(__xludf.DUMMYFUNCTION("""COMPUTED_VALUE"""),43476.66666666667)</f>
        <v>43476.66667</v>
      </c>
      <c r="B511" s="1">
        <f>IFERROR(__xludf.DUMMYFUNCTION("""COMPUTED_VALUE"""),83.96)</f>
        <v>83.96</v>
      </c>
    </row>
    <row r="512">
      <c r="A512" s="2">
        <f>IFERROR(__xludf.DUMMYFUNCTION("""COMPUTED_VALUE"""),43479.66666666667)</f>
        <v>43479.66667</v>
      </c>
      <c r="B512" s="1">
        <f>IFERROR(__xludf.DUMMYFUNCTION("""COMPUTED_VALUE"""),83.73)</f>
        <v>83.73</v>
      </c>
    </row>
    <row r="513">
      <c r="A513" s="2">
        <f>IFERROR(__xludf.DUMMYFUNCTION("""COMPUTED_VALUE"""),43480.66666666667)</f>
        <v>43480.66667</v>
      </c>
      <c r="B513" s="1">
        <f>IFERROR(__xludf.DUMMYFUNCTION("""COMPUTED_VALUE"""),84.15)</f>
        <v>84.15</v>
      </c>
    </row>
    <row r="514">
      <c r="A514" s="2">
        <f>IFERROR(__xludf.DUMMYFUNCTION("""COMPUTED_VALUE"""),43481.66666666667)</f>
        <v>43481.66667</v>
      </c>
      <c r="B514" s="1">
        <f>IFERROR(__xludf.DUMMYFUNCTION("""COMPUTED_VALUE"""),84.02)</f>
        <v>84.02</v>
      </c>
    </row>
    <row r="515">
      <c r="A515" s="2">
        <f>IFERROR(__xludf.DUMMYFUNCTION("""COMPUTED_VALUE"""),43482.66666666667)</f>
        <v>43482.66667</v>
      </c>
      <c r="B515" s="1">
        <f>IFERROR(__xludf.DUMMYFUNCTION("""COMPUTED_VALUE"""),84.78)</f>
        <v>84.78</v>
      </c>
    </row>
    <row r="516">
      <c r="A516" s="2">
        <f>IFERROR(__xludf.DUMMYFUNCTION("""COMPUTED_VALUE"""),43483.66666666667)</f>
        <v>43483.66667</v>
      </c>
      <c r="B516" s="1">
        <f>IFERROR(__xludf.DUMMYFUNCTION("""COMPUTED_VALUE"""),86.49)</f>
        <v>86.49</v>
      </c>
    </row>
    <row r="517">
      <c r="A517" s="2">
        <f>IFERROR(__xludf.DUMMYFUNCTION("""COMPUTED_VALUE"""),43487.66666666667)</f>
        <v>43487.66667</v>
      </c>
      <c r="B517" s="1">
        <f>IFERROR(__xludf.DUMMYFUNCTION("""COMPUTED_VALUE"""),84.36)</f>
        <v>84.36</v>
      </c>
    </row>
    <row r="518">
      <c r="A518" s="2">
        <f>IFERROR(__xludf.DUMMYFUNCTION("""COMPUTED_VALUE"""),43488.66666666667)</f>
        <v>43488.66667</v>
      </c>
      <c r="B518" s="1">
        <f>IFERROR(__xludf.DUMMYFUNCTION("""COMPUTED_VALUE"""),83.48)</f>
        <v>83.48</v>
      </c>
    </row>
    <row r="519">
      <c r="A519" s="2">
        <f>IFERROR(__xludf.DUMMYFUNCTION("""COMPUTED_VALUE"""),43489.66666666667)</f>
        <v>43489.66667</v>
      </c>
      <c r="B519" s="1">
        <f>IFERROR(__xludf.DUMMYFUNCTION("""COMPUTED_VALUE"""),84.0)</f>
        <v>84</v>
      </c>
    </row>
    <row r="520">
      <c r="A520" s="2">
        <f>IFERROR(__xludf.DUMMYFUNCTION("""COMPUTED_VALUE"""),43490.66666666667)</f>
        <v>43490.66667</v>
      </c>
      <c r="B520" s="1">
        <f>IFERROR(__xludf.DUMMYFUNCTION("""COMPUTED_VALUE"""),85.14)</f>
        <v>85.14</v>
      </c>
    </row>
    <row r="521">
      <c r="A521" s="2">
        <f>IFERROR(__xludf.DUMMYFUNCTION("""COMPUTED_VALUE"""),43493.66666666667)</f>
        <v>43493.66667</v>
      </c>
      <c r="B521" s="1">
        <f>IFERROR(__xludf.DUMMYFUNCTION("""COMPUTED_VALUE"""),84.24)</f>
        <v>84.24</v>
      </c>
    </row>
    <row r="522">
      <c r="A522" s="2">
        <f>IFERROR(__xludf.DUMMYFUNCTION("""COMPUTED_VALUE"""),43494.66666666667)</f>
        <v>43494.66667</v>
      </c>
      <c r="B522" s="1">
        <f>IFERROR(__xludf.DUMMYFUNCTION("""COMPUTED_VALUE"""),84.49)</f>
        <v>84.49</v>
      </c>
    </row>
    <row r="523">
      <c r="A523" s="2">
        <f>IFERROR(__xludf.DUMMYFUNCTION("""COMPUTED_VALUE"""),43495.66666666667)</f>
        <v>43495.66667</v>
      </c>
      <c r="B523" s="1">
        <f>IFERROR(__xludf.DUMMYFUNCTION("""COMPUTED_VALUE"""),85.75)</f>
        <v>85.75</v>
      </c>
    </row>
    <row r="524">
      <c r="A524" s="2">
        <f>IFERROR(__xludf.DUMMYFUNCTION("""COMPUTED_VALUE"""),43496.66666666667)</f>
        <v>43496.66667</v>
      </c>
      <c r="B524" s="1">
        <f>IFERROR(__xludf.DUMMYFUNCTION("""COMPUTED_VALUE"""),86.14)</f>
        <v>86.14</v>
      </c>
    </row>
    <row r="525">
      <c r="A525" s="2">
        <f>IFERROR(__xludf.DUMMYFUNCTION("""COMPUTED_VALUE"""),43497.66666666667)</f>
        <v>43497.66667</v>
      </c>
      <c r="B525" s="1">
        <f>IFERROR(__xludf.DUMMYFUNCTION("""COMPUTED_VALUE"""),87.58)</f>
        <v>87.58</v>
      </c>
    </row>
    <row r="526">
      <c r="A526" s="2">
        <f>IFERROR(__xludf.DUMMYFUNCTION("""COMPUTED_VALUE"""),43500.66666666667)</f>
        <v>43500.66667</v>
      </c>
      <c r="B526" s="1">
        <f>IFERROR(__xludf.DUMMYFUNCTION("""COMPUTED_VALUE"""),87.87)</f>
        <v>87.87</v>
      </c>
    </row>
    <row r="527">
      <c r="A527" s="2">
        <f>IFERROR(__xludf.DUMMYFUNCTION("""COMPUTED_VALUE"""),43501.66666666667)</f>
        <v>43501.66667</v>
      </c>
      <c r="B527" s="1">
        <f>IFERROR(__xludf.DUMMYFUNCTION("""COMPUTED_VALUE"""),87.88)</f>
        <v>87.88</v>
      </c>
    </row>
    <row r="528">
      <c r="A528" s="2">
        <f>IFERROR(__xludf.DUMMYFUNCTION("""COMPUTED_VALUE"""),43502.66666666667)</f>
        <v>43502.66667</v>
      </c>
      <c r="B528" s="1">
        <f>IFERROR(__xludf.DUMMYFUNCTION("""COMPUTED_VALUE"""),87.23)</f>
        <v>87.23</v>
      </c>
    </row>
    <row r="529">
      <c r="A529" s="2">
        <f>IFERROR(__xludf.DUMMYFUNCTION("""COMPUTED_VALUE"""),43503.66666666667)</f>
        <v>43503.66667</v>
      </c>
      <c r="B529" s="1">
        <f>IFERROR(__xludf.DUMMYFUNCTION("""COMPUTED_VALUE"""),85.16)</f>
        <v>85.16</v>
      </c>
    </row>
    <row r="530">
      <c r="A530" s="2">
        <f>IFERROR(__xludf.DUMMYFUNCTION("""COMPUTED_VALUE"""),43504.66666666667)</f>
        <v>43504.66667</v>
      </c>
      <c r="B530" s="1">
        <f>IFERROR(__xludf.DUMMYFUNCTION("""COMPUTED_VALUE"""),84.76)</f>
        <v>84.76</v>
      </c>
    </row>
    <row r="531">
      <c r="A531" s="2">
        <f>IFERROR(__xludf.DUMMYFUNCTION("""COMPUTED_VALUE"""),43507.66666666667)</f>
        <v>43507.66667</v>
      </c>
      <c r="B531" s="1">
        <f>IFERROR(__xludf.DUMMYFUNCTION("""COMPUTED_VALUE"""),85.25)</f>
        <v>85.25</v>
      </c>
    </row>
    <row r="532">
      <c r="A532" s="2">
        <f>IFERROR(__xludf.DUMMYFUNCTION("""COMPUTED_VALUE"""),43508.66666666667)</f>
        <v>43508.66667</v>
      </c>
      <c r="B532" s="1">
        <f>IFERROR(__xludf.DUMMYFUNCTION("""COMPUTED_VALUE"""),86.3)</f>
        <v>86.3</v>
      </c>
    </row>
    <row r="533">
      <c r="A533" s="2">
        <f>IFERROR(__xludf.DUMMYFUNCTION("""COMPUTED_VALUE"""),43509.66666666667)</f>
        <v>43509.66667</v>
      </c>
      <c r="B533" s="1">
        <f>IFERROR(__xludf.DUMMYFUNCTION("""COMPUTED_VALUE"""),87.42)</f>
        <v>87.42</v>
      </c>
    </row>
    <row r="534">
      <c r="A534" s="2">
        <f>IFERROR(__xludf.DUMMYFUNCTION("""COMPUTED_VALUE"""),43510.66666666667)</f>
        <v>43510.66667</v>
      </c>
      <c r="B534" s="1">
        <f>IFERROR(__xludf.DUMMYFUNCTION("""COMPUTED_VALUE"""),87.78)</f>
        <v>87.78</v>
      </c>
    </row>
    <row r="535">
      <c r="A535" s="2">
        <f>IFERROR(__xludf.DUMMYFUNCTION("""COMPUTED_VALUE"""),43511.66666666667)</f>
        <v>43511.66667</v>
      </c>
      <c r="B535" s="1">
        <f>IFERROR(__xludf.DUMMYFUNCTION("""COMPUTED_VALUE"""),89.28)</f>
        <v>89.28</v>
      </c>
    </row>
    <row r="536">
      <c r="A536" s="2">
        <f>IFERROR(__xludf.DUMMYFUNCTION("""COMPUTED_VALUE"""),43515.66666666667)</f>
        <v>43515.66667</v>
      </c>
      <c r="B536" s="1">
        <f>IFERROR(__xludf.DUMMYFUNCTION("""COMPUTED_VALUE"""),89.62)</f>
        <v>89.62</v>
      </c>
    </row>
    <row r="537">
      <c r="A537" s="2">
        <f>IFERROR(__xludf.DUMMYFUNCTION("""COMPUTED_VALUE"""),43516.66666666667)</f>
        <v>43516.66667</v>
      </c>
      <c r="B537" s="1">
        <f>IFERROR(__xludf.DUMMYFUNCTION("""COMPUTED_VALUE"""),90.04)</f>
        <v>90.04</v>
      </c>
    </row>
    <row r="538">
      <c r="A538" s="2">
        <f>IFERROR(__xludf.DUMMYFUNCTION("""COMPUTED_VALUE"""),43517.66666666667)</f>
        <v>43517.66667</v>
      </c>
      <c r="B538" s="1">
        <f>IFERROR(__xludf.DUMMYFUNCTION("""COMPUTED_VALUE"""),88.54)</f>
        <v>88.54</v>
      </c>
    </row>
    <row r="539">
      <c r="A539" s="2">
        <f>IFERROR(__xludf.DUMMYFUNCTION("""COMPUTED_VALUE"""),43518.66666666667)</f>
        <v>43518.66667</v>
      </c>
      <c r="B539" s="1">
        <f>IFERROR(__xludf.DUMMYFUNCTION("""COMPUTED_VALUE"""),88.81)</f>
        <v>88.81</v>
      </c>
    </row>
    <row r="540">
      <c r="A540" s="2">
        <f>IFERROR(__xludf.DUMMYFUNCTION("""COMPUTED_VALUE"""),43521.66666666667)</f>
        <v>43521.66667</v>
      </c>
      <c r="B540" s="1">
        <f>IFERROR(__xludf.DUMMYFUNCTION("""COMPUTED_VALUE"""),88.89)</f>
        <v>88.89</v>
      </c>
    </row>
    <row r="541">
      <c r="A541" s="2">
        <f>IFERROR(__xludf.DUMMYFUNCTION("""COMPUTED_VALUE"""),43522.66666666667)</f>
        <v>43522.66667</v>
      </c>
      <c r="B541" s="1">
        <f>IFERROR(__xludf.DUMMYFUNCTION("""COMPUTED_VALUE"""),88.49)</f>
        <v>88.49</v>
      </c>
    </row>
    <row r="542">
      <c r="A542" s="2">
        <f>IFERROR(__xludf.DUMMYFUNCTION("""COMPUTED_VALUE"""),43523.66666666667)</f>
        <v>43523.66667</v>
      </c>
      <c r="B542" s="1">
        <f>IFERROR(__xludf.DUMMYFUNCTION("""COMPUTED_VALUE"""),88.86)</f>
        <v>88.86</v>
      </c>
    </row>
    <row r="543">
      <c r="A543" s="2">
        <f>IFERROR(__xludf.DUMMYFUNCTION("""COMPUTED_VALUE"""),43524.66666666667)</f>
        <v>43524.66667</v>
      </c>
      <c r="B543" s="1">
        <f>IFERROR(__xludf.DUMMYFUNCTION("""COMPUTED_VALUE"""),88.01)</f>
        <v>88.01</v>
      </c>
    </row>
    <row r="544">
      <c r="A544" s="2">
        <f>IFERROR(__xludf.DUMMYFUNCTION("""COMPUTED_VALUE"""),43525.66666666667)</f>
        <v>43525.66667</v>
      </c>
      <c r="B544" s="1">
        <f>IFERROR(__xludf.DUMMYFUNCTION("""COMPUTED_VALUE"""),89.61)</f>
        <v>89.61</v>
      </c>
    </row>
    <row r="545">
      <c r="A545" s="2">
        <f>IFERROR(__xludf.DUMMYFUNCTION("""COMPUTED_VALUE"""),43528.66666666667)</f>
        <v>43528.66667</v>
      </c>
      <c r="B545" s="1">
        <f>IFERROR(__xludf.DUMMYFUNCTION("""COMPUTED_VALUE"""),89.82)</f>
        <v>89.82</v>
      </c>
    </row>
    <row r="546">
      <c r="A546" s="2">
        <f>IFERROR(__xludf.DUMMYFUNCTION("""COMPUTED_VALUE"""),43529.66666666667)</f>
        <v>43529.66667</v>
      </c>
      <c r="B546" s="1">
        <f>IFERROR(__xludf.DUMMYFUNCTION("""COMPUTED_VALUE"""),89.54)</f>
        <v>89.54</v>
      </c>
    </row>
    <row r="547">
      <c r="A547" s="2">
        <f>IFERROR(__xludf.DUMMYFUNCTION("""COMPUTED_VALUE"""),43530.66666666667)</f>
        <v>43530.66667</v>
      </c>
      <c r="B547" s="1">
        <f>IFERROR(__xludf.DUMMYFUNCTION("""COMPUTED_VALUE"""),88.22)</f>
        <v>88.22</v>
      </c>
    </row>
    <row r="548">
      <c r="A548" s="2">
        <f>IFERROR(__xludf.DUMMYFUNCTION("""COMPUTED_VALUE"""),43531.66666666667)</f>
        <v>43531.66667</v>
      </c>
      <c r="B548" s="1">
        <f>IFERROR(__xludf.DUMMYFUNCTION("""COMPUTED_VALUE"""),87.71)</f>
        <v>87.71</v>
      </c>
    </row>
    <row r="549">
      <c r="A549" s="2">
        <f>IFERROR(__xludf.DUMMYFUNCTION("""COMPUTED_VALUE"""),43532.66666666667)</f>
        <v>43532.66667</v>
      </c>
      <c r="B549" s="1">
        <f>IFERROR(__xludf.DUMMYFUNCTION("""COMPUTED_VALUE"""),85.94)</f>
        <v>85.94</v>
      </c>
    </row>
    <row r="550">
      <c r="A550" s="2">
        <f>IFERROR(__xludf.DUMMYFUNCTION("""COMPUTED_VALUE"""),43535.66666666667)</f>
        <v>43535.66667</v>
      </c>
      <c r="B550" s="1">
        <f>IFERROR(__xludf.DUMMYFUNCTION("""COMPUTED_VALUE"""),87.36)</f>
        <v>87.36</v>
      </c>
    </row>
    <row r="551">
      <c r="A551" s="2">
        <f>IFERROR(__xludf.DUMMYFUNCTION("""COMPUTED_VALUE"""),43536.66666666667)</f>
        <v>43536.66667</v>
      </c>
      <c r="B551" s="1">
        <f>IFERROR(__xludf.DUMMYFUNCTION("""COMPUTED_VALUE"""),88.09)</f>
        <v>88.09</v>
      </c>
    </row>
    <row r="552">
      <c r="A552" s="2">
        <f>IFERROR(__xludf.DUMMYFUNCTION("""COMPUTED_VALUE"""),43537.66666666667)</f>
        <v>43537.66667</v>
      </c>
      <c r="B552" s="1">
        <f>IFERROR(__xludf.DUMMYFUNCTION("""COMPUTED_VALUE"""),89.06)</f>
        <v>89.06</v>
      </c>
    </row>
    <row r="553">
      <c r="A553" s="2">
        <f>IFERROR(__xludf.DUMMYFUNCTION("""COMPUTED_VALUE"""),43538.66666666667)</f>
        <v>43538.66667</v>
      </c>
      <c r="B553" s="1">
        <f>IFERROR(__xludf.DUMMYFUNCTION("""COMPUTED_VALUE"""),89.17)</f>
        <v>89.17</v>
      </c>
    </row>
    <row r="554">
      <c r="A554" s="2">
        <f>IFERROR(__xludf.DUMMYFUNCTION("""COMPUTED_VALUE"""),43539.66666666667)</f>
        <v>43539.66667</v>
      </c>
      <c r="B554" s="1">
        <f>IFERROR(__xludf.DUMMYFUNCTION("""COMPUTED_VALUE"""),89.04)</f>
        <v>89.04</v>
      </c>
    </row>
    <row r="555">
      <c r="A555" s="2">
        <f>IFERROR(__xludf.DUMMYFUNCTION("""COMPUTED_VALUE"""),43542.66666666667)</f>
        <v>43542.66667</v>
      </c>
      <c r="B555" s="1">
        <f>IFERROR(__xludf.DUMMYFUNCTION("""COMPUTED_VALUE"""),90.45)</f>
        <v>90.45</v>
      </c>
    </row>
    <row r="556">
      <c r="A556" s="2">
        <f>IFERROR(__xludf.DUMMYFUNCTION("""COMPUTED_VALUE"""),43543.66666666667)</f>
        <v>43543.66667</v>
      </c>
      <c r="B556" s="1">
        <f>IFERROR(__xludf.DUMMYFUNCTION("""COMPUTED_VALUE"""),90.1)</f>
        <v>90.1</v>
      </c>
    </row>
    <row r="557">
      <c r="A557" s="2">
        <f>IFERROR(__xludf.DUMMYFUNCTION("""COMPUTED_VALUE"""),43544.66666666667)</f>
        <v>43544.66667</v>
      </c>
      <c r="B557" s="1">
        <f>IFERROR(__xludf.DUMMYFUNCTION("""COMPUTED_VALUE"""),91.05)</f>
        <v>91.05</v>
      </c>
    </row>
    <row r="558">
      <c r="A558" s="2">
        <f>IFERROR(__xludf.DUMMYFUNCTION("""COMPUTED_VALUE"""),43545.66666666667)</f>
        <v>43545.66667</v>
      </c>
      <c r="B558" s="1">
        <f>IFERROR(__xludf.DUMMYFUNCTION("""COMPUTED_VALUE"""),91.03)</f>
        <v>91.03</v>
      </c>
    </row>
    <row r="559">
      <c r="A559" s="2">
        <f>IFERROR(__xludf.DUMMYFUNCTION("""COMPUTED_VALUE"""),43546.66666666667)</f>
        <v>43546.66667</v>
      </c>
      <c r="B559" s="1">
        <f>IFERROR(__xludf.DUMMYFUNCTION("""COMPUTED_VALUE"""),88.45)</f>
        <v>88.45</v>
      </c>
    </row>
    <row r="560">
      <c r="A560" s="2">
        <f>IFERROR(__xludf.DUMMYFUNCTION("""COMPUTED_VALUE"""),43549.66666666667)</f>
        <v>43549.66667</v>
      </c>
      <c r="B560" s="1">
        <f>IFERROR(__xludf.DUMMYFUNCTION("""COMPUTED_VALUE"""),88.39)</f>
        <v>88.39</v>
      </c>
    </row>
    <row r="561">
      <c r="A561" s="2">
        <f>IFERROR(__xludf.DUMMYFUNCTION("""COMPUTED_VALUE"""),43550.66666666667)</f>
        <v>43550.66667</v>
      </c>
      <c r="B561" s="1">
        <f>IFERROR(__xludf.DUMMYFUNCTION("""COMPUTED_VALUE"""),89.71)</f>
        <v>89.71</v>
      </c>
    </row>
    <row r="562">
      <c r="A562" s="2">
        <f>IFERROR(__xludf.DUMMYFUNCTION("""COMPUTED_VALUE"""),43551.66666666667)</f>
        <v>43551.66667</v>
      </c>
      <c r="B562" s="1">
        <f>IFERROR(__xludf.DUMMYFUNCTION("""COMPUTED_VALUE"""),89.1)</f>
        <v>89.1</v>
      </c>
    </row>
    <row r="563">
      <c r="A563" s="2">
        <f>IFERROR(__xludf.DUMMYFUNCTION("""COMPUTED_VALUE"""),43552.66666666667)</f>
        <v>43552.66667</v>
      </c>
      <c r="B563" s="1">
        <f>IFERROR(__xludf.DUMMYFUNCTION("""COMPUTED_VALUE"""),89.44)</f>
        <v>89.44</v>
      </c>
    </row>
    <row r="564">
      <c r="A564" s="2">
        <f>IFERROR(__xludf.DUMMYFUNCTION("""COMPUTED_VALUE"""),43553.66666666667)</f>
        <v>43553.66667</v>
      </c>
      <c r="B564" s="1">
        <f>IFERROR(__xludf.DUMMYFUNCTION("""COMPUTED_VALUE"""),89.38)</f>
        <v>89.38</v>
      </c>
    </row>
    <row r="565">
      <c r="A565" s="2">
        <f>IFERROR(__xludf.DUMMYFUNCTION("""COMPUTED_VALUE"""),43556.66666666667)</f>
        <v>43556.66667</v>
      </c>
      <c r="B565" s="1">
        <f>IFERROR(__xludf.DUMMYFUNCTION("""COMPUTED_VALUE"""),90.63)</f>
        <v>90.63</v>
      </c>
    </row>
    <row r="566">
      <c r="A566" s="2">
        <f>IFERROR(__xludf.DUMMYFUNCTION("""COMPUTED_VALUE"""),43557.66666666667)</f>
        <v>43557.66667</v>
      </c>
      <c r="B566" s="1">
        <f>IFERROR(__xludf.DUMMYFUNCTION("""COMPUTED_VALUE"""),89.96)</f>
        <v>89.96</v>
      </c>
    </row>
    <row r="567">
      <c r="A567" s="2">
        <f>IFERROR(__xludf.DUMMYFUNCTION("""COMPUTED_VALUE"""),43558.66666666667)</f>
        <v>43558.66667</v>
      </c>
      <c r="B567" s="1">
        <f>IFERROR(__xludf.DUMMYFUNCTION("""COMPUTED_VALUE"""),89.0)</f>
        <v>89</v>
      </c>
    </row>
    <row r="568">
      <c r="A568" s="2">
        <f>IFERROR(__xludf.DUMMYFUNCTION("""COMPUTED_VALUE"""),43559.66666666667)</f>
        <v>43559.66667</v>
      </c>
      <c r="B568" s="1">
        <f>IFERROR(__xludf.DUMMYFUNCTION("""COMPUTED_VALUE"""),89.82)</f>
        <v>89.82</v>
      </c>
    </row>
    <row r="569">
      <c r="A569" s="2">
        <f>IFERROR(__xludf.DUMMYFUNCTION("""COMPUTED_VALUE"""),43560.66666666667)</f>
        <v>43560.66667</v>
      </c>
      <c r="B569" s="1">
        <f>IFERROR(__xludf.DUMMYFUNCTION("""COMPUTED_VALUE"""),91.48)</f>
        <v>91.48</v>
      </c>
    </row>
    <row r="570">
      <c r="A570" s="2">
        <f>IFERROR(__xludf.DUMMYFUNCTION("""COMPUTED_VALUE"""),43563.66666666667)</f>
        <v>43563.66667</v>
      </c>
      <c r="B570" s="1">
        <f>IFERROR(__xludf.DUMMYFUNCTION("""COMPUTED_VALUE"""),91.85)</f>
        <v>91.85</v>
      </c>
    </row>
    <row r="571">
      <c r="A571" s="2">
        <f>IFERROR(__xludf.DUMMYFUNCTION("""COMPUTED_VALUE"""),43564.66666666667)</f>
        <v>43564.66667</v>
      </c>
      <c r="B571" s="1">
        <f>IFERROR(__xludf.DUMMYFUNCTION("""COMPUTED_VALUE"""),90.67)</f>
        <v>90.67</v>
      </c>
    </row>
    <row r="572">
      <c r="A572" s="2">
        <f>IFERROR(__xludf.DUMMYFUNCTION("""COMPUTED_VALUE"""),43565.66666666667)</f>
        <v>43565.66667</v>
      </c>
      <c r="B572" s="1">
        <f>IFERROR(__xludf.DUMMYFUNCTION("""COMPUTED_VALUE"""),91.08)</f>
        <v>91.08</v>
      </c>
    </row>
    <row r="573">
      <c r="A573" s="2">
        <f>IFERROR(__xludf.DUMMYFUNCTION("""COMPUTED_VALUE"""),43566.66666666667)</f>
        <v>43566.66667</v>
      </c>
      <c r="B573" s="1">
        <f>IFERROR(__xludf.DUMMYFUNCTION("""COMPUTED_VALUE"""),91.05)</f>
        <v>91.05</v>
      </c>
    </row>
    <row r="574">
      <c r="A574" s="2">
        <f>IFERROR(__xludf.DUMMYFUNCTION("""COMPUTED_VALUE"""),43567.66666666667)</f>
        <v>43567.66667</v>
      </c>
      <c r="B574" s="1">
        <f>IFERROR(__xludf.DUMMYFUNCTION("""COMPUTED_VALUE"""),91.42)</f>
        <v>91.42</v>
      </c>
    </row>
    <row r="575">
      <c r="A575" s="2">
        <f>IFERROR(__xludf.DUMMYFUNCTION("""COMPUTED_VALUE"""),43570.66666666667)</f>
        <v>43570.66667</v>
      </c>
      <c r="B575" s="1">
        <f>IFERROR(__xludf.DUMMYFUNCTION("""COMPUTED_VALUE"""),90.84)</f>
        <v>90.84</v>
      </c>
    </row>
    <row r="576">
      <c r="A576" s="2">
        <f>IFERROR(__xludf.DUMMYFUNCTION("""COMPUTED_VALUE"""),43571.66666666667)</f>
        <v>43571.66667</v>
      </c>
      <c r="B576" s="1">
        <f>IFERROR(__xludf.DUMMYFUNCTION("""COMPUTED_VALUE"""),91.38)</f>
        <v>91.38</v>
      </c>
    </row>
    <row r="577">
      <c r="A577" s="2">
        <f>IFERROR(__xludf.DUMMYFUNCTION("""COMPUTED_VALUE"""),43572.66666666667)</f>
        <v>43572.66667</v>
      </c>
      <c r="B577" s="1">
        <f>IFERROR(__xludf.DUMMYFUNCTION("""COMPUTED_VALUE"""),91.3)</f>
        <v>91.3</v>
      </c>
    </row>
    <row r="578">
      <c r="A578" s="2">
        <f>IFERROR(__xludf.DUMMYFUNCTION("""COMPUTED_VALUE"""),43573.66666666667)</f>
        <v>43573.66667</v>
      </c>
      <c r="B578" s="1">
        <f>IFERROR(__xludf.DUMMYFUNCTION("""COMPUTED_VALUE"""),90.79)</f>
        <v>90.79</v>
      </c>
    </row>
    <row r="579">
      <c r="A579" s="2">
        <f>IFERROR(__xludf.DUMMYFUNCTION("""COMPUTED_VALUE"""),43577.66666666667)</f>
        <v>43577.66667</v>
      </c>
      <c r="B579" s="1">
        <f>IFERROR(__xludf.DUMMYFUNCTION("""COMPUTED_VALUE"""),92.84)</f>
        <v>92.84</v>
      </c>
    </row>
    <row r="580">
      <c r="A580" s="2">
        <f>IFERROR(__xludf.DUMMYFUNCTION("""COMPUTED_VALUE"""),43578.66666666667)</f>
        <v>43578.66667</v>
      </c>
      <c r="B580" s="1">
        <f>IFERROR(__xludf.DUMMYFUNCTION("""COMPUTED_VALUE"""),92.88)</f>
        <v>92.88</v>
      </c>
    </row>
    <row r="581">
      <c r="A581" s="2">
        <f>IFERROR(__xludf.DUMMYFUNCTION("""COMPUTED_VALUE"""),43579.66666666667)</f>
        <v>43579.66667</v>
      </c>
      <c r="B581" s="1">
        <f>IFERROR(__xludf.DUMMYFUNCTION("""COMPUTED_VALUE"""),91.14)</f>
        <v>91.14</v>
      </c>
    </row>
    <row r="582">
      <c r="A582" s="2">
        <f>IFERROR(__xludf.DUMMYFUNCTION("""COMPUTED_VALUE"""),43580.66666666667)</f>
        <v>43580.66667</v>
      </c>
      <c r="B582" s="1">
        <f>IFERROR(__xludf.DUMMYFUNCTION("""COMPUTED_VALUE"""),90.69)</f>
        <v>90.69</v>
      </c>
    </row>
    <row r="583">
      <c r="A583" s="2">
        <f>IFERROR(__xludf.DUMMYFUNCTION("""COMPUTED_VALUE"""),43581.66666666667)</f>
        <v>43581.66667</v>
      </c>
      <c r="B583" s="1">
        <f>IFERROR(__xludf.DUMMYFUNCTION("""COMPUTED_VALUE"""),89.62)</f>
        <v>89.62</v>
      </c>
    </row>
    <row r="584">
      <c r="A584" s="2">
        <f>IFERROR(__xludf.DUMMYFUNCTION("""COMPUTED_VALUE"""),43584.66666666667)</f>
        <v>43584.66667</v>
      </c>
      <c r="B584" s="1">
        <f>IFERROR(__xludf.DUMMYFUNCTION("""COMPUTED_VALUE"""),89.45)</f>
        <v>89.45</v>
      </c>
    </row>
    <row r="585">
      <c r="A585" s="2">
        <f>IFERROR(__xludf.DUMMYFUNCTION("""COMPUTED_VALUE"""),43585.66666666667)</f>
        <v>43585.66667</v>
      </c>
      <c r="B585" s="1">
        <f>IFERROR(__xludf.DUMMYFUNCTION("""COMPUTED_VALUE"""),89.21)</f>
        <v>89.21</v>
      </c>
    </row>
    <row r="586">
      <c r="A586" s="2">
        <f>IFERROR(__xludf.DUMMYFUNCTION("""COMPUTED_VALUE"""),43586.66666666667)</f>
        <v>43586.66667</v>
      </c>
      <c r="B586" s="1">
        <f>IFERROR(__xludf.DUMMYFUNCTION("""COMPUTED_VALUE"""),87.27)</f>
        <v>87.27</v>
      </c>
    </row>
    <row r="587">
      <c r="A587" s="2">
        <f>IFERROR(__xludf.DUMMYFUNCTION("""COMPUTED_VALUE"""),43587.66666666667)</f>
        <v>43587.66667</v>
      </c>
      <c r="B587" s="1">
        <f>IFERROR(__xludf.DUMMYFUNCTION("""COMPUTED_VALUE"""),85.78)</f>
        <v>85.78</v>
      </c>
    </row>
    <row r="588">
      <c r="A588" s="2">
        <f>IFERROR(__xludf.DUMMYFUNCTION("""COMPUTED_VALUE"""),43588.66666666667)</f>
        <v>43588.66667</v>
      </c>
      <c r="B588" s="1">
        <f>IFERROR(__xludf.DUMMYFUNCTION("""COMPUTED_VALUE"""),86.55)</f>
        <v>86.55</v>
      </c>
    </row>
    <row r="589">
      <c r="A589" s="2">
        <f>IFERROR(__xludf.DUMMYFUNCTION("""COMPUTED_VALUE"""),43591.66666666667)</f>
        <v>43591.66667</v>
      </c>
      <c r="B589" s="1">
        <f>IFERROR(__xludf.DUMMYFUNCTION("""COMPUTED_VALUE"""),86.63)</f>
        <v>86.63</v>
      </c>
    </row>
    <row r="590">
      <c r="A590" s="2">
        <f>IFERROR(__xludf.DUMMYFUNCTION("""COMPUTED_VALUE"""),43592.66666666667)</f>
        <v>43592.66667</v>
      </c>
      <c r="B590" s="1">
        <f>IFERROR(__xludf.DUMMYFUNCTION("""COMPUTED_VALUE"""),86.04)</f>
        <v>86.04</v>
      </c>
    </row>
    <row r="591">
      <c r="A591" s="2">
        <f>IFERROR(__xludf.DUMMYFUNCTION("""COMPUTED_VALUE"""),43593.66666666667)</f>
        <v>43593.66667</v>
      </c>
      <c r="B591" s="1">
        <f>IFERROR(__xludf.DUMMYFUNCTION("""COMPUTED_VALUE"""),85.97)</f>
        <v>85.97</v>
      </c>
    </row>
    <row r="592">
      <c r="A592" s="2">
        <f>IFERROR(__xludf.DUMMYFUNCTION("""COMPUTED_VALUE"""),43594.66666666667)</f>
        <v>43594.66667</v>
      </c>
      <c r="B592" s="1">
        <f>IFERROR(__xludf.DUMMYFUNCTION("""COMPUTED_VALUE"""),85.89)</f>
        <v>85.89</v>
      </c>
    </row>
    <row r="593">
      <c r="A593" s="2">
        <f>IFERROR(__xludf.DUMMYFUNCTION("""COMPUTED_VALUE"""),43595.66666666667)</f>
        <v>43595.66667</v>
      </c>
      <c r="B593" s="1">
        <f>IFERROR(__xludf.DUMMYFUNCTION("""COMPUTED_VALUE"""),86.39)</f>
        <v>86.39</v>
      </c>
    </row>
    <row r="594">
      <c r="A594" s="2">
        <f>IFERROR(__xludf.DUMMYFUNCTION("""COMPUTED_VALUE"""),43598.66666666667)</f>
        <v>43598.66667</v>
      </c>
      <c r="B594" s="1">
        <f>IFERROR(__xludf.DUMMYFUNCTION("""COMPUTED_VALUE"""),84.73)</f>
        <v>84.73</v>
      </c>
    </row>
    <row r="595">
      <c r="A595" s="2">
        <f>IFERROR(__xludf.DUMMYFUNCTION("""COMPUTED_VALUE"""),43599.66666666667)</f>
        <v>43599.66667</v>
      </c>
      <c r="B595" s="1">
        <f>IFERROR(__xludf.DUMMYFUNCTION("""COMPUTED_VALUE"""),85.9)</f>
        <v>85.9</v>
      </c>
    </row>
    <row r="596">
      <c r="A596" s="2">
        <f>IFERROR(__xludf.DUMMYFUNCTION("""COMPUTED_VALUE"""),43600.66666666667)</f>
        <v>43600.66667</v>
      </c>
      <c r="B596" s="1">
        <f>IFERROR(__xludf.DUMMYFUNCTION("""COMPUTED_VALUE"""),86.4)</f>
        <v>86.4</v>
      </c>
    </row>
    <row r="597">
      <c r="A597" s="2">
        <f>IFERROR(__xludf.DUMMYFUNCTION("""COMPUTED_VALUE"""),43601.66666666667)</f>
        <v>43601.66667</v>
      </c>
      <c r="B597" s="1">
        <f>IFERROR(__xludf.DUMMYFUNCTION("""COMPUTED_VALUE"""),86.95)</f>
        <v>86.95</v>
      </c>
    </row>
    <row r="598">
      <c r="A598" s="2">
        <f>IFERROR(__xludf.DUMMYFUNCTION("""COMPUTED_VALUE"""),43602.66666666667)</f>
        <v>43602.66667</v>
      </c>
      <c r="B598" s="1">
        <f>IFERROR(__xludf.DUMMYFUNCTION("""COMPUTED_VALUE"""),85.91)</f>
        <v>85.91</v>
      </c>
    </row>
    <row r="599">
      <c r="A599" s="2">
        <f>IFERROR(__xludf.DUMMYFUNCTION("""COMPUTED_VALUE"""),43605.66666666667)</f>
        <v>43605.66667</v>
      </c>
      <c r="B599" s="1">
        <f>IFERROR(__xludf.DUMMYFUNCTION("""COMPUTED_VALUE"""),85.86)</f>
        <v>85.86</v>
      </c>
    </row>
    <row r="600">
      <c r="A600" s="2">
        <f>IFERROR(__xludf.DUMMYFUNCTION("""COMPUTED_VALUE"""),43606.66666666667)</f>
        <v>43606.66667</v>
      </c>
      <c r="B600" s="1">
        <f>IFERROR(__xludf.DUMMYFUNCTION("""COMPUTED_VALUE"""),86.87)</f>
        <v>86.87</v>
      </c>
    </row>
    <row r="601">
      <c r="A601" s="2">
        <f>IFERROR(__xludf.DUMMYFUNCTION("""COMPUTED_VALUE"""),43607.66666666667)</f>
        <v>43607.66667</v>
      </c>
      <c r="B601" s="1">
        <f>IFERROR(__xludf.DUMMYFUNCTION("""COMPUTED_VALUE"""),85.21)</f>
        <v>85.21</v>
      </c>
    </row>
    <row r="602">
      <c r="A602" s="2">
        <f>IFERROR(__xludf.DUMMYFUNCTION("""COMPUTED_VALUE"""),43608.66666666667)</f>
        <v>43608.66667</v>
      </c>
      <c r="B602" s="1">
        <f>IFERROR(__xludf.DUMMYFUNCTION("""COMPUTED_VALUE"""),82.35)</f>
        <v>82.35</v>
      </c>
    </row>
    <row r="603">
      <c r="A603" s="2">
        <f>IFERROR(__xludf.DUMMYFUNCTION("""COMPUTED_VALUE"""),43609.66666666667)</f>
        <v>43609.66667</v>
      </c>
      <c r="B603" s="1">
        <f>IFERROR(__xludf.DUMMYFUNCTION("""COMPUTED_VALUE"""),82.49)</f>
        <v>82.49</v>
      </c>
    </row>
    <row r="604">
      <c r="A604" s="2">
        <f>IFERROR(__xludf.DUMMYFUNCTION("""COMPUTED_VALUE"""),43613.66666666667)</f>
        <v>43613.66667</v>
      </c>
      <c r="B604" s="1">
        <f>IFERROR(__xludf.DUMMYFUNCTION("""COMPUTED_VALUE"""),81.6)</f>
        <v>81.6</v>
      </c>
    </row>
    <row r="605">
      <c r="A605" s="2">
        <f>IFERROR(__xludf.DUMMYFUNCTION("""COMPUTED_VALUE"""),43614.66666666667)</f>
        <v>43614.66667</v>
      </c>
      <c r="B605" s="1">
        <f>IFERROR(__xludf.DUMMYFUNCTION("""COMPUTED_VALUE"""),81.16)</f>
        <v>81.16</v>
      </c>
    </row>
    <row r="606">
      <c r="A606" s="2">
        <f>IFERROR(__xludf.DUMMYFUNCTION("""COMPUTED_VALUE"""),43615.66666666667)</f>
        <v>43615.66667</v>
      </c>
      <c r="B606" s="1">
        <f>IFERROR(__xludf.DUMMYFUNCTION("""COMPUTED_VALUE"""),80.11)</f>
        <v>80.11</v>
      </c>
    </row>
    <row r="607">
      <c r="A607" s="2">
        <f>IFERROR(__xludf.DUMMYFUNCTION("""COMPUTED_VALUE"""),43616.66666666667)</f>
        <v>43616.66667</v>
      </c>
      <c r="B607" s="1">
        <f>IFERROR(__xludf.DUMMYFUNCTION("""COMPUTED_VALUE"""),78.77)</f>
        <v>78.77</v>
      </c>
    </row>
    <row r="608">
      <c r="A608" s="2">
        <f>IFERROR(__xludf.DUMMYFUNCTION("""COMPUTED_VALUE"""),43619.66666666667)</f>
        <v>43619.66667</v>
      </c>
      <c r="B608" s="1">
        <f>IFERROR(__xludf.DUMMYFUNCTION("""COMPUTED_VALUE"""),79.87)</f>
        <v>79.87</v>
      </c>
    </row>
    <row r="609">
      <c r="A609" s="2">
        <f>IFERROR(__xludf.DUMMYFUNCTION("""COMPUTED_VALUE"""),43620.66666666667)</f>
        <v>43620.66667</v>
      </c>
      <c r="B609" s="1">
        <f>IFERROR(__xludf.DUMMYFUNCTION("""COMPUTED_VALUE"""),81.31)</f>
        <v>81.31</v>
      </c>
    </row>
    <row r="610">
      <c r="A610" s="2">
        <f>IFERROR(__xludf.DUMMYFUNCTION("""COMPUTED_VALUE"""),43621.66666666667)</f>
        <v>43621.66667</v>
      </c>
      <c r="B610" s="1">
        <f>IFERROR(__xludf.DUMMYFUNCTION("""COMPUTED_VALUE"""),80.19)</f>
        <v>80.19</v>
      </c>
    </row>
    <row r="611">
      <c r="A611" s="2">
        <f>IFERROR(__xludf.DUMMYFUNCTION("""COMPUTED_VALUE"""),43622.66666666667)</f>
        <v>43622.66667</v>
      </c>
      <c r="B611" s="1">
        <f>IFERROR(__xludf.DUMMYFUNCTION("""COMPUTED_VALUE"""),81.49)</f>
        <v>81.49</v>
      </c>
    </row>
    <row r="612">
      <c r="A612" s="2">
        <f>IFERROR(__xludf.DUMMYFUNCTION("""COMPUTED_VALUE"""),43623.66666666667)</f>
        <v>43623.66667</v>
      </c>
      <c r="B612" s="1">
        <f>IFERROR(__xludf.DUMMYFUNCTION("""COMPUTED_VALUE"""),81.82)</f>
        <v>81.82</v>
      </c>
    </row>
    <row r="613">
      <c r="A613" s="2">
        <f>IFERROR(__xludf.DUMMYFUNCTION("""COMPUTED_VALUE"""),43626.66666666667)</f>
        <v>43626.66667</v>
      </c>
      <c r="B613" s="1">
        <f>IFERROR(__xludf.DUMMYFUNCTION("""COMPUTED_VALUE"""),81.99)</f>
        <v>81.99</v>
      </c>
    </row>
    <row r="614">
      <c r="A614" s="2">
        <f>IFERROR(__xludf.DUMMYFUNCTION("""COMPUTED_VALUE"""),43627.66666666667)</f>
        <v>43627.66667</v>
      </c>
      <c r="B614" s="1">
        <f>IFERROR(__xludf.DUMMYFUNCTION("""COMPUTED_VALUE"""),82.12)</f>
        <v>82.12</v>
      </c>
    </row>
    <row r="615">
      <c r="A615" s="2">
        <f>IFERROR(__xludf.DUMMYFUNCTION("""COMPUTED_VALUE"""),43628.66666666667)</f>
        <v>43628.66667</v>
      </c>
      <c r="B615" s="1">
        <f>IFERROR(__xludf.DUMMYFUNCTION("""COMPUTED_VALUE"""),80.78)</f>
        <v>80.78</v>
      </c>
    </row>
    <row r="616">
      <c r="A616" s="2">
        <f>IFERROR(__xludf.DUMMYFUNCTION("""COMPUTED_VALUE"""),43629.66666666667)</f>
        <v>43629.66667</v>
      </c>
      <c r="B616" s="1">
        <f>IFERROR(__xludf.DUMMYFUNCTION("""COMPUTED_VALUE"""),81.82)</f>
        <v>81.82</v>
      </c>
    </row>
    <row r="617">
      <c r="A617" s="2">
        <f>IFERROR(__xludf.DUMMYFUNCTION("""COMPUTED_VALUE"""),43630.66666666667)</f>
        <v>43630.66667</v>
      </c>
      <c r="B617" s="1">
        <f>IFERROR(__xludf.DUMMYFUNCTION("""COMPUTED_VALUE"""),81.16)</f>
        <v>81.16</v>
      </c>
    </row>
    <row r="618">
      <c r="A618" s="2">
        <f>IFERROR(__xludf.DUMMYFUNCTION("""COMPUTED_VALUE"""),43633.66666666667)</f>
        <v>43633.66667</v>
      </c>
      <c r="B618" s="1">
        <f>IFERROR(__xludf.DUMMYFUNCTION("""COMPUTED_VALUE"""),81.88)</f>
        <v>81.88</v>
      </c>
    </row>
    <row r="619">
      <c r="A619" s="2">
        <f>IFERROR(__xludf.DUMMYFUNCTION("""COMPUTED_VALUE"""),43634.66666666667)</f>
        <v>43634.66667</v>
      </c>
      <c r="B619" s="1">
        <f>IFERROR(__xludf.DUMMYFUNCTION("""COMPUTED_VALUE"""),83.08)</f>
        <v>83.08</v>
      </c>
    </row>
    <row r="620">
      <c r="A620" s="2">
        <f>IFERROR(__xludf.DUMMYFUNCTION("""COMPUTED_VALUE"""),43635.66666666667)</f>
        <v>43635.66667</v>
      </c>
      <c r="B620" s="1">
        <f>IFERROR(__xludf.DUMMYFUNCTION("""COMPUTED_VALUE"""),82.92)</f>
        <v>82.92</v>
      </c>
    </row>
    <row r="621">
      <c r="A621" s="2">
        <f>IFERROR(__xludf.DUMMYFUNCTION("""COMPUTED_VALUE"""),43636.66666666667)</f>
        <v>43636.66667</v>
      </c>
      <c r="B621" s="1">
        <f>IFERROR(__xludf.DUMMYFUNCTION("""COMPUTED_VALUE"""),84.82)</f>
        <v>84.82</v>
      </c>
    </row>
    <row r="622">
      <c r="A622" s="2">
        <f>IFERROR(__xludf.DUMMYFUNCTION("""COMPUTED_VALUE"""),43637.66666666667)</f>
        <v>43637.66667</v>
      </c>
      <c r="B622" s="1">
        <f>IFERROR(__xludf.DUMMYFUNCTION("""COMPUTED_VALUE"""),84.82)</f>
        <v>84.82</v>
      </c>
    </row>
    <row r="623">
      <c r="A623" s="2">
        <f>IFERROR(__xludf.DUMMYFUNCTION("""COMPUTED_VALUE"""),43640.66666666667)</f>
        <v>43640.66667</v>
      </c>
      <c r="B623" s="1">
        <f>IFERROR(__xludf.DUMMYFUNCTION("""COMPUTED_VALUE"""),83.9)</f>
        <v>83.9</v>
      </c>
    </row>
    <row r="624">
      <c r="A624" s="2">
        <f>IFERROR(__xludf.DUMMYFUNCTION("""COMPUTED_VALUE"""),43641.66666666667)</f>
        <v>43641.66667</v>
      </c>
      <c r="B624" s="1">
        <f>IFERROR(__xludf.DUMMYFUNCTION("""COMPUTED_VALUE"""),83.27)</f>
        <v>83.27</v>
      </c>
    </row>
    <row r="625">
      <c r="A625" s="2">
        <f>IFERROR(__xludf.DUMMYFUNCTION("""COMPUTED_VALUE"""),43642.66666666667)</f>
        <v>43642.66667</v>
      </c>
      <c r="B625" s="1">
        <f>IFERROR(__xludf.DUMMYFUNCTION("""COMPUTED_VALUE"""),84.59)</f>
        <v>84.59</v>
      </c>
    </row>
    <row r="626">
      <c r="A626" s="2">
        <f>IFERROR(__xludf.DUMMYFUNCTION("""COMPUTED_VALUE"""),43643.66666666667)</f>
        <v>43643.66667</v>
      </c>
      <c r="B626" s="1">
        <f>IFERROR(__xludf.DUMMYFUNCTION("""COMPUTED_VALUE"""),83.98)</f>
        <v>83.98</v>
      </c>
    </row>
    <row r="627">
      <c r="A627" s="2">
        <f>IFERROR(__xludf.DUMMYFUNCTION("""COMPUTED_VALUE"""),43644.66666666667)</f>
        <v>43644.66667</v>
      </c>
      <c r="B627" s="1">
        <f>IFERROR(__xludf.DUMMYFUNCTION("""COMPUTED_VALUE"""),85.02)</f>
        <v>85.02</v>
      </c>
    </row>
    <row r="628">
      <c r="A628" s="2">
        <f>IFERROR(__xludf.DUMMYFUNCTION("""COMPUTED_VALUE"""),43647.66666666667)</f>
        <v>43647.66667</v>
      </c>
      <c r="B628" s="1">
        <f>IFERROR(__xludf.DUMMYFUNCTION("""COMPUTED_VALUE"""),85.17)</f>
        <v>85.17</v>
      </c>
    </row>
    <row r="629">
      <c r="A629" s="2">
        <f>IFERROR(__xludf.DUMMYFUNCTION("""COMPUTED_VALUE"""),43648.66666666667)</f>
        <v>43648.66667</v>
      </c>
      <c r="B629" s="1">
        <f>IFERROR(__xludf.DUMMYFUNCTION("""COMPUTED_VALUE"""),83.64)</f>
        <v>83.64</v>
      </c>
    </row>
    <row r="630">
      <c r="A630" s="2">
        <f>IFERROR(__xludf.DUMMYFUNCTION("""COMPUTED_VALUE"""),43649.54166666667)</f>
        <v>43649.54167</v>
      </c>
      <c r="B630" s="1">
        <f>IFERROR(__xludf.DUMMYFUNCTION("""COMPUTED_VALUE"""),84.08)</f>
        <v>84.08</v>
      </c>
    </row>
    <row r="631">
      <c r="A631" s="2">
        <f>IFERROR(__xludf.DUMMYFUNCTION("""COMPUTED_VALUE"""),43651.66666666667)</f>
        <v>43651.66667</v>
      </c>
      <c r="B631" s="1">
        <f>IFERROR(__xludf.DUMMYFUNCTION("""COMPUTED_VALUE"""),84.25)</f>
        <v>84.25</v>
      </c>
    </row>
    <row r="632">
      <c r="A632" s="2">
        <f>IFERROR(__xludf.DUMMYFUNCTION("""COMPUTED_VALUE"""),43654.66666666667)</f>
        <v>43654.66667</v>
      </c>
      <c r="B632" s="1">
        <f>IFERROR(__xludf.DUMMYFUNCTION("""COMPUTED_VALUE"""),84.16)</f>
        <v>84.16</v>
      </c>
    </row>
    <row r="633">
      <c r="A633" s="2">
        <f>IFERROR(__xludf.DUMMYFUNCTION("""COMPUTED_VALUE"""),43655.66666666667)</f>
        <v>43655.66667</v>
      </c>
      <c r="B633" s="1">
        <f>IFERROR(__xludf.DUMMYFUNCTION("""COMPUTED_VALUE"""),84.3)</f>
        <v>84.3</v>
      </c>
    </row>
    <row r="634">
      <c r="A634" s="2">
        <f>IFERROR(__xludf.DUMMYFUNCTION("""COMPUTED_VALUE"""),43656.66666666667)</f>
        <v>43656.66667</v>
      </c>
      <c r="B634" s="1">
        <f>IFERROR(__xludf.DUMMYFUNCTION("""COMPUTED_VALUE"""),85.56)</f>
        <v>85.56</v>
      </c>
    </row>
    <row r="635">
      <c r="A635" s="2">
        <f>IFERROR(__xludf.DUMMYFUNCTION("""COMPUTED_VALUE"""),43657.66666666667)</f>
        <v>43657.66667</v>
      </c>
      <c r="B635" s="1">
        <f>IFERROR(__xludf.DUMMYFUNCTION("""COMPUTED_VALUE"""),85.5)</f>
        <v>85.5</v>
      </c>
    </row>
    <row r="636">
      <c r="A636" s="2">
        <f>IFERROR(__xludf.DUMMYFUNCTION("""COMPUTED_VALUE"""),43658.66666666667)</f>
        <v>43658.66667</v>
      </c>
      <c r="B636" s="1">
        <f>IFERROR(__xludf.DUMMYFUNCTION("""COMPUTED_VALUE"""),85.82)</f>
        <v>85.82</v>
      </c>
    </row>
    <row r="637">
      <c r="A637" s="2">
        <f>IFERROR(__xludf.DUMMYFUNCTION("""COMPUTED_VALUE"""),43661.66666666667)</f>
        <v>43661.66667</v>
      </c>
      <c r="B637" s="1">
        <f>IFERROR(__xludf.DUMMYFUNCTION("""COMPUTED_VALUE"""),84.95)</f>
        <v>84.95</v>
      </c>
    </row>
    <row r="638">
      <c r="A638" s="2">
        <f>IFERROR(__xludf.DUMMYFUNCTION("""COMPUTED_VALUE"""),43662.66666666667)</f>
        <v>43662.66667</v>
      </c>
      <c r="B638" s="1">
        <f>IFERROR(__xludf.DUMMYFUNCTION("""COMPUTED_VALUE"""),83.89)</f>
        <v>83.89</v>
      </c>
    </row>
    <row r="639">
      <c r="A639" s="2">
        <f>IFERROR(__xludf.DUMMYFUNCTION("""COMPUTED_VALUE"""),43663.66666666667)</f>
        <v>43663.66667</v>
      </c>
      <c r="B639" s="1">
        <f>IFERROR(__xludf.DUMMYFUNCTION("""COMPUTED_VALUE"""),82.83)</f>
        <v>82.83</v>
      </c>
    </row>
    <row r="640">
      <c r="A640" s="2">
        <f>IFERROR(__xludf.DUMMYFUNCTION("""COMPUTED_VALUE"""),43664.66666666667)</f>
        <v>43664.66667</v>
      </c>
      <c r="B640" s="1">
        <f>IFERROR(__xludf.DUMMYFUNCTION("""COMPUTED_VALUE"""),82.73)</f>
        <v>82.73</v>
      </c>
    </row>
    <row r="641">
      <c r="A641" s="2">
        <f>IFERROR(__xludf.DUMMYFUNCTION("""COMPUTED_VALUE"""),43665.66666666667)</f>
        <v>43665.66667</v>
      </c>
      <c r="B641" s="1">
        <f>IFERROR(__xludf.DUMMYFUNCTION("""COMPUTED_VALUE"""),83.18)</f>
        <v>83.18</v>
      </c>
    </row>
    <row r="642">
      <c r="A642" s="2">
        <f>IFERROR(__xludf.DUMMYFUNCTION("""COMPUTED_VALUE"""),43668.66666666667)</f>
        <v>43668.66667</v>
      </c>
      <c r="B642" s="1">
        <f>IFERROR(__xludf.DUMMYFUNCTION("""COMPUTED_VALUE"""),83.57)</f>
        <v>83.57</v>
      </c>
    </row>
    <row r="643">
      <c r="A643" s="2">
        <f>IFERROR(__xludf.DUMMYFUNCTION("""COMPUTED_VALUE"""),43669.66666666667)</f>
        <v>43669.66667</v>
      </c>
      <c r="B643" s="1">
        <f>IFERROR(__xludf.DUMMYFUNCTION("""COMPUTED_VALUE"""),83.93)</f>
        <v>83.93</v>
      </c>
    </row>
    <row r="644">
      <c r="A644" s="2">
        <f>IFERROR(__xludf.DUMMYFUNCTION("""COMPUTED_VALUE"""),43670.66666666667)</f>
        <v>43670.66667</v>
      </c>
      <c r="B644" s="1">
        <f>IFERROR(__xludf.DUMMYFUNCTION("""COMPUTED_VALUE"""),84.2)</f>
        <v>84.2</v>
      </c>
    </row>
    <row r="645">
      <c r="A645" s="2">
        <f>IFERROR(__xludf.DUMMYFUNCTION("""COMPUTED_VALUE"""),43671.66666666667)</f>
        <v>43671.66667</v>
      </c>
      <c r="B645" s="1">
        <f>IFERROR(__xludf.DUMMYFUNCTION("""COMPUTED_VALUE"""),83.15)</f>
        <v>83.15</v>
      </c>
    </row>
    <row r="646">
      <c r="A646" s="2">
        <f>IFERROR(__xludf.DUMMYFUNCTION("""COMPUTED_VALUE"""),43672.66666666667)</f>
        <v>43672.66667</v>
      </c>
      <c r="B646" s="1">
        <f>IFERROR(__xludf.DUMMYFUNCTION("""COMPUTED_VALUE"""),82.72)</f>
        <v>82.72</v>
      </c>
    </row>
    <row r="647">
      <c r="A647" s="2">
        <f>IFERROR(__xludf.DUMMYFUNCTION("""COMPUTED_VALUE"""),43675.66666666667)</f>
        <v>43675.66667</v>
      </c>
      <c r="B647" s="1">
        <f>IFERROR(__xludf.DUMMYFUNCTION("""COMPUTED_VALUE"""),82.25)</f>
        <v>82.25</v>
      </c>
    </row>
    <row r="648">
      <c r="A648" s="2">
        <f>IFERROR(__xludf.DUMMYFUNCTION("""COMPUTED_VALUE"""),43676.66666666667)</f>
        <v>43676.66667</v>
      </c>
      <c r="B648" s="1">
        <f>IFERROR(__xludf.DUMMYFUNCTION("""COMPUTED_VALUE"""),83.38)</f>
        <v>83.38</v>
      </c>
    </row>
    <row r="649">
      <c r="A649" s="2">
        <f>IFERROR(__xludf.DUMMYFUNCTION("""COMPUTED_VALUE"""),43677.66666666667)</f>
        <v>43677.66667</v>
      </c>
      <c r="B649" s="1">
        <f>IFERROR(__xludf.DUMMYFUNCTION("""COMPUTED_VALUE"""),82.97)</f>
        <v>82.97</v>
      </c>
    </row>
    <row r="650">
      <c r="A650" s="2">
        <f>IFERROR(__xludf.DUMMYFUNCTION("""COMPUTED_VALUE"""),43678.66666666667)</f>
        <v>43678.66667</v>
      </c>
      <c r="B650" s="1">
        <f>IFERROR(__xludf.DUMMYFUNCTION("""COMPUTED_VALUE"""),80.87)</f>
        <v>80.87</v>
      </c>
    </row>
    <row r="651">
      <c r="A651" s="2">
        <f>IFERROR(__xludf.DUMMYFUNCTION("""COMPUTED_VALUE"""),43679.66666666667)</f>
        <v>43679.66667</v>
      </c>
      <c r="B651" s="1">
        <f>IFERROR(__xludf.DUMMYFUNCTION("""COMPUTED_VALUE"""),79.74)</f>
        <v>79.74</v>
      </c>
    </row>
    <row r="652">
      <c r="A652" s="2">
        <f>IFERROR(__xludf.DUMMYFUNCTION("""COMPUTED_VALUE"""),43682.66666666667)</f>
        <v>43682.66667</v>
      </c>
      <c r="B652" s="1">
        <f>IFERROR(__xludf.DUMMYFUNCTION("""COMPUTED_VALUE"""),77.23)</f>
        <v>77.23</v>
      </c>
    </row>
    <row r="653">
      <c r="A653" s="2">
        <f>IFERROR(__xludf.DUMMYFUNCTION("""COMPUTED_VALUE"""),43683.66666666667)</f>
        <v>43683.66667</v>
      </c>
      <c r="B653" s="1">
        <f>IFERROR(__xludf.DUMMYFUNCTION("""COMPUTED_VALUE"""),77.2)</f>
        <v>77.2</v>
      </c>
    </row>
    <row r="654">
      <c r="A654" s="2">
        <f>IFERROR(__xludf.DUMMYFUNCTION("""COMPUTED_VALUE"""),43684.66666666667)</f>
        <v>43684.66667</v>
      </c>
      <c r="B654" s="1">
        <f>IFERROR(__xludf.DUMMYFUNCTION("""COMPUTED_VALUE"""),76.53)</f>
        <v>76.53</v>
      </c>
    </row>
    <row r="655">
      <c r="A655" s="2">
        <f>IFERROR(__xludf.DUMMYFUNCTION("""COMPUTED_VALUE"""),43685.66666666667)</f>
        <v>43685.66667</v>
      </c>
      <c r="B655" s="1">
        <f>IFERROR(__xludf.DUMMYFUNCTION("""COMPUTED_VALUE"""),78.7)</f>
        <v>78.7</v>
      </c>
    </row>
    <row r="656">
      <c r="A656" s="2">
        <f>IFERROR(__xludf.DUMMYFUNCTION("""COMPUTED_VALUE"""),43686.66666666667)</f>
        <v>43686.66667</v>
      </c>
      <c r="B656" s="1">
        <f>IFERROR(__xludf.DUMMYFUNCTION("""COMPUTED_VALUE"""),77.74)</f>
        <v>77.74</v>
      </c>
    </row>
    <row r="657">
      <c r="A657" s="2">
        <f>IFERROR(__xludf.DUMMYFUNCTION("""COMPUTED_VALUE"""),43689.66666666667)</f>
        <v>43689.66667</v>
      </c>
      <c r="B657" s="1">
        <f>IFERROR(__xludf.DUMMYFUNCTION("""COMPUTED_VALUE"""),76.73)</f>
        <v>76.73</v>
      </c>
    </row>
    <row r="658">
      <c r="A658" s="2">
        <f>IFERROR(__xludf.DUMMYFUNCTION("""COMPUTED_VALUE"""),43690.66666666667)</f>
        <v>43690.66667</v>
      </c>
      <c r="B658" s="1">
        <f>IFERROR(__xludf.DUMMYFUNCTION("""COMPUTED_VALUE"""),77.58)</f>
        <v>77.58</v>
      </c>
    </row>
    <row r="659">
      <c r="A659" s="2">
        <f>IFERROR(__xludf.DUMMYFUNCTION("""COMPUTED_VALUE"""),43691.66666666667)</f>
        <v>43691.66667</v>
      </c>
      <c r="B659" s="1">
        <f>IFERROR(__xludf.DUMMYFUNCTION("""COMPUTED_VALUE"""),74.3)</f>
        <v>74.3</v>
      </c>
    </row>
    <row r="660">
      <c r="A660" s="2">
        <f>IFERROR(__xludf.DUMMYFUNCTION("""COMPUTED_VALUE"""),43692.66666666667)</f>
        <v>43692.66667</v>
      </c>
      <c r="B660" s="1">
        <f>IFERROR(__xludf.DUMMYFUNCTION("""COMPUTED_VALUE"""),73.92)</f>
        <v>73.92</v>
      </c>
    </row>
    <row r="661">
      <c r="A661" s="2">
        <f>IFERROR(__xludf.DUMMYFUNCTION("""COMPUTED_VALUE"""),43693.66666666667)</f>
        <v>43693.66667</v>
      </c>
      <c r="B661" s="1">
        <f>IFERROR(__xludf.DUMMYFUNCTION("""COMPUTED_VALUE"""),75.06)</f>
        <v>75.06</v>
      </c>
    </row>
    <row r="662">
      <c r="A662" s="2">
        <f>IFERROR(__xludf.DUMMYFUNCTION("""COMPUTED_VALUE"""),43696.66666666667)</f>
        <v>43696.66667</v>
      </c>
      <c r="B662" s="1">
        <f>IFERROR(__xludf.DUMMYFUNCTION("""COMPUTED_VALUE"""),76.86)</f>
        <v>76.86</v>
      </c>
    </row>
    <row r="663">
      <c r="A663" s="2">
        <f>IFERROR(__xludf.DUMMYFUNCTION("""COMPUTED_VALUE"""),43697.66666666667)</f>
        <v>43697.66667</v>
      </c>
      <c r="B663" s="1">
        <f>IFERROR(__xludf.DUMMYFUNCTION("""COMPUTED_VALUE"""),76.17)</f>
        <v>76.17</v>
      </c>
    </row>
    <row r="664">
      <c r="A664" s="2">
        <f>IFERROR(__xludf.DUMMYFUNCTION("""COMPUTED_VALUE"""),43698.66666666667)</f>
        <v>43698.66667</v>
      </c>
      <c r="B664" s="1">
        <f>IFERROR(__xludf.DUMMYFUNCTION("""COMPUTED_VALUE"""),76.74)</f>
        <v>76.74</v>
      </c>
    </row>
    <row r="665">
      <c r="A665" s="2">
        <f>IFERROR(__xludf.DUMMYFUNCTION("""COMPUTED_VALUE"""),43699.66666666667)</f>
        <v>43699.66667</v>
      </c>
      <c r="B665" s="1">
        <f>IFERROR(__xludf.DUMMYFUNCTION("""COMPUTED_VALUE"""),76.21)</f>
        <v>76.21</v>
      </c>
    </row>
    <row r="666">
      <c r="A666" s="2">
        <f>IFERROR(__xludf.DUMMYFUNCTION("""COMPUTED_VALUE"""),43700.66666666667)</f>
        <v>43700.66667</v>
      </c>
      <c r="B666" s="1">
        <f>IFERROR(__xludf.DUMMYFUNCTION("""COMPUTED_VALUE"""),73.61)</f>
        <v>73.61</v>
      </c>
    </row>
    <row r="667">
      <c r="A667" s="2">
        <f>IFERROR(__xludf.DUMMYFUNCTION("""COMPUTED_VALUE"""),43703.66666666667)</f>
        <v>43703.66667</v>
      </c>
      <c r="B667" s="1">
        <f>IFERROR(__xludf.DUMMYFUNCTION("""COMPUTED_VALUE"""),73.87)</f>
        <v>73.87</v>
      </c>
    </row>
    <row r="668">
      <c r="A668" s="2">
        <f>IFERROR(__xludf.DUMMYFUNCTION("""COMPUTED_VALUE"""),43704.66666666667)</f>
        <v>43704.66667</v>
      </c>
      <c r="B668" s="1">
        <f>IFERROR(__xludf.DUMMYFUNCTION("""COMPUTED_VALUE"""),73.29)</f>
        <v>73.29</v>
      </c>
    </row>
    <row r="669">
      <c r="A669" s="2">
        <f>IFERROR(__xludf.DUMMYFUNCTION("""COMPUTED_VALUE"""),43705.66666666667)</f>
        <v>43705.66667</v>
      </c>
      <c r="B669" s="1">
        <f>IFERROR(__xludf.DUMMYFUNCTION("""COMPUTED_VALUE"""),74.56)</f>
        <v>74.56</v>
      </c>
    </row>
    <row r="670">
      <c r="A670" s="2">
        <f>IFERROR(__xludf.DUMMYFUNCTION("""COMPUTED_VALUE"""),43706.66666666667)</f>
        <v>43706.66667</v>
      </c>
      <c r="B670" s="1">
        <f>IFERROR(__xludf.DUMMYFUNCTION("""COMPUTED_VALUE"""),75.76)</f>
        <v>75.76</v>
      </c>
    </row>
    <row r="671">
      <c r="A671" s="2">
        <f>IFERROR(__xludf.DUMMYFUNCTION("""COMPUTED_VALUE"""),43707.66666666667)</f>
        <v>43707.66667</v>
      </c>
      <c r="B671" s="1">
        <f>IFERROR(__xludf.DUMMYFUNCTION("""COMPUTED_VALUE"""),75.74)</f>
        <v>75.74</v>
      </c>
    </row>
    <row r="672">
      <c r="A672" s="2">
        <f>IFERROR(__xludf.DUMMYFUNCTION("""COMPUTED_VALUE"""),43711.66666666667)</f>
        <v>43711.66667</v>
      </c>
      <c r="B672" s="1">
        <f>IFERROR(__xludf.DUMMYFUNCTION("""COMPUTED_VALUE"""),75.29)</f>
        <v>75.29</v>
      </c>
    </row>
    <row r="673">
      <c r="A673" s="2">
        <f>IFERROR(__xludf.DUMMYFUNCTION("""COMPUTED_VALUE"""),43712.66666666667)</f>
        <v>43712.66667</v>
      </c>
      <c r="B673" s="1">
        <f>IFERROR(__xludf.DUMMYFUNCTION("""COMPUTED_VALUE"""),76.4)</f>
        <v>76.4</v>
      </c>
    </row>
    <row r="674">
      <c r="A674" s="2">
        <f>IFERROR(__xludf.DUMMYFUNCTION("""COMPUTED_VALUE"""),43713.66666666667)</f>
        <v>43713.66667</v>
      </c>
      <c r="B674" s="1">
        <f>IFERROR(__xludf.DUMMYFUNCTION("""COMPUTED_VALUE"""),77.55)</f>
        <v>77.55</v>
      </c>
    </row>
    <row r="675">
      <c r="A675" s="2">
        <f>IFERROR(__xludf.DUMMYFUNCTION("""COMPUTED_VALUE"""),43714.66666666667)</f>
        <v>43714.66667</v>
      </c>
      <c r="B675" s="1">
        <f>IFERROR(__xludf.DUMMYFUNCTION("""COMPUTED_VALUE"""),77.78)</f>
        <v>77.78</v>
      </c>
    </row>
    <row r="676">
      <c r="A676" s="2">
        <f>IFERROR(__xludf.DUMMYFUNCTION("""COMPUTED_VALUE"""),43717.66666666667)</f>
        <v>43717.66667</v>
      </c>
      <c r="B676" s="1">
        <f>IFERROR(__xludf.DUMMYFUNCTION("""COMPUTED_VALUE"""),79.62)</f>
        <v>79.62</v>
      </c>
    </row>
    <row r="677">
      <c r="A677" s="2">
        <f>IFERROR(__xludf.DUMMYFUNCTION("""COMPUTED_VALUE"""),43718.66666666667)</f>
        <v>43718.66667</v>
      </c>
      <c r="B677" s="1">
        <f>IFERROR(__xludf.DUMMYFUNCTION("""COMPUTED_VALUE"""),80.6)</f>
        <v>80.6</v>
      </c>
    </row>
    <row r="678">
      <c r="A678" s="2">
        <f>IFERROR(__xludf.DUMMYFUNCTION("""COMPUTED_VALUE"""),43719.66666666667)</f>
        <v>43719.66667</v>
      </c>
      <c r="B678" s="1">
        <f>IFERROR(__xludf.DUMMYFUNCTION("""COMPUTED_VALUE"""),80.76)</f>
        <v>80.76</v>
      </c>
    </row>
    <row r="679">
      <c r="A679" s="2">
        <f>IFERROR(__xludf.DUMMYFUNCTION("""COMPUTED_VALUE"""),43720.66666666667)</f>
        <v>43720.66667</v>
      </c>
      <c r="B679" s="1">
        <f>IFERROR(__xludf.DUMMYFUNCTION("""COMPUTED_VALUE"""),80.18)</f>
        <v>80.18</v>
      </c>
    </row>
    <row r="680">
      <c r="A680" s="2">
        <f>IFERROR(__xludf.DUMMYFUNCTION("""COMPUTED_VALUE"""),43721.66666666667)</f>
        <v>43721.66667</v>
      </c>
      <c r="B680" s="1">
        <f>IFERROR(__xludf.DUMMYFUNCTION("""COMPUTED_VALUE"""),80.8)</f>
        <v>80.8</v>
      </c>
    </row>
    <row r="681">
      <c r="A681" s="2">
        <f>IFERROR(__xludf.DUMMYFUNCTION("""COMPUTED_VALUE"""),43724.66666666667)</f>
        <v>43724.66667</v>
      </c>
      <c r="B681" s="1">
        <f>IFERROR(__xludf.DUMMYFUNCTION("""COMPUTED_VALUE"""),84.06)</f>
        <v>84.06</v>
      </c>
    </row>
    <row r="682">
      <c r="A682" s="2">
        <f>IFERROR(__xludf.DUMMYFUNCTION("""COMPUTED_VALUE"""),43725.66666666667)</f>
        <v>43725.66667</v>
      </c>
      <c r="B682" s="1">
        <f>IFERROR(__xludf.DUMMYFUNCTION("""COMPUTED_VALUE"""),82.48)</f>
        <v>82.48</v>
      </c>
    </row>
    <row r="683">
      <c r="A683" s="2">
        <f>IFERROR(__xludf.DUMMYFUNCTION("""COMPUTED_VALUE"""),43726.66666666667)</f>
        <v>43726.66667</v>
      </c>
      <c r="B683" s="1">
        <f>IFERROR(__xludf.DUMMYFUNCTION("""COMPUTED_VALUE"""),81.92)</f>
        <v>81.92</v>
      </c>
    </row>
    <row r="684">
      <c r="A684" s="2">
        <f>IFERROR(__xludf.DUMMYFUNCTION("""COMPUTED_VALUE"""),43727.66666666667)</f>
        <v>43727.66667</v>
      </c>
      <c r="B684" s="1">
        <f>IFERROR(__xludf.DUMMYFUNCTION("""COMPUTED_VALUE"""),81.46)</f>
        <v>81.46</v>
      </c>
    </row>
    <row r="685">
      <c r="A685" s="2">
        <f>IFERROR(__xludf.DUMMYFUNCTION("""COMPUTED_VALUE"""),43728.66666666667)</f>
        <v>43728.66667</v>
      </c>
      <c r="B685" s="1">
        <f>IFERROR(__xludf.DUMMYFUNCTION("""COMPUTED_VALUE"""),81.64)</f>
        <v>81.64</v>
      </c>
    </row>
    <row r="686">
      <c r="A686" s="2">
        <f>IFERROR(__xludf.DUMMYFUNCTION("""COMPUTED_VALUE"""),43731.66666666667)</f>
        <v>43731.66667</v>
      </c>
      <c r="B686" s="1">
        <f>IFERROR(__xludf.DUMMYFUNCTION("""COMPUTED_VALUE"""),81.67)</f>
        <v>81.67</v>
      </c>
    </row>
    <row r="687">
      <c r="A687" s="2">
        <f>IFERROR(__xludf.DUMMYFUNCTION("""COMPUTED_VALUE"""),43732.66666666667)</f>
        <v>43732.66667</v>
      </c>
      <c r="B687" s="1">
        <f>IFERROR(__xludf.DUMMYFUNCTION("""COMPUTED_VALUE"""),80.3)</f>
        <v>80.3</v>
      </c>
    </row>
    <row r="688">
      <c r="A688" s="2">
        <f>IFERROR(__xludf.DUMMYFUNCTION("""COMPUTED_VALUE"""),43733.66666666667)</f>
        <v>43733.66667</v>
      </c>
      <c r="B688" s="1">
        <f>IFERROR(__xludf.DUMMYFUNCTION("""COMPUTED_VALUE"""),80.35)</f>
        <v>80.35</v>
      </c>
    </row>
    <row r="689">
      <c r="A689" s="2">
        <f>IFERROR(__xludf.DUMMYFUNCTION("""COMPUTED_VALUE"""),43734.66666666667)</f>
        <v>43734.66667</v>
      </c>
      <c r="B689" s="1">
        <f>IFERROR(__xludf.DUMMYFUNCTION("""COMPUTED_VALUE"""),78.64)</f>
        <v>78.64</v>
      </c>
    </row>
    <row r="690">
      <c r="A690" s="2">
        <f>IFERROR(__xludf.DUMMYFUNCTION("""COMPUTED_VALUE"""),43735.66666666667)</f>
        <v>43735.66667</v>
      </c>
      <c r="B690" s="1">
        <f>IFERROR(__xludf.DUMMYFUNCTION("""COMPUTED_VALUE"""),78.49)</f>
        <v>78.49</v>
      </c>
    </row>
    <row r="691">
      <c r="A691" s="2">
        <f>IFERROR(__xludf.DUMMYFUNCTION("""COMPUTED_VALUE"""),43738.66666666667)</f>
        <v>43738.66667</v>
      </c>
      <c r="B691" s="1">
        <f>IFERROR(__xludf.DUMMYFUNCTION("""COMPUTED_VALUE"""),78.02)</f>
        <v>78.02</v>
      </c>
    </row>
    <row r="692">
      <c r="A692" s="2">
        <f>IFERROR(__xludf.DUMMYFUNCTION("""COMPUTED_VALUE"""),43739.66666666667)</f>
        <v>43739.66667</v>
      </c>
      <c r="B692" s="1">
        <f>IFERROR(__xludf.DUMMYFUNCTION("""COMPUTED_VALUE"""),76.18)</f>
        <v>76.18</v>
      </c>
    </row>
    <row r="693">
      <c r="A693" s="2">
        <f>IFERROR(__xludf.DUMMYFUNCTION("""COMPUTED_VALUE"""),43740.66666666667)</f>
        <v>43740.66667</v>
      </c>
      <c r="B693" s="1">
        <f>IFERROR(__xludf.DUMMYFUNCTION("""COMPUTED_VALUE"""),74.19)</f>
        <v>74.19</v>
      </c>
    </row>
    <row r="694">
      <c r="A694" s="2">
        <f>IFERROR(__xludf.DUMMYFUNCTION("""COMPUTED_VALUE"""),43741.66666666667)</f>
        <v>43741.66667</v>
      </c>
      <c r="B694" s="1">
        <f>IFERROR(__xludf.DUMMYFUNCTION("""COMPUTED_VALUE"""),75.12)</f>
        <v>75.12</v>
      </c>
    </row>
    <row r="695">
      <c r="A695" s="2">
        <f>IFERROR(__xludf.DUMMYFUNCTION("""COMPUTED_VALUE"""),43742.66666666667)</f>
        <v>43742.66667</v>
      </c>
      <c r="B695" s="1">
        <f>IFERROR(__xludf.DUMMYFUNCTION("""COMPUTED_VALUE"""),75.53)</f>
        <v>75.53</v>
      </c>
    </row>
    <row r="696">
      <c r="A696" s="2">
        <f>IFERROR(__xludf.DUMMYFUNCTION("""COMPUTED_VALUE"""),43745.66666666667)</f>
        <v>43745.66667</v>
      </c>
      <c r="B696" s="1">
        <f>IFERROR(__xludf.DUMMYFUNCTION("""COMPUTED_VALUE"""),74.77)</f>
        <v>74.77</v>
      </c>
    </row>
    <row r="697">
      <c r="A697" s="2">
        <f>IFERROR(__xludf.DUMMYFUNCTION("""COMPUTED_VALUE"""),43746.66666666667)</f>
        <v>43746.66667</v>
      </c>
      <c r="B697" s="1">
        <f>IFERROR(__xludf.DUMMYFUNCTION("""COMPUTED_VALUE"""),73.38)</f>
        <v>73.38</v>
      </c>
    </row>
    <row r="698">
      <c r="A698" s="2">
        <f>IFERROR(__xludf.DUMMYFUNCTION("""COMPUTED_VALUE"""),43747.66666666667)</f>
        <v>43747.66667</v>
      </c>
      <c r="B698" s="1">
        <f>IFERROR(__xludf.DUMMYFUNCTION("""COMPUTED_VALUE"""),74.11)</f>
        <v>74.11</v>
      </c>
    </row>
    <row r="699">
      <c r="A699" s="2">
        <f>IFERROR(__xludf.DUMMYFUNCTION("""COMPUTED_VALUE"""),43748.66666666667)</f>
        <v>43748.66667</v>
      </c>
      <c r="B699" s="1">
        <f>IFERROR(__xludf.DUMMYFUNCTION("""COMPUTED_VALUE"""),75.04)</f>
        <v>75.04</v>
      </c>
    </row>
    <row r="700">
      <c r="A700" s="2">
        <f>IFERROR(__xludf.DUMMYFUNCTION("""COMPUTED_VALUE"""),43749.66666666667)</f>
        <v>43749.66667</v>
      </c>
      <c r="B700" s="1">
        <f>IFERROR(__xludf.DUMMYFUNCTION("""COMPUTED_VALUE"""),76.25)</f>
        <v>76.25</v>
      </c>
    </row>
    <row r="701">
      <c r="A701" s="2">
        <f>IFERROR(__xludf.DUMMYFUNCTION("""COMPUTED_VALUE"""),43752.66666666667)</f>
        <v>43752.66667</v>
      </c>
      <c r="B701" s="1">
        <f>IFERROR(__xludf.DUMMYFUNCTION("""COMPUTED_VALUE"""),75.96)</f>
        <v>75.96</v>
      </c>
    </row>
    <row r="702">
      <c r="A702" s="2">
        <f>IFERROR(__xludf.DUMMYFUNCTION("""COMPUTED_VALUE"""),43753.66666666667)</f>
        <v>43753.66667</v>
      </c>
      <c r="B702" s="1">
        <f>IFERROR(__xludf.DUMMYFUNCTION("""COMPUTED_VALUE"""),76.34)</f>
        <v>76.34</v>
      </c>
    </row>
    <row r="703">
      <c r="A703" s="2">
        <f>IFERROR(__xludf.DUMMYFUNCTION("""COMPUTED_VALUE"""),43754.66666666667)</f>
        <v>43754.66667</v>
      </c>
      <c r="B703" s="1">
        <f>IFERROR(__xludf.DUMMYFUNCTION("""COMPUTED_VALUE"""),75.35)</f>
        <v>75.35</v>
      </c>
    </row>
    <row r="704">
      <c r="A704" s="2">
        <f>IFERROR(__xludf.DUMMYFUNCTION("""COMPUTED_VALUE"""),43755.66666666667)</f>
        <v>43755.66667</v>
      </c>
      <c r="B704" s="1">
        <f>IFERROR(__xludf.DUMMYFUNCTION("""COMPUTED_VALUE"""),75.38)</f>
        <v>75.38</v>
      </c>
    </row>
    <row r="705">
      <c r="A705" s="2">
        <f>IFERROR(__xludf.DUMMYFUNCTION("""COMPUTED_VALUE"""),43756.66666666667)</f>
        <v>43756.66667</v>
      </c>
      <c r="B705" s="1">
        <f>IFERROR(__xludf.DUMMYFUNCTION("""COMPUTED_VALUE"""),74.85)</f>
        <v>74.85</v>
      </c>
    </row>
    <row r="706">
      <c r="A706" s="2">
        <f>IFERROR(__xludf.DUMMYFUNCTION("""COMPUTED_VALUE"""),43759.66666666667)</f>
        <v>43759.66667</v>
      </c>
      <c r="B706" s="1">
        <f>IFERROR(__xludf.DUMMYFUNCTION("""COMPUTED_VALUE"""),76.21)</f>
        <v>76.21</v>
      </c>
    </row>
    <row r="707">
      <c r="A707" s="2">
        <f>IFERROR(__xludf.DUMMYFUNCTION("""COMPUTED_VALUE"""),43760.66666666667)</f>
        <v>43760.66667</v>
      </c>
      <c r="B707" s="1">
        <f>IFERROR(__xludf.DUMMYFUNCTION("""COMPUTED_VALUE"""),77.19)</f>
        <v>77.19</v>
      </c>
    </row>
    <row r="708">
      <c r="A708" s="2">
        <f>IFERROR(__xludf.DUMMYFUNCTION("""COMPUTED_VALUE"""),43761.66666666667)</f>
        <v>43761.66667</v>
      </c>
      <c r="B708" s="1">
        <f>IFERROR(__xludf.DUMMYFUNCTION("""COMPUTED_VALUE"""),77.88)</f>
        <v>77.88</v>
      </c>
    </row>
    <row r="709">
      <c r="A709" s="2">
        <f>IFERROR(__xludf.DUMMYFUNCTION("""COMPUTED_VALUE"""),43762.66666666667)</f>
        <v>43762.66667</v>
      </c>
      <c r="B709" s="1">
        <f>IFERROR(__xludf.DUMMYFUNCTION("""COMPUTED_VALUE"""),77.46)</f>
        <v>77.46</v>
      </c>
    </row>
    <row r="710">
      <c r="A710" s="2">
        <f>IFERROR(__xludf.DUMMYFUNCTION("""COMPUTED_VALUE"""),43763.66666666667)</f>
        <v>43763.66667</v>
      </c>
      <c r="B710" s="1">
        <f>IFERROR(__xludf.DUMMYFUNCTION("""COMPUTED_VALUE"""),78.18)</f>
        <v>78.18</v>
      </c>
    </row>
    <row r="711">
      <c r="A711" s="2">
        <f>IFERROR(__xludf.DUMMYFUNCTION("""COMPUTED_VALUE"""),43766.66666666667)</f>
        <v>43766.66667</v>
      </c>
      <c r="B711" s="1">
        <f>IFERROR(__xludf.DUMMYFUNCTION("""COMPUTED_VALUE"""),77.7)</f>
        <v>77.7</v>
      </c>
    </row>
    <row r="712">
      <c r="A712" s="2">
        <f>IFERROR(__xludf.DUMMYFUNCTION("""COMPUTED_VALUE"""),43767.66666666667)</f>
        <v>43767.66667</v>
      </c>
      <c r="B712" s="1">
        <f>IFERROR(__xludf.DUMMYFUNCTION("""COMPUTED_VALUE"""),78.0)</f>
        <v>78</v>
      </c>
    </row>
    <row r="713">
      <c r="A713" s="2">
        <f>IFERROR(__xludf.DUMMYFUNCTION("""COMPUTED_VALUE"""),43768.66666666667)</f>
        <v>43768.66667</v>
      </c>
      <c r="B713" s="1">
        <f>IFERROR(__xludf.DUMMYFUNCTION("""COMPUTED_VALUE"""),76.35)</f>
        <v>76.35</v>
      </c>
    </row>
    <row r="714">
      <c r="A714" s="2">
        <f>IFERROR(__xludf.DUMMYFUNCTION("""COMPUTED_VALUE"""),43769.66666666667)</f>
        <v>43769.66667</v>
      </c>
      <c r="B714" s="1">
        <f>IFERROR(__xludf.DUMMYFUNCTION("""COMPUTED_VALUE"""),75.97)</f>
        <v>75.97</v>
      </c>
    </row>
    <row r="715">
      <c r="A715" s="2">
        <f>IFERROR(__xludf.DUMMYFUNCTION("""COMPUTED_VALUE"""),43770.66666666667)</f>
        <v>43770.66667</v>
      </c>
      <c r="B715" s="1">
        <f>IFERROR(__xludf.DUMMYFUNCTION("""COMPUTED_VALUE"""),77.87)</f>
        <v>77.87</v>
      </c>
    </row>
    <row r="716">
      <c r="A716" s="2">
        <f>IFERROR(__xludf.DUMMYFUNCTION("""COMPUTED_VALUE"""),43773.66666666667)</f>
        <v>43773.66667</v>
      </c>
      <c r="B716" s="1">
        <f>IFERROR(__xludf.DUMMYFUNCTION("""COMPUTED_VALUE"""),80.43)</f>
        <v>80.43</v>
      </c>
    </row>
    <row r="717">
      <c r="A717" s="2">
        <f>IFERROR(__xludf.DUMMYFUNCTION("""COMPUTED_VALUE"""),43774.66666666667)</f>
        <v>43774.66667</v>
      </c>
      <c r="B717" s="1">
        <f>IFERROR(__xludf.DUMMYFUNCTION("""COMPUTED_VALUE"""),80.74)</f>
        <v>80.74</v>
      </c>
    </row>
    <row r="718">
      <c r="A718" s="2">
        <f>IFERROR(__xludf.DUMMYFUNCTION("""COMPUTED_VALUE"""),43775.66666666667)</f>
        <v>43775.66667</v>
      </c>
      <c r="B718" s="1">
        <f>IFERROR(__xludf.DUMMYFUNCTION("""COMPUTED_VALUE"""),78.82)</f>
        <v>78.82</v>
      </c>
    </row>
    <row r="719">
      <c r="A719" s="2">
        <f>IFERROR(__xludf.DUMMYFUNCTION("""COMPUTED_VALUE"""),43776.66666666667)</f>
        <v>43776.66667</v>
      </c>
      <c r="B719" s="1">
        <f>IFERROR(__xludf.DUMMYFUNCTION("""COMPUTED_VALUE"""),80.04)</f>
        <v>80.04</v>
      </c>
    </row>
    <row r="720">
      <c r="A720" s="2">
        <f>IFERROR(__xludf.DUMMYFUNCTION("""COMPUTED_VALUE"""),43777.66666666667)</f>
        <v>43777.66667</v>
      </c>
      <c r="B720" s="1">
        <f>IFERROR(__xludf.DUMMYFUNCTION("""COMPUTED_VALUE"""),79.73)</f>
        <v>79.73</v>
      </c>
    </row>
    <row r="721">
      <c r="A721" s="2">
        <f>IFERROR(__xludf.DUMMYFUNCTION("""COMPUTED_VALUE"""),43780.66666666667)</f>
        <v>43780.66667</v>
      </c>
      <c r="B721" s="1">
        <f>IFERROR(__xludf.DUMMYFUNCTION("""COMPUTED_VALUE"""),79.19)</f>
        <v>79.19</v>
      </c>
    </row>
    <row r="722">
      <c r="A722" s="2">
        <f>IFERROR(__xludf.DUMMYFUNCTION("""COMPUTED_VALUE"""),43781.66666666667)</f>
        <v>43781.66667</v>
      </c>
      <c r="B722" s="1">
        <f>IFERROR(__xludf.DUMMYFUNCTION("""COMPUTED_VALUE"""),78.74)</f>
        <v>78.74</v>
      </c>
    </row>
    <row r="723">
      <c r="A723" s="2">
        <f>IFERROR(__xludf.DUMMYFUNCTION("""COMPUTED_VALUE"""),43782.66666666667)</f>
        <v>43782.66667</v>
      </c>
      <c r="B723" s="1">
        <f>IFERROR(__xludf.DUMMYFUNCTION("""COMPUTED_VALUE"""),78.17)</f>
        <v>78.17</v>
      </c>
    </row>
    <row r="724">
      <c r="A724" s="2">
        <f>IFERROR(__xludf.DUMMYFUNCTION("""COMPUTED_VALUE"""),43783.66666666667)</f>
        <v>43783.66667</v>
      </c>
      <c r="B724" s="1">
        <f>IFERROR(__xludf.DUMMYFUNCTION("""COMPUTED_VALUE"""),77.96)</f>
        <v>77.96</v>
      </c>
    </row>
    <row r="725">
      <c r="A725" s="2">
        <f>IFERROR(__xludf.DUMMYFUNCTION("""COMPUTED_VALUE"""),43784.66666666667)</f>
        <v>43784.66667</v>
      </c>
      <c r="B725" s="1">
        <f>IFERROR(__xludf.DUMMYFUNCTION("""COMPUTED_VALUE"""),78.61)</f>
        <v>78.61</v>
      </c>
    </row>
    <row r="726">
      <c r="A726" s="2">
        <f>IFERROR(__xludf.DUMMYFUNCTION("""COMPUTED_VALUE"""),43787.66666666667)</f>
        <v>43787.66667</v>
      </c>
      <c r="B726" s="1">
        <f>IFERROR(__xludf.DUMMYFUNCTION("""COMPUTED_VALUE"""),77.51)</f>
        <v>77.51</v>
      </c>
    </row>
    <row r="727">
      <c r="A727" s="2">
        <f>IFERROR(__xludf.DUMMYFUNCTION("""COMPUTED_VALUE"""),43788.66666666667)</f>
        <v>43788.66667</v>
      </c>
      <c r="B727" s="1">
        <f>IFERROR(__xludf.DUMMYFUNCTION("""COMPUTED_VALUE"""),76.23)</f>
        <v>76.23</v>
      </c>
    </row>
    <row r="728">
      <c r="A728" s="2">
        <f>IFERROR(__xludf.DUMMYFUNCTION("""COMPUTED_VALUE"""),43789.66666666667)</f>
        <v>43789.66667</v>
      </c>
      <c r="B728" s="1">
        <f>IFERROR(__xludf.DUMMYFUNCTION("""COMPUTED_VALUE"""),76.99)</f>
        <v>76.99</v>
      </c>
    </row>
    <row r="729">
      <c r="A729" s="2">
        <f>IFERROR(__xludf.DUMMYFUNCTION("""COMPUTED_VALUE"""),43790.66666666667)</f>
        <v>43790.66667</v>
      </c>
      <c r="B729" s="1">
        <f>IFERROR(__xludf.DUMMYFUNCTION("""COMPUTED_VALUE"""),78.21)</f>
        <v>78.21</v>
      </c>
    </row>
    <row r="730">
      <c r="A730" s="2">
        <f>IFERROR(__xludf.DUMMYFUNCTION("""COMPUTED_VALUE"""),43791.66666666667)</f>
        <v>43791.66667</v>
      </c>
      <c r="B730" s="1">
        <f>IFERROR(__xludf.DUMMYFUNCTION("""COMPUTED_VALUE"""),77.98)</f>
        <v>77.98</v>
      </c>
    </row>
    <row r="731">
      <c r="A731" s="2">
        <f>IFERROR(__xludf.DUMMYFUNCTION("""COMPUTED_VALUE"""),43794.66666666667)</f>
        <v>43794.66667</v>
      </c>
      <c r="B731" s="1">
        <f>IFERROR(__xludf.DUMMYFUNCTION("""COMPUTED_VALUE"""),78.28)</f>
        <v>78.28</v>
      </c>
    </row>
    <row r="732">
      <c r="A732" s="2">
        <f>IFERROR(__xludf.DUMMYFUNCTION("""COMPUTED_VALUE"""),43795.66666666667)</f>
        <v>43795.66667</v>
      </c>
      <c r="B732" s="1">
        <f>IFERROR(__xludf.DUMMYFUNCTION("""COMPUTED_VALUE"""),77.33)</f>
        <v>77.33</v>
      </c>
    </row>
    <row r="733">
      <c r="A733" s="2">
        <f>IFERROR(__xludf.DUMMYFUNCTION("""COMPUTED_VALUE"""),43796.66666666667)</f>
        <v>43796.66667</v>
      </c>
      <c r="B733" s="1">
        <f>IFERROR(__xludf.DUMMYFUNCTION("""COMPUTED_VALUE"""),77.62)</f>
        <v>77.62</v>
      </c>
    </row>
    <row r="734">
      <c r="A734" s="2">
        <f>IFERROR(__xludf.DUMMYFUNCTION("""COMPUTED_VALUE"""),43798.54166666667)</f>
        <v>43798.54167</v>
      </c>
      <c r="B734" s="1">
        <f>IFERROR(__xludf.DUMMYFUNCTION("""COMPUTED_VALUE"""),76.79)</f>
        <v>76.79</v>
      </c>
    </row>
    <row r="735">
      <c r="A735" s="2">
        <f>IFERROR(__xludf.DUMMYFUNCTION("""COMPUTED_VALUE"""),43801.66666666667)</f>
        <v>43801.66667</v>
      </c>
      <c r="B735" s="1">
        <f>IFERROR(__xludf.DUMMYFUNCTION("""COMPUTED_VALUE"""),76.85)</f>
        <v>76.85</v>
      </c>
    </row>
    <row r="736">
      <c r="A736" s="2">
        <f>IFERROR(__xludf.DUMMYFUNCTION("""COMPUTED_VALUE"""),43802.66666666667)</f>
        <v>43802.66667</v>
      </c>
      <c r="B736" s="1">
        <f>IFERROR(__xludf.DUMMYFUNCTION("""COMPUTED_VALUE"""),75.71)</f>
        <v>75.71</v>
      </c>
    </row>
    <row r="737">
      <c r="A737" s="2">
        <f>IFERROR(__xludf.DUMMYFUNCTION("""COMPUTED_VALUE"""),43803.66666666667)</f>
        <v>43803.66667</v>
      </c>
      <c r="B737" s="1">
        <f>IFERROR(__xludf.DUMMYFUNCTION("""COMPUTED_VALUE"""),76.88)</f>
        <v>76.88</v>
      </c>
    </row>
    <row r="738">
      <c r="A738" s="2">
        <f>IFERROR(__xludf.DUMMYFUNCTION("""COMPUTED_VALUE"""),43804.66666666667)</f>
        <v>43804.66667</v>
      </c>
      <c r="B738" s="1">
        <f>IFERROR(__xludf.DUMMYFUNCTION("""COMPUTED_VALUE"""),76.57)</f>
        <v>76.57</v>
      </c>
    </row>
    <row r="739">
      <c r="A739" s="2">
        <f>IFERROR(__xludf.DUMMYFUNCTION("""COMPUTED_VALUE"""),43805.66666666667)</f>
        <v>43805.66667</v>
      </c>
      <c r="B739" s="1">
        <f>IFERROR(__xludf.DUMMYFUNCTION("""COMPUTED_VALUE"""),78.1)</f>
        <v>78.1</v>
      </c>
    </row>
    <row r="740">
      <c r="A740" s="2">
        <f>IFERROR(__xludf.DUMMYFUNCTION("""COMPUTED_VALUE"""),43808.66666666667)</f>
        <v>43808.66667</v>
      </c>
      <c r="B740" s="1">
        <f>IFERROR(__xludf.DUMMYFUNCTION("""COMPUTED_VALUE"""),78.04)</f>
        <v>78.04</v>
      </c>
    </row>
    <row r="741">
      <c r="A741" s="2">
        <f>IFERROR(__xludf.DUMMYFUNCTION("""COMPUTED_VALUE"""),43809.66666666667)</f>
        <v>43809.66667</v>
      </c>
      <c r="B741" s="1">
        <f>IFERROR(__xludf.DUMMYFUNCTION("""COMPUTED_VALUE"""),78.31)</f>
        <v>78.31</v>
      </c>
    </row>
    <row r="742">
      <c r="A742" s="2">
        <f>IFERROR(__xludf.DUMMYFUNCTION("""COMPUTED_VALUE"""),43810.66666666667)</f>
        <v>43810.66667</v>
      </c>
      <c r="B742" s="1">
        <f>IFERROR(__xludf.DUMMYFUNCTION("""COMPUTED_VALUE"""),78.14)</f>
        <v>78.14</v>
      </c>
    </row>
    <row r="743">
      <c r="A743" s="2">
        <f>IFERROR(__xludf.DUMMYFUNCTION("""COMPUTED_VALUE"""),43811.66666666667)</f>
        <v>43811.66667</v>
      </c>
      <c r="B743" s="1">
        <f>IFERROR(__xludf.DUMMYFUNCTION("""COMPUTED_VALUE"""),79.75)</f>
        <v>79.75</v>
      </c>
    </row>
    <row r="744">
      <c r="A744" s="2">
        <f>IFERROR(__xludf.DUMMYFUNCTION("""COMPUTED_VALUE"""),43812.66666666667)</f>
        <v>43812.66667</v>
      </c>
      <c r="B744" s="1">
        <f>IFERROR(__xludf.DUMMYFUNCTION("""COMPUTED_VALUE"""),79.12)</f>
        <v>79.12</v>
      </c>
    </row>
    <row r="745">
      <c r="A745" s="2">
        <f>IFERROR(__xludf.DUMMYFUNCTION("""COMPUTED_VALUE"""),43815.66666666667)</f>
        <v>43815.66667</v>
      </c>
      <c r="B745" s="1">
        <f>IFERROR(__xludf.DUMMYFUNCTION("""COMPUTED_VALUE"""),79.43)</f>
        <v>79.43</v>
      </c>
    </row>
    <row r="746">
      <c r="A746" s="2">
        <f>IFERROR(__xludf.DUMMYFUNCTION("""COMPUTED_VALUE"""),43816.66666666667)</f>
        <v>43816.66667</v>
      </c>
      <c r="B746" s="1">
        <f>IFERROR(__xludf.DUMMYFUNCTION("""COMPUTED_VALUE"""),79.72)</f>
        <v>79.72</v>
      </c>
    </row>
    <row r="747">
      <c r="A747" s="2">
        <f>IFERROR(__xludf.DUMMYFUNCTION("""COMPUTED_VALUE"""),43817.66666666667)</f>
        <v>43817.66667</v>
      </c>
      <c r="B747" s="1">
        <f>IFERROR(__xludf.DUMMYFUNCTION("""COMPUTED_VALUE"""),80.04)</f>
        <v>80.04</v>
      </c>
    </row>
    <row r="748">
      <c r="A748" s="2">
        <f>IFERROR(__xludf.DUMMYFUNCTION("""COMPUTED_VALUE"""),43818.66666666667)</f>
        <v>43818.66667</v>
      </c>
      <c r="B748" s="1">
        <f>IFERROR(__xludf.DUMMYFUNCTION("""COMPUTED_VALUE"""),80.14)</f>
        <v>80.14</v>
      </c>
    </row>
    <row r="749">
      <c r="A749" s="2">
        <f>IFERROR(__xludf.DUMMYFUNCTION("""COMPUTED_VALUE"""),43819.66666666667)</f>
        <v>43819.66667</v>
      </c>
      <c r="B749" s="1">
        <f>IFERROR(__xludf.DUMMYFUNCTION("""COMPUTED_VALUE"""),80.73)</f>
        <v>80.73</v>
      </c>
    </row>
    <row r="750">
      <c r="A750" s="2">
        <f>IFERROR(__xludf.DUMMYFUNCTION("""COMPUTED_VALUE"""),43822.66666666667)</f>
        <v>43822.66667</v>
      </c>
      <c r="B750" s="1">
        <f>IFERROR(__xludf.DUMMYFUNCTION("""COMPUTED_VALUE"""),81.73)</f>
        <v>81.73</v>
      </c>
    </row>
    <row r="751">
      <c r="A751" s="2">
        <f>IFERROR(__xludf.DUMMYFUNCTION("""COMPUTED_VALUE"""),43823.54166666667)</f>
        <v>43823.54167</v>
      </c>
      <c r="B751" s="1">
        <f>IFERROR(__xludf.DUMMYFUNCTION("""COMPUTED_VALUE"""),81.73)</f>
        <v>81.73</v>
      </c>
    </row>
    <row r="752">
      <c r="A752" s="2">
        <f>IFERROR(__xludf.DUMMYFUNCTION("""COMPUTED_VALUE"""),43825.66666666667)</f>
        <v>43825.66667</v>
      </c>
      <c r="B752" s="1">
        <f>IFERROR(__xludf.DUMMYFUNCTION("""COMPUTED_VALUE"""),81.67)</f>
        <v>81.67</v>
      </c>
    </row>
    <row r="753">
      <c r="A753" s="2">
        <f>IFERROR(__xludf.DUMMYFUNCTION("""COMPUTED_VALUE"""),43826.66666666667)</f>
        <v>43826.66667</v>
      </c>
      <c r="B753" s="1">
        <f>IFERROR(__xludf.DUMMYFUNCTION("""COMPUTED_VALUE"""),81.21)</f>
        <v>81.21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IFERROR(__xludf.DUMMYFUNCTION("GOOGLEFINANCE(""VDE"",""PRICE"",""1/4/2010"",""12/30/2020"",""DAILY"")"),"Date")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IFERROR(__xludf.DUMMYFUNCTION("""COMPUTED_VALUE"""),40182.666666666664)</f>
        <v>40182.66667</v>
      </c>
      <c r="B2" s="1">
        <f>IFERROR(__xludf.DUMMYFUNCTION("""COMPUTED_VALUE"""),85.97)</f>
        <v>85.97</v>
      </c>
    </row>
    <row r="3">
      <c r="A3" s="2">
        <f>IFERROR(__xludf.DUMMYFUNCTION("""COMPUTED_VALUE"""),40183.666666666664)</f>
        <v>40183.66667</v>
      </c>
      <c r="B3" s="1">
        <f>IFERROR(__xludf.DUMMYFUNCTION("""COMPUTED_VALUE"""),86.85)</f>
        <v>86.85</v>
      </c>
    </row>
    <row r="4">
      <c r="A4" s="2">
        <f>IFERROR(__xludf.DUMMYFUNCTION("""COMPUTED_VALUE"""),40184.666666666664)</f>
        <v>40184.66667</v>
      </c>
      <c r="B4" s="1">
        <f>IFERROR(__xludf.DUMMYFUNCTION("""COMPUTED_VALUE"""),87.85)</f>
        <v>87.85</v>
      </c>
    </row>
    <row r="5">
      <c r="A5" s="2">
        <f>IFERROR(__xludf.DUMMYFUNCTION("""COMPUTED_VALUE"""),40185.666666666664)</f>
        <v>40185.66667</v>
      </c>
      <c r="B5" s="1">
        <f>IFERROR(__xludf.DUMMYFUNCTION("""COMPUTED_VALUE"""),87.64)</f>
        <v>87.64</v>
      </c>
    </row>
    <row r="6">
      <c r="A6" s="2">
        <f>IFERROR(__xludf.DUMMYFUNCTION("""COMPUTED_VALUE"""),40186.666666666664)</f>
        <v>40186.66667</v>
      </c>
      <c r="B6" s="1">
        <f>IFERROR(__xludf.DUMMYFUNCTION("""COMPUTED_VALUE"""),88.3)</f>
        <v>88.3</v>
      </c>
    </row>
    <row r="7">
      <c r="A7" s="2">
        <f>IFERROR(__xludf.DUMMYFUNCTION("""COMPUTED_VALUE"""),40189.666666666664)</f>
        <v>40189.66667</v>
      </c>
      <c r="B7" s="1">
        <f>IFERROR(__xludf.DUMMYFUNCTION("""COMPUTED_VALUE"""),88.23)</f>
        <v>88.23</v>
      </c>
    </row>
    <row r="8">
      <c r="A8" s="2">
        <f>IFERROR(__xludf.DUMMYFUNCTION("""COMPUTED_VALUE"""),40190.666666666664)</f>
        <v>40190.66667</v>
      </c>
      <c r="B8" s="1">
        <f>IFERROR(__xludf.DUMMYFUNCTION("""COMPUTED_VALUE"""),86.84)</f>
        <v>86.84</v>
      </c>
    </row>
    <row r="9">
      <c r="A9" s="2">
        <f>IFERROR(__xludf.DUMMYFUNCTION("""COMPUTED_VALUE"""),40191.666666666664)</f>
        <v>40191.66667</v>
      </c>
      <c r="B9" s="1">
        <f>IFERROR(__xludf.DUMMYFUNCTION("""COMPUTED_VALUE"""),87.28)</f>
        <v>87.28</v>
      </c>
    </row>
    <row r="10">
      <c r="A10" s="2">
        <f>IFERROR(__xludf.DUMMYFUNCTION("""COMPUTED_VALUE"""),40192.666666666664)</f>
        <v>40192.66667</v>
      </c>
      <c r="B10" s="1">
        <f>IFERROR(__xludf.DUMMYFUNCTION("""COMPUTED_VALUE"""),87.52)</f>
        <v>87.52</v>
      </c>
    </row>
    <row r="11">
      <c r="A11" s="2">
        <f>IFERROR(__xludf.DUMMYFUNCTION("""COMPUTED_VALUE"""),40193.666666666664)</f>
        <v>40193.66667</v>
      </c>
      <c r="B11" s="1">
        <f>IFERROR(__xludf.DUMMYFUNCTION("""COMPUTED_VALUE"""),86.81)</f>
        <v>86.81</v>
      </c>
    </row>
    <row r="12">
      <c r="A12" s="2">
        <f>IFERROR(__xludf.DUMMYFUNCTION("""COMPUTED_VALUE"""),40197.666666666664)</f>
        <v>40197.66667</v>
      </c>
      <c r="B12" s="1">
        <f>IFERROR(__xludf.DUMMYFUNCTION("""COMPUTED_VALUE"""),87.62)</f>
        <v>87.62</v>
      </c>
    </row>
    <row r="13">
      <c r="A13" s="2">
        <f>IFERROR(__xludf.DUMMYFUNCTION("""COMPUTED_VALUE"""),40198.666666666664)</f>
        <v>40198.66667</v>
      </c>
      <c r="B13" s="1">
        <f>IFERROR(__xludf.DUMMYFUNCTION("""COMPUTED_VALUE"""),86.18)</f>
        <v>86.18</v>
      </c>
    </row>
    <row r="14">
      <c r="A14" s="2">
        <f>IFERROR(__xludf.DUMMYFUNCTION("""COMPUTED_VALUE"""),40199.666666666664)</f>
        <v>40199.66667</v>
      </c>
      <c r="B14" s="1">
        <f>IFERROR(__xludf.DUMMYFUNCTION("""COMPUTED_VALUE"""),84.49)</f>
        <v>84.49</v>
      </c>
    </row>
    <row r="15">
      <c r="A15" s="2">
        <f>IFERROR(__xludf.DUMMYFUNCTION("""COMPUTED_VALUE"""),40200.666666666664)</f>
        <v>40200.66667</v>
      </c>
      <c r="B15" s="1">
        <f>IFERROR(__xludf.DUMMYFUNCTION("""COMPUTED_VALUE"""),82.45)</f>
        <v>82.45</v>
      </c>
    </row>
    <row r="16">
      <c r="A16" s="2">
        <f>IFERROR(__xludf.DUMMYFUNCTION("""COMPUTED_VALUE"""),40203.666666666664)</f>
        <v>40203.66667</v>
      </c>
      <c r="B16" s="1">
        <f>IFERROR(__xludf.DUMMYFUNCTION("""COMPUTED_VALUE"""),83.08)</f>
        <v>83.08</v>
      </c>
    </row>
    <row r="17">
      <c r="A17" s="2">
        <f>IFERROR(__xludf.DUMMYFUNCTION("""COMPUTED_VALUE"""),40204.666666666664)</f>
        <v>40204.66667</v>
      </c>
      <c r="B17" s="1">
        <f>IFERROR(__xludf.DUMMYFUNCTION("""COMPUTED_VALUE"""),82.55)</f>
        <v>82.55</v>
      </c>
    </row>
    <row r="18">
      <c r="A18" s="2">
        <f>IFERROR(__xludf.DUMMYFUNCTION("""COMPUTED_VALUE"""),40205.666666666664)</f>
        <v>40205.66667</v>
      </c>
      <c r="B18" s="1">
        <f>IFERROR(__xludf.DUMMYFUNCTION("""COMPUTED_VALUE"""),82.06)</f>
        <v>82.06</v>
      </c>
    </row>
    <row r="19">
      <c r="A19" s="2">
        <f>IFERROR(__xludf.DUMMYFUNCTION("""COMPUTED_VALUE"""),40206.666666666664)</f>
        <v>40206.66667</v>
      </c>
      <c r="B19" s="1">
        <f>IFERROR(__xludf.DUMMYFUNCTION("""COMPUTED_VALUE"""),81.25)</f>
        <v>81.25</v>
      </c>
    </row>
    <row r="20">
      <c r="A20" s="2">
        <f>IFERROR(__xludf.DUMMYFUNCTION("""COMPUTED_VALUE"""),40207.666666666664)</f>
        <v>40207.66667</v>
      </c>
      <c r="B20" s="1">
        <f>IFERROR(__xludf.DUMMYFUNCTION("""COMPUTED_VALUE"""),79.8)</f>
        <v>79.8</v>
      </c>
    </row>
    <row r="21">
      <c r="A21" s="2">
        <f>IFERROR(__xludf.DUMMYFUNCTION("""COMPUTED_VALUE"""),40210.666666666664)</f>
        <v>40210.66667</v>
      </c>
      <c r="B21" s="1">
        <f>IFERROR(__xludf.DUMMYFUNCTION("""COMPUTED_VALUE"""),82.21)</f>
        <v>82.21</v>
      </c>
    </row>
    <row r="22">
      <c r="A22" s="2">
        <f>IFERROR(__xludf.DUMMYFUNCTION("""COMPUTED_VALUE"""),40211.666666666664)</f>
        <v>40211.66667</v>
      </c>
      <c r="B22" s="1">
        <f>IFERROR(__xludf.DUMMYFUNCTION("""COMPUTED_VALUE"""),83.54)</f>
        <v>83.54</v>
      </c>
    </row>
    <row r="23">
      <c r="A23" s="2">
        <f>IFERROR(__xludf.DUMMYFUNCTION("""COMPUTED_VALUE"""),40212.666666666664)</f>
        <v>40212.66667</v>
      </c>
      <c r="B23" s="1">
        <f>IFERROR(__xludf.DUMMYFUNCTION("""COMPUTED_VALUE"""),82.74)</f>
        <v>82.74</v>
      </c>
    </row>
    <row r="24">
      <c r="A24" s="2">
        <f>IFERROR(__xludf.DUMMYFUNCTION("""COMPUTED_VALUE"""),40213.666666666664)</f>
        <v>40213.66667</v>
      </c>
      <c r="B24" s="1">
        <f>IFERROR(__xludf.DUMMYFUNCTION("""COMPUTED_VALUE"""),79.26)</f>
        <v>79.26</v>
      </c>
    </row>
    <row r="25">
      <c r="A25" s="2">
        <f>IFERROR(__xludf.DUMMYFUNCTION("""COMPUTED_VALUE"""),40214.666666666664)</f>
        <v>40214.66667</v>
      </c>
      <c r="B25" s="1">
        <f>IFERROR(__xludf.DUMMYFUNCTION("""COMPUTED_VALUE"""),79.12)</f>
        <v>79.12</v>
      </c>
    </row>
    <row r="26">
      <c r="A26" s="2">
        <f>IFERROR(__xludf.DUMMYFUNCTION("""COMPUTED_VALUE"""),40217.666666666664)</f>
        <v>40217.66667</v>
      </c>
      <c r="B26" s="1">
        <f>IFERROR(__xludf.DUMMYFUNCTION("""COMPUTED_VALUE"""),78.5)</f>
        <v>78.5</v>
      </c>
    </row>
    <row r="27">
      <c r="A27" s="2">
        <f>IFERROR(__xludf.DUMMYFUNCTION("""COMPUTED_VALUE"""),40218.666666666664)</f>
        <v>40218.66667</v>
      </c>
      <c r="B27" s="1">
        <f>IFERROR(__xludf.DUMMYFUNCTION("""COMPUTED_VALUE"""),80.12)</f>
        <v>80.12</v>
      </c>
    </row>
    <row r="28">
      <c r="A28" s="2">
        <f>IFERROR(__xludf.DUMMYFUNCTION("""COMPUTED_VALUE"""),40219.666666666664)</f>
        <v>40219.66667</v>
      </c>
      <c r="B28" s="1">
        <f>IFERROR(__xludf.DUMMYFUNCTION("""COMPUTED_VALUE"""),79.85)</f>
        <v>79.85</v>
      </c>
    </row>
    <row r="29">
      <c r="A29" s="2">
        <f>IFERROR(__xludf.DUMMYFUNCTION("""COMPUTED_VALUE"""),40220.666666666664)</f>
        <v>40220.66667</v>
      </c>
      <c r="B29" s="1">
        <f>IFERROR(__xludf.DUMMYFUNCTION("""COMPUTED_VALUE"""),81.24)</f>
        <v>81.24</v>
      </c>
    </row>
    <row r="30">
      <c r="A30" s="2">
        <f>IFERROR(__xludf.DUMMYFUNCTION("""COMPUTED_VALUE"""),40221.666666666664)</f>
        <v>40221.66667</v>
      </c>
      <c r="B30" s="1">
        <f>IFERROR(__xludf.DUMMYFUNCTION("""COMPUTED_VALUE"""),81.06)</f>
        <v>81.06</v>
      </c>
    </row>
    <row r="31">
      <c r="A31" s="2">
        <f>IFERROR(__xludf.DUMMYFUNCTION("""COMPUTED_VALUE"""),40225.666666666664)</f>
        <v>40225.66667</v>
      </c>
      <c r="B31" s="1">
        <f>IFERROR(__xludf.DUMMYFUNCTION("""COMPUTED_VALUE"""),83.02)</f>
        <v>83.02</v>
      </c>
    </row>
    <row r="32">
      <c r="A32" s="2">
        <f>IFERROR(__xludf.DUMMYFUNCTION("""COMPUTED_VALUE"""),40226.666666666664)</f>
        <v>40226.66667</v>
      </c>
      <c r="B32" s="1">
        <f>IFERROR(__xludf.DUMMYFUNCTION("""COMPUTED_VALUE"""),82.89)</f>
        <v>82.89</v>
      </c>
    </row>
    <row r="33">
      <c r="A33" s="2">
        <f>IFERROR(__xludf.DUMMYFUNCTION("""COMPUTED_VALUE"""),40227.666666666664)</f>
        <v>40227.66667</v>
      </c>
      <c r="B33" s="1">
        <f>IFERROR(__xludf.DUMMYFUNCTION("""COMPUTED_VALUE"""),83.38)</f>
        <v>83.38</v>
      </c>
    </row>
    <row r="34">
      <c r="A34" s="2">
        <f>IFERROR(__xludf.DUMMYFUNCTION("""COMPUTED_VALUE"""),40228.666666666664)</f>
        <v>40228.66667</v>
      </c>
      <c r="B34" s="1">
        <f>IFERROR(__xludf.DUMMYFUNCTION("""COMPUTED_VALUE"""),83.68)</f>
        <v>83.68</v>
      </c>
    </row>
    <row r="35">
      <c r="A35" s="2">
        <f>IFERROR(__xludf.DUMMYFUNCTION("""COMPUTED_VALUE"""),40231.666666666664)</f>
        <v>40231.66667</v>
      </c>
      <c r="B35" s="1">
        <f>IFERROR(__xludf.DUMMYFUNCTION("""COMPUTED_VALUE"""),82.51)</f>
        <v>82.51</v>
      </c>
    </row>
    <row r="36">
      <c r="A36" s="2">
        <f>IFERROR(__xludf.DUMMYFUNCTION("""COMPUTED_VALUE"""),40232.666666666664)</f>
        <v>40232.66667</v>
      </c>
      <c r="B36" s="1">
        <f>IFERROR(__xludf.DUMMYFUNCTION("""COMPUTED_VALUE"""),81.07)</f>
        <v>81.07</v>
      </c>
    </row>
    <row r="37">
      <c r="A37" s="2">
        <f>IFERROR(__xludf.DUMMYFUNCTION("""COMPUTED_VALUE"""),40233.666666666664)</f>
        <v>40233.66667</v>
      </c>
      <c r="B37" s="1">
        <f>IFERROR(__xludf.DUMMYFUNCTION("""COMPUTED_VALUE"""),81.58)</f>
        <v>81.58</v>
      </c>
    </row>
    <row r="38">
      <c r="A38" s="2">
        <f>IFERROR(__xludf.DUMMYFUNCTION("""COMPUTED_VALUE"""),40234.666666666664)</f>
        <v>40234.66667</v>
      </c>
      <c r="B38" s="1">
        <f>IFERROR(__xludf.DUMMYFUNCTION("""COMPUTED_VALUE"""),81.6)</f>
        <v>81.6</v>
      </c>
    </row>
    <row r="39">
      <c r="A39" s="2">
        <f>IFERROR(__xludf.DUMMYFUNCTION("""COMPUTED_VALUE"""),40235.666666666664)</f>
        <v>40235.66667</v>
      </c>
      <c r="B39" s="1">
        <f>IFERROR(__xludf.DUMMYFUNCTION("""COMPUTED_VALUE"""),81.74)</f>
        <v>81.74</v>
      </c>
    </row>
    <row r="40">
      <c r="A40" s="2">
        <f>IFERROR(__xludf.DUMMYFUNCTION("""COMPUTED_VALUE"""),40238.666666666664)</f>
        <v>40238.66667</v>
      </c>
      <c r="B40" s="1">
        <f>IFERROR(__xludf.DUMMYFUNCTION("""COMPUTED_VALUE"""),82.65)</f>
        <v>82.65</v>
      </c>
    </row>
    <row r="41">
      <c r="A41" s="2">
        <f>IFERROR(__xludf.DUMMYFUNCTION("""COMPUTED_VALUE"""),40239.666666666664)</f>
        <v>40239.66667</v>
      </c>
      <c r="B41" s="1">
        <f>IFERROR(__xludf.DUMMYFUNCTION("""COMPUTED_VALUE"""),83.37)</f>
        <v>83.37</v>
      </c>
    </row>
    <row r="42">
      <c r="A42" s="2">
        <f>IFERROR(__xludf.DUMMYFUNCTION("""COMPUTED_VALUE"""),40240.666666666664)</f>
        <v>40240.66667</v>
      </c>
      <c r="B42" s="1">
        <f>IFERROR(__xludf.DUMMYFUNCTION("""COMPUTED_VALUE"""),83.65)</f>
        <v>83.65</v>
      </c>
    </row>
    <row r="43">
      <c r="A43" s="2">
        <f>IFERROR(__xludf.DUMMYFUNCTION("""COMPUTED_VALUE"""),40241.666666666664)</f>
        <v>40241.66667</v>
      </c>
      <c r="B43" s="1">
        <f>IFERROR(__xludf.DUMMYFUNCTION("""COMPUTED_VALUE"""),83.26)</f>
        <v>83.26</v>
      </c>
    </row>
    <row r="44">
      <c r="A44" s="2">
        <f>IFERROR(__xludf.DUMMYFUNCTION("""COMPUTED_VALUE"""),40242.666666666664)</f>
        <v>40242.66667</v>
      </c>
      <c r="B44" s="1">
        <f>IFERROR(__xludf.DUMMYFUNCTION("""COMPUTED_VALUE"""),84.75)</f>
        <v>84.75</v>
      </c>
    </row>
    <row r="45">
      <c r="A45" s="2">
        <f>IFERROR(__xludf.DUMMYFUNCTION("""COMPUTED_VALUE"""),40245.666666666664)</f>
        <v>40245.66667</v>
      </c>
      <c r="B45" s="1">
        <f>IFERROR(__xludf.DUMMYFUNCTION("""COMPUTED_VALUE"""),84.67)</f>
        <v>84.67</v>
      </c>
    </row>
    <row r="46">
      <c r="A46" s="2">
        <f>IFERROR(__xludf.DUMMYFUNCTION("""COMPUTED_VALUE"""),40246.666666666664)</f>
        <v>40246.66667</v>
      </c>
      <c r="B46" s="1">
        <f>IFERROR(__xludf.DUMMYFUNCTION("""COMPUTED_VALUE"""),84.71)</f>
        <v>84.71</v>
      </c>
    </row>
    <row r="47">
      <c r="A47" s="2">
        <f>IFERROR(__xludf.DUMMYFUNCTION("""COMPUTED_VALUE"""),40247.666666666664)</f>
        <v>40247.66667</v>
      </c>
      <c r="B47" s="1">
        <f>IFERROR(__xludf.DUMMYFUNCTION("""COMPUTED_VALUE"""),85.34)</f>
        <v>85.34</v>
      </c>
    </row>
    <row r="48">
      <c r="A48" s="2">
        <f>IFERROR(__xludf.DUMMYFUNCTION("""COMPUTED_VALUE"""),40248.666666666664)</f>
        <v>40248.66667</v>
      </c>
      <c r="B48" s="1">
        <f>IFERROR(__xludf.DUMMYFUNCTION("""COMPUTED_VALUE"""),85.29)</f>
        <v>85.29</v>
      </c>
    </row>
    <row r="49">
      <c r="A49" s="2">
        <f>IFERROR(__xludf.DUMMYFUNCTION("""COMPUTED_VALUE"""),40249.666666666664)</f>
        <v>40249.66667</v>
      </c>
      <c r="B49" s="1">
        <f>IFERROR(__xludf.DUMMYFUNCTION("""COMPUTED_VALUE"""),85.38)</f>
        <v>85.38</v>
      </c>
    </row>
    <row r="50">
      <c r="A50" s="2">
        <f>IFERROR(__xludf.DUMMYFUNCTION("""COMPUTED_VALUE"""),40252.666666666664)</f>
        <v>40252.66667</v>
      </c>
      <c r="B50" s="1">
        <f>IFERROR(__xludf.DUMMYFUNCTION("""COMPUTED_VALUE"""),84.4)</f>
        <v>84.4</v>
      </c>
    </row>
    <row r="51">
      <c r="A51" s="2">
        <f>IFERROR(__xludf.DUMMYFUNCTION("""COMPUTED_VALUE"""),40253.666666666664)</f>
        <v>40253.66667</v>
      </c>
      <c r="B51" s="1">
        <f>IFERROR(__xludf.DUMMYFUNCTION("""COMPUTED_VALUE"""),85.23)</f>
        <v>85.23</v>
      </c>
    </row>
    <row r="52">
      <c r="A52" s="2">
        <f>IFERROR(__xludf.DUMMYFUNCTION("""COMPUTED_VALUE"""),40254.666666666664)</f>
        <v>40254.66667</v>
      </c>
      <c r="B52" s="1">
        <f>IFERROR(__xludf.DUMMYFUNCTION("""COMPUTED_VALUE"""),86.04)</f>
        <v>86.04</v>
      </c>
    </row>
    <row r="53">
      <c r="A53" s="2">
        <f>IFERROR(__xludf.DUMMYFUNCTION("""COMPUTED_VALUE"""),40255.666666666664)</f>
        <v>40255.66667</v>
      </c>
      <c r="B53" s="1">
        <f>IFERROR(__xludf.DUMMYFUNCTION("""COMPUTED_VALUE"""),84.75)</f>
        <v>84.75</v>
      </c>
    </row>
    <row r="54">
      <c r="A54" s="2">
        <f>IFERROR(__xludf.DUMMYFUNCTION("""COMPUTED_VALUE"""),40256.666666666664)</f>
        <v>40256.66667</v>
      </c>
      <c r="B54" s="1">
        <f>IFERROR(__xludf.DUMMYFUNCTION("""COMPUTED_VALUE"""),83.63)</f>
        <v>83.63</v>
      </c>
    </row>
    <row r="55">
      <c r="A55" s="2">
        <f>IFERROR(__xludf.DUMMYFUNCTION("""COMPUTED_VALUE"""),40259.666666666664)</f>
        <v>40259.66667</v>
      </c>
      <c r="B55" s="1">
        <f>IFERROR(__xludf.DUMMYFUNCTION("""COMPUTED_VALUE"""),83.52)</f>
        <v>83.52</v>
      </c>
    </row>
    <row r="56">
      <c r="A56" s="2">
        <f>IFERROR(__xludf.DUMMYFUNCTION("""COMPUTED_VALUE"""),40260.666666666664)</f>
        <v>40260.66667</v>
      </c>
      <c r="B56" s="1">
        <f>IFERROR(__xludf.DUMMYFUNCTION("""COMPUTED_VALUE"""),83.91)</f>
        <v>83.91</v>
      </c>
    </row>
    <row r="57">
      <c r="A57" s="2">
        <f>IFERROR(__xludf.DUMMYFUNCTION("""COMPUTED_VALUE"""),40261.666666666664)</f>
        <v>40261.66667</v>
      </c>
      <c r="B57" s="1">
        <f>IFERROR(__xludf.DUMMYFUNCTION("""COMPUTED_VALUE"""),83.43)</f>
        <v>83.43</v>
      </c>
    </row>
    <row r="58">
      <c r="A58" s="2">
        <f>IFERROR(__xludf.DUMMYFUNCTION("""COMPUTED_VALUE"""),40262.666666666664)</f>
        <v>40262.66667</v>
      </c>
      <c r="B58" s="1">
        <f>IFERROR(__xludf.DUMMYFUNCTION("""COMPUTED_VALUE"""),81.98)</f>
        <v>81.98</v>
      </c>
    </row>
    <row r="59">
      <c r="A59" s="2">
        <f>IFERROR(__xludf.DUMMYFUNCTION("""COMPUTED_VALUE"""),40263.666666666664)</f>
        <v>40263.66667</v>
      </c>
      <c r="B59" s="1">
        <f>IFERROR(__xludf.DUMMYFUNCTION("""COMPUTED_VALUE"""),82.01)</f>
        <v>82.01</v>
      </c>
    </row>
    <row r="60">
      <c r="A60" s="2">
        <f>IFERROR(__xludf.DUMMYFUNCTION("""COMPUTED_VALUE"""),40266.666666666664)</f>
        <v>40266.66667</v>
      </c>
      <c r="B60" s="1">
        <f>IFERROR(__xludf.DUMMYFUNCTION("""COMPUTED_VALUE"""),83.55)</f>
        <v>83.55</v>
      </c>
    </row>
    <row r="61">
      <c r="A61" s="2">
        <f>IFERROR(__xludf.DUMMYFUNCTION("""COMPUTED_VALUE"""),40267.666666666664)</f>
        <v>40267.66667</v>
      </c>
      <c r="B61" s="1">
        <f>IFERROR(__xludf.DUMMYFUNCTION("""COMPUTED_VALUE"""),83.6)</f>
        <v>83.6</v>
      </c>
    </row>
    <row r="62">
      <c r="A62" s="2">
        <f>IFERROR(__xludf.DUMMYFUNCTION("""COMPUTED_VALUE"""),40268.666666666664)</f>
        <v>40268.66667</v>
      </c>
      <c r="B62" s="1">
        <f>IFERROR(__xludf.DUMMYFUNCTION("""COMPUTED_VALUE"""),84.01)</f>
        <v>84.01</v>
      </c>
    </row>
    <row r="63">
      <c r="A63" s="2">
        <f>IFERROR(__xludf.DUMMYFUNCTION("""COMPUTED_VALUE"""),40269.666666666664)</f>
        <v>40269.66667</v>
      </c>
      <c r="B63" s="1">
        <f>IFERROR(__xludf.DUMMYFUNCTION("""COMPUTED_VALUE"""),85.55)</f>
        <v>85.55</v>
      </c>
    </row>
    <row r="64">
      <c r="A64" s="2">
        <f>IFERROR(__xludf.DUMMYFUNCTION("""COMPUTED_VALUE"""),40273.666666666664)</f>
        <v>40273.66667</v>
      </c>
      <c r="B64" s="1">
        <f>IFERROR(__xludf.DUMMYFUNCTION("""COMPUTED_VALUE"""),87.13)</f>
        <v>87.13</v>
      </c>
    </row>
    <row r="65">
      <c r="A65" s="2">
        <f>IFERROR(__xludf.DUMMYFUNCTION("""COMPUTED_VALUE"""),40274.666666666664)</f>
        <v>40274.66667</v>
      </c>
      <c r="B65" s="1">
        <f>IFERROR(__xludf.DUMMYFUNCTION("""COMPUTED_VALUE"""),87.2)</f>
        <v>87.2</v>
      </c>
    </row>
    <row r="66">
      <c r="A66" s="2">
        <f>IFERROR(__xludf.DUMMYFUNCTION("""COMPUTED_VALUE"""),40275.666666666664)</f>
        <v>40275.66667</v>
      </c>
      <c r="B66" s="1">
        <f>IFERROR(__xludf.DUMMYFUNCTION("""COMPUTED_VALUE"""),86.38)</f>
        <v>86.38</v>
      </c>
    </row>
    <row r="67">
      <c r="A67" s="2">
        <f>IFERROR(__xludf.DUMMYFUNCTION("""COMPUTED_VALUE"""),40276.666666666664)</f>
        <v>40276.66667</v>
      </c>
      <c r="B67" s="1">
        <f>IFERROR(__xludf.DUMMYFUNCTION("""COMPUTED_VALUE"""),86.76)</f>
        <v>86.76</v>
      </c>
    </row>
    <row r="68">
      <c r="A68" s="2">
        <f>IFERROR(__xludf.DUMMYFUNCTION("""COMPUTED_VALUE"""),40277.666666666664)</f>
        <v>40277.66667</v>
      </c>
      <c r="B68" s="1">
        <f>IFERROR(__xludf.DUMMYFUNCTION("""COMPUTED_VALUE"""),87.61)</f>
        <v>87.61</v>
      </c>
    </row>
    <row r="69">
      <c r="A69" s="2">
        <f>IFERROR(__xludf.DUMMYFUNCTION("""COMPUTED_VALUE"""),40280.666666666664)</f>
        <v>40280.66667</v>
      </c>
      <c r="B69" s="1">
        <f>IFERROR(__xludf.DUMMYFUNCTION("""COMPUTED_VALUE"""),87.85)</f>
        <v>87.85</v>
      </c>
    </row>
    <row r="70">
      <c r="A70" s="2">
        <f>IFERROR(__xludf.DUMMYFUNCTION("""COMPUTED_VALUE"""),40281.666666666664)</f>
        <v>40281.66667</v>
      </c>
      <c r="B70" s="1">
        <f>IFERROR(__xludf.DUMMYFUNCTION("""COMPUTED_VALUE"""),87.44)</f>
        <v>87.44</v>
      </c>
    </row>
    <row r="71">
      <c r="A71" s="2">
        <f>IFERROR(__xludf.DUMMYFUNCTION("""COMPUTED_VALUE"""),40282.666666666664)</f>
        <v>40282.66667</v>
      </c>
      <c r="B71" s="1">
        <f>IFERROR(__xludf.DUMMYFUNCTION("""COMPUTED_VALUE"""),88.36)</f>
        <v>88.36</v>
      </c>
    </row>
    <row r="72">
      <c r="A72" s="2">
        <f>IFERROR(__xludf.DUMMYFUNCTION("""COMPUTED_VALUE"""),40283.666666666664)</f>
        <v>40283.66667</v>
      </c>
      <c r="B72" s="1">
        <f>IFERROR(__xludf.DUMMYFUNCTION("""COMPUTED_VALUE"""),88.5)</f>
        <v>88.5</v>
      </c>
    </row>
    <row r="73">
      <c r="A73" s="2">
        <f>IFERROR(__xludf.DUMMYFUNCTION("""COMPUTED_VALUE"""),40284.666666666664)</f>
        <v>40284.66667</v>
      </c>
      <c r="B73" s="1">
        <f>IFERROR(__xludf.DUMMYFUNCTION("""COMPUTED_VALUE"""),87.08)</f>
        <v>87.08</v>
      </c>
    </row>
    <row r="74">
      <c r="A74" s="2">
        <f>IFERROR(__xludf.DUMMYFUNCTION("""COMPUTED_VALUE"""),40287.666666666664)</f>
        <v>40287.66667</v>
      </c>
      <c r="B74" s="1">
        <f>IFERROR(__xludf.DUMMYFUNCTION("""COMPUTED_VALUE"""),87.08)</f>
        <v>87.08</v>
      </c>
    </row>
    <row r="75">
      <c r="A75" s="2">
        <f>IFERROR(__xludf.DUMMYFUNCTION("""COMPUTED_VALUE"""),40288.666666666664)</f>
        <v>40288.66667</v>
      </c>
      <c r="B75" s="1">
        <f>IFERROR(__xludf.DUMMYFUNCTION("""COMPUTED_VALUE"""),88.84)</f>
        <v>88.84</v>
      </c>
    </row>
    <row r="76">
      <c r="A76" s="2">
        <f>IFERROR(__xludf.DUMMYFUNCTION("""COMPUTED_VALUE"""),40289.666666666664)</f>
        <v>40289.66667</v>
      </c>
      <c r="B76" s="1">
        <f>IFERROR(__xludf.DUMMYFUNCTION("""COMPUTED_VALUE"""),88.69)</f>
        <v>88.69</v>
      </c>
    </row>
    <row r="77">
      <c r="A77" s="2">
        <f>IFERROR(__xludf.DUMMYFUNCTION("""COMPUTED_VALUE"""),40290.666666666664)</f>
        <v>40290.66667</v>
      </c>
      <c r="B77" s="1">
        <f>IFERROR(__xludf.DUMMYFUNCTION("""COMPUTED_VALUE"""),88.83)</f>
        <v>88.83</v>
      </c>
    </row>
    <row r="78">
      <c r="A78" s="2">
        <f>IFERROR(__xludf.DUMMYFUNCTION("""COMPUTED_VALUE"""),40291.666666666664)</f>
        <v>40291.66667</v>
      </c>
      <c r="B78" s="1">
        <f>IFERROR(__xludf.DUMMYFUNCTION("""COMPUTED_VALUE"""),90.92)</f>
        <v>90.92</v>
      </c>
    </row>
    <row r="79">
      <c r="A79" s="2">
        <f>IFERROR(__xludf.DUMMYFUNCTION("""COMPUTED_VALUE"""),40294.666666666664)</f>
        <v>40294.66667</v>
      </c>
      <c r="B79" s="1">
        <f>IFERROR(__xludf.DUMMYFUNCTION("""COMPUTED_VALUE"""),90.6)</f>
        <v>90.6</v>
      </c>
    </row>
    <row r="80">
      <c r="A80" s="2">
        <f>IFERROR(__xludf.DUMMYFUNCTION("""COMPUTED_VALUE"""),40295.666666666664)</f>
        <v>40295.66667</v>
      </c>
      <c r="B80" s="1">
        <f>IFERROR(__xludf.DUMMYFUNCTION("""COMPUTED_VALUE"""),87.98)</f>
        <v>87.98</v>
      </c>
    </row>
    <row r="81">
      <c r="A81" s="2">
        <f>IFERROR(__xludf.DUMMYFUNCTION("""COMPUTED_VALUE"""),40296.666666666664)</f>
        <v>40296.66667</v>
      </c>
      <c r="B81" s="1">
        <f>IFERROR(__xludf.DUMMYFUNCTION("""COMPUTED_VALUE"""),88.87)</f>
        <v>88.87</v>
      </c>
    </row>
    <row r="82">
      <c r="A82" s="2">
        <f>IFERROR(__xludf.DUMMYFUNCTION("""COMPUTED_VALUE"""),40297.666666666664)</f>
        <v>40297.66667</v>
      </c>
      <c r="B82" s="1">
        <f>IFERROR(__xludf.DUMMYFUNCTION("""COMPUTED_VALUE"""),88.88)</f>
        <v>88.88</v>
      </c>
    </row>
    <row r="83">
      <c r="A83" s="2">
        <f>IFERROR(__xludf.DUMMYFUNCTION("""COMPUTED_VALUE"""),40298.666666666664)</f>
        <v>40298.66667</v>
      </c>
      <c r="B83" s="1">
        <f>IFERROR(__xludf.DUMMYFUNCTION("""COMPUTED_VALUE"""),87.77)</f>
        <v>87.77</v>
      </c>
    </row>
    <row r="84">
      <c r="A84" s="2">
        <f>IFERROR(__xludf.DUMMYFUNCTION("""COMPUTED_VALUE"""),40301.666666666664)</f>
        <v>40301.66667</v>
      </c>
      <c r="B84" s="1">
        <f>IFERROR(__xludf.DUMMYFUNCTION("""COMPUTED_VALUE"""),88.65)</f>
        <v>88.65</v>
      </c>
    </row>
    <row r="85">
      <c r="A85" s="2">
        <f>IFERROR(__xludf.DUMMYFUNCTION("""COMPUTED_VALUE"""),40302.666666666664)</f>
        <v>40302.66667</v>
      </c>
      <c r="B85" s="1">
        <f>IFERROR(__xludf.DUMMYFUNCTION("""COMPUTED_VALUE"""),86.32)</f>
        <v>86.32</v>
      </c>
    </row>
    <row r="86">
      <c r="A86" s="2">
        <f>IFERROR(__xludf.DUMMYFUNCTION("""COMPUTED_VALUE"""),40303.666666666664)</f>
        <v>40303.66667</v>
      </c>
      <c r="B86" s="1">
        <f>IFERROR(__xludf.DUMMYFUNCTION("""COMPUTED_VALUE"""),85.03)</f>
        <v>85.03</v>
      </c>
    </row>
    <row r="87">
      <c r="A87" s="2">
        <f>IFERROR(__xludf.DUMMYFUNCTION("""COMPUTED_VALUE"""),40304.666666666664)</f>
        <v>40304.66667</v>
      </c>
      <c r="B87" s="1">
        <f>IFERROR(__xludf.DUMMYFUNCTION("""COMPUTED_VALUE"""),81.91)</f>
        <v>81.91</v>
      </c>
    </row>
    <row r="88">
      <c r="A88" s="2">
        <f>IFERROR(__xludf.DUMMYFUNCTION("""COMPUTED_VALUE"""),40305.666666666664)</f>
        <v>40305.66667</v>
      </c>
      <c r="B88" s="1">
        <f>IFERROR(__xludf.DUMMYFUNCTION("""COMPUTED_VALUE"""),80.33)</f>
        <v>80.33</v>
      </c>
    </row>
    <row r="89">
      <c r="A89" s="2">
        <f>IFERROR(__xludf.DUMMYFUNCTION("""COMPUTED_VALUE"""),40308.666666666664)</f>
        <v>40308.66667</v>
      </c>
      <c r="B89" s="1">
        <f>IFERROR(__xludf.DUMMYFUNCTION("""COMPUTED_VALUE"""),83.67)</f>
        <v>83.67</v>
      </c>
    </row>
    <row r="90">
      <c r="A90" s="2">
        <f>IFERROR(__xludf.DUMMYFUNCTION("""COMPUTED_VALUE"""),40309.666666666664)</f>
        <v>40309.66667</v>
      </c>
      <c r="B90" s="1">
        <f>IFERROR(__xludf.DUMMYFUNCTION("""COMPUTED_VALUE"""),83.13)</f>
        <v>83.13</v>
      </c>
    </row>
    <row r="91">
      <c r="A91" s="2">
        <f>IFERROR(__xludf.DUMMYFUNCTION("""COMPUTED_VALUE"""),40310.666666666664)</f>
        <v>40310.66667</v>
      </c>
      <c r="B91" s="1">
        <f>IFERROR(__xludf.DUMMYFUNCTION("""COMPUTED_VALUE"""),84.37)</f>
        <v>84.37</v>
      </c>
    </row>
    <row r="92">
      <c r="A92" s="2">
        <f>IFERROR(__xludf.DUMMYFUNCTION("""COMPUTED_VALUE"""),40311.666666666664)</f>
        <v>40311.66667</v>
      </c>
      <c r="B92" s="1">
        <f>IFERROR(__xludf.DUMMYFUNCTION("""COMPUTED_VALUE"""),83.84)</f>
        <v>83.84</v>
      </c>
    </row>
    <row r="93">
      <c r="A93" s="2">
        <f>IFERROR(__xludf.DUMMYFUNCTION("""COMPUTED_VALUE"""),40312.666666666664)</f>
        <v>40312.66667</v>
      </c>
      <c r="B93" s="1">
        <f>IFERROR(__xludf.DUMMYFUNCTION("""COMPUTED_VALUE"""),82.01)</f>
        <v>82.01</v>
      </c>
    </row>
    <row r="94">
      <c r="A94" s="2">
        <f>IFERROR(__xludf.DUMMYFUNCTION("""COMPUTED_VALUE"""),40315.666666666664)</f>
        <v>40315.66667</v>
      </c>
      <c r="B94" s="1">
        <f>IFERROR(__xludf.DUMMYFUNCTION("""COMPUTED_VALUE"""),81.24)</f>
        <v>81.24</v>
      </c>
    </row>
    <row r="95">
      <c r="A95" s="2">
        <f>IFERROR(__xludf.DUMMYFUNCTION("""COMPUTED_VALUE"""),40316.666666666664)</f>
        <v>40316.66667</v>
      </c>
      <c r="B95" s="1">
        <f>IFERROR(__xludf.DUMMYFUNCTION("""COMPUTED_VALUE"""),80.5)</f>
        <v>80.5</v>
      </c>
    </row>
    <row r="96">
      <c r="A96" s="2">
        <f>IFERROR(__xludf.DUMMYFUNCTION("""COMPUTED_VALUE"""),40317.666666666664)</f>
        <v>40317.66667</v>
      </c>
      <c r="B96" s="1">
        <f>IFERROR(__xludf.DUMMYFUNCTION("""COMPUTED_VALUE"""),79.57)</f>
        <v>79.57</v>
      </c>
    </row>
    <row r="97">
      <c r="A97" s="2">
        <f>IFERROR(__xludf.DUMMYFUNCTION("""COMPUTED_VALUE"""),40318.666666666664)</f>
        <v>40318.66667</v>
      </c>
      <c r="B97" s="1">
        <f>IFERROR(__xludf.DUMMYFUNCTION("""COMPUTED_VALUE"""),75.95)</f>
        <v>75.95</v>
      </c>
    </row>
    <row r="98">
      <c r="A98" s="2">
        <f>IFERROR(__xludf.DUMMYFUNCTION("""COMPUTED_VALUE"""),40319.666666666664)</f>
        <v>40319.66667</v>
      </c>
      <c r="B98" s="1">
        <f>IFERROR(__xludf.DUMMYFUNCTION("""COMPUTED_VALUE"""),77.32)</f>
        <v>77.32</v>
      </c>
    </row>
    <row r="99">
      <c r="A99" s="2">
        <f>IFERROR(__xludf.DUMMYFUNCTION("""COMPUTED_VALUE"""),40322.666666666664)</f>
        <v>40322.66667</v>
      </c>
      <c r="B99" s="1">
        <f>IFERROR(__xludf.DUMMYFUNCTION("""COMPUTED_VALUE"""),75.46)</f>
        <v>75.46</v>
      </c>
    </row>
    <row r="100">
      <c r="A100" s="2">
        <f>IFERROR(__xludf.DUMMYFUNCTION("""COMPUTED_VALUE"""),40323.666666666664)</f>
        <v>40323.66667</v>
      </c>
      <c r="B100" s="1">
        <f>IFERROR(__xludf.DUMMYFUNCTION("""COMPUTED_VALUE"""),75.46)</f>
        <v>75.46</v>
      </c>
    </row>
    <row r="101">
      <c r="A101" s="2">
        <f>IFERROR(__xludf.DUMMYFUNCTION("""COMPUTED_VALUE"""),40324.666666666664)</f>
        <v>40324.66667</v>
      </c>
      <c r="B101" s="1">
        <f>IFERROR(__xludf.DUMMYFUNCTION("""COMPUTED_VALUE"""),75.63)</f>
        <v>75.63</v>
      </c>
    </row>
    <row r="102">
      <c r="A102" s="2">
        <f>IFERROR(__xludf.DUMMYFUNCTION("""COMPUTED_VALUE"""),40325.666666666664)</f>
        <v>40325.66667</v>
      </c>
      <c r="B102" s="1">
        <f>IFERROR(__xludf.DUMMYFUNCTION("""COMPUTED_VALUE"""),78.79)</f>
        <v>78.79</v>
      </c>
    </row>
    <row r="103">
      <c r="A103" s="2">
        <f>IFERROR(__xludf.DUMMYFUNCTION("""COMPUTED_VALUE"""),40326.666666666664)</f>
        <v>40326.66667</v>
      </c>
      <c r="B103" s="1">
        <f>IFERROR(__xludf.DUMMYFUNCTION("""COMPUTED_VALUE"""),77.29)</f>
        <v>77.29</v>
      </c>
    </row>
    <row r="104">
      <c r="A104" s="2">
        <f>IFERROR(__xludf.DUMMYFUNCTION("""COMPUTED_VALUE"""),40330.666666666664)</f>
        <v>40330.66667</v>
      </c>
      <c r="B104" s="1">
        <f>IFERROR(__xludf.DUMMYFUNCTION("""COMPUTED_VALUE"""),73.72)</f>
        <v>73.72</v>
      </c>
    </row>
    <row r="105">
      <c r="A105" s="2">
        <f>IFERROR(__xludf.DUMMYFUNCTION("""COMPUTED_VALUE"""),40331.666666666664)</f>
        <v>40331.66667</v>
      </c>
      <c r="B105" s="1">
        <f>IFERROR(__xludf.DUMMYFUNCTION("""COMPUTED_VALUE"""),76.96)</f>
        <v>76.96</v>
      </c>
    </row>
    <row r="106">
      <c r="A106" s="2">
        <f>IFERROR(__xludf.DUMMYFUNCTION("""COMPUTED_VALUE"""),40332.666666666664)</f>
        <v>40332.66667</v>
      </c>
      <c r="B106" s="1">
        <f>IFERROR(__xludf.DUMMYFUNCTION("""COMPUTED_VALUE"""),78.06)</f>
        <v>78.06</v>
      </c>
    </row>
    <row r="107">
      <c r="A107" s="2">
        <f>IFERROR(__xludf.DUMMYFUNCTION("""COMPUTED_VALUE"""),40333.666666666664)</f>
        <v>40333.66667</v>
      </c>
      <c r="B107" s="1">
        <f>IFERROR(__xludf.DUMMYFUNCTION("""COMPUTED_VALUE"""),75.33)</f>
        <v>75.33</v>
      </c>
    </row>
    <row r="108">
      <c r="A108" s="2">
        <f>IFERROR(__xludf.DUMMYFUNCTION("""COMPUTED_VALUE"""),40336.666666666664)</f>
        <v>40336.66667</v>
      </c>
      <c r="B108" s="1">
        <f>IFERROR(__xludf.DUMMYFUNCTION("""COMPUTED_VALUE"""),74.5)</f>
        <v>74.5</v>
      </c>
    </row>
    <row r="109">
      <c r="A109" s="2">
        <f>IFERROR(__xludf.DUMMYFUNCTION("""COMPUTED_VALUE"""),40337.666666666664)</f>
        <v>40337.66667</v>
      </c>
      <c r="B109" s="1">
        <f>IFERROR(__xludf.DUMMYFUNCTION("""COMPUTED_VALUE"""),75.8)</f>
        <v>75.8</v>
      </c>
    </row>
    <row r="110">
      <c r="A110" s="2">
        <f>IFERROR(__xludf.DUMMYFUNCTION("""COMPUTED_VALUE"""),40338.666666666664)</f>
        <v>40338.66667</v>
      </c>
      <c r="B110" s="1">
        <f>IFERROR(__xludf.DUMMYFUNCTION("""COMPUTED_VALUE"""),74.99)</f>
        <v>74.99</v>
      </c>
    </row>
    <row r="111">
      <c r="A111" s="2">
        <f>IFERROR(__xludf.DUMMYFUNCTION("""COMPUTED_VALUE"""),40339.666666666664)</f>
        <v>40339.66667</v>
      </c>
      <c r="B111" s="1">
        <f>IFERROR(__xludf.DUMMYFUNCTION("""COMPUTED_VALUE"""),78.57)</f>
        <v>78.57</v>
      </c>
    </row>
    <row r="112">
      <c r="A112" s="2">
        <f>IFERROR(__xludf.DUMMYFUNCTION("""COMPUTED_VALUE"""),40340.666666666664)</f>
        <v>40340.66667</v>
      </c>
      <c r="B112" s="1">
        <f>IFERROR(__xludf.DUMMYFUNCTION("""COMPUTED_VALUE"""),79.05)</f>
        <v>79.05</v>
      </c>
    </row>
    <row r="113">
      <c r="A113" s="2">
        <f>IFERROR(__xludf.DUMMYFUNCTION("""COMPUTED_VALUE"""),40343.666666666664)</f>
        <v>40343.66667</v>
      </c>
      <c r="B113" s="1">
        <f>IFERROR(__xludf.DUMMYFUNCTION("""COMPUTED_VALUE"""),78.77)</f>
        <v>78.77</v>
      </c>
    </row>
    <row r="114">
      <c r="A114" s="2">
        <f>IFERROR(__xludf.DUMMYFUNCTION("""COMPUTED_VALUE"""),40344.666666666664)</f>
        <v>40344.66667</v>
      </c>
      <c r="B114" s="1">
        <f>IFERROR(__xludf.DUMMYFUNCTION("""COMPUTED_VALUE"""),81.03)</f>
        <v>81.03</v>
      </c>
    </row>
    <row r="115">
      <c r="A115" s="2">
        <f>IFERROR(__xludf.DUMMYFUNCTION("""COMPUTED_VALUE"""),40345.666666666664)</f>
        <v>40345.66667</v>
      </c>
      <c r="B115" s="1">
        <f>IFERROR(__xludf.DUMMYFUNCTION("""COMPUTED_VALUE"""),80.96)</f>
        <v>80.96</v>
      </c>
    </row>
    <row r="116">
      <c r="A116" s="2">
        <f>IFERROR(__xludf.DUMMYFUNCTION("""COMPUTED_VALUE"""),40346.666666666664)</f>
        <v>40346.66667</v>
      </c>
      <c r="B116" s="1">
        <f>IFERROR(__xludf.DUMMYFUNCTION("""COMPUTED_VALUE"""),80.98)</f>
        <v>80.98</v>
      </c>
    </row>
    <row r="117">
      <c r="A117" s="2">
        <f>IFERROR(__xludf.DUMMYFUNCTION("""COMPUTED_VALUE"""),40347.666666666664)</f>
        <v>40347.66667</v>
      </c>
      <c r="B117" s="1">
        <f>IFERROR(__xludf.DUMMYFUNCTION("""COMPUTED_VALUE"""),81.44)</f>
        <v>81.44</v>
      </c>
    </row>
    <row r="118">
      <c r="A118" s="2">
        <f>IFERROR(__xludf.DUMMYFUNCTION("""COMPUTED_VALUE"""),40350.666666666664)</f>
        <v>40350.66667</v>
      </c>
      <c r="B118" s="1">
        <f>IFERROR(__xludf.DUMMYFUNCTION("""COMPUTED_VALUE"""),81.19)</f>
        <v>81.19</v>
      </c>
    </row>
    <row r="119">
      <c r="A119" s="2">
        <f>IFERROR(__xludf.DUMMYFUNCTION("""COMPUTED_VALUE"""),40351.666666666664)</f>
        <v>40351.66667</v>
      </c>
      <c r="B119" s="1">
        <f>IFERROR(__xludf.DUMMYFUNCTION("""COMPUTED_VALUE"""),78.87)</f>
        <v>78.87</v>
      </c>
    </row>
    <row r="120">
      <c r="A120" s="2">
        <f>IFERROR(__xludf.DUMMYFUNCTION("""COMPUTED_VALUE"""),40352.666666666664)</f>
        <v>40352.66667</v>
      </c>
      <c r="B120" s="1">
        <f>IFERROR(__xludf.DUMMYFUNCTION("""COMPUTED_VALUE"""),78.17)</f>
        <v>78.17</v>
      </c>
    </row>
    <row r="121">
      <c r="A121" s="2">
        <f>IFERROR(__xludf.DUMMYFUNCTION("""COMPUTED_VALUE"""),40353.666666666664)</f>
        <v>40353.66667</v>
      </c>
      <c r="B121" s="1">
        <f>IFERROR(__xludf.DUMMYFUNCTION("""COMPUTED_VALUE"""),76.49)</f>
        <v>76.49</v>
      </c>
    </row>
    <row r="122">
      <c r="A122" s="2">
        <f>IFERROR(__xludf.DUMMYFUNCTION("""COMPUTED_VALUE"""),40354.666666666664)</f>
        <v>40354.66667</v>
      </c>
      <c r="B122" s="1">
        <f>IFERROR(__xludf.DUMMYFUNCTION("""COMPUTED_VALUE"""),76.81)</f>
        <v>76.81</v>
      </c>
    </row>
    <row r="123">
      <c r="A123" s="2">
        <f>IFERROR(__xludf.DUMMYFUNCTION("""COMPUTED_VALUE"""),40357.666666666664)</f>
        <v>40357.66667</v>
      </c>
      <c r="B123" s="1">
        <f>IFERROR(__xludf.DUMMYFUNCTION("""COMPUTED_VALUE"""),75.79)</f>
        <v>75.79</v>
      </c>
    </row>
    <row r="124">
      <c r="A124" s="2">
        <f>IFERROR(__xludf.DUMMYFUNCTION("""COMPUTED_VALUE"""),40358.666666666664)</f>
        <v>40358.66667</v>
      </c>
      <c r="B124" s="1">
        <f>IFERROR(__xludf.DUMMYFUNCTION("""COMPUTED_VALUE"""),73.22)</f>
        <v>73.22</v>
      </c>
    </row>
    <row r="125">
      <c r="A125" s="2">
        <f>IFERROR(__xludf.DUMMYFUNCTION("""COMPUTED_VALUE"""),40359.666666666664)</f>
        <v>40359.66667</v>
      </c>
      <c r="B125" s="1">
        <f>IFERROR(__xludf.DUMMYFUNCTION("""COMPUTED_VALUE"""),72.84)</f>
        <v>72.84</v>
      </c>
    </row>
    <row r="126">
      <c r="A126" s="2">
        <f>IFERROR(__xludf.DUMMYFUNCTION("""COMPUTED_VALUE"""),40360.666666666664)</f>
        <v>40360.66667</v>
      </c>
      <c r="B126" s="1">
        <f>IFERROR(__xludf.DUMMYFUNCTION("""COMPUTED_VALUE"""),72.55)</f>
        <v>72.55</v>
      </c>
    </row>
    <row r="127">
      <c r="A127" s="2">
        <f>IFERROR(__xludf.DUMMYFUNCTION("""COMPUTED_VALUE"""),40361.666666666664)</f>
        <v>40361.66667</v>
      </c>
      <c r="B127" s="1">
        <f>IFERROR(__xludf.DUMMYFUNCTION("""COMPUTED_VALUE"""),72.32)</f>
        <v>72.32</v>
      </c>
    </row>
    <row r="128">
      <c r="A128" s="2">
        <f>IFERROR(__xludf.DUMMYFUNCTION("""COMPUTED_VALUE"""),40365.666666666664)</f>
        <v>40365.66667</v>
      </c>
      <c r="B128" s="1">
        <f>IFERROR(__xludf.DUMMYFUNCTION("""COMPUTED_VALUE"""),72.91)</f>
        <v>72.91</v>
      </c>
    </row>
    <row r="129">
      <c r="A129" s="2">
        <f>IFERROR(__xludf.DUMMYFUNCTION("""COMPUTED_VALUE"""),40366.666666666664)</f>
        <v>40366.66667</v>
      </c>
      <c r="B129" s="1">
        <f>IFERROR(__xludf.DUMMYFUNCTION("""COMPUTED_VALUE"""),75.53)</f>
        <v>75.53</v>
      </c>
    </row>
    <row r="130">
      <c r="A130" s="2">
        <f>IFERROR(__xludf.DUMMYFUNCTION("""COMPUTED_VALUE"""),40367.666666666664)</f>
        <v>40367.66667</v>
      </c>
      <c r="B130" s="1">
        <f>IFERROR(__xludf.DUMMYFUNCTION("""COMPUTED_VALUE"""),76.5)</f>
        <v>76.5</v>
      </c>
    </row>
    <row r="131">
      <c r="A131" s="2">
        <f>IFERROR(__xludf.DUMMYFUNCTION("""COMPUTED_VALUE"""),40368.666666666664)</f>
        <v>40368.66667</v>
      </c>
      <c r="B131" s="1">
        <f>IFERROR(__xludf.DUMMYFUNCTION("""COMPUTED_VALUE"""),76.94)</f>
        <v>76.94</v>
      </c>
    </row>
    <row r="132">
      <c r="A132" s="2">
        <f>IFERROR(__xludf.DUMMYFUNCTION("""COMPUTED_VALUE"""),40371.666666666664)</f>
        <v>40371.66667</v>
      </c>
      <c r="B132" s="1">
        <f>IFERROR(__xludf.DUMMYFUNCTION("""COMPUTED_VALUE"""),76.66)</f>
        <v>76.66</v>
      </c>
    </row>
    <row r="133">
      <c r="A133" s="2">
        <f>IFERROR(__xludf.DUMMYFUNCTION("""COMPUTED_VALUE"""),40372.666666666664)</f>
        <v>40372.66667</v>
      </c>
      <c r="B133" s="1">
        <f>IFERROR(__xludf.DUMMYFUNCTION("""COMPUTED_VALUE"""),77.63)</f>
        <v>77.63</v>
      </c>
    </row>
    <row r="134">
      <c r="A134" s="2">
        <f>IFERROR(__xludf.DUMMYFUNCTION("""COMPUTED_VALUE"""),40373.666666666664)</f>
        <v>40373.66667</v>
      </c>
      <c r="B134" s="1">
        <f>IFERROR(__xludf.DUMMYFUNCTION("""COMPUTED_VALUE"""),77.41)</f>
        <v>77.41</v>
      </c>
    </row>
    <row r="135">
      <c r="A135" s="2">
        <f>IFERROR(__xludf.DUMMYFUNCTION("""COMPUTED_VALUE"""),40374.666666666664)</f>
        <v>40374.66667</v>
      </c>
      <c r="B135" s="1">
        <f>IFERROR(__xludf.DUMMYFUNCTION("""COMPUTED_VALUE"""),77.49)</f>
        <v>77.49</v>
      </c>
    </row>
    <row r="136">
      <c r="A136" s="2">
        <f>IFERROR(__xludf.DUMMYFUNCTION("""COMPUTED_VALUE"""),40375.666666666664)</f>
        <v>40375.66667</v>
      </c>
      <c r="B136" s="1">
        <f>IFERROR(__xludf.DUMMYFUNCTION("""COMPUTED_VALUE"""),75.32)</f>
        <v>75.32</v>
      </c>
    </row>
    <row r="137">
      <c r="A137" s="2">
        <f>IFERROR(__xludf.DUMMYFUNCTION("""COMPUTED_VALUE"""),40378.666666666664)</f>
        <v>40378.66667</v>
      </c>
      <c r="B137" s="1">
        <f>IFERROR(__xludf.DUMMYFUNCTION("""COMPUTED_VALUE"""),75.9)</f>
        <v>75.9</v>
      </c>
    </row>
    <row r="138">
      <c r="A138" s="2">
        <f>IFERROR(__xludf.DUMMYFUNCTION("""COMPUTED_VALUE"""),40379.666666666664)</f>
        <v>40379.66667</v>
      </c>
      <c r="B138" s="1">
        <f>IFERROR(__xludf.DUMMYFUNCTION("""COMPUTED_VALUE"""),77.48)</f>
        <v>77.48</v>
      </c>
    </row>
    <row r="139">
      <c r="A139" s="2">
        <f>IFERROR(__xludf.DUMMYFUNCTION("""COMPUTED_VALUE"""),40380.666666666664)</f>
        <v>40380.66667</v>
      </c>
      <c r="B139" s="1">
        <f>IFERROR(__xludf.DUMMYFUNCTION("""COMPUTED_VALUE"""),76.42)</f>
        <v>76.42</v>
      </c>
    </row>
    <row r="140">
      <c r="A140" s="2">
        <f>IFERROR(__xludf.DUMMYFUNCTION("""COMPUTED_VALUE"""),40381.666666666664)</f>
        <v>40381.66667</v>
      </c>
      <c r="B140" s="1">
        <f>IFERROR(__xludf.DUMMYFUNCTION("""COMPUTED_VALUE"""),78.15)</f>
        <v>78.15</v>
      </c>
    </row>
    <row r="141">
      <c r="A141" s="2">
        <f>IFERROR(__xludf.DUMMYFUNCTION("""COMPUTED_VALUE"""),40382.666666666664)</f>
        <v>40382.66667</v>
      </c>
      <c r="B141" s="1">
        <f>IFERROR(__xludf.DUMMYFUNCTION("""COMPUTED_VALUE"""),78.51)</f>
        <v>78.51</v>
      </c>
    </row>
    <row r="142">
      <c r="A142" s="2">
        <f>IFERROR(__xludf.DUMMYFUNCTION("""COMPUTED_VALUE"""),40385.666666666664)</f>
        <v>40385.66667</v>
      </c>
      <c r="B142" s="1">
        <f>IFERROR(__xludf.DUMMYFUNCTION("""COMPUTED_VALUE"""),79.38)</f>
        <v>79.38</v>
      </c>
    </row>
    <row r="143">
      <c r="A143" s="2">
        <f>IFERROR(__xludf.DUMMYFUNCTION("""COMPUTED_VALUE"""),40386.666666666664)</f>
        <v>40386.66667</v>
      </c>
      <c r="B143" s="1">
        <f>IFERROR(__xludf.DUMMYFUNCTION("""COMPUTED_VALUE"""),79.0)</f>
        <v>79</v>
      </c>
    </row>
    <row r="144">
      <c r="A144" s="2">
        <f>IFERROR(__xludf.DUMMYFUNCTION("""COMPUTED_VALUE"""),40387.666666666664)</f>
        <v>40387.66667</v>
      </c>
      <c r="B144" s="1">
        <f>IFERROR(__xludf.DUMMYFUNCTION("""COMPUTED_VALUE"""),78.79)</f>
        <v>78.79</v>
      </c>
    </row>
    <row r="145">
      <c r="A145" s="2">
        <f>IFERROR(__xludf.DUMMYFUNCTION("""COMPUTED_VALUE"""),40388.666666666664)</f>
        <v>40388.66667</v>
      </c>
      <c r="B145" s="1">
        <f>IFERROR(__xludf.DUMMYFUNCTION("""COMPUTED_VALUE"""),78.87)</f>
        <v>78.87</v>
      </c>
    </row>
    <row r="146">
      <c r="A146" s="2">
        <f>IFERROR(__xludf.DUMMYFUNCTION("""COMPUTED_VALUE"""),40389.666666666664)</f>
        <v>40389.66667</v>
      </c>
      <c r="B146" s="1">
        <f>IFERROR(__xludf.DUMMYFUNCTION("""COMPUTED_VALUE"""),78.69)</f>
        <v>78.69</v>
      </c>
    </row>
    <row r="147">
      <c r="A147" s="2">
        <f>IFERROR(__xludf.DUMMYFUNCTION("""COMPUTED_VALUE"""),40392.666666666664)</f>
        <v>40392.66667</v>
      </c>
      <c r="B147" s="1">
        <f>IFERROR(__xludf.DUMMYFUNCTION("""COMPUTED_VALUE"""),81.37)</f>
        <v>81.37</v>
      </c>
    </row>
    <row r="148">
      <c r="A148" s="2">
        <f>IFERROR(__xludf.DUMMYFUNCTION("""COMPUTED_VALUE"""),40393.666666666664)</f>
        <v>40393.66667</v>
      </c>
      <c r="B148" s="1">
        <f>IFERROR(__xludf.DUMMYFUNCTION("""COMPUTED_VALUE"""),81.51)</f>
        <v>81.51</v>
      </c>
    </row>
    <row r="149">
      <c r="A149" s="2">
        <f>IFERROR(__xludf.DUMMYFUNCTION("""COMPUTED_VALUE"""),40394.666666666664)</f>
        <v>40394.66667</v>
      </c>
      <c r="B149" s="1">
        <f>IFERROR(__xludf.DUMMYFUNCTION("""COMPUTED_VALUE"""),82.21)</f>
        <v>82.21</v>
      </c>
    </row>
    <row r="150">
      <c r="A150" s="2">
        <f>IFERROR(__xludf.DUMMYFUNCTION("""COMPUTED_VALUE"""),40395.666666666664)</f>
        <v>40395.66667</v>
      </c>
      <c r="B150" s="1">
        <f>IFERROR(__xludf.DUMMYFUNCTION("""COMPUTED_VALUE"""),82.24)</f>
        <v>82.24</v>
      </c>
    </row>
    <row r="151">
      <c r="A151" s="2">
        <f>IFERROR(__xludf.DUMMYFUNCTION("""COMPUTED_VALUE"""),40396.666666666664)</f>
        <v>40396.66667</v>
      </c>
      <c r="B151" s="1">
        <f>IFERROR(__xludf.DUMMYFUNCTION("""COMPUTED_VALUE"""),81.35)</f>
        <v>81.35</v>
      </c>
    </row>
    <row r="152">
      <c r="A152" s="2">
        <f>IFERROR(__xludf.DUMMYFUNCTION("""COMPUTED_VALUE"""),40399.666666666664)</f>
        <v>40399.66667</v>
      </c>
      <c r="B152" s="1">
        <f>IFERROR(__xludf.DUMMYFUNCTION("""COMPUTED_VALUE"""),81.75)</f>
        <v>81.75</v>
      </c>
    </row>
    <row r="153">
      <c r="A153" s="2">
        <f>IFERROR(__xludf.DUMMYFUNCTION("""COMPUTED_VALUE"""),40400.666666666664)</f>
        <v>40400.66667</v>
      </c>
      <c r="B153" s="1">
        <f>IFERROR(__xludf.DUMMYFUNCTION("""COMPUTED_VALUE"""),80.97)</f>
        <v>80.97</v>
      </c>
    </row>
    <row r="154">
      <c r="A154" s="2">
        <f>IFERROR(__xludf.DUMMYFUNCTION("""COMPUTED_VALUE"""),40401.666666666664)</f>
        <v>40401.66667</v>
      </c>
      <c r="B154" s="1">
        <f>IFERROR(__xludf.DUMMYFUNCTION("""COMPUTED_VALUE"""),78.55)</f>
        <v>78.55</v>
      </c>
    </row>
    <row r="155">
      <c r="A155" s="2">
        <f>IFERROR(__xludf.DUMMYFUNCTION("""COMPUTED_VALUE"""),40402.666666666664)</f>
        <v>40402.66667</v>
      </c>
      <c r="B155" s="1">
        <f>IFERROR(__xludf.DUMMYFUNCTION("""COMPUTED_VALUE"""),78.13)</f>
        <v>78.13</v>
      </c>
    </row>
    <row r="156">
      <c r="A156" s="2">
        <f>IFERROR(__xludf.DUMMYFUNCTION("""COMPUTED_VALUE"""),40403.666666666664)</f>
        <v>40403.66667</v>
      </c>
      <c r="B156" s="1">
        <f>IFERROR(__xludf.DUMMYFUNCTION("""COMPUTED_VALUE"""),77.95)</f>
        <v>77.95</v>
      </c>
    </row>
    <row r="157">
      <c r="A157" s="2">
        <f>IFERROR(__xludf.DUMMYFUNCTION("""COMPUTED_VALUE"""),40406.666666666664)</f>
        <v>40406.66667</v>
      </c>
      <c r="B157" s="1">
        <f>IFERROR(__xludf.DUMMYFUNCTION("""COMPUTED_VALUE"""),77.9)</f>
        <v>77.9</v>
      </c>
    </row>
    <row r="158">
      <c r="A158" s="2">
        <f>IFERROR(__xludf.DUMMYFUNCTION("""COMPUTED_VALUE"""),40407.666666666664)</f>
        <v>40407.66667</v>
      </c>
      <c r="B158" s="1">
        <f>IFERROR(__xludf.DUMMYFUNCTION("""COMPUTED_VALUE"""),79.29)</f>
        <v>79.29</v>
      </c>
    </row>
    <row r="159">
      <c r="A159" s="2">
        <f>IFERROR(__xludf.DUMMYFUNCTION("""COMPUTED_VALUE"""),40408.666666666664)</f>
        <v>40408.66667</v>
      </c>
      <c r="B159" s="1">
        <f>IFERROR(__xludf.DUMMYFUNCTION("""COMPUTED_VALUE"""),78.51)</f>
        <v>78.51</v>
      </c>
    </row>
    <row r="160">
      <c r="A160" s="2">
        <f>IFERROR(__xludf.DUMMYFUNCTION("""COMPUTED_VALUE"""),40409.666666666664)</f>
        <v>40409.66667</v>
      </c>
      <c r="B160" s="1">
        <f>IFERROR(__xludf.DUMMYFUNCTION("""COMPUTED_VALUE"""),77.24)</f>
        <v>77.24</v>
      </c>
    </row>
    <row r="161">
      <c r="A161" s="2">
        <f>IFERROR(__xludf.DUMMYFUNCTION("""COMPUTED_VALUE"""),40410.666666666664)</f>
        <v>40410.66667</v>
      </c>
      <c r="B161" s="1">
        <f>IFERROR(__xludf.DUMMYFUNCTION("""COMPUTED_VALUE"""),76.26)</f>
        <v>76.26</v>
      </c>
    </row>
    <row r="162">
      <c r="A162" s="2">
        <f>IFERROR(__xludf.DUMMYFUNCTION("""COMPUTED_VALUE"""),40413.666666666664)</f>
        <v>40413.66667</v>
      </c>
      <c r="B162" s="1">
        <f>IFERROR(__xludf.DUMMYFUNCTION("""COMPUTED_VALUE"""),76.33)</f>
        <v>76.33</v>
      </c>
    </row>
    <row r="163">
      <c r="A163" s="2">
        <f>IFERROR(__xludf.DUMMYFUNCTION("""COMPUTED_VALUE"""),40414.666666666664)</f>
        <v>40414.66667</v>
      </c>
      <c r="B163" s="1">
        <f>IFERROR(__xludf.DUMMYFUNCTION("""COMPUTED_VALUE"""),75.24)</f>
        <v>75.24</v>
      </c>
    </row>
    <row r="164">
      <c r="A164" s="2">
        <f>IFERROR(__xludf.DUMMYFUNCTION("""COMPUTED_VALUE"""),40415.666666666664)</f>
        <v>40415.66667</v>
      </c>
      <c r="B164" s="1">
        <f>IFERROR(__xludf.DUMMYFUNCTION("""COMPUTED_VALUE"""),75.08)</f>
        <v>75.08</v>
      </c>
    </row>
    <row r="165">
      <c r="A165" s="2">
        <f>IFERROR(__xludf.DUMMYFUNCTION("""COMPUTED_VALUE"""),40416.666666666664)</f>
        <v>40416.66667</v>
      </c>
      <c r="B165" s="1">
        <f>IFERROR(__xludf.DUMMYFUNCTION("""COMPUTED_VALUE"""),74.42)</f>
        <v>74.42</v>
      </c>
    </row>
    <row r="166">
      <c r="A166" s="2">
        <f>IFERROR(__xludf.DUMMYFUNCTION("""COMPUTED_VALUE"""),40417.666666666664)</f>
        <v>40417.66667</v>
      </c>
      <c r="B166" s="1">
        <f>IFERROR(__xludf.DUMMYFUNCTION("""COMPUTED_VALUE"""),76.48)</f>
        <v>76.48</v>
      </c>
    </row>
    <row r="167">
      <c r="A167" s="2">
        <f>IFERROR(__xludf.DUMMYFUNCTION("""COMPUTED_VALUE"""),40420.666666666664)</f>
        <v>40420.66667</v>
      </c>
      <c r="B167" s="1">
        <f>IFERROR(__xludf.DUMMYFUNCTION("""COMPUTED_VALUE"""),75.41)</f>
        <v>75.41</v>
      </c>
    </row>
    <row r="168">
      <c r="A168" s="2">
        <f>IFERROR(__xludf.DUMMYFUNCTION("""COMPUTED_VALUE"""),40421.666666666664)</f>
        <v>40421.66667</v>
      </c>
      <c r="B168" s="1">
        <f>IFERROR(__xludf.DUMMYFUNCTION("""COMPUTED_VALUE"""),75.18)</f>
        <v>75.18</v>
      </c>
    </row>
    <row r="169">
      <c r="A169" s="2">
        <f>IFERROR(__xludf.DUMMYFUNCTION("""COMPUTED_VALUE"""),40422.666666666664)</f>
        <v>40422.66667</v>
      </c>
      <c r="B169" s="1">
        <f>IFERROR(__xludf.DUMMYFUNCTION("""COMPUTED_VALUE"""),77.99)</f>
        <v>77.99</v>
      </c>
    </row>
    <row r="170">
      <c r="A170" s="2">
        <f>IFERROR(__xludf.DUMMYFUNCTION("""COMPUTED_VALUE"""),40423.666666666664)</f>
        <v>40423.66667</v>
      </c>
      <c r="B170" s="1">
        <f>IFERROR(__xludf.DUMMYFUNCTION("""COMPUTED_VALUE"""),78.66)</f>
        <v>78.66</v>
      </c>
    </row>
    <row r="171">
      <c r="A171" s="2">
        <f>IFERROR(__xludf.DUMMYFUNCTION("""COMPUTED_VALUE"""),40424.666666666664)</f>
        <v>40424.66667</v>
      </c>
      <c r="B171" s="1">
        <f>IFERROR(__xludf.DUMMYFUNCTION("""COMPUTED_VALUE"""),79.43)</f>
        <v>79.43</v>
      </c>
    </row>
    <row r="172">
      <c r="A172" s="2">
        <f>IFERROR(__xludf.DUMMYFUNCTION("""COMPUTED_VALUE"""),40428.666666666664)</f>
        <v>40428.66667</v>
      </c>
      <c r="B172" s="1">
        <f>IFERROR(__xludf.DUMMYFUNCTION("""COMPUTED_VALUE"""),78.26)</f>
        <v>78.26</v>
      </c>
    </row>
    <row r="173">
      <c r="A173" s="2">
        <f>IFERROR(__xludf.DUMMYFUNCTION("""COMPUTED_VALUE"""),40429.666666666664)</f>
        <v>40429.66667</v>
      </c>
      <c r="B173" s="1">
        <f>IFERROR(__xludf.DUMMYFUNCTION("""COMPUTED_VALUE"""),78.85)</f>
        <v>78.85</v>
      </c>
    </row>
    <row r="174">
      <c r="A174" s="2">
        <f>IFERROR(__xludf.DUMMYFUNCTION("""COMPUTED_VALUE"""),40430.666666666664)</f>
        <v>40430.66667</v>
      </c>
      <c r="B174" s="1">
        <f>IFERROR(__xludf.DUMMYFUNCTION("""COMPUTED_VALUE"""),79.02)</f>
        <v>79.02</v>
      </c>
    </row>
    <row r="175">
      <c r="A175" s="2">
        <f>IFERROR(__xludf.DUMMYFUNCTION("""COMPUTED_VALUE"""),40431.666666666664)</f>
        <v>40431.66667</v>
      </c>
      <c r="B175" s="1">
        <f>IFERROR(__xludf.DUMMYFUNCTION("""COMPUTED_VALUE"""),79.92)</f>
        <v>79.92</v>
      </c>
    </row>
    <row r="176">
      <c r="A176" s="2">
        <f>IFERROR(__xludf.DUMMYFUNCTION("""COMPUTED_VALUE"""),40434.666666666664)</f>
        <v>40434.66667</v>
      </c>
      <c r="B176" s="1">
        <f>IFERROR(__xludf.DUMMYFUNCTION("""COMPUTED_VALUE"""),80.45)</f>
        <v>80.45</v>
      </c>
    </row>
    <row r="177">
      <c r="A177" s="2">
        <f>IFERROR(__xludf.DUMMYFUNCTION("""COMPUTED_VALUE"""),40435.666666666664)</f>
        <v>40435.66667</v>
      </c>
      <c r="B177" s="1">
        <f>IFERROR(__xludf.DUMMYFUNCTION("""COMPUTED_VALUE"""),80.31)</f>
        <v>80.31</v>
      </c>
    </row>
    <row r="178">
      <c r="A178" s="2">
        <f>IFERROR(__xludf.DUMMYFUNCTION("""COMPUTED_VALUE"""),40436.666666666664)</f>
        <v>40436.66667</v>
      </c>
      <c r="B178" s="1">
        <f>IFERROR(__xludf.DUMMYFUNCTION("""COMPUTED_VALUE"""),80.22)</f>
        <v>80.22</v>
      </c>
    </row>
    <row r="179">
      <c r="A179" s="2">
        <f>IFERROR(__xludf.DUMMYFUNCTION("""COMPUTED_VALUE"""),40437.666666666664)</f>
        <v>40437.66667</v>
      </c>
      <c r="B179" s="1">
        <f>IFERROR(__xludf.DUMMYFUNCTION("""COMPUTED_VALUE"""),79.85)</f>
        <v>79.85</v>
      </c>
    </row>
    <row r="180">
      <c r="A180" s="2">
        <f>IFERROR(__xludf.DUMMYFUNCTION("""COMPUTED_VALUE"""),40438.666666666664)</f>
        <v>40438.66667</v>
      </c>
      <c r="B180" s="1">
        <f>IFERROR(__xludf.DUMMYFUNCTION("""COMPUTED_VALUE"""),79.58)</f>
        <v>79.58</v>
      </c>
    </row>
    <row r="181">
      <c r="A181" s="2">
        <f>IFERROR(__xludf.DUMMYFUNCTION("""COMPUTED_VALUE"""),40441.666666666664)</f>
        <v>40441.66667</v>
      </c>
      <c r="B181" s="1">
        <f>IFERROR(__xludf.DUMMYFUNCTION("""COMPUTED_VALUE"""),80.98)</f>
        <v>80.98</v>
      </c>
    </row>
    <row r="182">
      <c r="A182" s="2">
        <f>IFERROR(__xludf.DUMMYFUNCTION("""COMPUTED_VALUE"""),40442.666666666664)</f>
        <v>40442.66667</v>
      </c>
      <c r="B182" s="1">
        <f>IFERROR(__xludf.DUMMYFUNCTION("""COMPUTED_VALUE"""),80.89)</f>
        <v>80.89</v>
      </c>
    </row>
    <row r="183">
      <c r="A183" s="2">
        <f>IFERROR(__xludf.DUMMYFUNCTION("""COMPUTED_VALUE"""),40443.666666666664)</f>
        <v>40443.66667</v>
      </c>
      <c r="B183" s="1">
        <f>IFERROR(__xludf.DUMMYFUNCTION("""COMPUTED_VALUE"""),80.38)</f>
        <v>80.38</v>
      </c>
    </row>
    <row r="184">
      <c r="A184" s="2">
        <f>IFERROR(__xludf.DUMMYFUNCTION("""COMPUTED_VALUE"""),40444.666666666664)</f>
        <v>40444.66667</v>
      </c>
      <c r="B184" s="1">
        <f>IFERROR(__xludf.DUMMYFUNCTION("""COMPUTED_VALUE"""),79.83)</f>
        <v>79.83</v>
      </c>
    </row>
    <row r="185">
      <c r="A185" s="2">
        <f>IFERROR(__xludf.DUMMYFUNCTION("""COMPUTED_VALUE"""),40445.666666666664)</f>
        <v>40445.66667</v>
      </c>
      <c r="B185" s="1">
        <f>IFERROR(__xludf.DUMMYFUNCTION("""COMPUTED_VALUE"""),81.52)</f>
        <v>81.52</v>
      </c>
    </row>
    <row r="186">
      <c r="A186" s="2">
        <f>IFERROR(__xludf.DUMMYFUNCTION("""COMPUTED_VALUE"""),40448.666666666664)</f>
        <v>40448.66667</v>
      </c>
      <c r="B186" s="1">
        <f>IFERROR(__xludf.DUMMYFUNCTION("""COMPUTED_VALUE"""),81.26)</f>
        <v>81.26</v>
      </c>
    </row>
    <row r="187">
      <c r="A187" s="2">
        <f>IFERROR(__xludf.DUMMYFUNCTION("""COMPUTED_VALUE"""),40449.666666666664)</f>
        <v>40449.66667</v>
      </c>
      <c r="B187" s="1">
        <f>IFERROR(__xludf.DUMMYFUNCTION("""COMPUTED_VALUE"""),81.94)</f>
        <v>81.94</v>
      </c>
    </row>
    <row r="188">
      <c r="A188" s="2">
        <f>IFERROR(__xludf.DUMMYFUNCTION("""COMPUTED_VALUE"""),40450.666666666664)</f>
        <v>40450.66667</v>
      </c>
      <c r="B188" s="1">
        <f>IFERROR(__xludf.DUMMYFUNCTION("""COMPUTED_VALUE"""),82.69)</f>
        <v>82.69</v>
      </c>
    </row>
    <row r="189">
      <c r="A189" s="2">
        <f>IFERROR(__xludf.DUMMYFUNCTION("""COMPUTED_VALUE"""),40451.666666666664)</f>
        <v>40451.66667</v>
      </c>
      <c r="B189" s="1">
        <f>IFERROR(__xludf.DUMMYFUNCTION("""COMPUTED_VALUE"""),82.73)</f>
        <v>82.73</v>
      </c>
    </row>
    <row r="190">
      <c r="A190" s="2">
        <f>IFERROR(__xludf.DUMMYFUNCTION("""COMPUTED_VALUE"""),40452.666666666664)</f>
        <v>40452.66667</v>
      </c>
      <c r="B190" s="1">
        <f>IFERROR(__xludf.DUMMYFUNCTION("""COMPUTED_VALUE"""),83.76)</f>
        <v>83.76</v>
      </c>
    </row>
    <row r="191">
      <c r="A191" s="2">
        <f>IFERROR(__xludf.DUMMYFUNCTION("""COMPUTED_VALUE"""),40455.666666666664)</f>
        <v>40455.66667</v>
      </c>
      <c r="B191" s="1">
        <f>IFERROR(__xludf.DUMMYFUNCTION("""COMPUTED_VALUE"""),82.71)</f>
        <v>82.71</v>
      </c>
    </row>
    <row r="192">
      <c r="A192" s="2">
        <f>IFERROR(__xludf.DUMMYFUNCTION("""COMPUTED_VALUE"""),40456.666666666664)</f>
        <v>40456.66667</v>
      </c>
      <c r="B192" s="1">
        <f>IFERROR(__xludf.DUMMYFUNCTION("""COMPUTED_VALUE"""),84.63)</f>
        <v>84.63</v>
      </c>
    </row>
    <row r="193">
      <c r="A193" s="2">
        <f>IFERROR(__xludf.DUMMYFUNCTION("""COMPUTED_VALUE"""),40457.666666666664)</f>
        <v>40457.66667</v>
      </c>
      <c r="B193" s="1">
        <f>IFERROR(__xludf.DUMMYFUNCTION("""COMPUTED_VALUE"""),85.01)</f>
        <v>85.01</v>
      </c>
    </row>
    <row r="194">
      <c r="A194" s="2">
        <f>IFERROR(__xludf.DUMMYFUNCTION("""COMPUTED_VALUE"""),40458.666666666664)</f>
        <v>40458.66667</v>
      </c>
      <c r="B194" s="1">
        <f>IFERROR(__xludf.DUMMYFUNCTION("""COMPUTED_VALUE"""),84.84)</f>
        <v>84.84</v>
      </c>
    </row>
    <row r="195">
      <c r="A195" s="2">
        <f>IFERROR(__xludf.DUMMYFUNCTION("""COMPUTED_VALUE"""),40459.666666666664)</f>
        <v>40459.66667</v>
      </c>
      <c r="B195" s="1">
        <f>IFERROR(__xludf.DUMMYFUNCTION("""COMPUTED_VALUE"""),86.04)</f>
        <v>86.04</v>
      </c>
    </row>
    <row r="196">
      <c r="A196" s="2">
        <f>IFERROR(__xludf.DUMMYFUNCTION("""COMPUTED_VALUE"""),40462.666666666664)</f>
        <v>40462.66667</v>
      </c>
      <c r="B196" s="1">
        <f>IFERROR(__xludf.DUMMYFUNCTION("""COMPUTED_VALUE"""),86.16)</f>
        <v>86.16</v>
      </c>
    </row>
    <row r="197">
      <c r="A197" s="2">
        <f>IFERROR(__xludf.DUMMYFUNCTION("""COMPUTED_VALUE"""),40463.666666666664)</f>
        <v>40463.66667</v>
      </c>
      <c r="B197" s="1">
        <f>IFERROR(__xludf.DUMMYFUNCTION("""COMPUTED_VALUE"""),86.23)</f>
        <v>86.23</v>
      </c>
    </row>
    <row r="198">
      <c r="A198" s="2">
        <f>IFERROR(__xludf.DUMMYFUNCTION("""COMPUTED_VALUE"""),40464.666666666664)</f>
        <v>40464.66667</v>
      </c>
      <c r="B198" s="1">
        <f>IFERROR(__xludf.DUMMYFUNCTION("""COMPUTED_VALUE"""),87.2)</f>
        <v>87.2</v>
      </c>
    </row>
    <row r="199">
      <c r="A199" s="2">
        <f>IFERROR(__xludf.DUMMYFUNCTION("""COMPUTED_VALUE"""),40465.666666666664)</f>
        <v>40465.66667</v>
      </c>
      <c r="B199" s="1">
        <f>IFERROR(__xludf.DUMMYFUNCTION("""COMPUTED_VALUE"""),87.16)</f>
        <v>87.16</v>
      </c>
    </row>
    <row r="200">
      <c r="A200" s="2">
        <f>IFERROR(__xludf.DUMMYFUNCTION("""COMPUTED_VALUE"""),40466.666666666664)</f>
        <v>40466.66667</v>
      </c>
      <c r="B200" s="1">
        <f>IFERROR(__xludf.DUMMYFUNCTION("""COMPUTED_VALUE"""),87.37)</f>
        <v>87.37</v>
      </c>
    </row>
    <row r="201">
      <c r="A201" s="2">
        <f>IFERROR(__xludf.DUMMYFUNCTION("""COMPUTED_VALUE"""),40469.666666666664)</f>
        <v>40469.66667</v>
      </c>
      <c r="B201" s="1">
        <f>IFERROR(__xludf.DUMMYFUNCTION("""COMPUTED_VALUE"""),87.93)</f>
        <v>87.93</v>
      </c>
    </row>
    <row r="202">
      <c r="A202" s="2">
        <f>IFERROR(__xludf.DUMMYFUNCTION("""COMPUTED_VALUE"""),40470.666666666664)</f>
        <v>40470.66667</v>
      </c>
      <c r="B202" s="1">
        <f>IFERROR(__xludf.DUMMYFUNCTION("""COMPUTED_VALUE"""),85.73)</f>
        <v>85.73</v>
      </c>
    </row>
    <row r="203">
      <c r="A203" s="2">
        <f>IFERROR(__xludf.DUMMYFUNCTION("""COMPUTED_VALUE"""),40471.666666666664)</f>
        <v>40471.66667</v>
      </c>
      <c r="B203" s="1">
        <f>IFERROR(__xludf.DUMMYFUNCTION("""COMPUTED_VALUE"""),86.89)</f>
        <v>86.89</v>
      </c>
    </row>
    <row r="204">
      <c r="A204" s="2">
        <f>IFERROR(__xludf.DUMMYFUNCTION("""COMPUTED_VALUE"""),40472.666666666664)</f>
        <v>40472.66667</v>
      </c>
      <c r="B204" s="1">
        <f>IFERROR(__xludf.DUMMYFUNCTION("""COMPUTED_VALUE"""),86.62)</f>
        <v>86.62</v>
      </c>
    </row>
    <row r="205">
      <c r="A205" s="2">
        <f>IFERROR(__xludf.DUMMYFUNCTION("""COMPUTED_VALUE"""),40473.666666666664)</f>
        <v>40473.66667</v>
      </c>
      <c r="B205" s="1">
        <f>IFERROR(__xludf.DUMMYFUNCTION("""COMPUTED_VALUE"""),87.12)</f>
        <v>87.12</v>
      </c>
    </row>
    <row r="206">
      <c r="A206" s="2">
        <f>IFERROR(__xludf.DUMMYFUNCTION("""COMPUTED_VALUE"""),40476.666666666664)</f>
        <v>40476.66667</v>
      </c>
      <c r="B206" s="1">
        <f>IFERROR(__xludf.DUMMYFUNCTION("""COMPUTED_VALUE"""),87.25)</f>
        <v>87.25</v>
      </c>
    </row>
    <row r="207">
      <c r="A207" s="2">
        <f>IFERROR(__xludf.DUMMYFUNCTION("""COMPUTED_VALUE"""),40477.666666666664)</f>
        <v>40477.66667</v>
      </c>
      <c r="B207" s="1">
        <f>IFERROR(__xludf.DUMMYFUNCTION("""COMPUTED_VALUE"""),87.39)</f>
        <v>87.39</v>
      </c>
    </row>
    <row r="208">
      <c r="A208" s="2">
        <f>IFERROR(__xludf.DUMMYFUNCTION("""COMPUTED_VALUE"""),40478.666666666664)</f>
        <v>40478.66667</v>
      </c>
      <c r="B208" s="1">
        <f>IFERROR(__xludf.DUMMYFUNCTION("""COMPUTED_VALUE"""),87.08)</f>
        <v>87.08</v>
      </c>
    </row>
    <row r="209">
      <c r="A209" s="2">
        <f>IFERROR(__xludf.DUMMYFUNCTION("""COMPUTED_VALUE"""),40479.666666666664)</f>
        <v>40479.66667</v>
      </c>
      <c r="B209" s="1">
        <f>IFERROR(__xludf.DUMMYFUNCTION("""COMPUTED_VALUE"""),86.91)</f>
        <v>86.91</v>
      </c>
    </row>
    <row r="210">
      <c r="A210" s="2">
        <f>IFERROR(__xludf.DUMMYFUNCTION("""COMPUTED_VALUE"""),40480.666666666664)</f>
        <v>40480.66667</v>
      </c>
      <c r="B210" s="1">
        <f>IFERROR(__xludf.DUMMYFUNCTION("""COMPUTED_VALUE"""),86.95)</f>
        <v>86.95</v>
      </c>
    </row>
    <row r="211">
      <c r="A211" s="2">
        <f>IFERROR(__xludf.DUMMYFUNCTION("""COMPUTED_VALUE"""),40483.666666666664)</f>
        <v>40483.66667</v>
      </c>
      <c r="B211" s="1">
        <f>IFERROR(__xludf.DUMMYFUNCTION("""COMPUTED_VALUE"""),87.2)</f>
        <v>87.2</v>
      </c>
    </row>
    <row r="212">
      <c r="A212" s="2">
        <f>IFERROR(__xludf.DUMMYFUNCTION("""COMPUTED_VALUE"""),40484.666666666664)</f>
        <v>40484.66667</v>
      </c>
      <c r="B212" s="1">
        <f>IFERROR(__xludf.DUMMYFUNCTION("""COMPUTED_VALUE"""),88.22)</f>
        <v>88.22</v>
      </c>
    </row>
    <row r="213">
      <c r="A213" s="2">
        <f>IFERROR(__xludf.DUMMYFUNCTION("""COMPUTED_VALUE"""),40485.666666666664)</f>
        <v>40485.66667</v>
      </c>
      <c r="B213" s="1">
        <f>IFERROR(__xludf.DUMMYFUNCTION("""COMPUTED_VALUE"""),88.41)</f>
        <v>88.41</v>
      </c>
    </row>
    <row r="214">
      <c r="A214" s="2">
        <f>IFERROR(__xludf.DUMMYFUNCTION("""COMPUTED_VALUE"""),40486.666666666664)</f>
        <v>40486.66667</v>
      </c>
      <c r="B214" s="1">
        <f>IFERROR(__xludf.DUMMYFUNCTION("""COMPUTED_VALUE"""),91.13)</f>
        <v>91.13</v>
      </c>
    </row>
    <row r="215">
      <c r="A215" s="2">
        <f>IFERROR(__xludf.DUMMYFUNCTION("""COMPUTED_VALUE"""),40487.666666666664)</f>
        <v>40487.66667</v>
      </c>
      <c r="B215" s="1">
        <f>IFERROR(__xludf.DUMMYFUNCTION("""COMPUTED_VALUE"""),91.51)</f>
        <v>91.51</v>
      </c>
    </row>
    <row r="216">
      <c r="A216" s="2">
        <f>IFERROR(__xludf.DUMMYFUNCTION("""COMPUTED_VALUE"""),40490.666666666664)</f>
        <v>40490.66667</v>
      </c>
      <c r="B216" s="1">
        <f>IFERROR(__xludf.DUMMYFUNCTION("""COMPUTED_VALUE"""),92.16)</f>
        <v>92.16</v>
      </c>
    </row>
    <row r="217">
      <c r="A217" s="2">
        <f>IFERROR(__xludf.DUMMYFUNCTION("""COMPUTED_VALUE"""),40491.666666666664)</f>
        <v>40491.66667</v>
      </c>
      <c r="B217" s="1">
        <f>IFERROR(__xludf.DUMMYFUNCTION("""COMPUTED_VALUE"""),92.03)</f>
        <v>92.03</v>
      </c>
    </row>
    <row r="218">
      <c r="A218" s="2">
        <f>IFERROR(__xludf.DUMMYFUNCTION("""COMPUTED_VALUE"""),40492.666666666664)</f>
        <v>40492.66667</v>
      </c>
      <c r="B218" s="1">
        <f>IFERROR(__xludf.DUMMYFUNCTION("""COMPUTED_VALUE"""),93.41)</f>
        <v>93.41</v>
      </c>
    </row>
    <row r="219">
      <c r="A219" s="2">
        <f>IFERROR(__xludf.DUMMYFUNCTION("""COMPUTED_VALUE"""),40493.666666666664)</f>
        <v>40493.66667</v>
      </c>
      <c r="B219" s="1">
        <f>IFERROR(__xludf.DUMMYFUNCTION("""COMPUTED_VALUE"""),94.36)</f>
        <v>94.36</v>
      </c>
    </row>
    <row r="220">
      <c r="A220" s="2">
        <f>IFERROR(__xludf.DUMMYFUNCTION("""COMPUTED_VALUE"""),40494.666666666664)</f>
        <v>40494.66667</v>
      </c>
      <c r="B220" s="1">
        <f>IFERROR(__xludf.DUMMYFUNCTION("""COMPUTED_VALUE"""),92.88)</f>
        <v>92.88</v>
      </c>
    </row>
    <row r="221">
      <c r="A221" s="2">
        <f>IFERROR(__xludf.DUMMYFUNCTION("""COMPUTED_VALUE"""),40497.666666666664)</f>
        <v>40497.66667</v>
      </c>
      <c r="B221" s="1">
        <f>IFERROR(__xludf.DUMMYFUNCTION("""COMPUTED_VALUE"""),92.48)</f>
        <v>92.48</v>
      </c>
    </row>
    <row r="222">
      <c r="A222" s="2">
        <f>IFERROR(__xludf.DUMMYFUNCTION("""COMPUTED_VALUE"""),40498.666666666664)</f>
        <v>40498.66667</v>
      </c>
      <c r="B222" s="1">
        <f>IFERROR(__xludf.DUMMYFUNCTION("""COMPUTED_VALUE"""),90.7)</f>
        <v>90.7</v>
      </c>
    </row>
    <row r="223">
      <c r="A223" s="2">
        <f>IFERROR(__xludf.DUMMYFUNCTION("""COMPUTED_VALUE"""),40499.666666666664)</f>
        <v>40499.66667</v>
      </c>
      <c r="B223" s="1">
        <f>IFERROR(__xludf.DUMMYFUNCTION("""COMPUTED_VALUE"""),91.1)</f>
        <v>91.1</v>
      </c>
    </row>
    <row r="224">
      <c r="A224" s="2">
        <f>IFERROR(__xludf.DUMMYFUNCTION("""COMPUTED_VALUE"""),40500.666666666664)</f>
        <v>40500.66667</v>
      </c>
      <c r="B224" s="1">
        <f>IFERROR(__xludf.DUMMYFUNCTION("""COMPUTED_VALUE"""),93.03)</f>
        <v>93.03</v>
      </c>
    </row>
    <row r="225">
      <c r="A225" s="2">
        <f>IFERROR(__xludf.DUMMYFUNCTION("""COMPUTED_VALUE"""),40501.666666666664)</f>
        <v>40501.66667</v>
      </c>
      <c r="B225" s="1">
        <f>IFERROR(__xludf.DUMMYFUNCTION("""COMPUTED_VALUE"""),93.79)</f>
        <v>93.79</v>
      </c>
    </row>
    <row r="226">
      <c r="A226" s="2">
        <f>IFERROR(__xludf.DUMMYFUNCTION("""COMPUTED_VALUE"""),40504.666666666664)</f>
        <v>40504.66667</v>
      </c>
      <c r="B226" s="1">
        <f>IFERROR(__xludf.DUMMYFUNCTION("""COMPUTED_VALUE"""),93.57)</f>
        <v>93.57</v>
      </c>
    </row>
    <row r="227">
      <c r="A227" s="2">
        <f>IFERROR(__xludf.DUMMYFUNCTION("""COMPUTED_VALUE"""),40505.666666666664)</f>
        <v>40505.66667</v>
      </c>
      <c r="B227" s="1">
        <f>IFERROR(__xludf.DUMMYFUNCTION("""COMPUTED_VALUE"""),91.7)</f>
        <v>91.7</v>
      </c>
    </row>
    <row r="228">
      <c r="A228" s="2">
        <f>IFERROR(__xludf.DUMMYFUNCTION("""COMPUTED_VALUE"""),40506.666666666664)</f>
        <v>40506.66667</v>
      </c>
      <c r="B228" s="1">
        <f>IFERROR(__xludf.DUMMYFUNCTION("""COMPUTED_VALUE"""),93.34)</f>
        <v>93.34</v>
      </c>
    </row>
    <row r="229">
      <c r="A229" s="2">
        <f>IFERROR(__xludf.DUMMYFUNCTION("""COMPUTED_VALUE"""),40508.666666666664)</f>
        <v>40508.66667</v>
      </c>
      <c r="B229" s="1">
        <f>IFERROR(__xludf.DUMMYFUNCTION("""COMPUTED_VALUE"""),92.4)</f>
        <v>92.4</v>
      </c>
    </row>
    <row r="230">
      <c r="A230" s="2">
        <f>IFERROR(__xludf.DUMMYFUNCTION("""COMPUTED_VALUE"""),40511.666666666664)</f>
        <v>40511.66667</v>
      </c>
      <c r="B230" s="1">
        <f>IFERROR(__xludf.DUMMYFUNCTION("""COMPUTED_VALUE"""),92.86)</f>
        <v>92.86</v>
      </c>
    </row>
    <row r="231">
      <c r="A231" s="2">
        <f>IFERROR(__xludf.DUMMYFUNCTION("""COMPUTED_VALUE"""),40512.666666666664)</f>
        <v>40512.66667</v>
      </c>
      <c r="B231" s="1">
        <f>IFERROR(__xludf.DUMMYFUNCTION("""COMPUTED_VALUE"""),92.58)</f>
        <v>92.58</v>
      </c>
    </row>
    <row r="232">
      <c r="A232" s="2">
        <f>IFERROR(__xludf.DUMMYFUNCTION("""COMPUTED_VALUE"""),40513.666666666664)</f>
        <v>40513.66667</v>
      </c>
      <c r="B232" s="1">
        <f>IFERROR(__xludf.DUMMYFUNCTION("""COMPUTED_VALUE"""),95.11)</f>
        <v>95.11</v>
      </c>
    </row>
    <row r="233">
      <c r="A233" s="2">
        <f>IFERROR(__xludf.DUMMYFUNCTION("""COMPUTED_VALUE"""),40514.666666666664)</f>
        <v>40514.66667</v>
      </c>
      <c r="B233" s="1">
        <f>IFERROR(__xludf.DUMMYFUNCTION("""COMPUTED_VALUE"""),96.49)</f>
        <v>96.49</v>
      </c>
    </row>
    <row r="234">
      <c r="A234" s="2">
        <f>IFERROR(__xludf.DUMMYFUNCTION("""COMPUTED_VALUE"""),40515.666666666664)</f>
        <v>40515.66667</v>
      </c>
      <c r="B234" s="1">
        <f>IFERROR(__xludf.DUMMYFUNCTION("""COMPUTED_VALUE"""),97.05)</f>
        <v>97.05</v>
      </c>
    </row>
    <row r="235">
      <c r="A235" s="2">
        <f>IFERROR(__xludf.DUMMYFUNCTION("""COMPUTED_VALUE"""),40518.666666666664)</f>
        <v>40518.66667</v>
      </c>
      <c r="B235" s="1">
        <f>IFERROR(__xludf.DUMMYFUNCTION("""COMPUTED_VALUE"""),97.4)</f>
        <v>97.4</v>
      </c>
    </row>
    <row r="236">
      <c r="A236" s="2">
        <f>IFERROR(__xludf.DUMMYFUNCTION("""COMPUTED_VALUE"""),40519.666666666664)</f>
        <v>40519.66667</v>
      </c>
      <c r="B236" s="1">
        <f>IFERROR(__xludf.DUMMYFUNCTION("""COMPUTED_VALUE"""),97.17)</f>
        <v>97.17</v>
      </c>
    </row>
    <row r="237">
      <c r="A237" s="2">
        <f>IFERROR(__xludf.DUMMYFUNCTION("""COMPUTED_VALUE"""),40520.666666666664)</f>
        <v>40520.66667</v>
      </c>
      <c r="B237" s="1">
        <f>IFERROR(__xludf.DUMMYFUNCTION("""COMPUTED_VALUE"""),96.71)</f>
        <v>96.71</v>
      </c>
    </row>
    <row r="238">
      <c r="A238" s="2">
        <f>IFERROR(__xludf.DUMMYFUNCTION("""COMPUTED_VALUE"""),40521.666666666664)</f>
        <v>40521.66667</v>
      </c>
      <c r="B238" s="1">
        <f>IFERROR(__xludf.DUMMYFUNCTION("""COMPUTED_VALUE"""),96.9)</f>
        <v>96.9</v>
      </c>
    </row>
    <row r="239">
      <c r="A239" s="2">
        <f>IFERROR(__xludf.DUMMYFUNCTION("""COMPUTED_VALUE"""),40522.666666666664)</f>
        <v>40522.66667</v>
      </c>
      <c r="B239" s="1">
        <f>IFERROR(__xludf.DUMMYFUNCTION("""COMPUTED_VALUE"""),97.32)</f>
        <v>97.32</v>
      </c>
    </row>
    <row r="240">
      <c r="A240" s="2">
        <f>IFERROR(__xludf.DUMMYFUNCTION("""COMPUTED_VALUE"""),40525.666666666664)</f>
        <v>40525.66667</v>
      </c>
      <c r="B240" s="1">
        <f>IFERROR(__xludf.DUMMYFUNCTION("""COMPUTED_VALUE"""),98.0)</f>
        <v>98</v>
      </c>
    </row>
    <row r="241">
      <c r="A241" s="2">
        <f>IFERROR(__xludf.DUMMYFUNCTION("""COMPUTED_VALUE"""),40526.666666666664)</f>
        <v>40526.66667</v>
      </c>
      <c r="B241" s="1">
        <f>IFERROR(__xludf.DUMMYFUNCTION("""COMPUTED_VALUE"""),97.61)</f>
        <v>97.61</v>
      </c>
    </row>
    <row r="242">
      <c r="A242" s="2">
        <f>IFERROR(__xludf.DUMMYFUNCTION("""COMPUTED_VALUE"""),40527.666666666664)</f>
        <v>40527.66667</v>
      </c>
      <c r="B242" s="1">
        <f>IFERROR(__xludf.DUMMYFUNCTION("""COMPUTED_VALUE"""),96.97)</f>
        <v>96.97</v>
      </c>
    </row>
    <row r="243">
      <c r="A243" s="2">
        <f>IFERROR(__xludf.DUMMYFUNCTION("""COMPUTED_VALUE"""),40528.666666666664)</f>
        <v>40528.66667</v>
      </c>
      <c r="B243" s="1">
        <f>IFERROR(__xludf.DUMMYFUNCTION("""COMPUTED_VALUE"""),97.61)</f>
        <v>97.61</v>
      </c>
    </row>
    <row r="244">
      <c r="A244" s="2">
        <f>IFERROR(__xludf.DUMMYFUNCTION("""COMPUTED_VALUE"""),40529.666666666664)</f>
        <v>40529.66667</v>
      </c>
      <c r="B244" s="1">
        <f>IFERROR(__xludf.DUMMYFUNCTION("""COMPUTED_VALUE"""),97.58)</f>
        <v>97.58</v>
      </c>
    </row>
    <row r="245">
      <c r="A245" s="2">
        <f>IFERROR(__xludf.DUMMYFUNCTION("""COMPUTED_VALUE"""),40532.666666666664)</f>
        <v>40532.66667</v>
      </c>
      <c r="B245" s="1">
        <f>IFERROR(__xludf.DUMMYFUNCTION("""COMPUTED_VALUE"""),98.32)</f>
        <v>98.32</v>
      </c>
    </row>
    <row r="246">
      <c r="A246" s="2">
        <f>IFERROR(__xludf.DUMMYFUNCTION("""COMPUTED_VALUE"""),40533.666666666664)</f>
        <v>40533.66667</v>
      </c>
      <c r="B246" s="1">
        <f>IFERROR(__xludf.DUMMYFUNCTION("""COMPUTED_VALUE"""),99.39)</f>
        <v>99.39</v>
      </c>
    </row>
    <row r="247">
      <c r="A247" s="2">
        <f>IFERROR(__xludf.DUMMYFUNCTION("""COMPUTED_VALUE"""),40534.666666666664)</f>
        <v>40534.66667</v>
      </c>
      <c r="B247" s="1">
        <f>IFERROR(__xludf.DUMMYFUNCTION("""COMPUTED_VALUE"""),98.51)</f>
        <v>98.51</v>
      </c>
    </row>
    <row r="248">
      <c r="A248" s="2">
        <f>IFERROR(__xludf.DUMMYFUNCTION("""COMPUTED_VALUE"""),40535.666666666664)</f>
        <v>40535.66667</v>
      </c>
      <c r="B248" s="1">
        <f>IFERROR(__xludf.DUMMYFUNCTION("""COMPUTED_VALUE"""),98.71)</f>
        <v>98.71</v>
      </c>
    </row>
    <row r="249">
      <c r="A249" s="2">
        <f>IFERROR(__xludf.DUMMYFUNCTION("""COMPUTED_VALUE"""),40539.666666666664)</f>
        <v>40539.66667</v>
      </c>
      <c r="B249" s="1">
        <f>IFERROR(__xludf.DUMMYFUNCTION("""COMPUTED_VALUE"""),98.36)</f>
        <v>98.36</v>
      </c>
    </row>
    <row r="250">
      <c r="A250" s="2">
        <f>IFERROR(__xludf.DUMMYFUNCTION("""COMPUTED_VALUE"""),40540.666666666664)</f>
        <v>40540.66667</v>
      </c>
      <c r="B250" s="1">
        <f>IFERROR(__xludf.DUMMYFUNCTION("""COMPUTED_VALUE"""),98.72)</f>
        <v>98.72</v>
      </c>
    </row>
    <row r="251">
      <c r="A251" s="2">
        <f>IFERROR(__xludf.DUMMYFUNCTION("""COMPUTED_VALUE"""),40541.666666666664)</f>
        <v>40541.66667</v>
      </c>
      <c r="B251" s="1">
        <f>IFERROR(__xludf.DUMMYFUNCTION("""COMPUTED_VALUE"""),99.6)</f>
        <v>99.6</v>
      </c>
    </row>
    <row r="252">
      <c r="A252" s="2">
        <f>IFERROR(__xludf.DUMMYFUNCTION("""COMPUTED_VALUE"""),40542.666666666664)</f>
        <v>40542.66667</v>
      </c>
      <c r="B252" s="1">
        <f>IFERROR(__xludf.DUMMYFUNCTION("""COMPUTED_VALUE"""),99.78)</f>
        <v>99.78</v>
      </c>
    </row>
    <row r="253">
      <c r="A253" s="2">
        <f>IFERROR(__xludf.DUMMYFUNCTION("""COMPUTED_VALUE"""),40543.666666666664)</f>
        <v>40543.66667</v>
      </c>
      <c r="B253" s="1">
        <f>IFERROR(__xludf.DUMMYFUNCTION("""COMPUTED_VALUE"""),99.67)</f>
        <v>99.67</v>
      </c>
    </row>
    <row r="254">
      <c r="A254" s="2">
        <f>IFERROR(__xludf.DUMMYFUNCTION("""COMPUTED_VALUE"""),40546.666666666664)</f>
        <v>40546.66667</v>
      </c>
      <c r="B254" s="1">
        <f>IFERROR(__xludf.DUMMYFUNCTION("""COMPUTED_VALUE"""),100.6)</f>
        <v>100.6</v>
      </c>
    </row>
    <row r="255">
      <c r="A255" s="2">
        <f>IFERROR(__xludf.DUMMYFUNCTION("""COMPUTED_VALUE"""),40547.666666666664)</f>
        <v>40547.66667</v>
      </c>
      <c r="B255" s="1">
        <f>IFERROR(__xludf.DUMMYFUNCTION("""COMPUTED_VALUE"""),99.84)</f>
        <v>99.84</v>
      </c>
    </row>
    <row r="256">
      <c r="A256" s="2">
        <f>IFERROR(__xludf.DUMMYFUNCTION("""COMPUTED_VALUE"""),40548.666666666664)</f>
        <v>40548.66667</v>
      </c>
      <c r="B256" s="1">
        <f>IFERROR(__xludf.DUMMYFUNCTION("""COMPUTED_VALUE"""),100.18)</f>
        <v>100.18</v>
      </c>
    </row>
    <row r="257">
      <c r="A257" s="2">
        <f>IFERROR(__xludf.DUMMYFUNCTION("""COMPUTED_VALUE"""),40549.666666666664)</f>
        <v>40549.66667</v>
      </c>
      <c r="B257" s="1">
        <f>IFERROR(__xludf.DUMMYFUNCTION("""COMPUTED_VALUE"""),99.38)</f>
        <v>99.38</v>
      </c>
    </row>
    <row r="258">
      <c r="A258" s="2">
        <f>IFERROR(__xludf.DUMMYFUNCTION("""COMPUTED_VALUE"""),40550.666666666664)</f>
        <v>40550.66667</v>
      </c>
      <c r="B258" s="1">
        <f>IFERROR(__xludf.DUMMYFUNCTION("""COMPUTED_VALUE"""),100.0)</f>
        <v>100</v>
      </c>
    </row>
    <row r="259">
      <c r="A259" s="2">
        <f>IFERROR(__xludf.DUMMYFUNCTION("""COMPUTED_VALUE"""),40553.666666666664)</f>
        <v>40553.66667</v>
      </c>
      <c r="B259" s="1">
        <f>IFERROR(__xludf.DUMMYFUNCTION("""COMPUTED_VALUE"""),99.79)</f>
        <v>99.79</v>
      </c>
    </row>
    <row r="260">
      <c r="A260" s="2">
        <f>IFERROR(__xludf.DUMMYFUNCTION("""COMPUTED_VALUE"""),40554.666666666664)</f>
        <v>40554.66667</v>
      </c>
      <c r="B260" s="1">
        <f>IFERROR(__xludf.DUMMYFUNCTION("""COMPUTED_VALUE"""),101.31)</f>
        <v>101.31</v>
      </c>
    </row>
    <row r="261">
      <c r="A261" s="2">
        <f>IFERROR(__xludf.DUMMYFUNCTION("""COMPUTED_VALUE"""),40555.666666666664)</f>
        <v>40555.66667</v>
      </c>
      <c r="B261" s="1">
        <f>IFERROR(__xludf.DUMMYFUNCTION("""COMPUTED_VALUE"""),102.53)</f>
        <v>102.53</v>
      </c>
    </row>
    <row r="262">
      <c r="A262" s="2">
        <f>IFERROR(__xludf.DUMMYFUNCTION("""COMPUTED_VALUE"""),40556.666666666664)</f>
        <v>40556.66667</v>
      </c>
      <c r="B262" s="1">
        <f>IFERROR(__xludf.DUMMYFUNCTION("""COMPUTED_VALUE"""),102.32)</f>
        <v>102.32</v>
      </c>
    </row>
    <row r="263">
      <c r="A263" s="2">
        <f>IFERROR(__xludf.DUMMYFUNCTION("""COMPUTED_VALUE"""),40557.666666666664)</f>
        <v>40557.66667</v>
      </c>
      <c r="B263" s="1">
        <f>IFERROR(__xludf.DUMMYFUNCTION("""COMPUTED_VALUE"""),103.35)</f>
        <v>103.35</v>
      </c>
    </row>
    <row r="264">
      <c r="A264" s="2">
        <f>IFERROR(__xludf.DUMMYFUNCTION("""COMPUTED_VALUE"""),40561.666666666664)</f>
        <v>40561.66667</v>
      </c>
      <c r="B264" s="1">
        <f>IFERROR(__xludf.DUMMYFUNCTION("""COMPUTED_VALUE"""),104.06)</f>
        <v>104.06</v>
      </c>
    </row>
    <row r="265">
      <c r="A265" s="2">
        <f>IFERROR(__xludf.DUMMYFUNCTION("""COMPUTED_VALUE"""),40562.666666666664)</f>
        <v>40562.66667</v>
      </c>
      <c r="B265" s="1">
        <f>IFERROR(__xludf.DUMMYFUNCTION("""COMPUTED_VALUE"""),102.69)</f>
        <v>102.69</v>
      </c>
    </row>
    <row r="266">
      <c r="A266" s="2">
        <f>IFERROR(__xludf.DUMMYFUNCTION("""COMPUTED_VALUE"""),40563.666666666664)</f>
        <v>40563.66667</v>
      </c>
      <c r="B266" s="1">
        <f>IFERROR(__xludf.DUMMYFUNCTION("""COMPUTED_VALUE"""),101.85)</f>
        <v>101.85</v>
      </c>
    </row>
    <row r="267">
      <c r="A267" s="2">
        <f>IFERROR(__xludf.DUMMYFUNCTION("""COMPUTED_VALUE"""),40564.666666666664)</f>
        <v>40564.66667</v>
      </c>
      <c r="B267" s="1">
        <f>IFERROR(__xludf.DUMMYFUNCTION("""COMPUTED_VALUE"""),102.33)</f>
        <v>102.33</v>
      </c>
    </row>
    <row r="268">
      <c r="A268" s="2">
        <f>IFERROR(__xludf.DUMMYFUNCTION("""COMPUTED_VALUE"""),40567.666666666664)</f>
        <v>40567.66667</v>
      </c>
      <c r="B268" s="1">
        <f>IFERROR(__xludf.DUMMYFUNCTION("""COMPUTED_VALUE"""),102.66)</f>
        <v>102.66</v>
      </c>
    </row>
    <row r="269">
      <c r="A269" s="2">
        <f>IFERROR(__xludf.DUMMYFUNCTION("""COMPUTED_VALUE"""),40568.666666666664)</f>
        <v>40568.66667</v>
      </c>
      <c r="B269" s="1">
        <f>IFERROR(__xludf.DUMMYFUNCTION("""COMPUTED_VALUE"""),102.22)</f>
        <v>102.22</v>
      </c>
    </row>
    <row r="270">
      <c r="A270" s="2">
        <f>IFERROR(__xludf.DUMMYFUNCTION("""COMPUTED_VALUE"""),40569.666666666664)</f>
        <v>40569.66667</v>
      </c>
      <c r="B270" s="1">
        <f>IFERROR(__xludf.DUMMYFUNCTION("""COMPUTED_VALUE"""),104.68)</f>
        <v>104.68</v>
      </c>
    </row>
    <row r="271">
      <c r="A271" s="2">
        <f>IFERROR(__xludf.DUMMYFUNCTION("""COMPUTED_VALUE"""),40570.666666666664)</f>
        <v>40570.66667</v>
      </c>
      <c r="B271" s="1">
        <f>IFERROR(__xludf.DUMMYFUNCTION("""COMPUTED_VALUE"""),104.25)</f>
        <v>104.25</v>
      </c>
    </row>
    <row r="272">
      <c r="A272" s="2">
        <f>IFERROR(__xludf.DUMMYFUNCTION("""COMPUTED_VALUE"""),40571.666666666664)</f>
        <v>40571.66667</v>
      </c>
      <c r="B272" s="1">
        <f>IFERROR(__xludf.DUMMYFUNCTION("""COMPUTED_VALUE"""),103.85)</f>
        <v>103.85</v>
      </c>
    </row>
    <row r="273">
      <c r="A273" s="2">
        <f>IFERROR(__xludf.DUMMYFUNCTION("""COMPUTED_VALUE"""),40574.666666666664)</f>
        <v>40574.66667</v>
      </c>
      <c r="B273" s="1">
        <f>IFERROR(__xludf.DUMMYFUNCTION("""COMPUTED_VALUE"""),106.68)</f>
        <v>106.68</v>
      </c>
    </row>
    <row r="274">
      <c r="A274" s="2">
        <f>IFERROR(__xludf.DUMMYFUNCTION("""COMPUTED_VALUE"""),40575.666666666664)</f>
        <v>40575.66667</v>
      </c>
      <c r="B274" s="1">
        <f>IFERROR(__xludf.DUMMYFUNCTION("""COMPUTED_VALUE"""),108.62)</f>
        <v>108.62</v>
      </c>
    </row>
    <row r="275">
      <c r="A275" s="2">
        <f>IFERROR(__xludf.DUMMYFUNCTION("""COMPUTED_VALUE"""),40576.666666666664)</f>
        <v>40576.66667</v>
      </c>
      <c r="B275" s="1">
        <f>IFERROR(__xludf.DUMMYFUNCTION("""COMPUTED_VALUE"""),108.57)</f>
        <v>108.57</v>
      </c>
    </row>
    <row r="276">
      <c r="A276" s="2">
        <f>IFERROR(__xludf.DUMMYFUNCTION("""COMPUTED_VALUE"""),40577.666666666664)</f>
        <v>40577.66667</v>
      </c>
      <c r="B276" s="1">
        <f>IFERROR(__xludf.DUMMYFUNCTION("""COMPUTED_VALUE"""),108.65)</f>
        <v>108.65</v>
      </c>
    </row>
    <row r="277">
      <c r="A277" s="2">
        <f>IFERROR(__xludf.DUMMYFUNCTION("""COMPUTED_VALUE"""),40578.666666666664)</f>
        <v>40578.66667</v>
      </c>
      <c r="B277" s="1">
        <f>IFERROR(__xludf.DUMMYFUNCTION("""COMPUTED_VALUE"""),108.24)</f>
        <v>108.24</v>
      </c>
    </row>
    <row r="278">
      <c r="A278" s="2">
        <f>IFERROR(__xludf.DUMMYFUNCTION("""COMPUTED_VALUE"""),40581.666666666664)</f>
        <v>40581.66667</v>
      </c>
      <c r="B278" s="1">
        <f>IFERROR(__xludf.DUMMYFUNCTION("""COMPUTED_VALUE"""),109.06)</f>
        <v>109.06</v>
      </c>
    </row>
    <row r="279">
      <c r="A279" s="2">
        <f>IFERROR(__xludf.DUMMYFUNCTION("""COMPUTED_VALUE"""),40582.666666666664)</f>
        <v>40582.66667</v>
      </c>
      <c r="B279" s="1">
        <f>IFERROR(__xludf.DUMMYFUNCTION("""COMPUTED_VALUE"""),108.7)</f>
        <v>108.7</v>
      </c>
    </row>
    <row r="280">
      <c r="A280" s="2">
        <f>IFERROR(__xludf.DUMMYFUNCTION("""COMPUTED_VALUE"""),40583.666666666664)</f>
        <v>40583.66667</v>
      </c>
      <c r="B280" s="1">
        <f>IFERROR(__xludf.DUMMYFUNCTION("""COMPUTED_VALUE"""),107.35)</f>
        <v>107.35</v>
      </c>
    </row>
    <row r="281">
      <c r="A281" s="2">
        <f>IFERROR(__xludf.DUMMYFUNCTION("""COMPUTED_VALUE"""),40584.666666666664)</f>
        <v>40584.66667</v>
      </c>
      <c r="B281" s="1">
        <f>IFERROR(__xludf.DUMMYFUNCTION("""COMPUTED_VALUE"""),108.44)</f>
        <v>108.44</v>
      </c>
    </row>
    <row r="282">
      <c r="A282" s="2">
        <f>IFERROR(__xludf.DUMMYFUNCTION("""COMPUTED_VALUE"""),40585.666666666664)</f>
        <v>40585.66667</v>
      </c>
      <c r="B282" s="1">
        <f>IFERROR(__xludf.DUMMYFUNCTION("""COMPUTED_VALUE"""),108.44)</f>
        <v>108.44</v>
      </c>
    </row>
    <row r="283">
      <c r="A283" s="2">
        <f>IFERROR(__xludf.DUMMYFUNCTION("""COMPUTED_VALUE"""),40588.666666666664)</f>
        <v>40588.66667</v>
      </c>
      <c r="B283" s="1">
        <f>IFERROR(__xludf.DUMMYFUNCTION("""COMPUTED_VALUE"""),110.9)</f>
        <v>110.9</v>
      </c>
    </row>
    <row r="284">
      <c r="A284" s="2">
        <f>IFERROR(__xludf.DUMMYFUNCTION("""COMPUTED_VALUE"""),40589.666666666664)</f>
        <v>40589.66667</v>
      </c>
      <c r="B284" s="1">
        <f>IFERROR(__xludf.DUMMYFUNCTION("""COMPUTED_VALUE"""),109.71)</f>
        <v>109.71</v>
      </c>
    </row>
    <row r="285">
      <c r="A285" s="2">
        <f>IFERROR(__xludf.DUMMYFUNCTION("""COMPUTED_VALUE"""),40590.666666666664)</f>
        <v>40590.66667</v>
      </c>
      <c r="B285" s="1">
        <f>IFERROR(__xludf.DUMMYFUNCTION("""COMPUTED_VALUE"""),111.18)</f>
        <v>111.18</v>
      </c>
    </row>
    <row r="286">
      <c r="A286" s="2">
        <f>IFERROR(__xludf.DUMMYFUNCTION("""COMPUTED_VALUE"""),40591.666666666664)</f>
        <v>40591.66667</v>
      </c>
      <c r="B286" s="1">
        <f>IFERROR(__xludf.DUMMYFUNCTION("""COMPUTED_VALUE"""),112.26)</f>
        <v>112.26</v>
      </c>
    </row>
    <row r="287">
      <c r="A287" s="2">
        <f>IFERROR(__xludf.DUMMYFUNCTION("""COMPUTED_VALUE"""),40592.666666666664)</f>
        <v>40592.66667</v>
      </c>
      <c r="B287" s="1">
        <f>IFERROR(__xludf.DUMMYFUNCTION("""COMPUTED_VALUE"""),112.64)</f>
        <v>112.64</v>
      </c>
    </row>
    <row r="288">
      <c r="A288" s="2">
        <f>IFERROR(__xludf.DUMMYFUNCTION("""COMPUTED_VALUE"""),40596.666666666664)</f>
        <v>40596.66667</v>
      </c>
      <c r="B288" s="1">
        <f>IFERROR(__xludf.DUMMYFUNCTION("""COMPUTED_VALUE"""),111.53)</f>
        <v>111.53</v>
      </c>
    </row>
    <row r="289">
      <c r="A289" s="2">
        <f>IFERROR(__xludf.DUMMYFUNCTION("""COMPUTED_VALUE"""),40597.666666666664)</f>
        <v>40597.66667</v>
      </c>
      <c r="B289" s="1">
        <f>IFERROR(__xludf.DUMMYFUNCTION("""COMPUTED_VALUE"""),113.54)</f>
        <v>113.54</v>
      </c>
    </row>
    <row r="290">
      <c r="A290" s="2">
        <f>IFERROR(__xludf.DUMMYFUNCTION("""COMPUTED_VALUE"""),40598.666666666664)</f>
        <v>40598.66667</v>
      </c>
      <c r="B290" s="1">
        <f>IFERROR(__xludf.DUMMYFUNCTION("""COMPUTED_VALUE"""),112.11)</f>
        <v>112.11</v>
      </c>
    </row>
    <row r="291">
      <c r="A291" s="2">
        <f>IFERROR(__xludf.DUMMYFUNCTION("""COMPUTED_VALUE"""),40599.666666666664)</f>
        <v>40599.66667</v>
      </c>
      <c r="B291" s="1">
        <f>IFERROR(__xludf.DUMMYFUNCTION("""COMPUTED_VALUE"""),113.96)</f>
        <v>113.96</v>
      </c>
    </row>
    <row r="292">
      <c r="A292" s="2">
        <f>IFERROR(__xludf.DUMMYFUNCTION("""COMPUTED_VALUE"""),40602.666666666664)</f>
        <v>40602.66667</v>
      </c>
      <c r="B292" s="1">
        <f>IFERROR(__xludf.DUMMYFUNCTION("""COMPUTED_VALUE"""),114.71)</f>
        <v>114.71</v>
      </c>
    </row>
    <row r="293">
      <c r="A293" s="2">
        <f>IFERROR(__xludf.DUMMYFUNCTION("""COMPUTED_VALUE"""),40603.666666666664)</f>
        <v>40603.66667</v>
      </c>
      <c r="B293" s="1">
        <f>IFERROR(__xludf.DUMMYFUNCTION("""COMPUTED_VALUE"""),112.65)</f>
        <v>112.65</v>
      </c>
    </row>
    <row r="294">
      <c r="A294" s="2">
        <f>IFERROR(__xludf.DUMMYFUNCTION("""COMPUTED_VALUE"""),40604.666666666664)</f>
        <v>40604.66667</v>
      </c>
      <c r="B294" s="1">
        <f>IFERROR(__xludf.DUMMYFUNCTION("""COMPUTED_VALUE"""),113.22)</f>
        <v>113.22</v>
      </c>
    </row>
    <row r="295">
      <c r="A295" s="2">
        <f>IFERROR(__xludf.DUMMYFUNCTION("""COMPUTED_VALUE"""),40605.666666666664)</f>
        <v>40605.66667</v>
      </c>
      <c r="B295" s="1">
        <f>IFERROR(__xludf.DUMMYFUNCTION("""COMPUTED_VALUE"""),114.99)</f>
        <v>114.99</v>
      </c>
    </row>
    <row r="296">
      <c r="A296" s="2">
        <f>IFERROR(__xludf.DUMMYFUNCTION("""COMPUTED_VALUE"""),40606.666666666664)</f>
        <v>40606.66667</v>
      </c>
      <c r="B296" s="1">
        <f>IFERROR(__xludf.DUMMYFUNCTION("""COMPUTED_VALUE"""),114.42)</f>
        <v>114.42</v>
      </c>
    </row>
    <row r="297">
      <c r="A297" s="2">
        <f>IFERROR(__xludf.DUMMYFUNCTION("""COMPUTED_VALUE"""),40609.666666666664)</f>
        <v>40609.66667</v>
      </c>
      <c r="B297" s="1">
        <f>IFERROR(__xludf.DUMMYFUNCTION("""COMPUTED_VALUE"""),113.6)</f>
        <v>113.6</v>
      </c>
    </row>
    <row r="298">
      <c r="A298" s="2">
        <f>IFERROR(__xludf.DUMMYFUNCTION("""COMPUTED_VALUE"""),40610.666666666664)</f>
        <v>40610.66667</v>
      </c>
      <c r="B298" s="1">
        <f>IFERROR(__xludf.DUMMYFUNCTION("""COMPUTED_VALUE"""),112.67)</f>
        <v>112.67</v>
      </c>
    </row>
    <row r="299">
      <c r="A299" s="2">
        <f>IFERROR(__xludf.DUMMYFUNCTION("""COMPUTED_VALUE"""),40611.666666666664)</f>
        <v>40611.66667</v>
      </c>
      <c r="B299" s="1">
        <f>IFERROR(__xludf.DUMMYFUNCTION("""COMPUTED_VALUE"""),111.86)</f>
        <v>111.86</v>
      </c>
    </row>
    <row r="300">
      <c r="A300" s="2">
        <f>IFERROR(__xludf.DUMMYFUNCTION("""COMPUTED_VALUE"""),40612.666666666664)</f>
        <v>40612.66667</v>
      </c>
      <c r="B300" s="1">
        <f>IFERROR(__xludf.DUMMYFUNCTION("""COMPUTED_VALUE"""),107.75)</f>
        <v>107.75</v>
      </c>
    </row>
    <row r="301">
      <c r="A301" s="2">
        <f>IFERROR(__xludf.DUMMYFUNCTION("""COMPUTED_VALUE"""),40613.666666666664)</f>
        <v>40613.66667</v>
      </c>
      <c r="B301" s="1">
        <f>IFERROR(__xludf.DUMMYFUNCTION("""COMPUTED_VALUE"""),109.6)</f>
        <v>109.6</v>
      </c>
    </row>
    <row r="302">
      <c r="A302" s="2">
        <f>IFERROR(__xludf.DUMMYFUNCTION("""COMPUTED_VALUE"""),40616.666666666664)</f>
        <v>40616.66667</v>
      </c>
      <c r="B302" s="1">
        <f>IFERROR(__xludf.DUMMYFUNCTION("""COMPUTED_VALUE"""),110.14)</f>
        <v>110.14</v>
      </c>
    </row>
    <row r="303">
      <c r="A303" s="2">
        <f>IFERROR(__xludf.DUMMYFUNCTION("""COMPUTED_VALUE"""),40617.666666666664)</f>
        <v>40617.66667</v>
      </c>
      <c r="B303" s="1">
        <f>IFERROR(__xludf.DUMMYFUNCTION("""COMPUTED_VALUE"""),109.21)</f>
        <v>109.21</v>
      </c>
    </row>
    <row r="304">
      <c r="A304" s="2">
        <f>IFERROR(__xludf.DUMMYFUNCTION("""COMPUTED_VALUE"""),40618.666666666664)</f>
        <v>40618.66667</v>
      </c>
      <c r="B304" s="1">
        <f>IFERROR(__xludf.DUMMYFUNCTION("""COMPUTED_VALUE"""),107.46)</f>
        <v>107.46</v>
      </c>
    </row>
    <row r="305">
      <c r="A305" s="2">
        <f>IFERROR(__xludf.DUMMYFUNCTION("""COMPUTED_VALUE"""),40619.666666666664)</f>
        <v>40619.66667</v>
      </c>
      <c r="B305" s="1">
        <f>IFERROR(__xludf.DUMMYFUNCTION("""COMPUTED_VALUE"""),110.67)</f>
        <v>110.67</v>
      </c>
    </row>
    <row r="306">
      <c r="A306" s="2">
        <f>IFERROR(__xludf.DUMMYFUNCTION("""COMPUTED_VALUE"""),40620.666666666664)</f>
        <v>40620.66667</v>
      </c>
      <c r="B306" s="1">
        <f>IFERROR(__xludf.DUMMYFUNCTION("""COMPUTED_VALUE"""),110.43)</f>
        <v>110.43</v>
      </c>
    </row>
    <row r="307">
      <c r="A307" s="2">
        <f>IFERROR(__xludf.DUMMYFUNCTION("""COMPUTED_VALUE"""),40623.666666666664)</f>
        <v>40623.66667</v>
      </c>
      <c r="B307" s="1">
        <f>IFERROR(__xludf.DUMMYFUNCTION("""COMPUTED_VALUE"""),113.55)</f>
        <v>113.55</v>
      </c>
    </row>
    <row r="308">
      <c r="A308" s="2">
        <f>IFERROR(__xludf.DUMMYFUNCTION("""COMPUTED_VALUE"""),40624.666666666664)</f>
        <v>40624.66667</v>
      </c>
      <c r="B308" s="1">
        <f>IFERROR(__xludf.DUMMYFUNCTION("""COMPUTED_VALUE"""),113.31)</f>
        <v>113.31</v>
      </c>
    </row>
    <row r="309">
      <c r="A309" s="2">
        <f>IFERROR(__xludf.DUMMYFUNCTION("""COMPUTED_VALUE"""),40625.666666666664)</f>
        <v>40625.66667</v>
      </c>
      <c r="B309" s="1">
        <f>IFERROR(__xludf.DUMMYFUNCTION("""COMPUTED_VALUE"""),113.45)</f>
        <v>113.45</v>
      </c>
    </row>
    <row r="310">
      <c r="A310" s="2">
        <f>IFERROR(__xludf.DUMMYFUNCTION("""COMPUTED_VALUE"""),40626.666666666664)</f>
        <v>40626.66667</v>
      </c>
      <c r="B310" s="1">
        <f>IFERROR(__xludf.DUMMYFUNCTION("""COMPUTED_VALUE"""),113.78)</f>
        <v>113.78</v>
      </c>
    </row>
    <row r="311">
      <c r="A311" s="2">
        <f>IFERROR(__xludf.DUMMYFUNCTION("""COMPUTED_VALUE"""),40627.666666666664)</f>
        <v>40627.66667</v>
      </c>
      <c r="B311" s="1">
        <f>IFERROR(__xludf.DUMMYFUNCTION("""COMPUTED_VALUE"""),114.88)</f>
        <v>114.88</v>
      </c>
    </row>
    <row r="312">
      <c r="A312" s="2">
        <f>IFERROR(__xludf.DUMMYFUNCTION("""COMPUTED_VALUE"""),40630.666666666664)</f>
        <v>40630.66667</v>
      </c>
      <c r="B312" s="1">
        <f>IFERROR(__xludf.DUMMYFUNCTION("""COMPUTED_VALUE"""),114.7)</f>
        <v>114.7</v>
      </c>
    </row>
    <row r="313">
      <c r="A313" s="2">
        <f>IFERROR(__xludf.DUMMYFUNCTION("""COMPUTED_VALUE"""),40631.666666666664)</f>
        <v>40631.66667</v>
      </c>
      <c r="B313" s="1">
        <f>IFERROR(__xludf.DUMMYFUNCTION("""COMPUTED_VALUE"""),115.99)</f>
        <v>115.99</v>
      </c>
    </row>
    <row r="314">
      <c r="A314" s="2">
        <f>IFERROR(__xludf.DUMMYFUNCTION("""COMPUTED_VALUE"""),40632.666666666664)</f>
        <v>40632.66667</v>
      </c>
      <c r="B314" s="1">
        <f>IFERROR(__xludf.DUMMYFUNCTION("""COMPUTED_VALUE"""),116.99)</f>
        <v>116.99</v>
      </c>
    </row>
    <row r="315">
      <c r="A315" s="2">
        <f>IFERROR(__xludf.DUMMYFUNCTION("""COMPUTED_VALUE"""),40633.666666666664)</f>
        <v>40633.66667</v>
      </c>
      <c r="B315" s="1">
        <f>IFERROR(__xludf.DUMMYFUNCTION("""COMPUTED_VALUE"""),116.73)</f>
        <v>116.73</v>
      </c>
    </row>
    <row r="316">
      <c r="A316" s="2">
        <f>IFERROR(__xludf.DUMMYFUNCTION("""COMPUTED_VALUE"""),40634.666666666664)</f>
        <v>40634.66667</v>
      </c>
      <c r="B316" s="1">
        <f>IFERROR(__xludf.DUMMYFUNCTION("""COMPUTED_VALUE"""),117.23)</f>
        <v>117.23</v>
      </c>
    </row>
    <row r="317">
      <c r="A317" s="2">
        <f>IFERROR(__xludf.DUMMYFUNCTION("""COMPUTED_VALUE"""),40637.666666666664)</f>
        <v>40637.66667</v>
      </c>
      <c r="B317" s="1">
        <f>IFERROR(__xludf.DUMMYFUNCTION("""COMPUTED_VALUE"""),117.32)</f>
        <v>117.32</v>
      </c>
    </row>
    <row r="318">
      <c r="A318" s="2">
        <f>IFERROR(__xludf.DUMMYFUNCTION("""COMPUTED_VALUE"""),40638.666666666664)</f>
        <v>40638.66667</v>
      </c>
      <c r="B318" s="1">
        <f>IFERROR(__xludf.DUMMYFUNCTION("""COMPUTED_VALUE"""),117.6)</f>
        <v>117.6</v>
      </c>
    </row>
    <row r="319">
      <c r="A319" s="2">
        <f>IFERROR(__xludf.DUMMYFUNCTION("""COMPUTED_VALUE"""),40639.666666666664)</f>
        <v>40639.66667</v>
      </c>
      <c r="B319" s="1">
        <f>IFERROR(__xludf.DUMMYFUNCTION("""COMPUTED_VALUE"""),116.29)</f>
        <v>116.29</v>
      </c>
    </row>
    <row r="320">
      <c r="A320" s="2">
        <f>IFERROR(__xludf.DUMMYFUNCTION("""COMPUTED_VALUE"""),40640.666666666664)</f>
        <v>40640.66667</v>
      </c>
      <c r="B320" s="1">
        <f>IFERROR(__xludf.DUMMYFUNCTION("""COMPUTED_VALUE"""),116.42)</f>
        <v>116.42</v>
      </c>
    </row>
    <row r="321">
      <c r="A321" s="2">
        <f>IFERROR(__xludf.DUMMYFUNCTION("""COMPUTED_VALUE"""),40641.666666666664)</f>
        <v>40641.66667</v>
      </c>
      <c r="B321" s="1">
        <f>IFERROR(__xludf.DUMMYFUNCTION("""COMPUTED_VALUE"""),116.86)</f>
        <v>116.86</v>
      </c>
    </row>
    <row r="322">
      <c r="A322" s="2">
        <f>IFERROR(__xludf.DUMMYFUNCTION("""COMPUTED_VALUE"""),40644.666666666664)</f>
        <v>40644.66667</v>
      </c>
      <c r="B322" s="1">
        <f>IFERROR(__xludf.DUMMYFUNCTION("""COMPUTED_VALUE"""),114.35)</f>
        <v>114.35</v>
      </c>
    </row>
    <row r="323">
      <c r="A323" s="2">
        <f>IFERROR(__xludf.DUMMYFUNCTION("""COMPUTED_VALUE"""),40645.666666666664)</f>
        <v>40645.66667</v>
      </c>
      <c r="B323" s="1">
        <f>IFERROR(__xludf.DUMMYFUNCTION("""COMPUTED_VALUE"""),110.98)</f>
        <v>110.98</v>
      </c>
    </row>
    <row r="324">
      <c r="A324" s="2">
        <f>IFERROR(__xludf.DUMMYFUNCTION("""COMPUTED_VALUE"""),40646.666666666664)</f>
        <v>40646.66667</v>
      </c>
      <c r="B324" s="1">
        <f>IFERROR(__xludf.DUMMYFUNCTION("""COMPUTED_VALUE"""),111.41)</f>
        <v>111.41</v>
      </c>
    </row>
    <row r="325">
      <c r="A325" s="2">
        <f>IFERROR(__xludf.DUMMYFUNCTION("""COMPUTED_VALUE"""),40647.666666666664)</f>
        <v>40647.66667</v>
      </c>
      <c r="B325" s="1">
        <f>IFERROR(__xludf.DUMMYFUNCTION("""COMPUTED_VALUE"""),112.17)</f>
        <v>112.17</v>
      </c>
    </row>
    <row r="326">
      <c r="A326" s="2">
        <f>IFERROR(__xludf.DUMMYFUNCTION("""COMPUTED_VALUE"""),40648.666666666664)</f>
        <v>40648.66667</v>
      </c>
      <c r="B326" s="1">
        <f>IFERROR(__xludf.DUMMYFUNCTION("""COMPUTED_VALUE"""),113.28)</f>
        <v>113.28</v>
      </c>
    </row>
    <row r="327">
      <c r="A327" s="2">
        <f>IFERROR(__xludf.DUMMYFUNCTION("""COMPUTED_VALUE"""),40651.666666666664)</f>
        <v>40651.66667</v>
      </c>
      <c r="B327" s="1">
        <f>IFERROR(__xludf.DUMMYFUNCTION("""COMPUTED_VALUE"""),111.42)</f>
        <v>111.42</v>
      </c>
    </row>
    <row r="328">
      <c r="A328" s="2">
        <f>IFERROR(__xludf.DUMMYFUNCTION("""COMPUTED_VALUE"""),40652.666666666664)</f>
        <v>40652.66667</v>
      </c>
      <c r="B328" s="1">
        <f>IFERROR(__xludf.DUMMYFUNCTION("""COMPUTED_VALUE"""),112.56)</f>
        <v>112.56</v>
      </c>
    </row>
    <row r="329">
      <c r="A329" s="2">
        <f>IFERROR(__xludf.DUMMYFUNCTION("""COMPUTED_VALUE"""),40653.666666666664)</f>
        <v>40653.66667</v>
      </c>
      <c r="B329" s="1">
        <f>IFERROR(__xludf.DUMMYFUNCTION("""COMPUTED_VALUE"""),115.0)</f>
        <v>115</v>
      </c>
    </row>
    <row r="330">
      <c r="A330" s="2">
        <f>IFERROR(__xludf.DUMMYFUNCTION("""COMPUTED_VALUE"""),40654.666666666664)</f>
        <v>40654.66667</v>
      </c>
      <c r="B330" s="1">
        <f>IFERROR(__xludf.DUMMYFUNCTION("""COMPUTED_VALUE"""),115.78)</f>
        <v>115.78</v>
      </c>
    </row>
    <row r="331">
      <c r="A331" s="2">
        <f>IFERROR(__xludf.DUMMYFUNCTION("""COMPUTED_VALUE"""),40658.666666666664)</f>
        <v>40658.66667</v>
      </c>
      <c r="B331" s="1">
        <f>IFERROR(__xludf.DUMMYFUNCTION("""COMPUTED_VALUE"""),115.19)</f>
        <v>115.19</v>
      </c>
    </row>
    <row r="332">
      <c r="A332" s="2">
        <f>IFERROR(__xludf.DUMMYFUNCTION("""COMPUTED_VALUE"""),40659.666666666664)</f>
        <v>40659.66667</v>
      </c>
      <c r="B332" s="1">
        <f>IFERROR(__xludf.DUMMYFUNCTION("""COMPUTED_VALUE"""),116.37)</f>
        <v>116.37</v>
      </c>
    </row>
    <row r="333">
      <c r="A333" s="2">
        <f>IFERROR(__xludf.DUMMYFUNCTION("""COMPUTED_VALUE"""),40660.666666666664)</f>
        <v>40660.66667</v>
      </c>
      <c r="B333" s="1">
        <f>IFERROR(__xludf.DUMMYFUNCTION("""COMPUTED_VALUE"""),116.3)</f>
        <v>116.3</v>
      </c>
    </row>
    <row r="334">
      <c r="A334" s="2">
        <f>IFERROR(__xludf.DUMMYFUNCTION("""COMPUTED_VALUE"""),40661.666666666664)</f>
        <v>40661.66667</v>
      </c>
      <c r="B334" s="1">
        <f>IFERROR(__xludf.DUMMYFUNCTION("""COMPUTED_VALUE"""),116.03)</f>
        <v>116.03</v>
      </c>
    </row>
    <row r="335">
      <c r="A335" s="2">
        <f>IFERROR(__xludf.DUMMYFUNCTION("""COMPUTED_VALUE"""),40662.666666666664)</f>
        <v>40662.66667</v>
      </c>
      <c r="B335" s="1">
        <f>IFERROR(__xludf.DUMMYFUNCTION("""COMPUTED_VALUE"""),118.09)</f>
        <v>118.09</v>
      </c>
    </row>
    <row r="336">
      <c r="A336" s="2">
        <f>IFERROR(__xludf.DUMMYFUNCTION("""COMPUTED_VALUE"""),40665.666666666664)</f>
        <v>40665.66667</v>
      </c>
      <c r="B336" s="1">
        <f>IFERROR(__xludf.DUMMYFUNCTION("""COMPUTED_VALUE"""),116.4)</f>
        <v>116.4</v>
      </c>
    </row>
    <row r="337">
      <c r="A337" s="2">
        <f>IFERROR(__xludf.DUMMYFUNCTION("""COMPUTED_VALUE"""),40666.666666666664)</f>
        <v>40666.66667</v>
      </c>
      <c r="B337" s="1">
        <f>IFERROR(__xludf.DUMMYFUNCTION("""COMPUTED_VALUE"""),113.42)</f>
        <v>113.42</v>
      </c>
    </row>
    <row r="338">
      <c r="A338" s="2">
        <f>IFERROR(__xludf.DUMMYFUNCTION("""COMPUTED_VALUE"""),40667.666666666664)</f>
        <v>40667.66667</v>
      </c>
      <c r="B338" s="1">
        <f>IFERROR(__xludf.DUMMYFUNCTION("""COMPUTED_VALUE"""),111.25)</f>
        <v>111.25</v>
      </c>
    </row>
    <row r="339">
      <c r="A339" s="2">
        <f>IFERROR(__xludf.DUMMYFUNCTION("""COMPUTED_VALUE"""),40668.666666666664)</f>
        <v>40668.66667</v>
      </c>
      <c r="B339" s="1">
        <f>IFERROR(__xludf.DUMMYFUNCTION("""COMPUTED_VALUE"""),108.95)</f>
        <v>108.95</v>
      </c>
    </row>
    <row r="340">
      <c r="A340" s="2">
        <f>IFERROR(__xludf.DUMMYFUNCTION("""COMPUTED_VALUE"""),40669.666666666664)</f>
        <v>40669.66667</v>
      </c>
      <c r="B340" s="1">
        <f>IFERROR(__xludf.DUMMYFUNCTION("""COMPUTED_VALUE"""),109.37)</f>
        <v>109.37</v>
      </c>
    </row>
    <row r="341">
      <c r="A341" s="2">
        <f>IFERROR(__xludf.DUMMYFUNCTION("""COMPUTED_VALUE"""),40672.666666666664)</f>
        <v>40672.66667</v>
      </c>
      <c r="B341" s="1">
        <f>IFERROR(__xludf.DUMMYFUNCTION("""COMPUTED_VALUE"""),111.34)</f>
        <v>111.34</v>
      </c>
    </row>
    <row r="342">
      <c r="A342" s="2">
        <f>IFERROR(__xludf.DUMMYFUNCTION("""COMPUTED_VALUE"""),40673.666666666664)</f>
        <v>40673.66667</v>
      </c>
      <c r="B342" s="1">
        <f>IFERROR(__xludf.DUMMYFUNCTION("""COMPUTED_VALUE"""),111.99)</f>
        <v>111.99</v>
      </c>
    </row>
    <row r="343">
      <c r="A343" s="2">
        <f>IFERROR(__xludf.DUMMYFUNCTION("""COMPUTED_VALUE"""),40674.666666666664)</f>
        <v>40674.66667</v>
      </c>
      <c r="B343" s="1">
        <f>IFERROR(__xludf.DUMMYFUNCTION("""COMPUTED_VALUE"""),108.69)</f>
        <v>108.69</v>
      </c>
    </row>
    <row r="344">
      <c r="A344" s="2">
        <f>IFERROR(__xludf.DUMMYFUNCTION("""COMPUTED_VALUE"""),40675.666666666664)</f>
        <v>40675.66667</v>
      </c>
      <c r="B344" s="1">
        <f>IFERROR(__xludf.DUMMYFUNCTION("""COMPUTED_VALUE"""),108.5)</f>
        <v>108.5</v>
      </c>
    </row>
    <row r="345">
      <c r="A345" s="2">
        <f>IFERROR(__xludf.DUMMYFUNCTION("""COMPUTED_VALUE"""),40676.666666666664)</f>
        <v>40676.66667</v>
      </c>
      <c r="B345" s="1">
        <f>IFERROR(__xludf.DUMMYFUNCTION("""COMPUTED_VALUE"""),107.92)</f>
        <v>107.92</v>
      </c>
    </row>
    <row r="346">
      <c r="A346" s="2">
        <f>IFERROR(__xludf.DUMMYFUNCTION("""COMPUTED_VALUE"""),40679.666666666664)</f>
        <v>40679.66667</v>
      </c>
      <c r="B346" s="1">
        <f>IFERROR(__xludf.DUMMYFUNCTION("""COMPUTED_VALUE"""),106.95)</f>
        <v>106.95</v>
      </c>
    </row>
    <row r="347">
      <c r="A347" s="2">
        <f>IFERROR(__xludf.DUMMYFUNCTION("""COMPUTED_VALUE"""),40680.666666666664)</f>
        <v>40680.66667</v>
      </c>
      <c r="B347" s="1">
        <f>IFERROR(__xludf.DUMMYFUNCTION("""COMPUTED_VALUE"""),106.87)</f>
        <v>106.87</v>
      </c>
    </row>
    <row r="348">
      <c r="A348" s="2">
        <f>IFERROR(__xludf.DUMMYFUNCTION("""COMPUTED_VALUE"""),40681.666666666664)</f>
        <v>40681.66667</v>
      </c>
      <c r="B348" s="1">
        <f>IFERROR(__xludf.DUMMYFUNCTION("""COMPUTED_VALUE"""),109.18)</f>
        <v>109.18</v>
      </c>
    </row>
    <row r="349">
      <c r="A349" s="2">
        <f>IFERROR(__xludf.DUMMYFUNCTION("""COMPUTED_VALUE"""),40682.666666666664)</f>
        <v>40682.66667</v>
      </c>
      <c r="B349" s="1">
        <f>IFERROR(__xludf.DUMMYFUNCTION("""COMPUTED_VALUE"""),109.33)</f>
        <v>109.33</v>
      </c>
    </row>
    <row r="350">
      <c r="A350" s="2">
        <f>IFERROR(__xludf.DUMMYFUNCTION("""COMPUTED_VALUE"""),40683.666666666664)</f>
        <v>40683.66667</v>
      </c>
      <c r="B350" s="1">
        <f>IFERROR(__xludf.DUMMYFUNCTION("""COMPUTED_VALUE"""),109.25)</f>
        <v>109.25</v>
      </c>
    </row>
    <row r="351">
      <c r="A351" s="2">
        <f>IFERROR(__xludf.DUMMYFUNCTION("""COMPUTED_VALUE"""),40686.666666666664)</f>
        <v>40686.66667</v>
      </c>
      <c r="B351" s="1">
        <f>IFERROR(__xludf.DUMMYFUNCTION("""COMPUTED_VALUE"""),107.58)</f>
        <v>107.58</v>
      </c>
    </row>
    <row r="352">
      <c r="A352" s="2">
        <f>IFERROR(__xludf.DUMMYFUNCTION("""COMPUTED_VALUE"""),40687.666666666664)</f>
        <v>40687.66667</v>
      </c>
      <c r="B352" s="1">
        <f>IFERROR(__xludf.DUMMYFUNCTION("""COMPUTED_VALUE"""),108.88)</f>
        <v>108.88</v>
      </c>
    </row>
    <row r="353">
      <c r="A353" s="2">
        <f>IFERROR(__xludf.DUMMYFUNCTION("""COMPUTED_VALUE"""),40688.666666666664)</f>
        <v>40688.66667</v>
      </c>
      <c r="B353" s="1">
        <f>IFERROR(__xludf.DUMMYFUNCTION("""COMPUTED_VALUE"""),110.66)</f>
        <v>110.66</v>
      </c>
    </row>
    <row r="354">
      <c r="A354" s="2">
        <f>IFERROR(__xludf.DUMMYFUNCTION("""COMPUTED_VALUE"""),40689.666666666664)</f>
        <v>40689.66667</v>
      </c>
      <c r="B354" s="1">
        <f>IFERROR(__xludf.DUMMYFUNCTION("""COMPUTED_VALUE"""),111.37)</f>
        <v>111.37</v>
      </c>
    </row>
    <row r="355">
      <c r="A355" s="2">
        <f>IFERROR(__xludf.DUMMYFUNCTION("""COMPUTED_VALUE"""),40690.666666666664)</f>
        <v>40690.66667</v>
      </c>
      <c r="B355" s="1">
        <f>IFERROR(__xludf.DUMMYFUNCTION("""COMPUTED_VALUE"""),111.72)</f>
        <v>111.72</v>
      </c>
    </row>
    <row r="356">
      <c r="A356" s="2">
        <f>IFERROR(__xludf.DUMMYFUNCTION("""COMPUTED_VALUE"""),40694.666666666664)</f>
        <v>40694.66667</v>
      </c>
      <c r="B356" s="1">
        <f>IFERROR(__xludf.DUMMYFUNCTION("""COMPUTED_VALUE"""),112.91)</f>
        <v>112.91</v>
      </c>
    </row>
    <row r="357">
      <c r="A357" s="2">
        <f>IFERROR(__xludf.DUMMYFUNCTION("""COMPUTED_VALUE"""),40695.666666666664)</f>
        <v>40695.66667</v>
      </c>
      <c r="B357" s="1">
        <f>IFERROR(__xludf.DUMMYFUNCTION("""COMPUTED_VALUE"""),110.25)</f>
        <v>110.25</v>
      </c>
    </row>
    <row r="358">
      <c r="A358" s="2">
        <f>IFERROR(__xludf.DUMMYFUNCTION("""COMPUTED_VALUE"""),40696.666666666664)</f>
        <v>40696.66667</v>
      </c>
      <c r="B358" s="1">
        <f>IFERROR(__xludf.DUMMYFUNCTION("""COMPUTED_VALUE"""),109.99)</f>
        <v>109.99</v>
      </c>
    </row>
    <row r="359">
      <c r="A359" s="2">
        <f>IFERROR(__xludf.DUMMYFUNCTION("""COMPUTED_VALUE"""),40697.666666666664)</f>
        <v>40697.66667</v>
      </c>
      <c r="B359" s="1">
        <f>IFERROR(__xludf.DUMMYFUNCTION("""COMPUTED_VALUE"""),109.94)</f>
        <v>109.94</v>
      </c>
    </row>
    <row r="360">
      <c r="A360" s="2">
        <f>IFERROR(__xludf.DUMMYFUNCTION("""COMPUTED_VALUE"""),40700.666666666664)</f>
        <v>40700.66667</v>
      </c>
      <c r="B360" s="1">
        <f>IFERROR(__xludf.DUMMYFUNCTION("""COMPUTED_VALUE"""),107.49)</f>
        <v>107.49</v>
      </c>
    </row>
    <row r="361">
      <c r="A361" s="2">
        <f>IFERROR(__xludf.DUMMYFUNCTION("""COMPUTED_VALUE"""),40701.666666666664)</f>
        <v>40701.66667</v>
      </c>
      <c r="B361" s="1">
        <f>IFERROR(__xludf.DUMMYFUNCTION("""COMPUTED_VALUE"""),107.36)</f>
        <v>107.36</v>
      </c>
    </row>
    <row r="362">
      <c r="A362" s="2">
        <f>IFERROR(__xludf.DUMMYFUNCTION("""COMPUTED_VALUE"""),40702.666666666664)</f>
        <v>40702.66667</v>
      </c>
      <c r="B362" s="1">
        <f>IFERROR(__xludf.DUMMYFUNCTION("""COMPUTED_VALUE"""),107.7)</f>
        <v>107.7</v>
      </c>
    </row>
    <row r="363">
      <c r="A363" s="2">
        <f>IFERROR(__xludf.DUMMYFUNCTION("""COMPUTED_VALUE"""),40703.666666666664)</f>
        <v>40703.66667</v>
      </c>
      <c r="B363" s="1">
        <f>IFERROR(__xludf.DUMMYFUNCTION("""COMPUTED_VALUE"""),109.09)</f>
        <v>109.09</v>
      </c>
    </row>
    <row r="364">
      <c r="A364" s="2">
        <f>IFERROR(__xludf.DUMMYFUNCTION("""COMPUTED_VALUE"""),40704.666666666664)</f>
        <v>40704.66667</v>
      </c>
      <c r="B364" s="1">
        <f>IFERROR(__xludf.DUMMYFUNCTION("""COMPUTED_VALUE"""),107.05)</f>
        <v>107.05</v>
      </c>
    </row>
    <row r="365">
      <c r="A365" s="2">
        <f>IFERROR(__xludf.DUMMYFUNCTION("""COMPUTED_VALUE"""),40707.666666666664)</f>
        <v>40707.66667</v>
      </c>
      <c r="B365" s="1">
        <f>IFERROR(__xludf.DUMMYFUNCTION("""COMPUTED_VALUE"""),105.33)</f>
        <v>105.33</v>
      </c>
    </row>
    <row r="366">
      <c r="A366" s="2">
        <f>IFERROR(__xludf.DUMMYFUNCTION("""COMPUTED_VALUE"""),40708.666666666664)</f>
        <v>40708.66667</v>
      </c>
      <c r="B366" s="1">
        <f>IFERROR(__xludf.DUMMYFUNCTION("""COMPUTED_VALUE"""),107.47)</f>
        <v>107.47</v>
      </c>
    </row>
    <row r="367">
      <c r="A367" s="2">
        <f>IFERROR(__xludf.DUMMYFUNCTION("""COMPUTED_VALUE"""),40709.666666666664)</f>
        <v>40709.66667</v>
      </c>
      <c r="B367" s="1">
        <f>IFERROR(__xludf.DUMMYFUNCTION("""COMPUTED_VALUE"""),105.2)</f>
        <v>105.2</v>
      </c>
    </row>
    <row r="368">
      <c r="A368" s="2">
        <f>IFERROR(__xludf.DUMMYFUNCTION("""COMPUTED_VALUE"""),40710.666666666664)</f>
        <v>40710.66667</v>
      </c>
      <c r="B368" s="1">
        <f>IFERROR(__xludf.DUMMYFUNCTION("""COMPUTED_VALUE"""),105.32)</f>
        <v>105.32</v>
      </c>
    </row>
    <row r="369">
      <c r="A369" s="2">
        <f>IFERROR(__xludf.DUMMYFUNCTION("""COMPUTED_VALUE"""),40711.666666666664)</f>
        <v>40711.66667</v>
      </c>
      <c r="B369" s="1">
        <f>IFERROR(__xludf.DUMMYFUNCTION("""COMPUTED_VALUE"""),105.1)</f>
        <v>105.1</v>
      </c>
    </row>
    <row r="370">
      <c r="A370" s="2">
        <f>IFERROR(__xludf.DUMMYFUNCTION("""COMPUTED_VALUE"""),40714.666666666664)</f>
        <v>40714.66667</v>
      </c>
      <c r="B370" s="1">
        <f>IFERROR(__xludf.DUMMYFUNCTION("""COMPUTED_VALUE"""),105.31)</f>
        <v>105.31</v>
      </c>
    </row>
    <row r="371">
      <c r="A371" s="2">
        <f>IFERROR(__xludf.DUMMYFUNCTION("""COMPUTED_VALUE"""),40715.666666666664)</f>
        <v>40715.66667</v>
      </c>
      <c r="B371" s="1">
        <f>IFERROR(__xludf.DUMMYFUNCTION("""COMPUTED_VALUE"""),107.49)</f>
        <v>107.49</v>
      </c>
    </row>
    <row r="372">
      <c r="A372" s="2">
        <f>IFERROR(__xludf.DUMMYFUNCTION("""COMPUTED_VALUE"""),40716.666666666664)</f>
        <v>40716.66667</v>
      </c>
      <c r="B372" s="1">
        <f>IFERROR(__xludf.DUMMYFUNCTION("""COMPUTED_VALUE"""),107.14)</f>
        <v>107.14</v>
      </c>
    </row>
    <row r="373">
      <c r="A373" s="2">
        <f>IFERROR(__xludf.DUMMYFUNCTION("""COMPUTED_VALUE"""),40717.666666666664)</f>
        <v>40717.66667</v>
      </c>
      <c r="B373" s="1">
        <f>IFERROR(__xludf.DUMMYFUNCTION("""COMPUTED_VALUE"""),106.09)</f>
        <v>106.09</v>
      </c>
    </row>
    <row r="374">
      <c r="A374" s="2">
        <f>IFERROR(__xludf.DUMMYFUNCTION("""COMPUTED_VALUE"""),40718.666666666664)</f>
        <v>40718.66667</v>
      </c>
      <c r="B374" s="1">
        <f>IFERROR(__xludf.DUMMYFUNCTION("""COMPUTED_VALUE"""),104.22)</f>
        <v>104.22</v>
      </c>
    </row>
    <row r="375">
      <c r="A375" s="2">
        <f>IFERROR(__xludf.DUMMYFUNCTION("""COMPUTED_VALUE"""),40721.666666666664)</f>
        <v>40721.66667</v>
      </c>
      <c r="B375" s="1">
        <f>IFERROR(__xludf.DUMMYFUNCTION("""COMPUTED_VALUE"""),104.73)</f>
        <v>104.73</v>
      </c>
    </row>
    <row r="376">
      <c r="A376" s="2">
        <f>IFERROR(__xludf.DUMMYFUNCTION("""COMPUTED_VALUE"""),40722.666666666664)</f>
        <v>40722.66667</v>
      </c>
      <c r="B376" s="1">
        <f>IFERROR(__xludf.DUMMYFUNCTION("""COMPUTED_VALUE"""),107.65)</f>
        <v>107.65</v>
      </c>
    </row>
    <row r="377">
      <c r="A377" s="2">
        <f>IFERROR(__xludf.DUMMYFUNCTION("""COMPUTED_VALUE"""),40723.666666666664)</f>
        <v>40723.66667</v>
      </c>
      <c r="B377" s="1">
        <f>IFERROR(__xludf.DUMMYFUNCTION("""COMPUTED_VALUE"""),109.07)</f>
        <v>109.07</v>
      </c>
    </row>
    <row r="378">
      <c r="A378" s="2">
        <f>IFERROR(__xludf.DUMMYFUNCTION("""COMPUTED_VALUE"""),40724.666666666664)</f>
        <v>40724.66667</v>
      </c>
      <c r="B378" s="1">
        <f>IFERROR(__xludf.DUMMYFUNCTION("""COMPUTED_VALUE"""),110.55)</f>
        <v>110.55</v>
      </c>
    </row>
    <row r="379">
      <c r="A379" s="2">
        <f>IFERROR(__xludf.DUMMYFUNCTION("""COMPUTED_VALUE"""),40725.666666666664)</f>
        <v>40725.66667</v>
      </c>
      <c r="B379" s="1">
        <f>IFERROR(__xludf.DUMMYFUNCTION("""COMPUTED_VALUE"""),111.73)</f>
        <v>111.73</v>
      </c>
    </row>
    <row r="380">
      <c r="A380" s="2">
        <f>IFERROR(__xludf.DUMMYFUNCTION("""COMPUTED_VALUE"""),40729.666666666664)</f>
        <v>40729.66667</v>
      </c>
      <c r="B380" s="1">
        <f>IFERROR(__xludf.DUMMYFUNCTION("""COMPUTED_VALUE"""),112.41)</f>
        <v>112.41</v>
      </c>
    </row>
    <row r="381">
      <c r="A381" s="2">
        <f>IFERROR(__xludf.DUMMYFUNCTION("""COMPUTED_VALUE"""),40730.666666666664)</f>
        <v>40730.66667</v>
      </c>
      <c r="B381" s="1">
        <f>IFERROR(__xludf.DUMMYFUNCTION("""COMPUTED_VALUE"""),112.16)</f>
        <v>112.16</v>
      </c>
    </row>
    <row r="382">
      <c r="A382" s="2">
        <f>IFERROR(__xludf.DUMMYFUNCTION("""COMPUTED_VALUE"""),40731.666666666664)</f>
        <v>40731.66667</v>
      </c>
      <c r="B382" s="1">
        <f>IFERROR(__xludf.DUMMYFUNCTION("""COMPUTED_VALUE"""),113.66)</f>
        <v>113.66</v>
      </c>
    </row>
    <row r="383">
      <c r="A383" s="2">
        <f>IFERROR(__xludf.DUMMYFUNCTION("""COMPUTED_VALUE"""),40732.666666666664)</f>
        <v>40732.66667</v>
      </c>
      <c r="B383" s="1">
        <f>IFERROR(__xludf.DUMMYFUNCTION("""COMPUTED_VALUE"""),112.97)</f>
        <v>112.97</v>
      </c>
    </row>
    <row r="384">
      <c r="A384" s="2">
        <f>IFERROR(__xludf.DUMMYFUNCTION("""COMPUTED_VALUE"""),40735.666666666664)</f>
        <v>40735.66667</v>
      </c>
      <c r="B384" s="1">
        <f>IFERROR(__xludf.DUMMYFUNCTION("""COMPUTED_VALUE"""),110.45)</f>
        <v>110.45</v>
      </c>
    </row>
    <row r="385">
      <c r="A385" s="2">
        <f>IFERROR(__xludf.DUMMYFUNCTION("""COMPUTED_VALUE"""),40736.666666666664)</f>
        <v>40736.66667</v>
      </c>
      <c r="B385" s="1">
        <f>IFERROR(__xludf.DUMMYFUNCTION("""COMPUTED_VALUE"""),110.08)</f>
        <v>110.08</v>
      </c>
    </row>
    <row r="386">
      <c r="A386" s="2">
        <f>IFERROR(__xludf.DUMMYFUNCTION("""COMPUTED_VALUE"""),40737.666666666664)</f>
        <v>40737.66667</v>
      </c>
      <c r="B386" s="1">
        <f>IFERROR(__xludf.DUMMYFUNCTION("""COMPUTED_VALUE"""),111.03)</f>
        <v>111.03</v>
      </c>
    </row>
    <row r="387">
      <c r="A387" s="2">
        <f>IFERROR(__xludf.DUMMYFUNCTION("""COMPUTED_VALUE"""),40738.666666666664)</f>
        <v>40738.66667</v>
      </c>
      <c r="B387" s="1">
        <f>IFERROR(__xludf.DUMMYFUNCTION("""COMPUTED_VALUE"""),110.2)</f>
        <v>110.2</v>
      </c>
    </row>
    <row r="388">
      <c r="A388" s="2">
        <f>IFERROR(__xludf.DUMMYFUNCTION("""COMPUTED_VALUE"""),40739.666666666664)</f>
        <v>40739.66667</v>
      </c>
      <c r="B388" s="1">
        <f>IFERROR(__xludf.DUMMYFUNCTION("""COMPUTED_VALUE"""),113.4)</f>
        <v>113.4</v>
      </c>
    </row>
    <row r="389">
      <c r="A389" s="2">
        <f>IFERROR(__xludf.DUMMYFUNCTION("""COMPUTED_VALUE"""),40742.666666666664)</f>
        <v>40742.66667</v>
      </c>
      <c r="B389" s="1">
        <f>IFERROR(__xludf.DUMMYFUNCTION("""COMPUTED_VALUE"""),112.84)</f>
        <v>112.84</v>
      </c>
    </row>
    <row r="390">
      <c r="A390" s="2">
        <f>IFERROR(__xludf.DUMMYFUNCTION("""COMPUTED_VALUE"""),40743.666666666664)</f>
        <v>40743.66667</v>
      </c>
      <c r="B390" s="1">
        <f>IFERROR(__xludf.DUMMYFUNCTION("""COMPUTED_VALUE"""),114.88)</f>
        <v>114.88</v>
      </c>
    </row>
    <row r="391">
      <c r="A391" s="2">
        <f>IFERROR(__xludf.DUMMYFUNCTION("""COMPUTED_VALUE"""),40744.666666666664)</f>
        <v>40744.66667</v>
      </c>
      <c r="B391" s="1">
        <f>IFERROR(__xludf.DUMMYFUNCTION("""COMPUTED_VALUE"""),114.73)</f>
        <v>114.73</v>
      </c>
    </row>
    <row r="392">
      <c r="A392" s="2">
        <f>IFERROR(__xludf.DUMMYFUNCTION("""COMPUTED_VALUE"""),40745.666666666664)</f>
        <v>40745.66667</v>
      </c>
      <c r="B392" s="1">
        <f>IFERROR(__xludf.DUMMYFUNCTION("""COMPUTED_VALUE"""),116.72)</f>
        <v>116.72</v>
      </c>
    </row>
    <row r="393">
      <c r="A393" s="2">
        <f>IFERROR(__xludf.DUMMYFUNCTION("""COMPUTED_VALUE"""),40746.666666666664)</f>
        <v>40746.66667</v>
      </c>
      <c r="B393" s="1">
        <f>IFERROR(__xludf.DUMMYFUNCTION("""COMPUTED_VALUE"""),117.36)</f>
        <v>117.36</v>
      </c>
    </row>
    <row r="394">
      <c r="A394" s="2">
        <f>IFERROR(__xludf.DUMMYFUNCTION("""COMPUTED_VALUE"""),40749.666666666664)</f>
        <v>40749.66667</v>
      </c>
      <c r="B394" s="1">
        <f>IFERROR(__xludf.DUMMYFUNCTION("""COMPUTED_VALUE"""),116.94)</f>
        <v>116.94</v>
      </c>
    </row>
    <row r="395">
      <c r="A395" s="2">
        <f>IFERROR(__xludf.DUMMYFUNCTION("""COMPUTED_VALUE"""),40750.666666666664)</f>
        <v>40750.66667</v>
      </c>
      <c r="B395" s="1">
        <f>IFERROR(__xludf.DUMMYFUNCTION("""COMPUTED_VALUE"""),116.47)</f>
        <v>116.47</v>
      </c>
    </row>
    <row r="396">
      <c r="A396" s="2">
        <f>IFERROR(__xludf.DUMMYFUNCTION("""COMPUTED_VALUE"""),40751.666666666664)</f>
        <v>40751.66667</v>
      </c>
      <c r="B396" s="1">
        <f>IFERROR(__xludf.DUMMYFUNCTION("""COMPUTED_VALUE"""),114.09)</f>
        <v>114.09</v>
      </c>
    </row>
    <row r="397">
      <c r="A397" s="2">
        <f>IFERROR(__xludf.DUMMYFUNCTION("""COMPUTED_VALUE"""),40752.666666666664)</f>
        <v>40752.66667</v>
      </c>
      <c r="B397" s="1">
        <f>IFERROR(__xludf.DUMMYFUNCTION("""COMPUTED_VALUE"""),113.37)</f>
        <v>113.37</v>
      </c>
    </row>
    <row r="398">
      <c r="A398" s="2">
        <f>IFERROR(__xludf.DUMMYFUNCTION("""COMPUTED_VALUE"""),40753.666666666664)</f>
        <v>40753.66667</v>
      </c>
      <c r="B398" s="1">
        <f>IFERROR(__xludf.DUMMYFUNCTION("""COMPUTED_VALUE"""),112.29)</f>
        <v>112.29</v>
      </c>
    </row>
    <row r="399">
      <c r="A399" s="2">
        <f>IFERROR(__xludf.DUMMYFUNCTION("""COMPUTED_VALUE"""),40756.666666666664)</f>
        <v>40756.66667</v>
      </c>
      <c r="B399" s="1">
        <f>IFERROR(__xludf.DUMMYFUNCTION("""COMPUTED_VALUE"""),112.23)</f>
        <v>112.23</v>
      </c>
    </row>
    <row r="400">
      <c r="A400" s="2">
        <f>IFERROR(__xludf.DUMMYFUNCTION("""COMPUTED_VALUE"""),40757.666666666664)</f>
        <v>40757.66667</v>
      </c>
      <c r="B400" s="1">
        <f>IFERROR(__xludf.DUMMYFUNCTION("""COMPUTED_VALUE"""),109.0)</f>
        <v>109</v>
      </c>
    </row>
    <row r="401">
      <c r="A401" s="2">
        <f>IFERROR(__xludf.DUMMYFUNCTION("""COMPUTED_VALUE"""),40758.666666666664)</f>
        <v>40758.66667</v>
      </c>
      <c r="B401" s="1">
        <f>IFERROR(__xludf.DUMMYFUNCTION("""COMPUTED_VALUE"""),108.51)</f>
        <v>108.51</v>
      </c>
    </row>
    <row r="402">
      <c r="A402" s="2">
        <f>IFERROR(__xludf.DUMMYFUNCTION("""COMPUTED_VALUE"""),40759.666666666664)</f>
        <v>40759.66667</v>
      </c>
      <c r="B402" s="1">
        <f>IFERROR(__xludf.DUMMYFUNCTION("""COMPUTED_VALUE"""),100.7)</f>
        <v>100.7</v>
      </c>
    </row>
    <row r="403">
      <c r="A403" s="2">
        <f>IFERROR(__xludf.DUMMYFUNCTION("""COMPUTED_VALUE"""),40760.666666666664)</f>
        <v>40760.66667</v>
      </c>
      <c r="B403" s="1">
        <f>IFERROR(__xludf.DUMMYFUNCTION("""COMPUTED_VALUE"""),99.91)</f>
        <v>99.91</v>
      </c>
    </row>
    <row r="404">
      <c r="A404" s="2">
        <f>IFERROR(__xludf.DUMMYFUNCTION("""COMPUTED_VALUE"""),40763.666666666664)</f>
        <v>40763.66667</v>
      </c>
      <c r="B404" s="1">
        <f>IFERROR(__xludf.DUMMYFUNCTION("""COMPUTED_VALUE"""),91.38)</f>
        <v>91.38</v>
      </c>
    </row>
    <row r="405">
      <c r="A405" s="2">
        <f>IFERROR(__xludf.DUMMYFUNCTION("""COMPUTED_VALUE"""),40764.666666666664)</f>
        <v>40764.66667</v>
      </c>
      <c r="B405" s="1">
        <f>IFERROR(__xludf.DUMMYFUNCTION("""COMPUTED_VALUE"""),95.81)</f>
        <v>95.81</v>
      </c>
    </row>
    <row r="406">
      <c r="A406" s="2">
        <f>IFERROR(__xludf.DUMMYFUNCTION("""COMPUTED_VALUE"""),40765.666666666664)</f>
        <v>40765.66667</v>
      </c>
      <c r="B406" s="1">
        <f>IFERROR(__xludf.DUMMYFUNCTION("""COMPUTED_VALUE"""),92.83)</f>
        <v>92.83</v>
      </c>
    </row>
    <row r="407">
      <c r="A407" s="2">
        <f>IFERROR(__xludf.DUMMYFUNCTION("""COMPUTED_VALUE"""),40766.666666666664)</f>
        <v>40766.66667</v>
      </c>
      <c r="B407" s="1">
        <f>IFERROR(__xludf.DUMMYFUNCTION("""COMPUTED_VALUE"""),97.52)</f>
        <v>97.52</v>
      </c>
    </row>
    <row r="408">
      <c r="A408" s="2">
        <f>IFERROR(__xludf.DUMMYFUNCTION("""COMPUTED_VALUE"""),40767.666666666664)</f>
        <v>40767.66667</v>
      </c>
      <c r="B408" s="1">
        <f>IFERROR(__xludf.DUMMYFUNCTION("""COMPUTED_VALUE"""),98.3)</f>
        <v>98.3</v>
      </c>
    </row>
    <row r="409">
      <c r="A409" s="2">
        <f>IFERROR(__xludf.DUMMYFUNCTION("""COMPUTED_VALUE"""),40770.666666666664)</f>
        <v>40770.66667</v>
      </c>
      <c r="B409" s="1">
        <f>IFERROR(__xludf.DUMMYFUNCTION("""COMPUTED_VALUE"""),101.67)</f>
        <v>101.67</v>
      </c>
    </row>
    <row r="410">
      <c r="A410" s="2">
        <f>IFERROR(__xludf.DUMMYFUNCTION("""COMPUTED_VALUE"""),40771.666666666664)</f>
        <v>40771.66667</v>
      </c>
      <c r="B410" s="1">
        <f>IFERROR(__xludf.DUMMYFUNCTION("""COMPUTED_VALUE"""),99.71)</f>
        <v>99.71</v>
      </c>
    </row>
    <row r="411">
      <c r="A411" s="2">
        <f>IFERROR(__xludf.DUMMYFUNCTION("""COMPUTED_VALUE"""),40772.666666666664)</f>
        <v>40772.66667</v>
      </c>
      <c r="B411" s="1">
        <f>IFERROR(__xludf.DUMMYFUNCTION("""COMPUTED_VALUE"""),100.23)</f>
        <v>100.23</v>
      </c>
    </row>
    <row r="412">
      <c r="A412" s="2">
        <f>IFERROR(__xludf.DUMMYFUNCTION("""COMPUTED_VALUE"""),40773.666666666664)</f>
        <v>40773.66667</v>
      </c>
      <c r="B412" s="1">
        <f>IFERROR(__xludf.DUMMYFUNCTION("""COMPUTED_VALUE"""),94.39)</f>
        <v>94.39</v>
      </c>
    </row>
    <row r="413">
      <c r="A413" s="2">
        <f>IFERROR(__xludf.DUMMYFUNCTION("""COMPUTED_VALUE"""),40774.666666666664)</f>
        <v>40774.66667</v>
      </c>
      <c r="B413" s="1">
        <f>IFERROR(__xludf.DUMMYFUNCTION("""COMPUTED_VALUE"""),92.51)</f>
        <v>92.51</v>
      </c>
    </row>
    <row r="414">
      <c r="A414" s="2">
        <f>IFERROR(__xludf.DUMMYFUNCTION("""COMPUTED_VALUE"""),40777.666666666664)</f>
        <v>40777.66667</v>
      </c>
      <c r="B414" s="1">
        <f>IFERROR(__xludf.DUMMYFUNCTION("""COMPUTED_VALUE"""),91.75)</f>
        <v>91.75</v>
      </c>
    </row>
    <row r="415">
      <c r="A415" s="2">
        <f>IFERROR(__xludf.DUMMYFUNCTION("""COMPUTED_VALUE"""),40778.666666666664)</f>
        <v>40778.66667</v>
      </c>
      <c r="B415" s="1">
        <f>IFERROR(__xludf.DUMMYFUNCTION("""COMPUTED_VALUE"""),96.06)</f>
        <v>96.06</v>
      </c>
    </row>
    <row r="416">
      <c r="A416" s="2">
        <f>IFERROR(__xludf.DUMMYFUNCTION("""COMPUTED_VALUE"""),40779.666666666664)</f>
        <v>40779.66667</v>
      </c>
      <c r="B416" s="1">
        <f>IFERROR(__xludf.DUMMYFUNCTION("""COMPUTED_VALUE"""),96.53)</f>
        <v>96.53</v>
      </c>
    </row>
    <row r="417">
      <c r="A417" s="2">
        <f>IFERROR(__xludf.DUMMYFUNCTION("""COMPUTED_VALUE"""),40780.666666666664)</f>
        <v>40780.66667</v>
      </c>
      <c r="B417" s="1">
        <f>IFERROR(__xludf.DUMMYFUNCTION("""COMPUTED_VALUE"""),94.32)</f>
        <v>94.32</v>
      </c>
    </row>
    <row r="418">
      <c r="A418" s="2">
        <f>IFERROR(__xludf.DUMMYFUNCTION("""COMPUTED_VALUE"""),40781.666666666664)</f>
        <v>40781.66667</v>
      </c>
      <c r="B418" s="1">
        <f>IFERROR(__xludf.DUMMYFUNCTION("""COMPUTED_VALUE"""),96.28)</f>
        <v>96.28</v>
      </c>
    </row>
    <row r="419">
      <c r="A419" s="2">
        <f>IFERROR(__xludf.DUMMYFUNCTION("""COMPUTED_VALUE"""),40784.666666666664)</f>
        <v>40784.66667</v>
      </c>
      <c r="B419" s="1">
        <f>IFERROR(__xludf.DUMMYFUNCTION("""COMPUTED_VALUE"""),99.26)</f>
        <v>99.26</v>
      </c>
    </row>
    <row r="420">
      <c r="A420" s="2">
        <f>IFERROR(__xludf.DUMMYFUNCTION("""COMPUTED_VALUE"""),40785.666666666664)</f>
        <v>40785.66667</v>
      </c>
      <c r="B420" s="1">
        <f>IFERROR(__xludf.DUMMYFUNCTION("""COMPUTED_VALUE"""),99.8)</f>
        <v>99.8</v>
      </c>
    </row>
    <row r="421">
      <c r="A421" s="2">
        <f>IFERROR(__xludf.DUMMYFUNCTION("""COMPUTED_VALUE"""),40786.666666666664)</f>
        <v>40786.66667</v>
      </c>
      <c r="B421" s="1">
        <f>IFERROR(__xludf.DUMMYFUNCTION("""COMPUTED_VALUE"""),100.29)</f>
        <v>100.29</v>
      </c>
    </row>
    <row r="422">
      <c r="A422" s="2">
        <f>IFERROR(__xludf.DUMMYFUNCTION("""COMPUTED_VALUE"""),40787.666666666664)</f>
        <v>40787.66667</v>
      </c>
      <c r="B422" s="1">
        <f>IFERROR(__xludf.DUMMYFUNCTION("""COMPUTED_VALUE"""),99.49)</f>
        <v>99.49</v>
      </c>
    </row>
    <row r="423">
      <c r="A423" s="2">
        <f>IFERROR(__xludf.DUMMYFUNCTION("""COMPUTED_VALUE"""),40788.666666666664)</f>
        <v>40788.66667</v>
      </c>
      <c r="B423" s="1">
        <f>IFERROR(__xludf.DUMMYFUNCTION("""COMPUTED_VALUE"""),96.78)</f>
        <v>96.78</v>
      </c>
    </row>
    <row r="424">
      <c r="A424" s="2">
        <f>IFERROR(__xludf.DUMMYFUNCTION("""COMPUTED_VALUE"""),40792.666666666664)</f>
        <v>40792.66667</v>
      </c>
      <c r="B424" s="1">
        <f>IFERROR(__xludf.DUMMYFUNCTION("""COMPUTED_VALUE"""),95.68)</f>
        <v>95.68</v>
      </c>
    </row>
    <row r="425">
      <c r="A425" s="2">
        <f>IFERROR(__xludf.DUMMYFUNCTION("""COMPUTED_VALUE"""),40793.666666666664)</f>
        <v>40793.66667</v>
      </c>
      <c r="B425" s="1">
        <f>IFERROR(__xludf.DUMMYFUNCTION("""COMPUTED_VALUE"""),99.38)</f>
        <v>99.38</v>
      </c>
    </row>
    <row r="426">
      <c r="A426" s="2">
        <f>IFERROR(__xludf.DUMMYFUNCTION("""COMPUTED_VALUE"""),40794.666666666664)</f>
        <v>40794.66667</v>
      </c>
      <c r="B426" s="1">
        <f>IFERROR(__xludf.DUMMYFUNCTION("""COMPUTED_VALUE"""),98.22)</f>
        <v>98.22</v>
      </c>
    </row>
    <row r="427">
      <c r="A427" s="2">
        <f>IFERROR(__xludf.DUMMYFUNCTION("""COMPUTED_VALUE"""),40795.666666666664)</f>
        <v>40795.66667</v>
      </c>
      <c r="B427" s="1">
        <f>IFERROR(__xludf.DUMMYFUNCTION("""COMPUTED_VALUE"""),95.07)</f>
        <v>95.07</v>
      </c>
    </row>
    <row r="428">
      <c r="A428" s="2">
        <f>IFERROR(__xludf.DUMMYFUNCTION("""COMPUTED_VALUE"""),40798.666666666664)</f>
        <v>40798.66667</v>
      </c>
      <c r="B428" s="1">
        <f>IFERROR(__xludf.DUMMYFUNCTION("""COMPUTED_VALUE"""),95.43)</f>
        <v>95.43</v>
      </c>
    </row>
    <row r="429">
      <c r="A429" s="2">
        <f>IFERROR(__xludf.DUMMYFUNCTION("""COMPUTED_VALUE"""),40799.666666666664)</f>
        <v>40799.66667</v>
      </c>
      <c r="B429" s="1">
        <f>IFERROR(__xludf.DUMMYFUNCTION("""COMPUTED_VALUE"""),95.84)</f>
        <v>95.84</v>
      </c>
    </row>
    <row r="430">
      <c r="A430" s="2">
        <f>IFERROR(__xludf.DUMMYFUNCTION("""COMPUTED_VALUE"""),40800.666666666664)</f>
        <v>40800.66667</v>
      </c>
      <c r="B430" s="1">
        <f>IFERROR(__xludf.DUMMYFUNCTION("""COMPUTED_VALUE"""),97.04)</f>
        <v>97.04</v>
      </c>
    </row>
    <row r="431">
      <c r="A431" s="2">
        <f>IFERROR(__xludf.DUMMYFUNCTION("""COMPUTED_VALUE"""),40801.666666666664)</f>
        <v>40801.66667</v>
      </c>
      <c r="B431" s="1">
        <f>IFERROR(__xludf.DUMMYFUNCTION("""COMPUTED_VALUE"""),98.95)</f>
        <v>98.95</v>
      </c>
    </row>
    <row r="432">
      <c r="A432" s="2">
        <f>IFERROR(__xludf.DUMMYFUNCTION("""COMPUTED_VALUE"""),40802.666666666664)</f>
        <v>40802.66667</v>
      </c>
      <c r="B432" s="1">
        <f>IFERROR(__xludf.DUMMYFUNCTION("""COMPUTED_VALUE"""),98.71)</f>
        <v>98.71</v>
      </c>
    </row>
    <row r="433">
      <c r="A433" s="2">
        <f>IFERROR(__xludf.DUMMYFUNCTION("""COMPUTED_VALUE"""),40805.666666666664)</f>
        <v>40805.66667</v>
      </c>
      <c r="B433" s="1">
        <f>IFERROR(__xludf.DUMMYFUNCTION("""COMPUTED_VALUE"""),97.32)</f>
        <v>97.32</v>
      </c>
    </row>
    <row r="434">
      <c r="A434" s="2">
        <f>IFERROR(__xludf.DUMMYFUNCTION("""COMPUTED_VALUE"""),40806.666666666664)</f>
        <v>40806.66667</v>
      </c>
      <c r="B434" s="1">
        <f>IFERROR(__xludf.DUMMYFUNCTION("""COMPUTED_VALUE"""),96.54)</f>
        <v>96.54</v>
      </c>
    </row>
    <row r="435">
      <c r="A435" s="2">
        <f>IFERROR(__xludf.DUMMYFUNCTION("""COMPUTED_VALUE"""),40807.666666666664)</f>
        <v>40807.66667</v>
      </c>
      <c r="B435" s="1">
        <f>IFERROR(__xludf.DUMMYFUNCTION("""COMPUTED_VALUE"""),92.61)</f>
        <v>92.61</v>
      </c>
    </row>
    <row r="436">
      <c r="A436" s="2">
        <f>IFERROR(__xludf.DUMMYFUNCTION("""COMPUTED_VALUE"""),40808.666666666664)</f>
        <v>40808.66667</v>
      </c>
      <c r="B436" s="1">
        <f>IFERROR(__xludf.DUMMYFUNCTION("""COMPUTED_VALUE"""),87.4)</f>
        <v>87.4</v>
      </c>
    </row>
    <row r="437">
      <c r="A437" s="2">
        <f>IFERROR(__xludf.DUMMYFUNCTION("""COMPUTED_VALUE"""),40809.666666666664)</f>
        <v>40809.66667</v>
      </c>
      <c r="B437" s="1">
        <f>IFERROR(__xludf.DUMMYFUNCTION("""COMPUTED_VALUE"""),86.5)</f>
        <v>86.5</v>
      </c>
    </row>
    <row r="438">
      <c r="A438" s="2">
        <f>IFERROR(__xludf.DUMMYFUNCTION("""COMPUTED_VALUE"""),40812.666666666664)</f>
        <v>40812.66667</v>
      </c>
      <c r="B438" s="1">
        <f>IFERROR(__xludf.DUMMYFUNCTION("""COMPUTED_VALUE"""),89.66)</f>
        <v>89.66</v>
      </c>
    </row>
    <row r="439">
      <c r="A439" s="2">
        <f>IFERROR(__xludf.DUMMYFUNCTION("""COMPUTED_VALUE"""),40813.666666666664)</f>
        <v>40813.66667</v>
      </c>
      <c r="B439" s="1">
        <f>IFERROR(__xludf.DUMMYFUNCTION("""COMPUTED_VALUE"""),90.95)</f>
        <v>90.95</v>
      </c>
    </row>
    <row r="440">
      <c r="A440" s="2">
        <f>IFERROR(__xludf.DUMMYFUNCTION("""COMPUTED_VALUE"""),40814.666666666664)</f>
        <v>40814.66667</v>
      </c>
      <c r="B440" s="1">
        <f>IFERROR(__xludf.DUMMYFUNCTION("""COMPUTED_VALUE"""),87.98)</f>
        <v>87.98</v>
      </c>
    </row>
    <row r="441">
      <c r="A441" s="2">
        <f>IFERROR(__xludf.DUMMYFUNCTION("""COMPUTED_VALUE"""),40815.666666666664)</f>
        <v>40815.66667</v>
      </c>
      <c r="B441" s="1">
        <f>IFERROR(__xludf.DUMMYFUNCTION("""COMPUTED_VALUE"""),88.89)</f>
        <v>88.89</v>
      </c>
    </row>
    <row r="442">
      <c r="A442" s="2">
        <f>IFERROR(__xludf.DUMMYFUNCTION("""COMPUTED_VALUE"""),40816.666666666664)</f>
        <v>40816.66667</v>
      </c>
      <c r="B442" s="1">
        <f>IFERROR(__xludf.DUMMYFUNCTION("""COMPUTED_VALUE"""),86.34)</f>
        <v>86.34</v>
      </c>
    </row>
    <row r="443">
      <c r="A443" s="2">
        <f>IFERROR(__xludf.DUMMYFUNCTION("""COMPUTED_VALUE"""),40819.666666666664)</f>
        <v>40819.66667</v>
      </c>
      <c r="B443" s="1">
        <f>IFERROR(__xludf.DUMMYFUNCTION("""COMPUTED_VALUE"""),82.95)</f>
        <v>82.95</v>
      </c>
    </row>
    <row r="444">
      <c r="A444" s="2">
        <f>IFERROR(__xludf.DUMMYFUNCTION("""COMPUTED_VALUE"""),40820.666666666664)</f>
        <v>40820.66667</v>
      </c>
      <c r="B444" s="1">
        <f>IFERROR(__xludf.DUMMYFUNCTION("""COMPUTED_VALUE"""),85.82)</f>
        <v>85.82</v>
      </c>
    </row>
    <row r="445">
      <c r="A445" s="2">
        <f>IFERROR(__xludf.DUMMYFUNCTION("""COMPUTED_VALUE"""),40821.666666666664)</f>
        <v>40821.66667</v>
      </c>
      <c r="B445" s="1">
        <f>IFERROR(__xludf.DUMMYFUNCTION("""COMPUTED_VALUE"""),88.83)</f>
        <v>88.83</v>
      </c>
    </row>
    <row r="446">
      <c r="A446" s="2">
        <f>IFERROR(__xludf.DUMMYFUNCTION("""COMPUTED_VALUE"""),40822.666666666664)</f>
        <v>40822.66667</v>
      </c>
      <c r="B446" s="1">
        <f>IFERROR(__xludf.DUMMYFUNCTION("""COMPUTED_VALUE"""),90.47)</f>
        <v>90.47</v>
      </c>
    </row>
    <row r="447">
      <c r="A447" s="2">
        <f>IFERROR(__xludf.DUMMYFUNCTION("""COMPUTED_VALUE"""),40823.666666666664)</f>
        <v>40823.66667</v>
      </c>
      <c r="B447" s="1">
        <f>IFERROR(__xludf.DUMMYFUNCTION("""COMPUTED_VALUE"""),89.29)</f>
        <v>89.29</v>
      </c>
    </row>
    <row r="448">
      <c r="A448" s="2">
        <f>IFERROR(__xludf.DUMMYFUNCTION("""COMPUTED_VALUE"""),40826.666666666664)</f>
        <v>40826.66667</v>
      </c>
      <c r="B448" s="1">
        <f>IFERROR(__xludf.DUMMYFUNCTION("""COMPUTED_VALUE"""),93.42)</f>
        <v>93.42</v>
      </c>
    </row>
    <row r="449">
      <c r="A449" s="2">
        <f>IFERROR(__xludf.DUMMYFUNCTION("""COMPUTED_VALUE"""),40827.666666666664)</f>
        <v>40827.66667</v>
      </c>
      <c r="B449" s="1">
        <f>IFERROR(__xludf.DUMMYFUNCTION("""COMPUTED_VALUE"""),93.6)</f>
        <v>93.6</v>
      </c>
    </row>
    <row r="450">
      <c r="A450" s="2">
        <f>IFERROR(__xludf.DUMMYFUNCTION("""COMPUTED_VALUE"""),40828.666666666664)</f>
        <v>40828.66667</v>
      </c>
      <c r="B450" s="1">
        <f>IFERROR(__xludf.DUMMYFUNCTION("""COMPUTED_VALUE"""),94.49)</f>
        <v>94.49</v>
      </c>
    </row>
    <row r="451">
      <c r="A451" s="2">
        <f>IFERROR(__xludf.DUMMYFUNCTION("""COMPUTED_VALUE"""),40829.666666666664)</f>
        <v>40829.66667</v>
      </c>
      <c r="B451" s="1">
        <f>IFERROR(__xludf.DUMMYFUNCTION("""COMPUTED_VALUE"""),94.24)</f>
        <v>94.24</v>
      </c>
    </row>
    <row r="452">
      <c r="A452" s="2">
        <f>IFERROR(__xludf.DUMMYFUNCTION("""COMPUTED_VALUE"""),40830.666666666664)</f>
        <v>40830.66667</v>
      </c>
      <c r="B452" s="1">
        <f>IFERROR(__xludf.DUMMYFUNCTION("""COMPUTED_VALUE"""),97.79)</f>
        <v>97.79</v>
      </c>
    </row>
    <row r="453">
      <c r="A453" s="2">
        <f>IFERROR(__xludf.DUMMYFUNCTION("""COMPUTED_VALUE"""),40833.666666666664)</f>
        <v>40833.66667</v>
      </c>
      <c r="B453" s="1">
        <f>IFERROR(__xludf.DUMMYFUNCTION("""COMPUTED_VALUE"""),96.14)</f>
        <v>96.14</v>
      </c>
    </row>
    <row r="454">
      <c r="A454" s="2">
        <f>IFERROR(__xludf.DUMMYFUNCTION("""COMPUTED_VALUE"""),40834.666666666664)</f>
        <v>40834.66667</v>
      </c>
      <c r="B454" s="1">
        <f>IFERROR(__xludf.DUMMYFUNCTION("""COMPUTED_VALUE"""),99.18)</f>
        <v>99.18</v>
      </c>
    </row>
    <row r="455">
      <c r="A455" s="2">
        <f>IFERROR(__xludf.DUMMYFUNCTION("""COMPUTED_VALUE"""),40835.666666666664)</f>
        <v>40835.66667</v>
      </c>
      <c r="B455" s="1">
        <f>IFERROR(__xludf.DUMMYFUNCTION("""COMPUTED_VALUE"""),98.12)</f>
        <v>98.12</v>
      </c>
    </row>
    <row r="456">
      <c r="A456" s="2">
        <f>IFERROR(__xludf.DUMMYFUNCTION("""COMPUTED_VALUE"""),40836.666666666664)</f>
        <v>40836.66667</v>
      </c>
      <c r="B456" s="1">
        <f>IFERROR(__xludf.DUMMYFUNCTION("""COMPUTED_VALUE"""),98.75)</f>
        <v>98.75</v>
      </c>
    </row>
    <row r="457">
      <c r="A457" s="2">
        <f>IFERROR(__xludf.DUMMYFUNCTION("""COMPUTED_VALUE"""),40837.666666666664)</f>
        <v>40837.66667</v>
      </c>
      <c r="B457" s="1">
        <f>IFERROR(__xludf.DUMMYFUNCTION("""COMPUTED_VALUE"""),100.6)</f>
        <v>100.6</v>
      </c>
    </row>
    <row r="458">
      <c r="A458" s="2">
        <f>IFERROR(__xludf.DUMMYFUNCTION("""COMPUTED_VALUE"""),40840.666666666664)</f>
        <v>40840.66667</v>
      </c>
      <c r="B458" s="1">
        <f>IFERROR(__xludf.DUMMYFUNCTION("""COMPUTED_VALUE"""),102.06)</f>
        <v>102.06</v>
      </c>
    </row>
    <row r="459">
      <c r="A459" s="2">
        <f>IFERROR(__xludf.DUMMYFUNCTION("""COMPUTED_VALUE"""),40841.666666666664)</f>
        <v>40841.66667</v>
      </c>
      <c r="B459" s="1">
        <f>IFERROR(__xludf.DUMMYFUNCTION("""COMPUTED_VALUE"""),99.58)</f>
        <v>99.58</v>
      </c>
    </row>
    <row r="460">
      <c r="A460" s="2">
        <f>IFERROR(__xludf.DUMMYFUNCTION("""COMPUTED_VALUE"""),40842.666666666664)</f>
        <v>40842.66667</v>
      </c>
      <c r="B460" s="1">
        <f>IFERROR(__xludf.DUMMYFUNCTION("""COMPUTED_VALUE"""),102.05)</f>
        <v>102.05</v>
      </c>
    </row>
    <row r="461">
      <c r="A461" s="2">
        <f>IFERROR(__xludf.DUMMYFUNCTION("""COMPUTED_VALUE"""),40843.666666666664)</f>
        <v>40843.66667</v>
      </c>
      <c r="B461" s="1">
        <f>IFERROR(__xludf.DUMMYFUNCTION("""COMPUTED_VALUE"""),106.38)</f>
        <v>106.38</v>
      </c>
    </row>
    <row r="462">
      <c r="A462" s="2">
        <f>IFERROR(__xludf.DUMMYFUNCTION("""COMPUTED_VALUE"""),40844.666666666664)</f>
        <v>40844.66667</v>
      </c>
      <c r="B462" s="1">
        <f>IFERROR(__xludf.DUMMYFUNCTION("""COMPUTED_VALUE"""),106.91)</f>
        <v>106.91</v>
      </c>
    </row>
    <row r="463">
      <c r="A463" s="2">
        <f>IFERROR(__xludf.DUMMYFUNCTION("""COMPUTED_VALUE"""),40847.666666666664)</f>
        <v>40847.66667</v>
      </c>
      <c r="B463" s="1">
        <f>IFERROR(__xludf.DUMMYFUNCTION("""COMPUTED_VALUE"""),102.27)</f>
        <v>102.27</v>
      </c>
    </row>
    <row r="464">
      <c r="A464" s="2">
        <f>IFERROR(__xludf.DUMMYFUNCTION("""COMPUTED_VALUE"""),40848.666666666664)</f>
        <v>40848.66667</v>
      </c>
      <c r="B464" s="1">
        <f>IFERROR(__xludf.DUMMYFUNCTION("""COMPUTED_VALUE"""),98.91)</f>
        <v>98.91</v>
      </c>
    </row>
    <row r="465">
      <c r="A465" s="2">
        <f>IFERROR(__xludf.DUMMYFUNCTION("""COMPUTED_VALUE"""),40849.666666666664)</f>
        <v>40849.66667</v>
      </c>
      <c r="B465" s="1">
        <f>IFERROR(__xludf.DUMMYFUNCTION("""COMPUTED_VALUE"""),101.88)</f>
        <v>101.88</v>
      </c>
    </row>
    <row r="466">
      <c r="A466" s="2">
        <f>IFERROR(__xludf.DUMMYFUNCTION("""COMPUTED_VALUE"""),40850.666666666664)</f>
        <v>40850.66667</v>
      </c>
      <c r="B466" s="1">
        <f>IFERROR(__xludf.DUMMYFUNCTION("""COMPUTED_VALUE"""),104.44)</f>
        <v>104.44</v>
      </c>
    </row>
    <row r="467">
      <c r="A467" s="2">
        <f>IFERROR(__xludf.DUMMYFUNCTION("""COMPUTED_VALUE"""),40851.666666666664)</f>
        <v>40851.66667</v>
      </c>
      <c r="B467" s="1">
        <f>IFERROR(__xludf.DUMMYFUNCTION("""COMPUTED_VALUE"""),104.49)</f>
        <v>104.49</v>
      </c>
    </row>
    <row r="468">
      <c r="A468" s="2">
        <f>IFERROR(__xludf.DUMMYFUNCTION("""COMPUTED_VALUE"""),40854.666666666664)</f>
        <v>40854.66667</v>
      </c>
      <c r="B468" s="1">
        <f>IFERROR(__xludf.DUMMYFUNCTION("""COMPUTED_VALUE"""),105.11)</f>
        <v>105.11</v>
      </c>
    </row>
    <row r="469">
      <c r="A469" s="2">
        <f>IFERROR(__xludf.DUMMYFUNCTION("""COMPUTED_VALUE"""),40855.666666666664)</f>
        <v>40855.66667</v>
      </c>
      <c r="B469" s="1">
        <f>IFERROR(__xludf.DUMMYFUNCTION("""COMPUTED_VALUE"""),106.67)</f>
        <v>106.67</v>
      </c>
    </row>
    <row r="470">
      <c r="A470" s="2">
        <f>IFERROR(__xludf.DUMMYFUNCTION("""COMPUTED_VALUE"""),40856.666666666664)</f>
        <v>40856.66667</v>
      </c>
      <c r="B470" s="1">
        <f>IFERROR(__xludf.DUMMYFUNCTION("""COMPUTED_VALUE"""),101.92)</f>
        <v>101.92</v>
      </c>
    </row>
    <row r="471">
      <c r="A471" s="2">
        <f>IFERROR(__xludf.DUMMYFUNCTION("""COMPUTED_VALUE"""),40857.666666666664)</f>
        <v>40857.66667</v>
      </c>
      <c r="B471" s="1">
        <f>IFERROR(__xludf.DUMMYFUNCTION("""COMPUTED_VALUE"""),103.63)</f>
        <v>103.63</v>
      </c>
    </row>
    <row r="472">
      <c r="A472" s="2">
        <f>IFERROR(__xludf.DUMMYFUNCTION("""COMPUTED_VALUE"""),40858.666666666664)</f>
        <v>40858.66667</v>
      </c>
      <c r="B472" s="1">
        <f>IFERROR(__xludf.DUMMYFUNCTION("""COMPUTED_VALUE"""),105.55)</f>
        <v>105.55</v>
      </c>
    </row>
    <row r="473">
      <c r="A473" s="2">
        <f>IFERROR(__xludf.DUMMYFUNCTION("""COMPUTED_VALUE"""),40861.666666666664)</f>
        <v>40861.66667</v>
      </c>
      <c r="B473" s="1">
        <f>IFERROR(__xludf.DUMMYFUNCTION("""COMPUTED_VALUE"""),104.31)</f>
        <v>104.31</v>
      </c>
    </row>
    <row r="474">
      <c r="A474" s="2">
        <f>IFERROR(__xludf.DUMMYFUNCTION("""COMPUTED_VALUE"""),40862.666666666664)</f>
        <v>40862.66667</v>
      </c>
      <c r="B474" s="1">
        <f>IFERROR(__xludf.DUMMYFUNCTION("""COMPUTED_VALUE"""),104.42)</f>
        <v>104.42</v>
      </c>
    </row>
    <row r="475">
      <c r="A475" s="2">
        <f>IFERROR(__xludf.DUMMYFUNCTION("""COMPUTED_VALUE"""),40863.666666666664)</f>
        <v>40863.66667</v>
      </c>
      <c r="B475" s="1">
        <f>IFERROR(__xludf.DUMMYFUNCTION("""COMPUTED_VALUE"""),103.04)</f>
        <v>103.04</v>
      </c>
    </row>
    <row r="476">
      <c r="A476" s="2">
        <f>IFERROR(__xludf.DUMMYFUNCTION("""COMPUTED_VALUE"""),40864.666666666664)</f>
        <v>40864.66667</v>
      </c>
      <c r="B476" s="1">
        <f>IFERROR(__xludf.DUMMYFUNCTION("""COMPUTED_VALUE"""),100.62)</f>
        <v>100.62</v>
      </c>
    </row>
    <row r="477">
      <c r="A477" s="2">
        <f>IFERROR(__xludf.DUMMYFUNCTION("""COMPUTED_VALUE"""),40865.666666666664)</f>
        <v>40865.66667</v>
      </c>
      <c r="B477" s="1">
        <f>IFERROR(__xludf.DUMMYFUNCTION("""COMPUTED_VALUE"""),100.15)</f>
        <v>100.15</v>
      </c>
    </row>
    <row r="478">
      <c r="A478" s="2">
        <f>IFERROR(__xludf.DUMMYFUNCTION("""COMPUTED_VALUE"""),40868.666666666664)</f>
        <v>40868.66667</v>
      </c>
      <c r="B478" s="1">
        <f>IFERROR(__xludf.DUMMYFUNCTION("""COMPUTED_VALUE"""),98.42)</f>
        <v>98.42</v>
      </c>
    </row>
    <row r="479">
      <c r="A479" s="2">
        <f>IFERROR(__xludf.DUMMYFUNCTION("""COMPUTED_VALUE"""),40869.666666666664)</f>
        <v>40869.66667</v>
      </c>
      <c r="B479" s="1">
        <f>IFERROR(__xludf.DUMMYFUNCTION("""COMPUTED_VALUE"""),97.32)</f>
        <v>97.32</v>
      </c>
    </row>
    <row r="480">
      <c r="A480" s="2">
        <f>IFERROR(__xludf.DUMMYFUNCTION("""COMPUTED_VALUE"""),40870.666666666664)</f>
        <v>40870.66667</v>
      </c>
      <c r="B480" s="1">
        <f>IFERROR(__xludf.DUMMYFUNCTION("""COMPUTED_VALUE"""),94.3)</f>
        <v>94.3</v>
      </c>
    </row>
    <row r="481">
      <c r="A481" s="2">
        <f>IFERROR(__xludf.DUMMYFUNCTION("""COMPUTED_VALUE"""),40872.666666666664)</f>
        <v>40872.66667</v>
      </c>
      <c r="B481" s="1">
        <f>IFERROR(__xludf.DUMMYFUNCTION("""COMPUTED_VALUE"""),93.64)</f>
        <v>93.64</v>
      </c>
    </row>
    <row r="482">
      <c r="A482" s="2">
        <f>IFERROR(__xludf.DUMMYFUNCTION("""COMPUTED_VALUE"""),40875.666666666664)</f>
        <v>40875.66667</v>
      </c>
      <c r="B482" s="1">
        <f>IFERROR(__xludf.DUMMYFUNCTION("""COMPUTED_VALUE"""),97.15)</f>
        <v>97.15</v>
      </c>
    </row>
    <row r="483">
      <c r="A483" s="2">
        <f>IFERROR(__xludf.DUMMYFUNCTION("""COMPUTED_VALUE"""),40876.666666666664)</f>
        <v>40876.66667</v>
      </c>
      <c r="B483" s="1">
        <f>IFERROR(__xludf.DUMMYFUNCTION("""COMPUTED_VALUE"""),98.64)</f>
        <v>98.64</v>
      </c>
    </row>
    <row r="484">
      <c r="A484" s="2">
        <f>IFERROR(__xludf.DUMMYFUNCTION("""COMPUTED_VALUE"""),40877.666666666664)</f>
        <v>40877.66667</v>
      </c>
      <c r="B484" s="1">
        <f>IFERROR(__xludf.DUMMYFUNCTION("""COMPUTED_VALUE"""),103.93)</f>
        <v>103.93</v>
      </c>
    </row>
    <row r="485">
      <c r="A485" s="2">
        <f>IFERROR(__xludf.DUMMYFUNCTION("""COMPUTED_VALUE"""),40878.666666666664)</f>
        <v>40878.66667</v>
      </c>
      <c r="B485" s="1">
        <f>IFERROR(__xludf.DUMMYFUNCTION("""COMPUTED_VALUE"""),103.39)</f>
        <v>103.39</v>
      </c>
    </row>
    <row r="486">
      <c r="A486" s="2">
        <f>IFERROR(__xludf.DUMMYFUNCTION("""COMPUTED_VALUE"""),40879.666666666664)</f>
        <v>40879.66667</v>
      </c>
      <c r="B486" s="1">
        <f>IFERROR(__xludf.DUMMYFUNCTION("""COMPUTED_VALUE"""),103.47)</f>
        <v>103.47</v>
      </c>
    </row>
    <row r="487">
      <c r="A487" s="2">
        <f>IFERROR(__xludf.DUMMYFUNCTION("""COMPUTED_VALUE"""),40882.666666666664)</f>
        <v>40882.66667</v>
      </c>
      <c r="B487" s="1">
        <f>IFERROR(__xludf.DUMMYFUNCTION("""COMPUTED_VALUE"""),104.66)</f>
        <v>104.66</v>
      </c>
    </row>
    <row r="488">
      <c r="A488" s="2">
        <f>IFERROR(__xludf.DUMMYFUNCTION("""COMPUTED_VALUE"""),40883.666666666664)</f>
        <v>40883.66667</v>
      </c>
      <c r="B488" s="1">
        <f>IFERROR(__xludf.DUMMYFUNCTION("""COMPUTED_VALUE"""),104.78)</f>
        <v>104.78</v>
      </c>
    </row>
    <row r="489">
      <c r="A489" s="2">
        <f>IFERROR(__xludf.DUMMYFUNCTION("""COMPUTED_VALUE"""),40884.666666666664)</f>
        <v>40884.66667</v>
      </c>
      <c r="B489" s="1">
        <f>IFERROR(__xludf.DUMMYFUNCTION("""COMPUTED_VALUE"""),103.86)</f>
        <v>103.86</v>
      </c>
    </row>
    <row r="490">
      <c r="A490" s="2">
        <f>IFERROR(__xludf.DUMMYFUNCTION("""COMPUTED_VALUE"""),40885.666666666664)</f>
        <v>40885.66667</v>
      </c>
      <c r="B490" s="1">
        <f>IFERROR(__xludf.DUMMYFUNCTION("""COMPUTED_VALUE"""),100.84)</f>
        <v>100.84</v>
      </c>
    </row>
    <row r="491">
      <c r="A491" s="2">
        <f>IFERROR(__xludf.DUMMYFUNCTION("""COMPUTED_VALUE"""),40886.666666666664)</f>
        <v>40886.66667</v>
      </c>
      <c r="B491" s="1">
        <f>IFERROR(__xludf.DUMMYFUNCTION("""COMPUTED_VALUE"""),103.37)</f>
        <v>103.37</v>
      </c>
    </row>
    <row r="492">
      <c r="A492" s="2">
        <f>IFERROR(__xludf.DUMMYFUNCTION("""COMPUTED_VALUE"""),40889.666666666664)</f>
        <v>40889.66667</v>
      </c>
      <c r="B492" s="1">
        <f>IFERROR(__xludf.DUMMYFUNCTION("""COMPUTED_VALUE"""),100.9)</f>
        <v>100.9</v>
      </c>
    </row>
    <row r="493">
      <c r="A493" s="2">
        <f>IFERROR(__xludf.DUMMYFUNCTION("""COMPUTED_VALUE"""),40890.666666666664)</f>
        <v>40890.66667</v>
      </c>
      <c r="B493" s="1">
        <f>IFERROR(__xludf.DUMMYFUNCTION("""COMPUTED_VALUE"""),99.94)</f>
        <v>99.94</v>
      </c>
    </row>
    <row r="494">
      <c r="A494" s="2">
        <f>IFERROR(__xludf.DUMMYFUNCTION("""COMPUTED_VALUE"""),40891.666666666664)</f>
        <v>40891.66667</v>
      </c>
      <c r="B494" s="1">
        <f>IFERROR(__xludf.DUMMYFUNCTION("""COMPUTED_VALUE"""),96.98)</f>
        <v>96.98</v>
      </c>
    </row>
    <row r="495">
      <c r="A495" s="2">
        <f>IFERROR(__xludf.DUMMYFUNCTION("""COMPUTED_VALUE"""),40892.666666666664)</f>
        <v>40892.66667</v>
      </c>
      <c r="B495" s="1">
        <f>IFERROR(__xludf.DUMMYFUNCTION("""COMPUTED_VALUE"""),96.72)</f>
        <v>96.72</v>
      </c>
    </row>
    <row r="496">
      <c r="A496" s="2">
        <f>IFERROR(__xludf.DUMMYFUNCTION("""COMPUTED_VALUE"""),40893.666666666664)</f>
        <v>40893.66667</v>
      </c>
      <c r="B496" s="1">
        <f>IFERROR(__xludf.DUMMYFUNCTION("""COMPUTED_VALUE"""),97.91)</f>
        <v>97.91</v>
      </c>
    </row>
    <row r="497">
      <c r="A497" s="2">
        <f>IFERROR(__xludf.DUMMYFUNCTION("""COMPUTED_VALUE"""),40896.666666666664)</f>
        <v>40896.66667</v>
      </c>
      <c r="B497" s="1">
        <f>IFERROR(__xludf.DUMMYFUNCTION("""COMPUTED_VALUE"""),96.09)</f>
        <v>96.09</v>
      </c>
    </row>
    <row r="498">
      <c r="A498" s="2">
        <f>IFERROR(__xludf.DUMMYFUNCTION("""COMPUTED_VALUE"""),40897.666666666664)</f>
        <v>40897.66667</v>
      </c>
      <c r="B498" s="1">
        <f>IFERROR(__xludf.DUMMYFUNCTION("""COMPUTED_VALUE"""),99.96)</f>
        <v>99.96</v>
      </c>
    </row>
    <row r="499">
      <c r="A499" s="2">
        <f>IFERROR(__xludf.DUMMYFUNCTION("""COMPUTED_VALUE"""),40898.666666666664)</f>
        <v>40898.66667</v>
      </c>
      <c r="B499" s="1">
        <f>IFERROR(__xludf.DUMMYFUNCTION("""COMPUTED_VALUE"""),99.55)</f>
        <v>99.55</v>
      </c>
    </row>
    <row r="500">
      <c r="A500" s="2">
        <f>IFERROR(__xludf.DUMMYFUNCTION("""COMPUTED_VALUE"""),40899.666666666664)</f>
        <v>40899.66667</v>
      </c>
      <c r="B500" s="1">
        <f>IFERROR(__xludf.DUMMYFUNCTION("""COMPUTED_VALUE"""),100.8)</f>
        <v>100.8</v>
      </c>
    </row>
    <row r="501">
      <c r="A501" s="2">
        <f>IFERROR(__xludf.DUMMYFUNCTION("""COMPUTED_VALUE"""),40900.666666666664)</f>
        <v>40900.66667</v>
      </c>
      <c r="B501" s="1">
        <f>IFERROR(__xludf.DUMMYFUNCTION("""COMPUTED_VALUE"""),101.47)</f>
        <v>101.47</v>
      </c>
    </row>
    <row r="502">
      <c r="A502" s="2">
        <f>IFERROR(__xludf.DUMMYFUNCTION("""COMPUTED_VALUE"""),40904.666666666664)</f>
        <v>40904.66667</v>
      </c>
      <c r="B502" s="1">
        <f>IFERROR(__xludf.DUMMYFUNCTION("""COMPUTED_VALUE"""),101.76)</f>
        <v>101.76</v>
      </c>
    </row>
    <row r="503">
      <c r="A503" s="2">
        <f>IFERROR(__xludf.DUMMYFUNCTION("""COMPUTED_VALUE"""),40905.666666666664)</f>
        <v>40905.66667</v>
      </c>
      <c r="B503" s="1">
        <f>IFERROR(__xludf.DUMMYFUNCTION("""COMPUTED_VALUE"""),99.75)</f>
        <v>99.75</v>
      </c>
    </row>
    <row r="504">
      <c r="A504" s="2">
        <f>IFERROR(__xludf.DUMMYFUNCTION("""COMPUTED_VALUE"""),40906.666666666664)</f>
        <v>40906.66667</v>
      </c>
      <c r="B504" s="1">
        <f>IFERROR(__xludf.DUMMYFUNCTION("""COMPUTED_VALUE"""),100.8)</f>
        <v>100.8</v>
      </c>
    </row>
    <row r="505">
      <c r="A505" s="2">
        <f>IFERROR(__xludf.DUMMYFUNCTION("""COMPUTED_VALUE"""),40907.666666666664)</f>
        <v>40907.66667</v>
      </c>
      <c r="B505" s="1">
        <f>IFERROR(__xludf.DUMMYFUNCTION("""COMPUTED_VALUE"""),100.81)</f>
        <v>100.81</v>
      </c>
    </row>
    <row r="506">
      <c r="A506" s="2">
        <f>IFERROR(__xludf.DUMMYFUNCTION("""COMPUTED_VALUE"""),40911.666666666664)</f>
        <v>40911.66667</v>
      </c>
      <c r="B506" s="1">
        <f>IFERROR(__xludf.DUMMYFUNCTION("""COMPUTED_VALUE"""),103.54)</f>
        <v>103.54</v>
      </c>
    </row>
    <row r="507">
      <c r="A507" s="2">
        <f>IFERROR(__xludf.DUMMYFUNCTION("""COMPUTED_VALUE"""),40912.666666666664)</f>
        <v>40912.66667</v>
      </c>
      <c r="B507" s="1">
        <f>IFERROR(__xludf.DUMMYFUNCTION("""COMPUTED_VALUE"""),103.85)</f>
        <v>103.85</v>
      </c>
    </row>
    <row r="508">
      <c r="A508" s="2">
        <f>IFERROR(__xludf.DUMMYFUNCTION("""COMPUTED_VALUE"""),40913.666666666664)</f>
        <v>40913.66667</v>
      </c>
      <c r="B508" s="1">
        <f>IFERROR(__xludf.DUMMYFUNCTION("""COMPUTED_VALUE"""),103.41)</f>
        <v>103.41</v>
      </c>
    </row>
    <row r="509">
      <c r="A509" s="2">
        <f>IFERROR(__xludf.DUMMYFUNCTION("""COMPUTED_VALUE"""),40914.666666666664)</f>
        <v>40914.66667</v>
      </c>
      <c r="B509" s="1">
        <f>IFERROR(__xludf.DUMMYFUNCTION("""COMPUTED_VALUE"""),102.78)</f>
        <v>102.78</v>
      </c>
    </row>
    <row r="510">
      <c r="A510" s="2">
        <f>IFERROR(__xludf.DUMMYFUNCTION("""COMPUTED_VALUE"""),40917.666666666664)</f>
        <v>40917.66667</v>
      </c>
      <c r="B510" s="1">
        <f>IFERROR(__xludf.DUMMYFUNCTION("""COMPUTED_VALUE"""),103.17)</f>
        <v>103.17</v>
      </c>
    </row>
    <row r="511">
      <c r="A511" s="2">
        <f>IFERROR(__xludf.DUMMYFUNCTION("""COMPUTED_VALUE"""),40918.666666666664)</f>
        <v>40918.66667</v>
      </c>
      <c r="B511" s="1">
        <f>IFERROR(__xludf.DUMMYFUNCTION("""COMPUTED_VALUE"""),104.06)</f>
        <v>104.06</v>
      </c>
    </row>
    <row r="512">
      <c r="A512" s="2">
        <f>IFERROR(__xludf.DUMMYFUNCTION("""COMPUTED_VALUE"""),40919.666666666664)</f>
        <v>40919.66667</v>
      </c>
      <c r="B512" s="1">
        <f>IFERROR(__xludf.DUMMYFUNCTION("""COMPUTED_VALUE"""),102.74)</f>
        <v>102.74</v>
      </c>
    </row>
    <row r="513">
      <c r="A513" s="2">
        <f>IFERROR(__xludf.DUMMYFUNCTION("""COMPUTED_VALUE"""),40920.666666666664)</f>
        <v>40920.66667</v>
      </c>
      <c r="B513" s="1">
        <f>IFERROR(__xludf.DUMMYFUNCTION("""COMPUTED_VALUE"""),101.9)</f>
        <v>101.9</v>
      </c>
    </row>
    <row r="514">
      <c r="A514" s="2">
        <f>IFERROR(__xludf.DUMMYFUNCTION("""COMPUTED_VALUE"""),40921.666666666664)</f>
        <v>40921.66667</v>
      </c>
      <c r="B514" s="1">
        <f>IFERROR(__xludf.DUMMYFUNCTION("""COMPUTED_VALUE"""),101.22)</f>
        <v>101.22</v>
      </c>
    </row>
    <row r="515">
      <c r="A515" s="2">
        <f>IFERROR(__xludf.DUMMYFUNCTION("""COMPUTED_VALUE"""),40925.666666666664)</f>
        <v>40925.66667</v>
      </c>
      <c r="B515" s="1">
        <f>IFERROR(__xludf.DUMMYFUNCTION("""COMPUTED_VALUE"""),101.92)</f>
        <v>101.92</v>
      </c>
    </row>
    <row r="516">
      <c r="A516" s="2">
        <f>IFERROR(__xludf.DUMMYFUNCTION("""COMPUTED_VALUE"""),40926.666666666664)</f>
        <v>40926.66667</v>
      </c>
      <c r="B516" s="1">
        <f>IFERROR(__xludf.DUMMYFUNCTION("""COMPUTED_VALUE"""),103.6)</f>
        <v>103.6</v>
      </c>
    </row>
    <row r="517">
      <c r="A517" s="2">
        <f>IFERROR(__xludf.DUMMYFUNCTION("""COMPUTED_VALUE"""),40927.666666666664)</f>
        <v>40927.66667</v>
      </c>
      <c r="B517" s="1">
        <f>IFERROR(__xludf.DUMMYFUNCTION("""COMPUTED_VALUE"""),103.99)</f>
        <v>103.99</v>
      </c>
    </row>
    <row r="518">
      <c r="A518" s="2">
        <f>IFERROR(__xludf.DUMMYFUNCTION("""COMPUTED_VALUE"""),40928.666666666664)</f>
        <v>40928.66667</v>
      </c>
      <c r="B518" s="1">
        <f>IFERROR(__xludf.DUMMYFUNCTION("""COMPUTED_VALUE"""),103.9)</f>
        <v>103.9</v>
      </c>
    </row>
    <row r="519">
      <c r="A519" s="2">
        <f>IFERROR(__xludf.DUMMYFUNCTION("""COMPUTED_VALUE"""),40931.666666666664)</f>
        <v>40931.66667</v>
      </c>
      <c r="B519" s="1">
        <f>IFERROR(__xludf.DUMMYFUNCTION("""COMPUTED_VALUE"""),104.86)</f>
        <v>104.86</v>
      </c>
    </row>
    <row r="520">
      <c r="A520" s="2">
        <f>IFERROR(__xludf.DUMMYFUNCTION("""COMPUTED_VALUE"""),40932.666666666664)</f>
        <v>40932.66667</v>
      </c>
      <c r="B520" s="1">
        <f>IFERROR(__xludf.DUMMYFUNCTION("""COMPUTED_VALUE"""),104.55)</f>
        <v>104.55</v>
      </c>
    </row>
    <row r="521">
      <c r="A521" s="2">
        <f>IFERROR(__xludf.DUMMYFUNCTION("""COMPUTED_VALUE"""),40933.666666666664)</f>
        <v>40933.66667</v>
      </c>
      <c r="B521" s="1">
        <f>IFERROR(__xludf.DUMMYFUNCTION("""COMPUTED_VALUE"""),105.96)</f>
        <v>105.96</v>
      </c>
    </row>
    <row r="522">
      <c r="A522" s="2">
        <f>IFERROR(__xludf.DUMMYFUNCTION("""COMPUTED_VALUE"""),40934.666666666664)</f>
        <v>40934.66667</v>
      </c>
      <c r="B522" s="1">
        <f>IFERROR(__xludf.DUMMYFUNCTION("""COMPUTED_VALUE"""),104.27)</f>
        <v>104.27</v>
      </c>
    </row>
    <row r="523">
      <c r="A523" s="2">
        <f>IFERROR(__xludf.DUMMYFUNCTION("""COMPUTED_VALUE"""),40935.666666666664)</f>
        <v>40935.66667</v>
      </c>
      <c r="B523" s="1">
        <f>IFERROR(__xludf.DUMMYFUNCTION("""COMPUTED_VALUE"""),104.18)</f>
        <v>104.18</v>
      </c>
    </row>
    <row r="524">
      <c r="A524" s="2">
        <f>IFERROR(__xludf.DUMMYFUNCTION("""COMPUTED_VALUE"""),40938.666666666664)</f>
        <v>40938.66667</v>
      </c>
      <c r="B524" s="1">
        <f>IFERROR(__xludf.DUMMYFUNCTION("""COMPUTED_VALUE"""),103.6)</f>
        <v>103.6</v>
      </c>
    </row>
    <row r="525">
      <c r="A525" s="2">
        <f>IFERROR(__xludf.DUMMYFUNCTION("""COMPUTED_VALUE"""),40939.666666666664)</f>
        <v>40939.66667</v>
      </c>
      <c r="B525" s="1">
        <f>IFERROR(__xludf.DUMMYFUNCTION("""COMPUTED_VALUE"""),102.86)</f>
        <v>102.86</v>
      </c>
    </row>
    <row r="526">
      <c r="A526" s="2">
        <f>IFERROR(__xludf.DUMMYFUNCTION("""COMPUTED_VALUE"""),40940.666666666664)</f>
        <v>40940.66667</v>
      </c>
      <c r="B526" s="1">
        <f>IFERROR(__xludf.DUMMYFUNCTION("""COMPUTED_VALUE"""),103.39)</f>
        <v>103.39</v>
      </c>
    </row>
    <row r="527">
      <c r="A527" s="2">
        <f>IFERROR(__xludf.DUMMYFUNCTION("""COMPUTED_VALUE"""),40941.666666666664)</f>
        <v>40941.66667</v>
      </c>
      <c r="B527" s="1">
        <f>IFERROR(__xludf.DUMMYFUNCTION("""COMPUTED_VALUE"""),103.99)</f>
        <v>103.99</v>
      </c>
    </row>
    <row r="528">
      <c r="A528" s="2">
        <f>IFERROR(__xludf.DUMMYFUNCTION("""COMPUTED_VALUE"""),40942.666666666664)</f>
        <v>40942.66667</v>
      </c>
      <c r="B528" s="1">
        <f>IFERROR(__xludf.DUMMYFUNCTION("""COMPUTED_VALUE"""),105.81)</f>
        <v>105.81</v>
      </c>
    </row>
    <row r="529">
      <c r="A529" s="2">
        <f>IFERROR(__xludf.DUMMYFUNCTION("""COMPUTED_VALUE"""),40945.666666666664)</f>
        <v>40945.66667</v>
      </c>
      <c r="B529" s="1">
        <f>IFERROR(__xludf.DUMMYFUNCTION("""COMPUTED_VALUE"""),107.07)</f>
        <v>107.07</v>
      </c>
    </row>
    <row r="530">
      <c r="A530" s="2">
        <f>IFERROR(__xludf.DUMMYFUNCTION("""COMPUTED_VALUE"""),40946.666666666664)</f>
        <v>40946.66667</v>
      </c>
      <c r="B530" s="1">
        <f>IFERROR(__xludf.DUMMYFUNCTION("""COMPUTED_VALUE"""),107.63)</f>
        <v>107.63</v>
      </c>
    </row>
    <row r="531">
      <c r="A531" s="2">
        <f>IFERROR(__xludf.DUMMYFUNCTION("""COMPUTED_VALUE"""),40947.666666666664)</f>
        <v>40947.66667</v>
      </c>
      <c r="B531" s="1">
        <f>IFERROR(__xludf.DUMMYFUNCTION("""COMPUTED_VALUE"""),107.36)</f>
        <v>107.36</v>
      </c>
    </row>
    <row r="532">
      <c r="A532" s="2">
        <f>IFERROR(__xludf.DUMMYFUNCTION("""COMPUTED_VALUE"""),40948.666666666664)</f>
        <v>40948.66667</v>
      </c>
      <c r="B532" s="1">
        <f>IFERROR(__xludf.DUMMYFUNCTION("""COMPUTED_VALUE"""),107.36)</f>
        <v>107.36</v>
      </c>
    </row>
    <row r="533">
      <c r="A533" s="2">
        <f>IFERROR(__xludf.DUMMYFUNCTION("""COMPUTED_VALUE"""),40949.666666666664)</f>
        <v>40949.66667</v>
      </c>
      <c r="B533" s="1">
        <f>IFERROR(__xludf.DUMMYFUNCTION("""COMPUTED_VALUE"""),106.15)</f>
        <v>106.15</v>
      </c>
    </row>
    <row r="534">
      <c r="A534" s="2">
        <f>IFERROR(__xludf.DUMMYFUNCTION("""COMPUTED_VALUE"""),40952.666666666664)</f>
        <v>40952.66667</v>
      </c>
      <c r="B534" s="1">
        <f>IFERROR(__xludf.DUMMYFUNCTION("""COMPUTED_VALUE"""),107.07)</f>
        <v>107.07</v>
      </c>
    </row>
    <row r="535">
      <c r="A535" s="2">
        <f>IFERROR(__xludf.DUMMYFUNCTION("""COMPUTED_VALUE"""),40953.666666666664)</f>
        <v>40953.66667</v>
      </c>
      <c r="B535" s="1">
        <f>IFERROR(__xludf.DUMMYFUNCTION("""COMPUTED_VALUE"""),107.36)</f>
        <v>107.36</v>
      </c>
    </row>
    <row r="536">
      <c r="A536" s="2">
        <f>IFERROR(__xludf.DUMMYFUNCTION("""COMPUTED_VALUE"""),40954.666666666664)</f>
        <v>40954.66667</v>
      </c>
      <c r="B536" s="1">
        <f>IFERROR(__xludf.DUMMYFUNCTION("""COMPUTED_VALUE"""),107.27)</f>
        <v>107.27</v>
      </c>
    </row>
    <row r="537">
      <c r="A537" s="2">
        <f>IFERROR(__xludf.DUMMYFUNCTION("""COMPUTED_VALUE"""),40955.666666666664)</f>
        <v>40955.66667</v>
      </c>
      <c r="B537" s="1">
        <f>IFERROR(__xludf.DUMMYFUNCTION("""COMPUTED_VALUE"""),108.82)</f>
        <v>108.82</v>
      </c>
    </row>
    <row r="538">
      <c r="A538" s="2">
        <f>IFERROR(__xludf.DUMMYFUNCTION("""COMPUTED_VALUE"""),40956.666666666664)</f>
        <v>40956.66667</v>
      </c>
      <c r="B538" s="1">
        <f>IFERROR(__xludf.DUMMYFUNCTION("""COMPUTED_VALUE"""),109.18)</f>
        <v>109.18</v>
      </c>
    </row>
    <row r="539">
      <c r="A539" s="2">
        <f>IFERROR(__xludf.DUMMYFUNCTION("""COMPUTED_VALUE"""),40960.666666666664)</f>
        <v>40960.66667</v>
      </c>
      <c r="B539" s="1">
        <f>IFERROR(__xludf.DUMMYFUNCTION("""COMPUTED_VALUE"""),109.85)</f>
        <v>109.85</v>
      </c>
    </row>
    <row r="540">
      <c r="A540" s="2">
        <f>IFERROR(__xludf.DUMMYFUNCTION("""COMPUTED_VALUE"""),40961.666666666664)</f>
        <v>40961.66667</v>
      </c>
      <c r="B540" s="1">
        <f>IFERROR(__xludf.DUMMYFUNCTION("""COMPUTED_VALUE"""),110.06)</f>
        <v>110.06</v>
      </c>
    </row>
    <row r="541">
      <c r="A541" s="2">
        <f>IFERROR(__xludf.DUMMYFUNCTION("""COMPUTED_VALUE"""),40962.666666666664)</f>
        <v>40962.66667</v>
      </c>
      <c r="B541" s="1">
        <f>IFERROR(__xludf.DUMMYFUNCTION("""COMPUTED_VALUE"""),110.76)</f>
        <v>110.76</v>
      </c>
    </row>
    <row r="542">
      <c r="A542" s="2">
        <f>IFERROR(__xludf.DUMMYFUNCTION("""COMPUTED_VALUE"""),40963.666666666664)</f>
        <v>40963.66667</v>
      </c>
      <c r="B542" s="1">
        <f>IFERROR(__xludf.DUMMYFUNCTION("""COMPUTED_VALUE"""),111.16)</f>
        <v>111.16</v>
      </c>
    </row>
    <row r="543">
      <c r="A543" s="2">
        <f>IFERROR(__xludf.DUMMYFUNCTION("""COMPUTED_VALUE"""),40966.666666666664)</f>
        <v>40966.66667</v>
      </c>
      <c r="B543" s="1">
        <f>IFERROR(__xludf.DUMMYFUNCTION("""COMPUTED_VALUE"""),110.79)</f>
        <v>110.79</v>
      </c>
    </row>
    <row r="544">
      <c r="A544" s="2">
        <f>IFERROR(__xludf.DUMMYFUNCTION("""COMPUTED_VALUE"""),40967.666666666664)</f>
        <v>40967.66667</v>
      </c>
      <c r="B544" s="1">
        <f>IFERROR(__xludf.DUMMYFUNCTION("""COMPUTED_VALUE"""),110.4)</f>
        <v>110.4</v>
      </c>
    </row>
    <row r="545">
      <c r="A545" s="2">
        <f>IFERROR(__xludf.DUMMYFUNCTION("""COMPUTED_VALUE"""),40968.666666666664)</f>
        <v>40968.66667</v>
      </c>
      <c r="B545" s="1">
        <f>IFERROR(__xludf.DUMMYFUNCTION("""COMPUTED_VALUE"""),109.12)</f>
        <v>109.12</v>
      </c>
    </row>
    <row r="546">
      <c r="A546" s="2">
        <f>IFERROR(__xludf.DUMMYFUNCTION("""COMPUTED_VALUE"""),40969.666666666664)</f>
        <v>40969.66667</v>
      </c>
      <c r="B546" s="1">
        <f>IFERROR(__xludf.DUMMYFUNCTION("""COMPUTED_VALUE"""),110.28)</f>
        <v>110.28</v>
      </c>
    </row>
    <row r="547">
      <c r="A547" s="2">
        <f>IFERROR(__xludf.DUMMYFUNCTION("""COMPUTED_VALUE"""),40970.666666666664)</f>
        <v>40970.66667</v>
      </c>
      <c r="B547" s="1">
        <f>IFERROR(__xludf.DUMMYFUNCTION("""COMPUTED_VALUE"""),108.94)</f>
        <v>108.94</v>
      </c>
    </row>
    <row r="548">
      <c r="A548" s="2">
        <f>IFERROR(__xludf.DUMMYFUNCTION("""COMPUTED_VALUE"""),40973.666666666664)</f>
        <v>40973.66667</v>
      </c>
      <c r="B548" s="1">
        <f>IFERROR(__xludf.DUMMYFUNCTION("""COMPUTED_VALUE"""),108.41)</f>
        <v>108.41</v>
      </c>
    </row>
    <row r="549">
      <c r="A549" s="2">
        <f>IFERROR(__xludf.DUMMYFUNCTION("""COMPUTED_VALUE"""),40974.666666666664)</f>
        <v>40974.66667</v>
      </c>
      <c r="B549" s="1">
        <f>IFERROR(__xludf.DUMMYFUNCTION("""COMPUTED_VALUE"""),106.46)</f>
        <v>106.46</v>
      </c>
    </row>
    <row r="550">
      <c r="A550" s="2">
        <f>IFERROR(__xludf.DUMMYFUNCTION("""COMPUTED_VALUE"""),40975.666666666664)</f>
        <v>40975.66667</v>
      </c>
      <c r="B550" s="1">
        <f>IFERROR(__xludf.DUMMYFUNCTION("""COMPUTED_VALUE"""),107.2)</f>
        <v>107.2</v>
      </c>
    </row>
    <row r="551">
      <c r="A551" s="2">
        <f>IFERROR(__xludf.DUMMYFUNCTION("""COMPUTED_VALUE"""),40976.666666666664)</f>
        <v>40976.66667</v>
      </c>
      <c r="B551" s="1">
        <f>IFERROR(__xludf.DUMMYFUNCTION("""COMPUTED_VALUE"""),108.11)</f>
        <v>108.11</v>
      </c>
    </row>
    <row r="552">
      <c r="A552" s="2">
        <f>IFERROR(__xludf.DUMMYFUNCTION("""COMPUTED_VALUE"""),40977.666666666664)</f>
        <v>40977.66667</v>
      </c>
      <c r="B552" s="1">
        <f>IFERROR(__xludf.DUMMYFUNCTION("""COMPUTED_VALUE"""),108.17)</f>
        <v>108.17</v>
      </c>
    </row>
    <row r="553">
      <c r="A553" s="2">
        <f>IFERROR(__xludf.DUMMYFUNCTION("""COMPUTED_VALUE"""),40980.666666666664)</f>
        <v>40980.66667</v>
      </c>
      <c r="B553" s="1">
        <f>IFERROR(__xludf.DUMMYFUNCTION("""COMPUTED_VALUE"""),107.41)</f>
        <v>107.41</v>
      </c>
    </row>
    <row r="554">
      <c r="A554" s="2">
        <f>IFERROR(__xludf.DUMMYFUNCTION("""COMPUTED_VALUE"""),40981.666666666664)</f>
        <v>40981.66667</v>
      </c>
      <c r="B554" s="1">
        <f>IFERROR(__xludf.DUMMYFUNCTION("""COMPUTED_VALUE"""),108.87)</f>
        <v>108.87</v>
      </c>
    </row>
    <row r="555">
      <c r="A555" s="2">
        <f>IFERROR(__xludf.DUMMYFUNCTION("""COMPUTED_VALUE"""),40982.666666666664)</f>
        <v>40982.66667</v>
      </c>
      <c r="B555" s="1">
        <f>IFERROR(__xludf.DUMMYFUNCTION("""COMPUTED_VALUE"""),107.8)</f>
        <v>107.8</v>
      </c>
    </row>
    <row r="556">
      <c r="A556" s="2">
        <f>IFERROR(__xludf.DUMMYFUNCTION("""COMPUTED_VALUE"""),40983.666666666664)</f>
        <v>40983.66667</v>
      </c>
      <c r="B556" s="1">
        <f>IFERROR(__xludf.DUMMYFUNCTION("""COMPUTED_VALUE"""),107.95)</f>
        <v>107.95</v>
      </c>
    </row>
    <row r="557">
      <c r="A557" s="2">
        <f>IFERROR(__xludf.DUMMYFUNCTION("""COMPUTED_VALUE"""),40984.666666666664)</f>
        <v>40984.66667</v>
      </c>
      <c r="B557" s="1">
        <f>IFERROR(__xludf.DUMMYFUNCTION("""COMPUTED_VALUE"""),109.38)</f>
        <v>109.38</v>
      </c>
    </row>
    <row r="558">
      <c r="A558" s="2">
        <f>IFERROR(__xludf.DUMMYFUNCTION("""COMPUTED_VALUE"""),40987.666666666664)</f>
        <v>40987.66667</v>
      </c>
      <c r="B558" s="1">
        <f>IFERROR(__xludf.DUMMYFUNCTION("""COMPUTED_VALUE"""),110.08)</f>
        <v>110.08</v>
      </c>
    </row>
    <row r="559">
      <c r="A559" s="2">
        <f>IFERROR(__xludf.DUMMYFUNCTION("""COMPUTED_VALUE"""),40988.666666666664)</f>
        <v>40988.66667</v>
      </c>
      <c r="B559" s="1">
        <f>IFERROR(__xludf.DUMMYFUNCTION("""COMPUTED_VALUE"""),108.36)</f>
        <v>108.36</v>
      </c>
    </row>
    <row r="560">
      <c r="A560" s="2">
        <f>IFERROR(__xludf.DUMMYFUNCTION("""COMPUTED_VALUE"""),40989.666666666664)</f>
        <v>40989.66667</v>
      </c>
      <c r="B560" s="1">
        <f>IFERROR(__xludf.DUMMYFUNCTION("""COMPUTED_VALUE"""),107.35)</f>
        <v>107.35</v>
      </c>
    </row>
    <row r="561">
      <c r="A561" s="2">
        <f>IFERROR(__xludf.DUMMYFUNCTION("""COMPUTED_VALUE"""),40990.666666666664)</f>
        <v>40990.66667</v>
      </c>
      <c r="B561" s="1">
        <f>IFERROR(__xludf.DUMMYFUNCTION("""COMPUTED_VALUE"""),105.0)</f>
        <v>105</v>
      </c>
    </row>
    <row r="562">
      <c r="A562" s="2">
        <f>IFERROR(__xludf.DUMMYFUNCTION("""COMPUTED_VALUE"""),40991.666666666664)</f>
        <v>40991.66667</v>
      </c>
      <c r="B562" s="1">
        <f>IFERROR(__xludf.DUMMYFUNCTION("""COMPUTED_VALUE"""),106.15)</f>
        <v>106.15</v>
      </c>
    </row>
    <row r="563">
      <c r="A563" s="2">
        <f>IFERROR(__xludf.DUMMYFUNCTION("""COMPUTED_VALUE"""),40994.666666666664)</f>
        <v>40994.66667</v>
      </c>
      <c r="B563" s="1">
        <f>IFERROR(__xludf.DUMMYFUNCTION("""COMPUTED_VALUE"""),107.09)</f>
        <v>107.09</v>
      </c>
    </row>
    <row r="564">
      <c r="A564" s="2">
        <f>IFERROR(__xludf.DUMMYFUNCTION("""COMPUTED_VALUE"""),40995.666666666664)</f>
        <v>40995.66667</v>
      </c>
      <c r="B564" s="1">
        <f>IFERROR(__xludf.DUMMYFUNCTION("""COMPUTED_VALUE"""),105.93)</f>
        <v>105.93</v>
      </c>
    </row>
    <row r="565">
      <c r="A565" s="2">
        <f>IFERROR(__xludf.DUMMYFUNCTION("""COMPUTED_VALUE"""),40996.666666666664)</f>
        <v>40996.66667</v>
      </c>
      <c r="B565" s="1">
        <f>IFERROR(__xludf.DUMMYFUNCTION("""COMPUTED_VALUE"""),104.48)</f>
        <v>104.48</v>
      </c>
    </row>
    <row r="566">
      <c r="A566" s="2">
        <f>IFERROR(__xludf.DUMMYFUNCTION("""COMPUTED_VALUE"""),40997.666666666664)</f>
        <v>40997.66667</v>
      </c>
      <c r="B566" s="1">
        <f>IFERROR(__xludf.DUMMYFUNCTION("""COMPUTED_VALUE"""),104.49)</f>
        <v>104.49</v>
      </c>
    </row>
    <row r="567">
      <c r="A567" s="2">
        <f>IFERROR(__xludf.DUMMYFUNCTION("""COMPUTED_VALUE"""),40998.666666666664)</f>
        <v>40998.66667</v>
      </c>
      <c r="B567" s="1">
        <f>IFERROR(__xludf.DUMMYFUNCTION("""COMPUTED_VALUE"""),105.18)</f>
        <v>105.18</v>
      </c>
    </row>
    <row r="568">
      <c r="A568" s="2">
        <f>IFERROR(__xludf.DUMMYFUNCTION("""COMPUTED_VALUE"""),41001.666666666664)</f>
        <v>41001.66667</v>
      </c>
      <c r="B568" s="1">
        <f>IFERROR(__xludf.DUMMYFUNCTION("""COMPUTED_VALUE"""),106.23)</f>
        <v>106.23</v>
      </c>
    </row>
    <row r="569">
      <c r="A569" s="2">
        <f>IFERROR(__xludf.DUMMYFUNCTION("""COMPUTED_VALUE"""),41002.666666666664)</f>
        <v>41002.66667</v>
      </c>
      <c r="B569" s="1">
        <f>IFERROR(__xludf.DUMMYFUNCTION("""COMPUTED_VALUE"""),105.4)</f>
        <v>105.4</v>
      </c>
    </row>
    <row r="570">
      <c r="A570" s="2">
        <f>IFERROR(__xludf.DUMMYFUNCTION("""COMPUTED_VALUE"""),41003.666666666664)</f>
        <v>41003.66667</v>
      </c>
      <c r="B570" s="1">
        <f>IFERROR(__xludf.DUMMYFUNCTION("""COMPUTED_VALUE"""),103.92)</f>
        <v>103.92</v>
      </c>
    </row>
    <row r="571">
      <c r="A571" s="2">
        <f>IFERROR(__xludf.DUMMYFUNCTION("""COMPUTED_VALUE"""),41004.666666666664)</f>
        <v>41004.66667</v>
      </c>
      <c r="B571" s="1">
        <f>IFERROR(__xludf.DUMMYFUNCTION("""COMPUTED_VALUE"""),103.28)</f>
        <v>103.28</v>
      </c>
    </row>
    <row r="572">
      <c r="A572" s="2">
        <f>IFERROR(__xludf.DUMMYFUNCTION("""COMPUTED_VALUE"""),41008.666666666664)</f>
        <v>41008.66667</v>
      </c>
      <c r="B572" s="1">
        <f>IFERROR(__xludf.DUMMYFUNCTION("""COMPUTED_VALUE"""),102.01)</f>
        <v>102.01</v>
      </c>
    </row>
    <row r="573">
      <c r="A573" s="2">
        <f>IFERROR(__xludf.DUMMYFUNCTION("""COMPUTED_VALUE"""),41009.666666666664)</f>
        <v>41009.66667</v>
      </c>
      <c r="B573" s="1">
        <f>IFERROR(__xludf.DUMMYFUNCTION("""COMPUTED_VALUE"""),99.86)</f>
        <v>99.86</v>
      </c>
    </row>
    <row r="574">
      <c r="A574" s="2">
        <f>IFERROR(__xludf.DUMMYFUNCTION("""COMPUTED_VALUE"""),41010.666666666664)</f>
        <v>41010.66667</v>
      </c>
      <c r="B574" s="1">
        <f>IFERROR(__xludf.DUMMYFUNCTION("""COMPUTED_VALUE"""),99.87)</f>
        <v>99.87</v>
      </c>
    </row>
    <row r="575">
      <c r="A575" s="2">
        <f>IFERROR(__xludf.DUMMYFUNCTION("""COMPUTED_VALUE"""),41011.666666666664)</f>
        <v>41011.66667</v>
      </c>
      <c r="B575" s="1">
        <f>IFERROR(__xludf.DUMMYFUNCTION("""COMPUTED_VALUE"""),102.08)</f>
        <v>102.08</v>
      </c>
    </row>
    <row r="576">
      <c r="A576" s="2">
        <f>IFERROR(__xludf.DUMMYFUNCTION("""COMPUTED_VALUE"""),41012.666666666664)</f>
        <v>41012.66667</v>
      </c>
      <c r="B576" s="1">
        <f>IFERROR(__xludf.DUMMYFUNCTION("""COMPUTED_VALUE"""),100.51)</f>
        <v>100.51</v>
      </c>
    </row>
    <row r="577">
      <c r="A577" s="2">
        <f>IFERROR(__xludf.DUMMYFUNCTION("""COMPUTED_VALUE"""),41015.666666666664)</f>
        <v>41015.66667</v>
      </c>
      <c r="B577" s="1">
        <f>IFERROR(__xludf.DUMMYFUNCTION("""COMPUTED_VALUE"""),99.95)</f>
        <v>99.95</v>
      </c>
    </row>
    <row r="578">
      <c r="A578" s="2">
        <f>IFERROR(__xludf.DUMMYFUNCTION("""COMPUTED_VALUE"""),41016.666666666664)</f>
        <v>41016.66667</v>
      </c>
      <c r="B578" s="1">
        <f>IFERROR(__xludf.DUMMYFUNCTION("""COMPUTED_VALUE"""),101.57)</f>
        <v>101.57</v>
      </c>
    </row>
    <row r="579">
      <c r="A579" s="2">
        <f>IFERROR(__xludf.DUMMYFUNCTION("""COMPUTED_VALUE"""),41017.666666666664)</f>
        <v>41017.66667</v>
      </c>
      <c r="B579" s="1">
        <f>IFERROR(__xludf.DUMMYFUNCTION("""COMPUTED_VALUE"""),101.35)</f>
        <v>101.35</v>
      </c>
    </row>
    <row r="580">
      <c r="A580" s="2">
        <f>IFERROR(__xludf.DUMMYFUNCTION("""COMPUTED_VALUE"""),41018.666666666664)</f>
        <v>41018.66667</v>
      </c>
      <c r="B580" s="1">
        <f>IFERROR(__xludf.DUMMYFUNCTION("""COMPUTED_VALUE"""),101.19)</f>
        <v>101.19</v>
      </c>
    </row>
    <row r="581">
      <c r="A581" s="2">
        <f>IFERROR(__xludf.DUMMYFUNCTION("""COMPUTED_VALUE"""),41019.666666666664)</f>
        <v>41019.66667</v>
      </c>
      <c r="B581" s="1">
        <f>IFERROR(__xludf.DUMMYFUNCTION("""COMPUTED_VALUE"""),100.94)</f>
        <v>100.94</v>
      </c>
    </row>
    <row r="582">
      <c r="A582" s="2">
        <f>IFERROR(__xludf.DUMMYFUNCTION("""COMPUTED_VALUE"""),41022.666666666664)</f>
        <v>41022.66667</v>
      </c>
      <c r="B582" s="1">
        <f>IFERROR(__xludf.DUMMYFUNCTION("""COMPUTED_VALUE"""),100.86)</f>
        <v>100.86</v>
      </c>
    </row>
    <row r="583">
      <c r="A583" s="2">
        <f>IFERROR(__xludf.DUMMYFUNCTION("""COMPUTED_VALUE"""),41023.666666666664)</f>
        <v>41023.66667</v>
      </c>
      <c r="B583" s="1">
        <f>IFERROR(__xludf.DUMMYFUNCTION("""COMPUTED_VALUE"""),101.5)</f>
        <v>101.5</v>
      </c>
    </row>
    <row r="584">
      <c r="A584" s="2">
        <f>IFERROR(__xludf.DUMMYFUNCTION("""COMPUTED_VALUE"""),41024.666666666664)</f>
        <v>41024.66667</v>
      </c>
      <c r="B584" s="1">
        <f>IFERROR(__xludf.DUMMYFUNCTION("""COMPUTED_VALUE"""),102.67)</f>
        <v>102.67</v>
      </c>
    </row>
    <row r="585">
      <c r="A585" s="2">
        <f>IFERROR(__xludf.DUMMYFUNCTION("""COMPUTED_VALUE"""),41025.666666666664)</f>
        <v>41025.66667</v>
      </c>
      <c r="B585" s="1">
        <f>IFERROR(__xludf.DUMMYFUNCTION("""COMPUTED_VALUE"""),103.63)</f>
        <v>103.63</v>
      </c>
    </row>
    <row r="586">
      <c r="A586" s="2">
        <f>IFERROR(__xludf.DUMMYFUNCTION("""COMPUTED_VALUE"""),41026.666666666664)</f>
        <v>41026.66667</v>
      </c>
      <c r="B586" s="1">
        <f>IFERROR(__xludf.DUMMYFUNCTION("""COMPUTED_VALUE"""),103.6)</f>
        <v>103.6</v>
      </c>
    </row>
    <row r="587">
      <c r="A587" s="2">
        <f>IFERROR(__xludf.DUMMYFUNCTION("""COMPUTED_VALUE"""),41029.666666666664)</f>
        <v>41029.66667</v>
      </c>
      <c r="B587" s="1">
        <f>IFERROR(__xludf.DUMMYFUNCTION("""COMPUTED_VALUE"""),104.06)</f>
        <v>104.06</v>
      </c>
    </row>
    <row r="588">
      <c r="A588" s="2">
        <f>IFERROR(__xludf.DUMMYFUNCTION("""COMPUTED_VALUE"""),41030.666666666664)</f>
        <v>41030.66667</v>
      </c>
      <c r="B588" s="1">
        <f>IFERROR(__xludf.DUMMYFUNCTION("""COMPUTED_VALUE"""),105.36)</f>
        <v>105.36</v>
      </c>
    </row>
    <row r="589">
      <c r="A589" s="2">
        <f>IFERROR(__xludf.DUMMYFUNCTION("""COMPUTED_VALUE"""),41031.666666666664)</f>
        <v>41031.66667</v>
      </c>
      <c r="B589" s="1">
        <f>IFERROR(__xludf.DUMMYFUNCTION("""COMPUTED_VALUE"""),103.67)</f>
        <v>103.67</v>
      </c>
    </row>
    <row r="590">
      <c r="A590" s="2">
        <f>IFERROR(__xludf.DUMMYFUNCTION("""COMPUTED_VALUE"""),41032.666666666664)</f>
        <v>41032.66667</v>
      </c>
      <c r="B590" s="1">
        <f>IFERROR(__xludf.DUMMYFUNCTION("""COMPUTED_VALUE"""),101.9)</f>
        <v>101.9</v>
      </c>
    </row>
    <row r="591">
      <c r="A591" s="2">
        <f>IFERROR(__xludf.DUMMYFUNCTION("""COMPUTED_VALUE"""),41033.666666666664)</f>
        <v>41033.66667</v>
      </c>
      <c r="B591" s="1">
        <f>IFERROR(__xludf.DUMMYFUNCTION("""COMPUTED_VALUE"""),99.66)</f>
        <v>99.66</v>
      </c>
    </row>
    <row r="592">
      <c r="A592" s="2">
        <f>IFERROR(__xludf.DUMMYFUNCTION("""COMPUTED_VALUE"""),41036.666666666664)</f>
        <v>41036.66667</v>
      </c>
      <c r="B592" s="1">
        <f>IFERROR(__xludf.DUMMYFUNCTION("""COMPUTED_VALUE"""),99.48)</f>
        <v>99.48</v>
      </c>
    </row>
    <row r="593">
      <c r="A593" s="2">
        <f>IFERROR(__xludf.DUMMYFUNCTION("""COMPUTED_VALUE"""),41037.666666666664)</f>
        <v>41037.66667</v>
      </c>
      <c r="B593" s="1">
        <f>IFERROR(__xludf.DUMMYFUNCTION("""COMPUTED_VALUE"""),99.08)</f>
        <v>99.08</v>
      </c>
    </row>
    <row r="594">
      <c r="A594" s="2">
        <f>IFERROR(__xludf.DUMMYFUNCTION("""COMPUTED_VALUE"""),41038.666666666664)</f>
        <v>41038.66667</v>
      </c>
      <c r="B594" s="1">
        <f>IFERROR(__xludf.DUMMYFUNCTION("""COMPUTED_VALUE"""),98.44)</f>
        <v>98.44</v>
      </c>
    </row>
    <row r="595">
      <c r="A595" s="2">
        <f>IFERROR(__xludf.DUMMYFUNCTION("""COMPUTED_VALUE"""),41039.666666666664)</f>
        <v>41039.66667</v>
      </c>
      <c r="B595" s="1">
        <f>IFERROR(__xludf.DUMMYFUNCTION("""COMPUTED_VALUE"""),98.95)</f>
        <v>98.95</v>
      </c>
    </row>
    <row r="596">
      <c r="A596" s="2">
        <f>IFERROR(__xludf.DUMMYFUNCTION("""COMPUTED_VALUE"""),41040.666666666664)</f>
        <v>41040.66667</v>
      </c>
      <c r="B596" s="1">
        <f>IFERROR(__xludf.DUMMYFUNCTION("""COMPUTED_VALUE"""),98.25)</f>
        <v>98.25</v>
      </c>
    </row>
    <row r="597">
      <c r="A597" s="2">
        <f>IFERROR(__xludf.DUMMYFUNCTION("""COMPUTED_VALUE"""),41043.666666666664)</f>
        <v>41043.66667</v>
      </c>
      <c r="B597" s="1">
        <f>IFERROR(__xludf.DUMMYFUNCTION("""COMPUTED_VALUE"""),96.58)</f>
        <v>96.58</v>
      </c>
    </row>
    <row r="598">
      <c r="A598" s="2">
        <f>IFERROR(__xludf.DUMMYFUNCTION("""COMPUTED_VALUE"""),41044.666666666664)</f>
        <v>41044.66667</v>
      </c>
      <c r="B598" s="1">
        <f>IFERROR(__xludf.DUMMYFUNCTION("""COMPUTED_VALUE"""),94.98)</f>
        <v>94.98</v>
      </c>
    </row>
    <row r="599">
      <c r="A599" s="2">
        <f>IFERROR(__xludf.DUMMYFUNCTION("""COMPUTED_VALUE"""),41045.666666666664)</f>
        <v>41045.66667</v>
      </c>
      <c r="B599" s="1">
        <f>IFERROR(__xludf.DUMMYFUNCTION("""COMPUTED_VALUE"""),94.55)</f>
        <v>94.55</v>
      </c>
    </row>
    <row r="600">
      <c r="A600" s="2">
        <f>IFERROR(__xludf.DUMMYFUNCTION("""COMPUTED_VALUE"""),41046.666666666664)</f>
        <v>41046.66667</v>
      </c>
      <c r="B600" s="1">
        <f>IFERROR(__xludf.DUMMYFUNCTION("""COMPUTED_VALUE"""),93.86)</f>
        <v>93.86</v>
      </c>
    </row>
    <row r="601">
      <c r="A601" s="2">
        <f>IFERROR(__xludf.DUMMYFUNCTION("""COMPUTED_VALUE"""),41047.666666666664)</f>
        <v>41047.66667</v>
      </c>
      <c r="B601" s="1">
        <f>IFERROR(__xludf.DUMMYFUNCTION("""COMPUTED_VALUE"""),93.14)</f>
        <v>93.14</v>
      </c>
    </row>
    <row r="602">
      <c r="A602" s="2">
        <f>IFERROR(__xludf.DUMMYFUNCTION("""COMPUTED_VALUE"""),41050.666666666664)</f>
        <v>41050.66667</v>
      </c>
      <c r="B602" s="1">
        <f>IFERROR(__xludf.DUMMYFUNCTION("""COMPUTED_VALUE"""),95.48)</f>
        <v>95.48</v>
      </c>
    </row>
    <row r="603">
      <c r="A603" s="2">
        <f>IFERROR(__xludf.DUMMYFUNCTION("""COMPUTED_VALUE"""),41051.666666666664)</f>
        <v>41051.66667</v>
      </c>
      <c r="B603" s="1">
        <f>IFERROR(__xludf.DUMMYFUNCTION("""COMPUTED_VALUE"""),95.05)</f>
        <v>95.05</v>
      </c>
    </row>
    <row r="604">
      <c r="A604" s="2">
        <f>IFERROR(__xludf.DUMMYFUNCTION("""COMPUTED_VALUE"""),41052.666666666664)</f>
        <v>41052.66667</v>
      </c>
      <c r="B604" s="1">
        <f>IFERROR(__xludf.DUMMYFUNCTION("""COMPUTED_VALUE"""),95.46)</f>
        <v>95.46</v>
      </c>
    </row>
    <row r="605">
      <c r="A605" s="2">
        <f>IFERROR(__xludf.DUMMYFUNCTION("""COMPUTED_VALUE"""),41053.666666666664)</f>
        <v>41053.66667</v>
      </c>
      <c r="B605" s="1">
        <f>IFERROR(__xludf.DUMMYFUNCTION("""COMPUTED_VALUE"""),95.19)</f>
        <v>95.19</v>
      </c>
    </row>
    <row r="606">
      <c r="A606" s="2">
        <f>IFERROR(__xludf.DUMMYFUNCTION("""COMPUTED_VALUE"""),41054.666666666664)</f>
        <v>41054.66667</v>
      </c>
      <c r="B606" s="1">
        <f>IFERROR(__xludf.DUMMYFUNCTION("""COMPUTED_VALUE"""),94.93)</f>
        <v>94.93</v>
      </c>
    </row>
    <row r="607">
      <c r="A607" s="2">
        <f>IFERROR(__xludf.DUMMYFUNCTION("""COMPUTED_VALUE"""),41058.666666666664)</f>
        <v>41058.66667</v>
      </c>
      <c r="B607" s="1">
        <f>IFERROR(__xludf.DUMMYFUNCTION("""COMPUTED_VALUE"""),96.42)</f>
        <v>96.42</v>
      </c>
    </row>
    <row r="608">
      <c r="A608" s="2">
        <f>IFERROR(__xludf.DUMMYFUNCTION("""COMPUTED_VALUE"""),41059.666666666664)</f>
        <v>41059.66667</v>
      </c>
      <c r="B608" s="1">
        <f>IFERROR(__xludf.DUMMYFUNCTION("""COMPUTED_VALUE"""),93.52)</f>
        <v>93.52</v>
      </c>
    </row>
    <row r="609">
      <c r="A609" s="2">
        <f>IFERROR(__xludf.DUMMYFUNCTION("""COMPUTED_VALUE"""),41060.666666666664)</f>
        <v>41060.66667</v>
      </c>
      <c r="B609" s="1">
        <f>IFERROR(__xludf.DUMMYFUNCTION("""COMPUTED_VALUE"""),92.53)</f>
        <v>92.53</v>
      </c>
    </row>
    <row r="610">
      <c r="A610" s="2">
        <f>IFERROR(__xludf.DUMMYFUNCTION("""COMPUTED_VALUE"""),41061.666666666664)</f>
        <v>41061.66667</v>
      </c>
      <c r="B610" s="1">
        <f>IFERROR(__xludf.DUMMYFUNCTION("""COMPUTED_VALUE"""),90.25)</f>
        <v>90.25</v>
      </c>
    </row>
    <row r="611">
      <c r="A611" s="2">
        <f>IFERROR(__xludf.DUMMYFUNCTION("""COMPUTED_VALUE"""),41064.666666666664)</f>
        <v>41064.66667</v>
      </c>
      <c r="B611" s="1">
        <f>IFERROR(__xludf.DUMMYFUNCTION("""COMPUTED_VALUE"""),90.09)</f>
        <v>90.09</v>
      </c>
    </row>
    <row r="612">
      <c r="A612" s="2">
        <f>IFERROR(__xludf.DUMMYFUNCTION("""COMPUTED_VALUE"""),41065.666666666664)</f>
        <v>41065.66667</v>
      </c>
      <c r="B612" s="1">
        <f>IFERROR(__xludf.DUMMYFUNCTION("""COMPUTED_VALUE"""),90.95)</f>
        <v>90.95</v>
      </c>
    </row>
    <row r="613">
      <c r="A613" s="2">
        <f>IFERROR(__xludf.DUMMYFUNCTION("""COMPUTED_VALUE"""),41066.666666666664)</f>
        <v>41066.66667</v>
      </c>
      <c r="B613" s="1">
        <f>IFERROR(__xludf.DUMMYFUNCTION("""COMPUTED_VALUE"""),93.77)</f>
        <v>93.77</v>
      </c>
    </row>
    <row r="614">
      <c r="A614" s="2">
        <f>IFERROR(__xludf.DUMMYFUNCTION("""COMPUTED_VALUE"""),41067.666666666664)</f>
        <v>41067.66667</v>
      </c>
      <c r="B614" s="1">
        <f>IFERROR(__xludf.DUMMYFUNCTION("""COMPUTED_VALUE"""),93.89)</f>
        <v>93.89</v>
      </c>
    </row>
    <row r="615">
      <c r="A615" s="2">
        <f>IFERROR(__xludf.DUMMYFUNCTION("""COMPUTED_VALUE"""),41068.666666666664)</f>
        <v>41068.66667</v>
      </c>
      <c r="B615" s="1">
        <f>IFERROR(__xludf.DUMMYFUNCTION("""COMPUTED_VALUE"""),93.82)</f>
        <v>93.82</v>
      </c>
    </row>
    <row r="616">
      <c r="A616" s="2">
        <f>IFERROR(__xludf.DUMMYFUNCTION("""COMPUTED_VALUE"""),41071.666666666664)</f>
        <v>41071.66667</v>
      </c>
      <c r="B616" s="1">
        <f>IFERROR(__xludf.DUMMYFUNCTION("""COMPUTED_VALUE"""),92.51)</f>
        <v>92.51</v>
      </c>
    </row>
    <row r="617">
      <c r="A617" s="2">
        <f>IFERROR(__xludf.DUMMYFUNCTION("""COMPUTED_VALUE"""),41072.666666666664)</f>
        <v>41072.66667</v>
      </c>
      <c r="B617" s="1">
        <f>IFERROR(__xludf.DUMMYFUNCTION("""COMPUTED_VALUE"""),93.73)</f>
        <v>93.73</v>
      </c>
    </row>
    <row r="618">
      <c r="A618" s="2">
        <f>IFERROR(__xludf.DUMMYFUNCTION("""COMPUTED_VALUE"""),41073.666666666664)</f>
        <v>41073.66667</v>
      </c>
      <c r="B618" s="1">
        <f>IFERROR(__xludf.DUMMYFUNCTION("""COMPUTED_VALUE"""),92.56)</f>
        <v>92.56</v>
      </c>
    </row>
    <row r="619">
      <c r="A619" s="2">
        <f>IFERROR(__xludf.DUMMYFUNCTION("""COMPUTED_VALUE"""),41074.666666666664)</f>
        <v>41074.66667</v>
      </c>
      <c r="B619" s="1">
        <f>IFERROR(__xludf.DUMMYFUNCTION("""COMPUTED_VALUE"""),94.11)</f>
        <v>94.11</v>
      </c>
    </row>
    <row r="620">
      <c r="A620" s="2">
        <f>IFERROR(__xludf.DUMMYFUNCTION("""COMPUTED_VALUE"""),41075.666666666664)</f>
        <v>41075.66667</v>
      </c>
      <c r="B620" s="1">
        <f>IFERROR(__xludf.DUMMYFUNCTION("""COMPUTED_VALUE"""),95.86)</f>
        <v>95.86</v>
      </c>
    </row>
    <row r="621">
      <c r="A621" s="2">
        <f>IFERROR(__xludf.DUMMYFUNCTION("""COMPUTED_VALUE"""),41078.666666666664)</f>
        <v>41078.66667</v>
      </c>
      <c r="B621" s="1">
        <f>IFERROR(__xludf.DUMMYFUNCTION("""COMPUTED_VALUE"""),94.92)</f>
        <v>94.92</v>
      </c>
    </row>
    <row r="622">
      <c r="A622" s="2">
        <f>IFERROR(__xludf.DUMMYFUNCTION("""COMPUTED_VALUE"""),41079.666666666664)</f>
        <v>41079.66667</v>
      </c>
      <c r="B622" s="1">
        <f>IFERROR(__xludf.DUMMYFUNCTION("""COMPUTED_VALUE"""),96.5)</f>
        <v>96.5</v>
      </c>
    </row>
    <row r="623">
      <c r="A623" s="2">
        <f>IFERROR(__xludf.DUMMYFUNCTION("""COMPUTED_VALUE"""),41080.666666666664)</f>
        <v>41080.66667</v>
      </c>
      <c r="B623" s="1">
        <f>IFERROR(__xludf.DUMMYFUNCTION("""COMPUTED_VALUE"""),96.11)</f>
        <v>96.11</v>
      </c>
    </row>
    <row r="624">
      <c r="A624" s="2">
        <f>IFERROR(__xludf.DUMMYFUNCTION("""COMPUTED_VALUE"""),41081.666666666664)</f>
        <v>41081.66667</v>
      </c>
      <c r="B624" s="1">
        <f>IFERROR(__xludf.DUMMYFUNCTION("""COMPUTED_VALUE"""),92.01)</f>
        <v>92.01</v>
      </c>
    </row>
    <row r="625">
      <c r="A625" s="2">
        <f>IFERROR(__xludf.DUMMYFUNCTION("""COMPUTED_VALUE"""),41082.666666666664)</f>
        <v>41082.66667</v>
      </c>
      <c r="B625" s="1">
        <f>IFERROR(__xludf.DUMMYFUNCTION("""COMPUTED_VALUE"""),92.77)</f>
        <v>92.77</v>
      </c>
    </row>
    <row r="626">
      <c r="A626" s="2">
        <f>IFERROR(__xludf.DUMMYFUNCTION("""COMPUTED_VALUE"""),41085.666666666664)</f>
        <v>41085.66667</v>
      </c>
      <c r="B626" s="1">
        <f>IFERROR(__xludf.DUMMYFUNCTION("""COMPUTED_VALUE"""),90.71)</f>
        <v>90.71</v>
      </c>
    </row>
    <row r="627">
      <c r="A627" s="2">
        <f>IFERROR(__xludf.DUMMYFUNCTION("""COMPUTED_VALUE"""),41086.666666666664)</f>
        <v>41086.66667</v>
      </c>
      <c r="B627" s="1">
        <f>IFERROR(__xludf.DUMMYFUNCTION("""COMPUTED_VALUE"""),91.69)</f>
        <v>91.69</v>
      </c>
    </row>
    <row r="628">
      <c r="A628" s="2">
        <f>IFERROR(__xludf.DUMMYFUNCTION("""COMPUTED_VALUE"""),41087.666666666664)</f>
        <v>41087.66667</v>
      </c>
      <c r="B628" s="1">
        <f>IFERROR(__xludf.DUMMYFUNCTION("""COMPUTED_VALUE"""),93.59)</f>
        <v>93.59</v>
      </c>
    </row>
    <row r="629">
      <c r="A629" s="2">
        <f>IFERROR(__xludf.DUMMYFUNCTION("""COMPUTED_VALUE"""),41088.666666666664)</f>
        <v>41088.66667</v>
      </c>
      <c r="B629" s="1">
        <f>IFERROR(__xludf.DUMMYFUNCTION("""COMPUTED_VALUE"""),94.29)</f>
        <v>94.29</v>
      </c>
    </row>
    <row r="630">
      <c r="A630" s="2">
        <f>IFERROR(__xludf.DUMMYFUNCTION("""COMPUTED_VALUE"""),41089.666666666664)</f>
        <v>41089.66667</v>
      </c>
      <c r="B630" s="1">
        <f>IFERROR(__xludf.DUMMYFUNCTION("""COMPUTED_VALUE"""),97.29)</f>
        <v>97.29</v>
      </c>
    </row>
    <row r="631">
      <c r="A631" s="2">
        <f>IFERROR(__xludf.DUMMYFUNCTION("""COMPUTED_VALUE"""),41092.666666666664)</f>
        <v>41092.66667</v>
      </c>
      <c r="B631" s="1">
        <f>IFERROR(__xludf.DUMMYFUNCTION("""COMPUTED_VALUE"""),97.41)</f>
        <v>97.41</v>
      </c>
    </row>
    <row r="632">
      <c r="A632" s="2">
        <f>IFERROR(__xludf.DUMMYFUNCTION("""COMPUTED_VALUE"""),41093.666666666664)</f>
        <v>41093.66667</v>
      </c>
      <c r="B632" s="1">
        <f>IFERROR(__xludf.DUMMYFUNCTION("""COMPUTED_VALUE"""),99.65)</f>
        <v>99.65</v>
      </c>
    </row>
    <row r="633">
      <c r="A633" s="2">
        <f>IFERROR(__xludf.DUMMYFUNCTION("""COMPUTED_VALUE"""),41095.666666666664)</f>
        <v>41095.66667</v>
      </c>
      <c r="B633" s="1">
        <f>IFERROR(__xludf.DUMMYFUNCTION("""COMPUTED_VALUE"""),98.39)</f>
        <v>98.39</v>
      </c>
    </row>
    <row r="634">
      <c r="A634" s="2">
        <f>IFERROR(__xludf.DUMMYFUNCTION("""COMPUTED_VALUE"""),41096.666666666664)</f>
        <v>41096.66667</v>
      </c>
      <c r="B634" s="1">
        <f>IFERROR(__xludf.DUMMYFUNCTION("""COMPUTED_VALUE"""),97.27)</f>
        <v>97.27</v>
      </c>
    </row>
    <row r="635">
      <c r="A635" s="2">
        <f>IFERROR(__xludf.DUMMYFUNCTION("""COMPUTED_VALUE"""),41099.666666666664)</f>
        <v>41099.66667</v>
      </c>
      <c r="B635" s="1">
        <f>IFERROR(__xludf.DUMMYFUNCTION("""COMPUTED_VALUE"""),96.79)</f>
        <v>96.79</v>
      </c>
    </row>
    <row r="636">
      <c r="A636" s="2">
        <f>IFERROR(__xludf.DUMMYFUNCTION("""COMPUTED_VALUE"""),41100.666666666664)</f>
        <v>41100.66667</v>
      </c>
      <c r="B636" s="1">
        <f>IFERROR(__xludf.DUMMYFUNCTION("""COMPUTED_VALUE"""),95.22)</f>
        <v>95.22</v>
      </c>
    </row>
    <row r="637">
      <c r="A637" s="2">
        <f>IFERROR(__xludf.DUMMYFUNCTION("""COMPUTED_VALUE"""),41101.666666666664)</f>
        <v>41101.66667</v>
      </c>
      <c r="B637" s="1">
        <f>IFERROR(__xludf.DUMMYFUNCTION("""COMPUTED_VALUE"""),96.51)</f>
        <v>96.51</v>
      </c>
    </row>
    <row r="638">
      <c r="A638" s="2">
        <f>IFERROR(__xludf.DUMMYFUNCTION("""COMPUTED_VALUE"""),41102.666666666664)</f>
        <v>41102.66667</v>
      </c>
      <c r="B638" s="1">
        <f>IFERROR(__xludf.DUMMYFUNCTION("""COMPUTED_VALUE"""),95.97)</f>
        <v>95.97</v>
      </c>
    </row>
    <row r="639">
      <c r="A639" s="2">
        <f>IFERROR(__xludf.DUMMYFUNCTION("""COMPUTED_VALUE"""),41103.666666666664)</f>
        <v>41103.66667</v>
      </c>
      <c r="B639" s="1">
        <f>IFERROR(__xludf.DUMMYFUNCTION("""COMPUTED_VALUE"""),97.62)</f>
        <v>97.62</v>
      </c>
    </row>
    <row r="640">
      <c r="A640" s="2">
        <f>IFERROR(__xludf.DUMMYFUNCTION("""COMPUTED_VALUE"""),41106.666666666664)</f>
        <v>41106.66667</v>
      </c>
      <c r="B640" s="1">
        <f>IFERROR(__xludf.DUMMYFUNCTION("""COMPUTED_VALUE"""),98.01)</f>
        <v>98.01</v>
      </c>
    </row>
    <row r="641">
      <c r="A641" s="2">
        <f>IFERROR(__xludf.DUMMYFUNCTION("""COMPUTED_VALUE"""),41107.666666666664)</f>
        <v>41107.66667</v>
      </c>
      <c r="B641" s="1">
        <f>IFERROR(__xludf.DUMMYFUNCTION("""COMPUTED_VALUE"""),99.23)</f>
        <v>99.23</v>
      </c>
    </row>
    <row r="642">
      <c r="A642" s="2">
        <f>IFERROR(__xludf.DUMMYFUNCTION("""COMPUTED_VALUE"""),41108.666666666664)</f>
        <v>41108.66667</v>
      </c>
      <c r="B642" s="1">
        <f>IFERROR(__xludf.DUMMYFUNCTION("""COMPUTED_VALUE"""),99.99)</f>
        <v>99.99</v>
      </c>
    </row>
    <row r="643">
      <c r="A643" s="2">
        <f>IFERROR(__xludf.DUMMYFUNCTION("""COMPUTED_VALUE"""),41109.666666666664)</f>
        <v>41109.66667</v>
      </c>
      <c r="B643" s="1">
        <f>IFERROR(__xludf.DUMMYFUNCTION("""COMPUTED_VALUE"""),100.29)</f>
        <v>100.29</v>
      </c>
    </row>
    <row r="644">
      <c r="A644" s="2">
        <f>IFERROR(__xludf.DUMMYFUNCTION("""COMPUTED_VALUE"""),41110.666666666664)</f>
        <v>41110.66667</v>
      </c>
      <c r="B644" s="1">
        <f>IFERROR(__xludf.DUMMYFUNCTION("""COMPUTED_VALUE"""),100.45)</f>
        <v>100.45</v>
      </c>
    </row>
    <row r="645">
      <c r="A645" s="2">
        <f>IFERROR(__xludf.DUMMYFUNCTION("""COMPUTED_VALUE"""),41113.666666666664)</f>
        <v>41113.66667</v>
      </c>
      <c r="B645" s="1">
        <f>IFERROR(__xludf.DUMMYFUNCTION("""COMPUTED_VALUE"""),99.19)</f>
        <v>99.19</v>
      </c>
    </row>
    <row r="646">
      <c r="A646" s="2">
        <f>IFERROR(__xludf.DUMMYFUNCTION("""COMPUTED_VALUE"""),41114.666666666664)</f>
        <v>41114.66667</v>
      </c>
      <c r="B646" s="1">
        <f>IFERROR(__xludf.DUMMYFUNCTION("""COMPUTED_VALUE"""),97.72)</f>
        <v>97.72</v>
      </c>
    </row>
    <row r="647">
      <c r="A647" s="2">
        <f>IFERROR(__xludf.DUMMYFUNCTION("""COMPUTED_VALUE"""),41115.666666666664)</f>
        <v>41115.66667</v>
      </c>
      <c r="B647" s="1">
        <f>IFERROR(__xludf.DUMMYFUNCTION("""COMPUTED_VALUE"""),97.64)</f>
        <v>97.64</v>
      </c>
    </row>
    <row r="648">
      <c r="A648" s="2">
        <f>IFERROR(__xludf.DUMMYFUNCTION("""COMPUTED_VALUE"""),41116.666666666664)</f>
        <v>41116.66667</v>
      </c>
      <c r="B648" s="1">
        <f>IFERROR(__xludf.DUMMYFUNCTION("""COMPUTED_VALUE"""),100.17)</f>
        <v>100.17</v>
      </c>
    </row>
    <row r="649">
      <c r="A649" s="2">
        <f>IFERROR(__xludf.DUMMYFUNCTION("""COMPUTED_VALUE"""),41117.666666666664)</f>
        <v>41117.66667</v>
      </c>
      <c r="B649" s="1">
        <f>IFERROR(__xludf.DUMMYFUNCTION("""COMPUTED_VALUE"""),101.98)</f>
        <v>101.98</v>
      </c>
    </row>
    <row r="650">
      <c r="A650" s="2">
        <f>IFERROR(__xludf.DUMMYFUNCTION("""COMPUTED_VALUE"""),41120.666666666664)</f>
        <v>41120.66667</v>
      </c>
      <c r="B650" s="1">
        <f>IFERROR(__xludf.DUMMYFUNCTION("""COMPUTED_VALUE"""),102.36)</f>
        <v>102.36</v>
      </c>
    </row>
    <row r="651">
      <c r="A651" s="2">
        <f>IFERROR(__xludf.DUMMYFUNCTION("""COMPUTED_VALUE"""),41121.666666666664)</f>
        <v>41121.66667</v>
      </c>
      <c r="B651" s="1">
        <f>IFERROR(__xludf.DUMMYFUNCTION("""COMPUTED_VALUE"""),101.1)</f>
        <v>101.1</v>
      </c>
    </row>
    <row r="652">
      <c r="A652" s="2">
        <f>IFERROR(__xludf.DUMMYFUNCTION("""COMPUTED_VALUE"""),41122.666666666664)</f>
        <v>41122.66667</v>
      </c>
      <c r="B652" s="1">
        <f>IFERROR(__xludf.DUMMYFUNCTION("""COMPUTED_VALUE"""),101.53)</f>
        <v>101.53</v>
      </c>
    </row>
    <row r="653">
      <c r="A653" s="2">
        <f>IFERROR(__xludf.DUMMYFUNCTION("""COMPUTED_VALUE"""),41123.666666666664)</f>
        <v>41123.66667</v>
      </c>
      <c r="B653" s="1">
        <f>IFERROR(__xludf.DUMMYFUNCTION("""COMPUTED_VALUE"""),99.65)</f>
        <v>99.65</v>
      </c>
    </row>
    <row r="654">
      <c r="A654" s="2">
        <f>IFERROR(__xludf.DUMMYFUNCTION("""COMPUTED_VALUE"""),41124.666666666664)</f>
        <v>41124.66667</v>
      </c>
      <c r="B654" s="1">
        <f>IFERROR(__xludf.DUMMYFUNCTION("""COMPUTED_VALUE"""),102.04)</f>
        <v>102.04</v>
      </c>
    </row>
    <row r="655">
      <c r="A655" s="2">
        <f>IFERROR(__xludf.DUMMYFUNCTION("""COMPUTED_VALUE"""),41127.666666666664)</f>
        <v>41127.66667</v>
      </c>
      <c r="B655" s="1">
        <f>IFERROR(__xludf.DUMMYFUNCTION("""COMPUTED_VALUE"""),102.37)</f>
        <v>102.37</v>
      </c>
    </row>
    <row r="656">
      <c r="A656" s="2">
        <f>IFERROR(__xludf.DUMMYFUNCTION("""COMPUTED_VALUE"""),41128.666666666664)</f>
        <v>41128.66667</v>
      </c>
      <c r="B656" s="1">
        <f>IFERROR(__xludf.DUMMYFUNCTION("""COMPUTED_VALUE"""),103.89)</f>
        <v>103.89</v>
      </c>
    </row>
    <row r="657">
      <c r="A657" s="2">
        <f>IFERROR(__xludf.DUMMYFUNCTION("""COMPUTED_VALUE"""),41129.666666666664)</f>
        <v>41129.66667</v>
      </c>
      <c r="B657" s="1">
        <f>IFERROR(__xludf.DUMMYFUNCTION("""COMPUTED_VALUE"""),103.98)</f>
        <v>103.98</v>
      </c>
    </row>
    <row r="658">
      <c r="A658" s="2">
        <f>IFERROR(__xludf.DUMMYFUNCTION("""COMPUTED_VALUE"""),41130.666666666664)</f>
        <v>41130.66667</v>
      </c>
      <c r="B658" s="1">
        <f>IFERROR(__xludf.DUMMYFUNCTION("""COMPUTED_VALUE"""),104.57)</f>
        <v>104.57</v>
      </c>
    </row>
    <row r="659">
      <c r="A659" s="2">
        <f>IFERROR(__xludf.DUMMYFUNCTION("""COMPUTED_VALUE"""),41131.666666666664)</f>
        <v>41131.66667</v>
      </c>
      <c r="B659" s="1">
        <f>IFERROR(__xludf.DUMMYFUNCTION("""COMPUTED_VALUE"""),104.93)</f>
        <v>104.93</v>
      </c>
    </row>
    <row r="660">
      <c r="A660" s="2">
        <f>IFERROR(__xludf.DUMMYFUNCTION("""COMPUTED_VALUE"""),41134.666666666664)</f>
        <v>41134.66667</v>
      </c>
      <c r="B660" s="1">
        <f>IFERROR(__xludf.DUMMYFUNCTION("""COMPUTED_VALUE"""),104.33)</f>
        <v>104.33</v>
      </c>
    </row>
    <row r="661">
      <c r="A661" s="2">
        <f>IFERROR(__xludf.DUMMYFUNCTION("""COMPUTED_VALUE"""),41135.666666666664)</f>
        <v>41135.66667</v>
      </c>
      <c r="B661" s="1">
        <f>IFERROR(__xludf.DUMMYFUNCTION("""COMPUTED_VALUE"""),104.34)</f>
        <v>104.34</v>
      </c>
    </row>
    <row r="662">
      <c r="A662" s="2">
        <f>IFERROR(__xludf.DUMMYFUNCTION("""COMPUTED_VALUE"""),41136.666666666664)</f>
        <v>41136.66667</v>
      </c>
      <c r="B662" s="1">
        <f>IFERROR(__xludf.DUMMYFUNCTION("""COMPUTED_VALUE"""),104.28)</f>
        <v>104.28</v>
      </c>
    </row>
    <row r="663">
      <c r="A663" s="2">
        <f>IFERROR(__xludf.DUMMYFUNCTION("""COMPUTED_VALUE"""),41137.666666666664)</f>
        <v>41137.66667</v>
      </c>
      <c r="B663" s="1">
        <f>IFERROR(__xludf.DUMMYFUNCTION("""COMPUTED_VALUE"""),105.33)</f>
        <v>105.33</v>
      </c>
    </row>
    <row r="664">
      <c r="A664" s="2">
        <f>IFERROR(__xludf.DUMMYFUNCTION("""COMPUTED_VALUE"""),41138.666666666664)</f>
        <v>41138.66667</v>
      </c>
      <c r="B664" s="1">
        <f>IFERROR(__xludf.DUMMYFUNCTION("""COMPUTED_VALUE"""),105.11)</f>
        <v>105.11</v>
      </c>
    </row>
    <row r="665">
      <c r="A665" s="2">
        <f>IFERROR(__xludf.DUMMYFUNCTION("""COMPUTED_VALUE"""),41141.666666666664)</f>
        <v>41141.66667</v>
      </c>
      <c r="B665" s="1">
        <f>IFERROR(__xludf.DUMMYFUNCTION("""COMPUTED_VALUE"""),104.79)</f>
        <v>104.79</v>
      </c>
    </row>
    <row r="666">
      <c r="A666" s="2">
        <f>IFERROR(__xludf.DUMMYFUNCTION("""COMPUTED_VALUE"""),41142.666666666664)</f>
        <v>41142.66667</v>
      </c>
      <c r="B666" s="1">
        <f>IFERROR(__xludf.DUMMYFUNCTION("""COMPUTED_VALUE"""),104.47)</f>
        <v>104.47</v>
      </c>
    </row>
    <row r="667">
      <c r="A667" s="2">
        <f>IFERROR(__xludf.DUMMYFUNCTION("""COMPUTED_VALUE"""),41143.666666666664)</f>
        <v>41143.66667</v>
      </c>
      <c r="B667" s="1">
        <f>IFERROR(__xludf.DUMMYFUNCTION("""COMPUTED_VALUE"""),104.77)</f>
        <v>104.77</v>
      </c>
    </row>
    <row r="668">
      <c r="A668" s="2">
        <f>IFERROR(__xludf.DUMMYFUNCTION("""COMPUTED_VALUE"""),41144.666666666664)</f>
        <v>41144.66667</v>
      </c>
      <c r="B668" s="1">
        <f>IFERROR(__xludf.DUMMYFUNCTION("""COMPUTED_VALUE"""),103.57)</f>
        <v>103.57</v>
      </c>
    </row>
    <row r="669">
      <c r="A669" s="2">
        <f>IFERROR(__xludf.DUMMYFUNCTION("""COMPUTED_VALUE"""),41145.666666666664)</f>
        <v>41145.66667</v>
      </c>
      <c r="B669" s="1">
        <f>IFERROR(__xludf.DUMMYFUNCTION("""COMPUTED_VALUE"""),104.21)</f>
        <v>104.21</v>
      </c>
    </row>
    <row r="670">
      <c r="A670" s="2">
        <f>IFERROR(__xludf.DUMMYFUNCTION("""COMPUTED_VALUE"""),41148.666666666664)</f>
        <v>41148.66667</v>
      </c>
      <c r="B670" s="1">
        <f>IFERROR(__xludf.DUMMYFUNCTION("""COMPUTED_VALUE"""),104.07)</f>
        <v>104.07</v>
      </c>
    </row>
    <row r="671">
      <c r="A671" s="2">
        <f>IFERROR(__xludf.DUMMYFUNCTION("""COMPUTED_VALUE"""),41149.666666666664)</f>
        <v>41149.66667</v>
      </c>
      <c r="B671" s="1">
        <f>IFERROR(__xludf.DUMMYFUNCTION("""COMPUTED_VALUE"""),104.24)</f>
        <v>104.24</v>
      </c>
    </row>
    <row r="672">
      <c r="A672" s="2">
        <f>IFERROR(__xludf.DUMMYFUNCTION("""COMPUTED_VALUE"""),41150.666666666664)</f>
        <v>41150.66667</v>
      </c>
      <c r="B672" s="1">
        <f>IFERROR(__xludf.DUMMYFUNCTION("""COMPUTED_VALUE"""),103.66)</f>
        <v>103.66</v>
      </c>
    </row>
    <row r="673">
      <c r="A673" s="2">
        <f>IFERROR(__xludf.DUMMYFUNCTION("""COMPUTED_VALUE"""),41151.666666666664)</f>
        <v>41151.66667</v>
      </c>
      <c r="B673" s="1">
        <f>IFERROR(__xludf.DUMMYFUNCTION("""COMPUTED_VALUE"""),102.43)</f>
        <v>102.43</v>
      </c>
    </row>
    <row r="674">
      <c r="A674" s="2">
        <f>IFERROR(__xludf.DUMMYFUNCTION("""COMPUTED_VALUE"""),41152.666666666664)</f>
        <v>41152.66667</v>
      </c>
      <c r="B674" s="1">
        <f>IFERROR(__xludf.DUMMYFUNCTION("""COMPUTED_VALUE"""),103.35)</f>
        <v>103.35</v>
      </c>
    </row>
    <row r="675">
      <c r="A675" s="2">
        <f>IFERROR(__xludf.DUMMYFUNCTION("""COMPUTED_VALUE"""),41156.666666666664)</f>
        <v>41156.66667</v>
      </c>
      <c r="B675" s="1">
        <f>IFERROR(__xludf.DUMMYFUNCTION("""COMPUTED_VALUE"""),102.75)</f>
        <v>102.75</v>
      </c>
    </row>
    <row r="676">
      <c r="A676" s="2">
        <f>IFERROR(__xludf.DUMMYFUNCTION("""COMPUTED_VALUE"""),41157.666666666664)</f>
        <v>41157.66667</v>
      </c>
      <c r="B676" s="1">
        <f>IFERROR(__xludf.DUMMYFUNCTION("""COMPUTED_VALUE"""),102.54)</f>
        <v>102.54</v>
      </c>
    </row>
    <row r="677">
      <c r="A677" s="2">
        <f>IFERROR(__xludf.DUMMYFUNCTION("""COMPUTED_VALUE"""),41158.666666666664)</f>
        <v>41158.66667</v>
      </c>
      <c r="B677" s="1">
        <f>IFERROR(__xludf.DUMMYFUNCTION("""COMPUTED_VALUE"""),104.63)</f>
        <v>104.63</v>
      </c>
    </row>
    <row r="678">
      <c r="A678" s="2">
        <f>IFERROR(__xludf.DUMMYFUNCTION("""COMPUTED_VALUE"""),41159.666666666664)</f>
        <v>41159.66667</v>
      </c>
      <c r="B678" s="1">
        <f>IFERROR(__xludf.DUMMYFUNCTION("""COMPUTED_VALUE"""),106.46)</f>
        <v>106.46</v>
      </c>
    </row>
    <row r="679">
      <c r="A679" s="2">
        <f>IFERROR(__xludf.DUMMYFUNCTION("""COMPUTED_VALUE"""),41162.666666666664)</f>
        <v>41162.66667</v>
      </c>
      <c r="B679" s="1">
        <f>IFERROR(__xludf.DUMMYFUNCTION("""COMPUTED_VALUE"""),105.93)</f>
        <v>105.93</v>
      </c>
    </row>
    <row r="680">
      <c r="A680" s="2">
        <f>IFERROR(__xludf.DUMMYFUNCTION("""COMPUTED_VALUE"""),41163.666666666664)</f>
        <v>41163.66667</v>
      </c>
      <c r="B680" s="1">
        <f>IFERROR(__xludf.DUMMYFUNCTION("""COMPUTED_VALUE"""),107.0)</f>
        <v>107</v>
      </c>
    </row>
    <row r="681">
      <c r="A681" s="2">
        <f>IFERROR(__xludf.DUMMYFUNCTION("""COMPUTED_VALUE"""),41164.666666666664)</f>
        <v>41164.66667</v>
      </c>
      <c r="B681" s="1">
        <f>IFERROR(__xludf.DUMMYFUNCTION("""COMPUTED_VALUE"""),107.49)</f>
        <v>107.49</v>
      </c>
    </row>
    <row r="682">
      <c r="A682" s="2">
        <f>IFERROR(__xludf.DUMMYFUNCTION("""COMPUTED_VALUE"""),41165.666666666664)</f>
        <v>41165.66667</v>
      </c>
      <c r="B682" s="1">
        <f>IFERROR(__xludf.DUMMYFUNCTION("""COMPUTED_VALUE"""),109.57)</f>
        <v>109.57</v>
      </c>
    </row>
    <row r="683">
      <c r="A683" s="2">
        <f>IFERROR(__xludf.DUMMYFUNCTION("""COMPUTED_VALUE"""),41166.666666666664)</f>
        <v>41166.66667</v>
      </c>
      <c r="B683" s="1">
        <f>IFERROR(__xludf.DUMMYFUNCTION("""COMPUTED_VALUE"""),111.23)</f>
        <v>111.23</v>
      </c>
    </row>
    <row r="684">
      <c r="A684" s="2">
        <f>IFERROR(__xludf.DUMMYFUNCTION("""COMPUTED_VALUE"""),41169.666666666664)</f>
        <v>41169.66667</v>
      </c>
      <c r="B684" s="1">
        <f>IFERROR(__xludf.DUMMYFUNCTION("""COMPUTED_VALUE"""),110.24)</f>
        <v>110.24</v>
      </c>
    </row>
    <row r="685">
      <c r="A685" s="2">
        <f>IFERROR(__xludf.DUMMYFUNCTION("""COMPUTED_VALUE"""),41170.666666666664)</f>
        <v>41170.66667</v>
      </c>
      <c r="B685" s="1">
        <f>IFERROR(__xludf.DUMMYFUNCTION("""COMPUTED_VALUE"""),109.24)</f>
        <v>109.24</v>
      </c>
    </row>
    <row r="686">
      <c r="A686" s="2">
        <f>IFERROR(__xludf.DUMMYFUNCTION("""COMPUTED_VALUE"""),41171.666666666664)</f>
        <v>41171.66667</v>
      </c>
      <c r="B686" s="1">
        <f>IFERROR(__xludf.DUMMYFUNCTION("""COMPUTED_VALUE"""),108.28)</f>
        <v>108.28</v>
      </c>
    </row>
    <row r="687">
      <c r="A687" s="2">
        <f>IFERROR(__xludf.DUMMYFUNCTION("""COMPUTED_VALUE"""),41172.666666666664)</f>
        <v>41172.66667</v>
      </c>
      <c r="B687" s="1">
        <f>IFERROR(__xludf.DUMMYFUNCTION("""COMPUTED_VALUE"""),108.64)</f>
        <v>108.64</v>
      </c>
    </row>
    <row r="688">
      <c r="A688" s="2">
        <f>IFERROR(__xludf.DUMMYFUNCTION("""COMPUTED_VALUE"""),41173.666666666664)</f>
        <v>41173.66667</v>
      </c>
      <c r="B688" s="1">
        <f>IFERROR(__xludf.DUMMYFUNCTION("""COMPUTED_VALUE"""),108.87)</f>
        <v>108.87</v>
      </c>
    </row>
    <row r="689">
      <c r="A689" s="2">
        <f>IFERROR(__xludf.DUMMYFUNCTION("""COMPUTED_VALUE"""),41176.666666666664)</f>
        <v>41176.66667</v>
      </c>
      <c r="B689" s="1">
        <f>IFERROR(__xludf.DUMMYFUNCTION("""COMPUTED_VALUE"""),108.26)</f>
        <v>108.26</v>
      </c>
    </row>
    <row r="690">
      <c r="A690" s="2">
        <f>IFERROR(__xludf.DUMMYFUNCTION("""COMPUTED_VALUE"""),41177.666666666664)</f>
        <v>41177.66667</v>
      </c>
      <c r="B690" s="1">
        <f>IFERROR(__xludf.DUMMYFUNCTION("""COMPUTED_VALUE"""),107.08)</f>
        <v>107.08</v>
      </c>
    </row>
    <row r="691">
      <c r="A691" s="2">
        <f>IFERROR(__xludf.DUMMYFUNCTION("""COMPUTED_VALUE"""),41178.666666666664)</f>
        <v>41178.66667</v>
      </c>
      <c r="B691" s="1">
        <f>IFERROR(__xludf.DUMMYFUNCTION("""COMPUTED_VALUE"""),105.98)</f>
        <v>105.98</v>
      </c>
    </row>
    <row r="692">
      <c r="A692" s="2">
        <f>IFERROR(__xludf.DUMMYFUNCTION("""COMPUTED_VALUE"""),41179.666666666664)</f>
        <v>41179.66667</v>
      </c>
      <c r="B692" s="1">
        <f>IFERROR(__xludf.DUMMYFUNCTION("""COMPUTED_VALUE"""),107.47)</f>
        <v>107.47</v>
      </c>
    </row>
    <row r="693">
      <c r="A693" s="2">
        <f>IFERROR(__xludf.DUMMYFUNCTION("""COMPUTED_VALUE"""),41180.666666666664)</f>
        <v>41180.66667</v>
      </c>
      <c r="B693" s="1">
        <f>IFERROR(__xludf.DUMMYFUNCTION("""COMPUTED_VALUE"""),106.98)</f>
        <v>106.98</v>
      </c>
    </row>
    <row r="694">
      <c r="A694" s="2">
        <f>IFERROR(__xludf.DUMMYFUNCTION("""COMPUTED_VALUE"""),41183.666666666664)</f>
        <v>41183.66667</v>
      </c>
      <c r="B694" s="1">
        <f>IFERROR(__xludf.DUMMYFUNCTION("""COMPUTED_VALUE"""),107.48)</f>
        <v>107.48</v>
      </c>
    </row>
    <row r="695">
      <c r="A695" s="2">
        <f>IFERROR(__xludf.DUMMYFUNCTION("""COMPUTED_VALUE"""),41184.666666666664)</f>
        <v>41184.66667</v>
      </c>
      <c r="B695" s="1">
        <f>IFERROR(__xludf.DUMMYFUNCTION("""COMPUTED_VALUE"""),107.49)</f>
        <v>107.49</v>
      </c>
    </row>
    <row r="696">
      <c r="A696" s="2">
        <f>IFERROR(__xludf.DUMMYFUNCTION("""COMPUTED_VALUE"""),41185.666666666664)</f>
        <v>41185.66667</v>
      </c>
      <c r="B696" s="1">
        <f>IFERROR(__xludf.DUMMYFUNCTION("""COMPUTED_VALUE"""),106.11)</f>
        <v>106.11</v>
      </c>
    </row>
    <row r="697">
      <c r="A697" s="2">
        <f>IFERROR(__xludf.DUMMYFUNCTION("""COMPUTED_VALUE"""),41186.666666666664)</f>
        <v>41186.66667</v>
      </c>
      <c r="B697" s="1">
        <f>IFERROR(__xludf.DUMMYFUNCTION("""COMPUTED_VALUE"""),107.25)</f>
        <v>107.25</v>
      </c>
    </row>
    <row r="698">
      <c r="A698" s="2">
        <f>IFERROR(__xludf.DUMMYFUNCTION("""COMPUTED_VALUE"""),41187.666666666664)</f>
        <v>41187.66667</v>
      </c>
      <c r="B698" s="1">
        <f>IFERROR(__xludf.DUMMYFUNCTION("""COMPUTED_VALUE"""),106.93)</f>
        <v>106.93</v>
      </c>
    </row>
    <row r="699">
      <c r="A699" s="2">
        <f>IFERROR(__xludf.DUMMYFUNCTION("""COMPUTED_VALUE"""),41190.666666666664)</f>
        <v>41190.66667</v>
      </c>
      <c r="B699" s="1">
        <f>IFERROR(__xludf.DUMMYFUNCTION("""COMPUTED_VALUE"""),107.06)</f>
        <v>107.06</v>
      </c>
    </row>
    <row r="700">
      <c r="A700" s="2">
        <f>IFERROR(__xludf.DUMMYFUNCTION("""COMPUTED_VALUE"""),41191.666666666664)</f>
        <v>41191.66667</v>
      </c>
      <c r="B700" s="1">
        <f>IFERROR(__xludf.DUMMYFUNCTION("""COMPUTED_VALUE"""),107.23)</f>
        <v>107.23</v>
      </c>
    </row>
    <row r="701">
      <c r="A701" s="2">
        <f>IFERROR(__xludf.DUMMYFUNCTION("""COMPUTED_VALUE"""),41192.666666666664)</f>
        <v>41192.66667</v>
      </c>
      <c r="B701" s="1">
        <f>IFERROR(__xludf.DUMMYFUNCTION("""COMPUTED_VALUE"""),105.34)</f>
        <v>105.34</v>
      </c>
    </row>
    <row r="702">
      <c r="A702" s="2">
        <f>IFERROR(__xludf.DUMMYFUNCTION("""COMPUTED_VALUE"""),41193.666666666664)</f>
        <v>41193.66667</v>
      </c>
      <c r="B702" s="1">
        <f>IFERROR(__xludf.DUMMYFUNCTION("""COMPUTED_VALUE"""),106.21)</f>
        <v>106.21</v>
      </c>
    </row>
    <row r="703">
      <c r="A703" s="2">
        <f>IFERROR(__xludf.DUMMYFUNCTION("""COMPUTED_VALUE"""),41194.666666666664)</f>
        <v>41194.66667</v>
      </c>
      <c r="B703" s="1">
        <f>IFERROR(__xludf.DUMMYFUNCTION("""COMPUTED_VALUE"""),105.58)</f>
        <v>105.58</v>
      </c>
    </row>
    <row r="704">
      <c r="A704" s="2">
        <f>IFERROR(__xludf.DUMMYFUNCTION("""COMPUTED_VALUE"""),41197.666666666664)</f>
        <v>41197.66667</v>
      </c>
      <c r="B704" s="1">
        <f>IFERROR(__xludf.DUMMYFUNCTION("""COMPUTED_VALUE"""),106.1)</f>
        <v>106.1</v>
      </c>
    </row>
    <row r="705">
      <c r="A705" s="2">
        <f>IFERROR(__xludf.DUMMYFUNCTION("""COMPUTED_VALUE"""),41198.666666666664)</f>
        <v>41198.66667</v>
      </c>
      <c r="B705" s="1">
        <f>IFERROR(__xludf.DUMMYFUNCTION("""COMPUTED_VALUE"""),107.69)</f>
        <v>107.69</v>
      </c>
    </row>
    <row r="706">
      <c r="A706" s="2">
        <f>IFERROR(__xludf.DUMMYFUNCTION("""COMPUTED_VALUE"""),41199.666666666664)</f>
        <v>41199.66667</v>
      </c>
      <c r="B706" s="1">
        <f>IFERROR(__xludf.DUMMYFUNCTION("""COMPUTED_VALUE"""),109.0)</f>
        <v>109</v>
      </c>
    </row>
    <row r="707">
      <c r="A707" s="2">
        <f>IFERROR(__xludf.DUMMYFUNCTION("""COMPUTED_VALUE"""),41200.666666666664)</f>
        <v>41200.66667</v>
      </c>
      <c r="B707" s="1">
        <f>IFERROR(__xludf.DUMMYFUNCTION("""COMPUTED_VALUE"""),109.07)</f>
        <v>109.07</v>
      </c>
    </row>
    <row r="708">
      <c r="A708" s="2">
        <f>IFERROR(__xludf.DUMMYFUNCTION("""COMPUTED_VALUE"""),41201.666666666664)</f>
        <v>41201.66667</v>
      </c>
      <c r="B708" s="1">
        <f>IFERROR(__xludf.DUMMYFUNCTION("""COMPUTED_VALUE"""),107.3)</f>
        <v>107.3</v>
      </c>
    </row>
    <row r="709">
      <c r="A709" s="2">
        <f>IFERROR(__xludf.DUMMYFUNCTION("""COMPUTED_VALUE"""),41204.666666666664)</f>
        <v>41204.66667</v>
      </c>
      <c r="B709" s="1">
        <f>IFERROR(__xludf.DUMMYFUNCTION("""COMPUTED_VALUE"""),106.67)</f>
        <v>106.67</v>
      </c>
    </row>
    <row r="710">
      <c r="A710" s="2">
        <f>IFERROR(__xludf.DUMMYFUNCTION("""COMPUTED_VALUE"""),41205.666666666664)</f>
        <v>41205.66667</v>
      </c>
      <c r="B710" s="1">
        <f>IFERROR(__xludf.DUMMYFUNCTION("""COMPUTED_VALUE"""),104.24)</f>
        <v>104.24</v>
      </c>
    </row>
    <row r="711">
      <c r="A711" s="2">
        <f>IFERROR(__xludf.DUMMYFUNCTION("""COMPUTED_VALUE"""),41206.666666666664)</f>
        <v>41206.66667</v>
      </c>
      <c r="B711" s="1">
        <f>IFERROR(__xludf.DUMMYFUNCTION("""COMPUTED_VALUE"""),103.49)</f>
        <v>103.49</v>
      </c>
    </row>
    <row r="712">
      <c r="A712" s="2">
        <f>IFERROR(__xludf.DUMMYFUNCTION("""COMPUTED_VALUE"""),41207.666666666664)</f>
        <v>41207.66667</v>
      </c>
      <c r="B712" s="1">
        <f>IFERROR(__xludf.DUMMYFUNCTION("""COMPUTED_VALUE"""),104.4)</f>
        <v>104.4</v>
      </c>
    </row>
    <row r="713">
      <c r="A713" s="2">
        <f>IFERROR(__xludf.DUMMYFUNCTION("""COMPUTED_VALUE"""),41208.666666666664)</f>
        <v>41208.66667</v>
      </c>
      <c r="B713" s="1">
        <f>IFERROR(__xludf.DUMMYFUNCTION("""COMPUTED_VALUE"""),104.52)</f>
        <v>104.52</v>
      </c>
    </row>
    <row r="714">
      <c r="A714" s="2">
        <f>IFERROR(__xludf.DUMMYFUNCTION("""COMPUTED_VALUE"""),41213.666666666664)</f>
        <v>41213.66667</v>
      </c>
      <c r="B714" s="1">
        <f>IFERROR(__xludf.DUMMYFUNCTION("""COMPUTED_VALUE"""),104.38)</f>
        <v>104.38</v>
      </c>
    </row>
    <row r="715">
      <c r="A715" s="2">
        <f>IFERROR(__xludf.DUMMYFUNCTION("""COMPUTED_VALUE"""),41214.666666666664)</f>
        <v>41214.66667</v>
      </c>
      <c r="B715" s="1">
        <f>IFERROR(__xludf.DUMMYFUNCTION("""COMPUTED_VALUE"""),105.07)</f>
        <v>105.07</v>
      </c>
    </row>
    <row r="716">
      <c r="A716" s="2">
        <f>IFERROR(__xludf.DUMMYFUNCTION("""COMPUTED_VALUE"""),41215.666666666664)</f>
        <v>41215.66667</v>
      </c>
      <c r="B716" s="1">
        <f>IFERROR(__xludf.DUMMYFUNCTION("""COMPUTED_VALUE"""),103.29)</f>
        <v>103.29</v>
      </c>
    </row>
    <row r="717">
      <c r="A717" s="2">
        <f>IFERROR(__xludf.DUMMYFUNCTION("""COMPUTED_VALUE"""),41218.666666666664)</f>
        <v>41218.66667</v>
      </c>
      <c r="B717" s="1">
        <f>IFERROR(__xludf.DUMMYFUNCTION("""COMPUTED_VALUE"""),104.1)</f>
        <v>104.1</v>
      </c>
    </row>
    <row r="718">
      <c r="A718" s="2">
        <f>IFERROR(__xludf.DUMMYFUNCTION("""COMPUTED_VALUE"""),41219.666666666664)</f>
        <v>41219.66667</v>
      </c>
      <c r="B718" s="1">
        <f>IFERROR(__xludf.DUMMYFUNCTION("""COMPUTED_VALUE"""),105.65)</f>
        <v>105.65</v>
      </c>
    </row>
    <row r="719">
      <c r="A719" s="2">
        <f>IFERROR(__xludf.DUMMYFUNCTION("""COMPUTED_VALUE"""),41220.666666666664)</f>
        <v>41220.66667</v>
      </c>
      <c r="B719" s="1">
        <f>IFERROR(__xludf.DUMMYFUNCTION("""COMPUTED_VALUE"""),102.65)</f>
        <v>102.65</v>
      </c>
    </row>
    <row r="720">
      <c r="A720" s="2">
        <f>IFERROR(__xludf.DUMMYFUNCTION("""COMPUTED_VALUE"""),41221.666666666664)</f>
        <v>41221.66667</v>
      </c>
      <c r="B720" s="1">
        <f>IFERROR(__xludf.DUMMYFUNCTION("""COMPUTED_VALUE"""),100.92)</f>
        <v>100.92</v>
      </c>
    </row>
    <row r="721">
      <c r="A721" s="2">
        <f>IFERROR(__xludf.DUMMYFUNCTION("""COMPUTED_VALUE"""),41222.666666666664)</f>
        <v>41222.66667</v>
      </c>
      <c r="B721" s="1">
        <f>IFERROR(__xludf.DUMMYFUNCTION("""COMPUTED_VALUE"""),100.91)</f>
        <v>100.91</v>
      </c>
    </row>
    <row r="722">
      <c r="A722" s="2">
        <f>IFERROR(__xludf.DUMMYFUNCTION("""COMPUTED_VALUE"""),41225.666666666664)</f>
        <v>41225.66667</v>
      </c>
      <c r="B722" s="1">
        <f>IFERROR(__xludf.DUMMYFUNCTION("""COMPUTED_VALUE"""),100.97)</f>
        <v>100.97</v>
      </c>
    </row>
    <row r="723">
      <c r="A723" s="2">
        <f>IFERROR(__xludf.DUMMYFUNCTION("""COMPUTED_VALUE"""),41226.666666666664)</f>
        <v>41226.66667</v>
      </c>
      <c r="B723" s="1">
        <f>IFERROR(__xludf.DUMMYFUNCTION("""COMPUTED_VALUE"""),100.4)</f>
        <v>100.4</v>
      </c>
    </row>
    <row r="724">
      <c r="A724" s="2">
        <f>IFERROR(__xludf.DUMMYFUNCTION("""COMPUTED_VALUE"""),41227.666666666664)</f>
        <v>41227.66667</v>
      </c>
      <c r="B724" s="1">
        <f>IFERROR(__xludf.DUMMYFUNCTION("""COMPUTED_VALUE"""),99.18)</f>
        <v>99.18</v>
      </c>
    </row>
    <row r="725">
      <c r="A725" s="2">
        <f>IFERROR(__xludf.DUMMYFUNCTION("""COMPUTED_VALUE"""),41228.666666666664)</f>
        <v>41228.66667</v>
      </c>
      <c r="B725" s="1">
        <f>IFERROR(__xludf.DUMMYFUNCTION("""COMPUTED_VALUE"""),99.16)</f>
        <v>99.16</v>
      </c>
    </row>
    <row r="726">
      <c r="A726" s="2">
        <f>IFERROR(__xludf.DUMMYFUNCTION("""COMPUTED_VALUE"""),41229.666666666664)</f>
        <v>41229.66667</v>
      </c>
      <c r="B726" s="1">
        <f>IFERROR(__xludf.DUMMYFUNCTION("""COMPUTED_VALUE"""),99.7)</f>
        <v>99.7</v>
      </c>
    </row>
    <row r="727">
      <c r="A727" s="2">
        <f>IFERROR(__xludf.DUMMYFUNCTION("""COMPUTED_VALUE"""),41232.666666666664)</f>
        <v>41232.66667</v>
      </c>
      <c r="B727" s="1">
        <f>IFERROR(__xludf.DUMMYFUNCTION("""COMPUTED_VALUE"""),102.05)</f>
        <v>102.05</v>
      </c>
    </row>
    <row r="728">
      <c r="A728" s="2">
        <f>IFERROR(__xludf.DUMMYFUNCTION("""COMPUTED_VALUE"""),41233.666666666664)</f>
        <v>41233.66667</v>
      </c>
      <c r="B728" s="1">
        <f>IFERROR(__xludf.DUMMYFUNCTION("""COMPUTED_VALUE"""),101.62)</f>
        <v>101.62</v>
      </c>
    </row>
    <row r="729">
      <c r="A729" s="2">
        <f>IFERROR(__xludf.DUMMYFUNCTION("""COMPUTED_VALUE"""),41234.666666666664)</f>
        <v>41234.66667</v>
      </c>
      <c r="B729" s="1">
        <f>IFERROR(__xludf.DUMMYFUNCTION("""COMPUTED_VALUE"""),102.12)</f>
        <v>102.12</v>
      </c>
    </row>
    <row r="730">
      <c r="A730" s="2">
        <f>IFERROR(__xludf.DUMMYFUNCTION("""COMPUTED_VALUE"""),41236.666666666664)</f>
        <v>41236.66667</v>
      </c>
      <c r="B730" s="1">
        <f>IFERROR(__xludf.DUMMYFUNCTION("""COMPUTED_VALUE"""),103.5)</f>
        <v>103.5</v>
      </c>
    </row>
    <row r="731">
      <c r="A731" s="2">
        <f>IFERROR(__xludf.DUMMYFUNCTION("""COMPUTED_VALUE"""),41239.666666666664)</f>
        <v>41239.66667</v>
      </c>
      <c r="B731" s="1">
        <f>IFERROR(__xludf.DUMMYFUNCTION("""COMPUTED_VALUE"""),102.6)</f>
        <v>102.6</v>
      </c>
    </row>
    <row r="732">
      <c r="A732" s="2">
        <f>IFERROR(__xludf.DUMMYFUNCTION("""COMPUTED_VALUE"""),41240.666666666664)</f>
        <v>41240.66667</v>
      </c>
      <c r="B732" s="1">
        <f>IFERROR(__xludf.DUMMYFUNCTION("""COMPUTED_VALUE"""),101.69)</f>
        <v>101.69</v>
      </c>
    </row>
    <row r="733">
      <c r="A733" s="2">
        <f>IFERROR(__xludf.DUMMYFUNCTION("""COMPUTED_VALUE"""),41241.666666666664)</f>
        <v>41241.66667</v>
      </c>
      <c r="B733" s="1">
        <f>IFERROR(__xludf.DUMMYFUNCTION("""COMPUTED_VALUE"""),102.76)</f>
        <v>102.76</v>
      </c>
    </row>
    <row r="734">
      <c r="A734" s="2">
        <f>IFERROR(__xludf.DUMMYFUNCTION("""COMPUTED_VALUE"""),41242.666666666664)</f>
        <v>41242.66667</v>
      </c>
      <c r="B734" s="1">
        <f>IFERROR(__xludf.DUMMYFUNCTION("""COMPUTED_VALUE"""),103.03)</f>
        <v>103.03</v>
      </c>
    </row>
    <row r="735">
      <c r="A735" s="2">
        <f>IFERROR(__xludf.DUMMYFUNCTION("""COMPUTED_VALUE"""),41243.666666666664)</f>
        <v>41243.66667</v>
      </c>
      <c r="B735" s="1">
        <f>IFERROR(__xludf.DUMMYFUNCTION("""COMPUTED_VALUE"""),102.99)</f>
        <v>102.99</v>
      </c>
    </row>
    <row r="736">
      <c r="A736" s="2">
        <f>IFERROR(__xludf.DUMMYFUNCTION("""COMPUTED_VALUE"""),41246.666666666664)</f>
        <v>41246.66667</v>
      </c>
      <c r="B736" s="1">
        <f>IFERROR(__xludf.DUMMYFUNCTION("""COMPUTED_VALUE"""),102.39)</f>
        <v>102.39</v>
      </c>
    </row>
    <row r="737">
      <c r="A737" s="2">
        <f>IFERROR(__xludf.DUMMYFUNCTION("""COMPUTED_VALUE"""),41247.666666666664)</f>
        <v>41247.66667</v>
      </c>
      <c r="B737" s="1">
        <f>IFERROR(__xludf.DUMMYFUNCTION("""COMPUTED_VALUE"""),102.13)</f>
        <v>102.13</v>
      </c>
    </row>
    <row r="738">
      <c r="A738" s="2">
        <f>IFERROR(__xludf.DUMMYFUNCTION("""COMPUTED_VALUE"""),41248.666666666664)</f>
        <v>41248.66667</v>
      </c>
      <c r="B738" s="1">
        <f>IFERROR(__xludf.DUMMYFUNCTION("""COMPUTED_VALUE"""),103.08)</f>
        <v>103.08</v>
      </c>
    </row>
    <row r="739">
      <c r="A739" s="2">
        <f>IFERROR(__xludf.DUMMYFUNCTION("""COMPUTED_VALUE"""),41249.666666666664)</f>
        <v>41249.66667</v>
      </c>
      <c r="B739" s="1">
        <f>IFERROR(__xludf.DUMMYFUNCTION("""COMPUTED_VALUE"""),103.43)</f>
        <v>103.43</v>
      </c>
    </row>
    <row r="740">
      <c r="A740" s="2">
        <f>IFERROR(__xludf.DUMMYFUNCTION("""COMPUTED_VALUE"""),41250.666666666664)</f>
        <v>41250.66667</v>
      </c>
      <c r="B740" s="1">
        <f>IFERROR(__xludf.DUMMYFUNCTION("""COMPUTED_VALUE"""),104.07)</f>
        <v>104.07</v>
      </c>
    </row>
    <row r="741">
      <c r="A741" s="2">
        <f>IFERROR(__xludf.DUMMYFUNCTION("""COMPUTED_VALUE"""),41253.666666666664)</f>
        <v>41253.66667</v>
      </c>
      <c r="B741" s="1">
        <f>IFERROR(__xludf.DUMMYFUNCTION("""COMPUTED_VALUE"""),103.96)</f>
        <v>103.96</v>
      </c>
    </row>
    <row r="742">
      <c r="A742" s="2">
        <f>IFERROR(__xludf.DUMMYFUNCTION("""COMPUTED_VALUE"""),41254.666666666664)</f>
        <v>41254.66667</v>
      </c>
      <c r="B742" s="1">
        <f>IFERROR(__xludf.DUMMYFUNCTION("""COMPUTED_VALUE"""),104.49)</f>
        <v>104.49</v>
      </c>
    </row>
    <row r="743">
      <c r="A743" s="2">
        <f>IFERROR(__xludf.DUMMYFUNCTION("""COMPUTED_VALUE"""),41255.666666666664)</f>
        <v>41255.66667</v>
      </c>
      <c r="B743" s="1">
        <f>IFERROR(__xludf.DUMMYFUNCTION("""COMPUTED_VALUE"""),104.82)</f>
        <v>104.82</v>
      </c>
    </row>
    <row r="744">
      <c r="A744" s="2">
        <f>IFERROR(__xludf.DUMMYFUNCTION("""COMPUTED_VALUE"""),41256.666666666664)</f>
        <v>41256.66667</v>
      </c>
      <c r="B744" s="1">
        <f>IFERROR(__xludf.DUMMYFUNCTION("""COMPUTED_VALUE"""),103.88)</f>
        <v>103.88</v>
      </c>
    </row>
    <row r="745">
      <c r="A745" s="2">
        <f>IFERROR(__xludf.DUMMYFUNCTION("""COMPUTED_VALUE"""),41257.666666666664)</f>
        <v>41257.66667</v>
      </c>
      <c r="B745" s="1">
        <f>IFERROR(__xludf.DUMMYFUNCTION("""COMPUTED_VALUE"""),103.5)</f>
        <v>103.5</v>
      </c>
    </row>
    <row r="746">
      <c r="A746" s="2">
        <f>IFERROR(__xludf.DUMMYFUNCTION("""COMPUTED_VALUE"""),41260.666666666664)</f>
        <v>41260.66667</v>
      </c>
      <c r="B746" s="1">
        <f>IFERROR(__xludf.DUMMYFUNCTION("""COMPUTED_VALUE"""),104.4)</f>
        <v>104.4</v>
      </c>
    </row>
    <row r="747">
      <c r="A747" s="2">
        <f>IFERROR(__xludf.DUMMYFUNCTION("""COMPUTED_VALUE"""),41261.666666666664)</f>
        <v>41261.66667</v>
      </c>
      <c r="B747" s="1">
        <f>IFERROR(__xludf.DUMMYFUNCTION("""COMPUTED_VALUE"""),106.26)</f>
        <v>106.26</v>
      </c>
    </row>
    <row r="748">
      <c r="A748" s="2">
        <f>IFERROR(__xludf.DUMMYFUNCTION("""COMPUTED_VALUE"""),41262.666666666664)</f>
        <v>41262.66667</v>
      </c>
      <c r="B748" s="1">
        <f>IFERROR(__xludf.DUMMYFUNCTION("""COMPUTED_VALUE"""),105.57)</f>
        <v>105.57</v>
      </c>
    </row>
    <row r="749">
      <c r="A749" s="2">
        <f>IFERROR(__xludf.DUMMYFUNCTION("""COMPUTED_VALUE"""),41263.666666666664)</f>
        <v>41263.66667</v>
      </c>
      <c r="B749" s="1">
        <f>IFERROR(__xludf.DUMMYFUNCTION("""COMPUTED_VALUE"""),104.3)</f>
        <v>104.3</v>
      </c>
    </row>
    <row r="750">
      <c r="A750" s="2">
        <f>IFERROR(__xludf.DUMMYFUNCTION("""COMPUTED_VALUE"""),41264.666666666664)</f>
        <v>41264.66667</v>
      </c>
      <c r="B750" s="1">
        <f>IFERROR(__xludf.DUMMYFUNCTION("""COMPUTED_VALUE"""),103.2)</f>
        <v>103.2</v>
      </c>
    </row>
    <row r="751">
      <c r="A751" s="2">
        <f>IFERROR(__xludf.DUMMYFUNCTION("""COMPUTED_VALUE"""),41267.666666666664)</f>
        <v>41267.66667</v>
      </c>
      <c r="B751" s="1">
        <f>IFERROR(__xludf.DUMMYFUNCTION("""COMPUTED_VALUE"""),102.29)</f>
        <v>102.29</v>
      </c>
    </row>
    <row r="752">
      <c r="A752" s="2">
        <f>IFERROR(__xludf.DUMMYFUNCTION("""COMPUTED_VALUE"""),41269.666666666664)</f>
        <v>41269.66667</v>
      </c>
      <c r="B752" s="1">
        <f>IFERROR(__xludf.DUMMYFUNCTION("""COMPUTED_VALUE"""),102.03)</f>
        <v>102.03</v>
      </c>
    </row>
    <row r="753">
      <c r="A753" s="2">
        <f>IFERROR(__xludf.DUMMYFUNCTION("""COMPUTED_VALUE"""),41270.666666666664)</f>
        <v>41270.66667</v>
      </c>
      <c r="B753" s="1">
        <f>IFERROR(__xludf.DUMMYFUNCTION("""COMPUTED_VALUE"""),101.8)</f>
        <v>101.8</v>
      </c>
    </row>
    <row r="754">
      <c r="A754" s="2">
        <f>IFERROR(__xludf.DUMMYFUNCTION("""COMPUTED_VALUE"""),41271.666666666664)</f>
        <v>41271.66667</v>
      </c>
      <c r="B754" s="1">
        <f>IFERROR(__xludf.DUMMYFUNCTION("""COMPUTED_VALUE"""),100.19)</f>
        <v>100.19</v>
      </c>
    </row>
    <row r="755">
      <c r="A755" s="2">
        <f>IFERROR(__xludf.DUMMYFUNCTION("""COMPUTED_VALUE"""),41274.666666666664)</f>
        <v>41274.66667</v>
      </c>
      <c r="B755" s="1">
        <f>IFERROR(__xludf.DUMMYFUNCTION("""COMPUTED_VALUE"""),102.26)</f>
        <v>102.26</v>
      </c>
    </row>
    <row r="756">
      <c r="A756" s="2">
        <f>IFERROR(__xludf.DUMMYFUNCTION("""COMPUTED_VALUE"""),41276.666666666664)</f>
        <v>41276.66667</v>
      </c>
      <c r="B756" s="1">
        <f>IFERROR(__xludf.DUMMYFUNCTION("""COMPUTED_VALUE"""),104.65)</f>
        <v>104.65</v>
      </c>
    </row>
    <row r="757">
      <c r="A757" s="2">
        <f>IFERROR(__xludf.DUMMYFUNCTION("""COMPUTED_VALUE"""),41277.666666666664)</f>
        <v>41277.66667</v>
      </c>
      <c r="B757" s="1">
        <f>IFERROR(__xludf.DUMMYFUNCTION("""COMPUTED_VALUE"""),104.69)</f>
        <v>104.69</v>
      </c>
    </row>
    <row r="758">
      <c r="A758" s="2">
        <f>IFERROR(__xludf.DUMMYFUNCTION("""COMPUTED_VALUE"""),41278.666666666664)</f>
        <v>41278.66667</v>
      </c>
      <c r="B758" s="1">
        <f>IFERROR(__xludf.DUMMYFUNCTION("""COMPUTED_VALUE"""),105.79)</f>
        <v>105.79</v>
      </c>
    </row>
    <row r="759">
      <c r="A759" s="2">
        <f>IFERROR(__xludf.DUMMYFUNCTION("""COMPUTED_VALUE"""),41281.666666666664)</f>
        <v>41281.66667</v>
      </c>
      <c r="B759" s="1">
        <f>IFERROR(__xludf.DUMMYFUNCTION("""COMPUTED_VALUE"""),105.07)</f>
        <v>105.07</v>
      </c>
    </row>
    <row r="760">
      <c r="A760" s="2">
        <f>IFERROR(__xludf.DUMMYFUNCTION("""COMPUTED_VALUE"""),41282.666666666664)</f>
        <v>41282.66667</v>
      </c>
      <c r="B760" s="1">
        <f>IFERROR(__xludf.DUMMYFUNCTION("""COMPUTED_VALUE"""),104.86)</f>
        <v>104.86</v>
      </c>
    </row>
    <row r="761">
      <c r="A761" s="2">
        <f>IFERROR(__xludf.DUMMYFUNCTION("""COMPUTED_VALUE"""),41283.666666666664)</f>
        <v>41283.66667</v>
      </c>
      <c r="B761" s="1">
        <f>IFERROR(__xludf.DUMMYFUNCTION("""COMPUTED_VALUE"""),104.68)</f>
        <v>104.68</v>
      </c>
    </row>
    <row r="762">
      <c r="A762" s="2">
        <f>IFERROR(__xludf.DUMMYFUNCTION("""COMPUTED_VALUE"""),41284.666666666664)</f>
        <v>41284.66667</v>
      </c>
      <c r="B762" s="1">
        <f>IFERROR(__xludf.DUMMYFUNCTION("""COMPUTED_VALUE"""),105.67)</f>
        <v>105.67</v>
      </c>
    </row>
    <row r="763">
      <c r="A763" s="2">
        <f>IFERROR(__xludf.DUMMYFUNCTION("""COMPUTED_VALUE"""),41285.666666666664)</f>
        <v>41285.66667</v>
      </c>
      <c r="B763" s="1">
        <f>IFERROR(__xludf.DUMMYFUNCTION("""COMPUTED_VALUE"""),105.81)</f>
        <v>105.81</v>
      </c>
    </row>
    <row r="764">
      <c r="A764" s="2">
        <f>IFERROR(__xludf.DUMMYFUNCTION("""COMPUTED_VALUE"""),41288.666666666664)</f>
        <v>41288.66667</v>
      </c>
      <c r="B764" s="1">
        <f>IFERROR(__xludf.DUMMYFUNCTION("""COMPUTED_VALUE"""),105.69)</f>
        <v>105.69</v>
      </c>
    </row>
    <row r="765">
      <c r="A765" s="2">
        <f>IFERROR(__xludf.DUMMYFUNCTION("""COMPUTED_VALUE"""),41289.666666666664)</f>
        <v>41289.66667</v>
      </c>
      <c r="B765" s="1">
        <f>IFERROR(__xludf.DUMMYFUNCTION("""COMPUTED_VALUE"""),106.21)</f>
        <v>106.21</v>
      </c>
    </row>
    <row r="766">
      <c r="A766" s="2">
        <f>IFERROR(__xludf.DUMMYFUNCTION("""COMPUTED_VALUE"""),41290.666666666664)</f>
        <v>41290.66667</v>
      </c>
      <c r="B766" s="1">
        <f>IFERROR(__xludf.DUMMYFUNCTION("""COMPUTED_VALUE"""),106.49)</f>
        <v>106.49</v>
      </c>
    </row>
    <row r="767">
      <c r="A767" s="2">
        <f>IFERROR(__xludf.DUMMYFUNCTION("""COMPUTED_VALUE"""),41291.666666666664)</f>
        <v>41291.66667</v>
      </c>
      <c r="B767" s="1">
        <f>IFERROR(__xludf.DUMMYFUNCTION("""COMPUTED_VALUE"""),107.26)</f>
        <v>107.26</v>
      </c>
    </row>
    <row r="768">
      <c r="A768" s="2">
        <f>IFERROR(__xludf.DUMMYFUNCTION("""COMPUTED_VALUE"""),41292.666666666664)</f>
        <v>41292.66667</v>
      </c>
      <c r="B768" s="1">
        <f>IFERROR(__xludf.DUMMYFUNCTION("""COMPUTED_VALUE"""),108.15)</f>
        <v>108.15</v>
      </c>
    </row>
    <row r="769">
      <c r="A769" s="2">
        <f>IFERROR(__xludf.DUMMYFUNCTION("""COMPUTED_VALUE"""),41296.666666666664)</f>
        <v>41296.66667</v>
      </c>
      <c r="B769" s="1">
        <f>IFERROR(__xludf.DUMMYFUNCTION("""COMPUTED_VALUE"""),109.26)</f>
        <v>109.26</v>
      </c>
    </row>
    <row r="770">
      <c r="A770" s="2">
        <f>IFERROR(__xludf.DUMMYFUNCTION("""COMPUTED_VALUE"""),41297.666666666664)</f>
        <v>41297.66667</v>
      </c>
      <c r="B770" s="1">
        <f>IFERROR(__xludf.DUMMYFUNCTION("""COMPUTED_VALUE"""),108.84)</f>
        <v>108.84</v>
      </c>
    </row>
    <row r="771">
      <c r="A771" s="2">
        <f>IFERROR(__xludf.DUMMYFUNCTION("""COMPUTED_VALUE"""),41298.666666666664)</f>
        <v>41298.66667</v>
      </c>
      <c r="B771" s="1">
        <f>IFERROR(__xludf.DUMMYFUNCTION("""COMPUTED_VALUE"""),109.17)</f>
        <v>109.17</v>
      </c>
    </row>
    <row r="772">
      <c r="A772" s="2">
        <f>IFERROR(__xludf.DUMMYFUNCTION("""COMPUTED_VALUE"""),41299.666666666664)</f>
        <v>41299.66667</v>
      </c>
      <c r="B772" s="1">
        <f>IFERROR(__xludf.DUMMYFUNCTION("""COMPUTED_VALUE"""),110.15)</f>
        <v>110.15</v>
      </c>
    </row>
    <row r="773">
      <c r="A773" s="2">
        <f>IFERROR(__xludf.DUMMYFUNCTION("""COMPUTED_VALUE"""),41302.666666666664)</f>
        <v>41302.66667</v>
      </c>
      <c r="B773" s="1">
        <f>IFERROR(__xludf.DUMMYFUNCTION("""COMPUTED_VALUE"""),109.83)</f>
        <v>109.83</v>
      </c>
    </row>
    <row r="774">
      <c r="A774" s="2">
        <f>IFERROR(__xludf.DUMMYFUNCTION("""COMPUTED_VALUE"""),41303.666666666664)</f>
        <v>41303.66667</v>
      </c>
      <c r="B774" s="1">
        <f>IFERROR(__xludf.DUMMYFUNCTION("""COMPUTED_VALUE"""),111.49)</f>
        <v>111.49</v>
      </c>
    </row>
    <row r="775">
      <c r="A775" s="2">
        <f>IFERROR(__xludf.DUMMYFUNCTION("""COMPUTED_VALUE"""),41304.666666666664)</f>
        <v>41304.66667</v>
      </c>
      <c r="B775" s="1">
        <f>IFERROR(__xludf.DUMMYFUNCTION("""COMPUTED_VALUE"""),110.79)</f>
        <v>110.79</v>
      </c>
    </row>
    <row r="776">
      <c r="A776" s="2">
        <f>IFERROR(__xludf.DUMMYFUNCTION("""COMPUTED_VALUE"""),41305.666666666664)</f>
        <v>41305.66667</v>
      </c>
      <c r="B776" s="1">
        <f>IFERROR(__xludf.DUMMYFUNCTION("""COMPUTED_VALUE"""),110.45)</f>
        <v>110.45</v>
      </c>
    </row>
    <row r="777">
      <c r="A777" s="2">
        <f>IFERROR(__xludf.DUMMYFUNCTION("""COMPUTED_VALUE"""),41306.666666666664)</f>
        <v>41306.66667</v>
      </c>
      <c r="B777" s="1">
        <f>IFERROR(__xludf.DUMMYFUNCTION("""COMPUTED_VALUE"""),111.46)</f>
        <v>111.46</v>
      </c>
    </row>
    <row r="778">
      <c r="A778" s="2">
        <f>IFERROR(__xludf.DUMMYFUNCTION("""COMPUTED_VALUE"""),41309.666666666664)</f>
        <v>41309.66667</v>
      </c>
      <c r="B778" s="1">
        <f>IFERROR(__xludf.DUMMYFUNCTION("""COMPUTED_VALUE"""),110.45)</f>
        <v>110.45</v>
      </c>
    </row>
    <row r="779">
      <c r="A779" s="2">
        <f>IFERROR(__xludf.DUMMYFUNCTION("""COMPUTED_VALUE"""),41310.666666666664)</f>
        <v>41310.66667</v>
      </c>
      <c r="B779" s="1">
        <f>IFERROR(__xludf.DUMMYFUNCTION("""COMPUTED_VALUE"""),111.35)</f>
        <v>111.35</v>
      </c>
    </row>
    <row r="780">
      <c r="A780" s="2">
        <f>IFERROR(__xludf.DUMMYFUNCTION("""COMPUTED_VALUE"""),41311.666666666664)</f>
        <v>41311.66667</v>
      </c>
      <c r="B780" s="1">
        <f>IFERROR(__xludf.DUMMYFUNCTION("""COMPUTED_VALUE"""),111.4)</f>
        <v>111.4</v>
      </c>
    </row>
    <row r="781">
      <c r="A781" s="2">
        <f>IFERROR(__xludf.DUMMYFUNCTION("""COMPUTED_VALUE"""),41312.666666666664)</f>
        <v>41312.66667</v>
      </c>
      <c r="B781" s="1">
        <f>IFERROR(__xludf.DUMMYFUNCTION("""COMPUTED_VALUE"""),111.11)</f>
        <v>111.11</v>
      </c>
    </row>
    <row r="782">
      <c r="A782" s="2">
        <f>IFERROR(__xludf.DUMMYFUNCTION("""COMPUTED_VALUE"""),41313.666666666664)</f>
        <v>41313.66667</v>
      </c>
      <c r="B782" s="1">
        <f>IFERROR(__xludf.DUMMYFUNCTION("""COMPUTED_VALUE"""),112.1)</f>
        <v>112.1</v>
      </c>
    </row>
    <row r="783">
      <c r="A783" s="2">
        <f>IFERROR(__xludf.DUMMYFUNCTION("""COMPUTED_VALUE"""),41316.666666666664)</f>
        <v>41316.66667</v>
      </c>
      <c r="B783" s="1">
        <f>IFERROR(__xludf.DUMMYFUNCTION("""COMPUTED_VALUE"""),111.43)</f>
        <v>111.43</v>
      </c>
    </row>
    <row r="784">
      <c r="A784" s="2">
        <f>IFERROR(__xludf.DUMMYFUNCTION("""COMPUTED_VALUE"""),41317.666666666664)</f>
        <v>41317.66667</v>
      </c>
      <c r="B784" s="1">
        <f>IFERROR(__xludf.DUMMYFUNCTION("""COMPUTED_VALUE"""),111.66)</f>
        <v>111.66</v>
      </c>
    </row>
    <row r="785">
      <c r="A785" s="2">
        <f>IFERROR(__xludf.DUMMYFUNCTION("""COMPUTED_VALUE"""),41318.666666666664)</f>
        <v>41318.66667</v>
      </c>
      <c r="B785" s="1">
        <f>IFERROR(__xludf.DUMMYFUNCTION("""COMPUTED_VALUE"""),112.1)</f>
        <v>112.1</v>
      </c>
    </row>
    <row r="786">
      <c r="A786" s="2">
        <f>IFERROR(__xludf.DUMMYFUNCTION("""COMPUTED_VALUE"""),41319.666666666664)</f>
        <v>41319.66667</v>
      </c>
      <c r="B786" s="1">
        <f>IFERROR(__xludf.DUMMYFUNCTION("""COMPUTED_VALUE"""),112.96)</f>
        <v>112.96</v>
      </c>
    </row>
    <row r="787">
      <c r="A787" s="2">
        <f>IFERROR(__xludf.DUMMYFUNCTION("""COMPUTED_VALUE"""),41320.666666666664)</f>
        <v>41320.66667</v>
      </c>
      <c r="B787" s="1">
        <f>IFERROR(__xludf.DUMMYFUNCTION("""COMPUTED_VALUE"""),111.69)</f>
        <v>111.69</v>
      </c>
    </row>
    <row r="788">
      <c r="A788" s="2">
        <f>IFERROR(__xludf.DUMMYFUNCTION("""COMPUTED_VALUE"""),41324.666666666664)</f>
        <v>41324.66667</v>
      </c>
      <c r="B788" s="1">
        <f>IFERROR(__xludf.DUMMYFUNCTION("""COMPUTED_VALUE"""),113.0)</f>
        <v>113</v>
      </c>
    </row>
    <row r="789">
      <c r="A789" s="2">
        <f>IFERROR(__xludf.DUMMYFUNCTION("""COMPUTED_VALUE"""),41325.666666666664)</f>
        <v>41325.66667</v>
      </c>
      <c r="B789" s="1">
        <f>IFERROR(__xludf.DUMMYFUNCTION("""COMPUTED_VALUE"""),110.74)</f>
        <v>110.74</v>
      </c>
    </row>
    <row r="790">
      <c r="A790" s="2">
        <f>IFERROR(__xludf.DUMMYFUNCTION("""COMPUTED_VALUE"""),41326.666666666664)</f>
        <v>41326.66667</v>
      </c>
      <c r="B790" s="1">
        <f>IFERROR(__xludf.DUMMYFUNCTION("""COMPUTED_VALUE"""),109.88)</f>
        <v>109.88</v>
      </c>
    </row>
    <row r="791">
      <c r="A791" s="2">
        <f>IFERROR(__xludf.DUMMYFUNCTION("""COMPUTED_VALUE"""),41327.666666666664)</f>
        <v>41327.66667</v>
      </c>
      <c r="B791" s="1">
        <f>IFERROR(__xludf.DUMMYFUNCTION("""COMPUTED_VALUE"""),111.04)</f>
        <v>111.04</v>
      </c>
    </row>
    <row r="792">
      <c r="A792" s="2">
        <f>IFERROR(__xludf.DUMMYFUNCTION("""COMPUTED_VALUE"""),41330.666666666664)</f>
        <v>41330.66667</v>
      </c>
      <c r="B792" s="1">
        <f>IFERROR(__xludf.DUMMYFUNCTION("""COMPUTED_VALUE"""),108.16)</f>
        <v>108.16</v>
      </c>
    </row>
    <row r="793">
      <c r="A793" s="2">
        <f>IFERROR(__xludf.DUMMYFUNCTION("""COMPUTED_VALUE"""),41331.666666666664)</f>
        <v>41331.66667</v>
      </c>
      <c r="B793" s="1">
        <f>IFERROR(__xludf.DUMMYFUNCTION("""COMPUTED_VALUE"""),109.04)</f>
        <v>109.04</v>
      </c>
    </row>
    <row r="794">
      <c r="A794" s="2">
        <f>IFERROR(__xludf.DUMMYFUNCTION("""COMPUTED_VALUE"""),41332.666666666664)</f>
        <v>41332.66667</v>
      </c>
      <c r="B794" s="1">
        <f>IFERROR(__xludf.DUMMYFUNCTION("""COMPUTED_VALUE"""),110.73)</f>
        <v>110.73</v>
      </c>
    </row>
    <row r="795">
      <c r="A795" s="2">
        <f>IFERROR(__xludf.DUMMYFUNCTION("""COMPUTED_VALUE"""),41333.666666666664)</f>
        <v>41333.66667</v>
      </c>
      <c r="B795" s="1">
        <f>IFERROR(__xludf.DUMMYFUNCTION("""COMPUTED_VALUE"""),110.81)</f>
        <v>110.81</v>
      </c>
    </row>
    <row r="796">
      <c r="A796" s="2">
        <f>IFERROR(__xludf.DUMMYFUNCTION("""COMPUTED_VALUE"""),41334.666666666664)</f>
        <v>41334.66667</v>
      </c>
      <c r="B796" s="1">
        <f>IFERROR(__xludf.DUMMYFUNCTION("""COMPUTED_VALUE"""),110.45)</f>
        <v>110.45</v>
      </c>
    </row>
    <row r="797">
      <c r="A797" s="2">
        <f>IFERROR(__xludf.DUMMYFUNCTION("""COMPUTED_VALUE"""),41337.666666666664)</f>
        <v>41337.66667</v>
      </c>
      <c r="B797" s="1">
        <f>IFERROR(__xludf.DUMMYFUNCTION("""COMPUTED_VALUE"""),110.11)</f>
        <v>110.11</v>
      </c>
    </row>
    <row r="798">
      <c r="A798" s="2">
        <f>IFERROR(__xludf.DUMMYFUNCTION("""COMPUTED_VALUE"""),41338.666666666664)</f>
        <v>41338.66667</v>
      </c>
      <c r="B798" s="1">
        <f>IFERROR(__xludf.DUMMYFUNCTION("""COMPUTED_VALUE"""),110.89)</f>
        <v>110.89</v>
      </c>
    </row>
    <row r="799">
      <c r="A799" s="2">
        <f>IFERROR(__xludf.DUMMYFUNCTION("""COMPUTED_VALUE"""),41339.666666666664)</f>
        <v>41339.66667</v>
      </c>
      <c r="B799" s="1">
        <f>IFERROR(__xludf.DUMMYFUNCTION("""COMPUTED_VALUE"""),111.14)</f>
        <v>111.14</v>
      </c>
    </row>
    <row r="800">
      <c r="A800" s="2">
        <f>IFERROR(__xludf.DUMMYFUNCTION("""COMPUTED_VALUE"""),41340.666666666664)</f>
        <v>41340.66667</v>
      </c>
      <c r="B800" s="1">
        <f>IFERROR(__xludf.DUMMYFUNCTION("""COMPUTED_VALUE"""),111.66)</f>
        <v>111.66</v>
      </c>
    </row>
    <row r="801">
      <c r="A801" s="2">
        <f>IFERROR(__xludf.DUMMYFUNCTION("""COMPUTED_VALUE"""),41341.666666666664)</f>
        <v>41341.66667</v>
      </c>
      <c r="B801" s="1">
        <f>IFERROR(__xludf.DUMMYFUNCTION("""COMPUTED_VALUE"""),112.21)</f>
        <v>112.21</v>
      </c>
    </row>
    <row r="802">
      <c r="A802" s="2">
        <f>IFERROR(__xludf.DUMMYFUNCTION("""COMPUTED_VALUE"""),41344.666666666664)</f>
        <v>41344.66667</v>
      </c>
      <c r="B802" s="1">
        <f>IFERROR(__xludf.DUMMYFUNCTION("""COMPUTED_VALUE"""),112.28)</f>
        <v>112.28</v>
      </c>
    </row>
    <row r="803">
      <c r="A803" s="2">
        <f>IFERROR(__xludf.DUMMYFUNCTION("""COMPUTED_VALUE"""),41345.666666666664)</f>
        <v>41345.66667</v>
      </c>
      <c r="B803" s="1">
        <f>IFERROR(__xludf.DUMMYFUNCTION("""COMPUTED_VALUE"""),112.43)</f>
        <v>112.43</v>
      </c>
    </row>
    <row r="804">
      <c r="A804" s="2">
        <f>IFERROR(__xludf.DUMMYFUNCTION("""COMPUTED_VALUE"""),41346.666666666664)</f>
        <v>41346.66667</v>
      </c>
      <c r="B804" s="1">
        <f>IFERROR(__xludf.DUMMYFUNCTION("""COMPUTED_VALUE"""),112.23)</f>
        <v>112.23</v>
      </c>
    </row>
    <row r="805">
      <c r="A805" s="2">
        <f>IFERROR(__xludf.DUMMYFUNCTION("""COMPUTED_VALUE"""),41347.666666666664)</f>
        <v>41347.66667</v>
      </c>
      <c r="B805" s="1">
        <f>IFERROR(__xludf.DUMMYFUNCTION("""COMPUTED_VALUE"""),113.77)</f>
        <v>113.77</v>
      </c>
    </row>
    <row r="806">
      <c r="A806" s="2">
        <f>IFERROR(__xludf.DUMMYFUNCTION("""COMPUTED_VALUE"""),41348.666666666664)</f>
        <v>41348.66667</v>
      </c>
      <c r="B806" s="1">
        <f>IFERROR(__xludf.DUMMYFUNCTION("""COMPUTED_VALUE"""),113.69)</f>
        <v>113.69</v>
      </c>
    </row>
    <row r="807">
      <c r="A807" s="2">
        <f>IFERROR(__xludf.DUMMYFUNCTION("""COMPUTED_VALUE"""),41351.666666666664)</f>
        <v>41351.66667</v>
      </c>
      <c r="B807" s="1">
        <f>IFERROR(__xludf.DUMMYFUNCTION("""COMPUTED_VALUE"""),112.78)</f>
        <v>112.78</v>
      </c>
    </row>
    <row r="808">
      <c r="A808" s="2">
        <f>IFERROR(__xludf.DUMMYFUNCTION("""COMPUTED_VALUE"""),41352.666666666664)</f>
        <v>41352.66667</v>
      </c>
      <c r="B808" s="1">
        <f>IFERROR(__xludf.DUMMYFUNCTION("""COMPUTED_VALUE"""),111.59)</f>
        <v>111.59</v>
      </c>
    </row>
    <row r="809">
      <c r="A809" s="2">
        <f>IFERROR(__xludf.DUMMYFUNCTION("""COMPUTED_VALUE"""),41353.666666666664)</f>
        <v>41353.66667</v>
      </c>
      <c r="B809" s="1">
        <f>IFERROR(__xludf.DUMMYFUNCTION("""COMPUTED_VALUE"""),112.28)</f>
        <v>112.28</v>
      </c>
    </row>
    <row r="810">
      <c r="A810" s="2">
        <f>IFERROR(__xludf.DUMMYFUNCTION("""COMPUTED_VALUE"""),41354.666666666664)</f>
        <v>41354.66667</v>
      </c>
      <c r="B810" s="1">
        <f>IFERROR(__xludf.DUMMYFUNCTION("""COMPUTED_VALUE"""),111.62)</f>
        <v>111.62</v>
      </c>
    </row>
    <row r="811">
      <c r="A811" s="2">
        <f>IFERROR(__xludf.DUMMYFUNCTION("""COMPUTED_VALUE"""),41355.666666666664)</f>
        <v>41355.66667</v>
      </c>
      <c r="B811" s="1">
        <f>IFERROR(__xludf.DUMMYFUNCTION("""COMPUTED_VALUE"""),112.48)</f>
        <v>112.48</v>
      </c>
    </row>
    <row r="812">
      <c r="A812" s="2">
        <f>IFERROR(__xludf.DUMMYFUNCTION("""COMPUTED_VALUE"""),41358.666666666664)</f>
        <v>41358.66667</v>
      </c>
      <c r="B812" s="1">
        <f>IFERROR(__xludf.DUMMYFUNCTION("""COMPUTED_VALUE"""),112.16)</f>
        <v>112.16</v>
      </c>
    </row>
    <row r="813">
      <c r="A813" s="2">
        <f>IFERROR(__xludf.DUMMYFUNCTION("""COMPUTED_VALUE"""),41359.666666666664)</f>
        <v>41359.66667</v>
      </c>
      <c r="B813" s="1">
        <f>IFERROR(__xludf.DUMMYFUNCTION("""COMPUTED_VALUE"""),113.39)</f>
        <v>113.39</v>
      </c>
    </row>
    <row r="814">
      <c r="A814" s="2">
        <f>IFERROR(__xludf.DUMMYFUNCTION("""COMPUTED_VALUE"""),41360.666666666664)</f>
        <v>41360.66667</v>
      </c>
      <c r="B814" s="1">
        <f>IFERROR(__xludf.DUMMYFUNCTION("""COMPUTED_VALUE"""),113.7)</f>
        <v>113.7</v>
      </c>
    </row>
    <row r="815">
      <c r="A815" s="2">
        <f>IFERROR(__xludf.DUMMYFUNCTION("""COMPUTED_VALUE"""),41361.666666666664)</f>
        <v>41361.66667</v>
      </c>
      <c r="B815" s="1">
        <f>IFERROR(__xludf.DUMMYFUNCTION("""COMPUTED_VALUE"""),113.31)</f>
        <v>113.31</v>
      </c>
    </row>
    <row r="816">
      <c r="A816" s="2">
        <f>IFERROR(__xludf.DUMMYFUNCTION("""COMPUTED_VALUE"""),41365.666666666664)</f>
        <v>41365.66667</v>
      </c>
      <c r="B816" s="1">
        <f>IFERROR(__xludf.DUMMYFUNCTION("""COMPUTED_VALUE"""),113.08)</f>
        <v>113.08</v>
      </c>
    </row>
    <row r="817">
      <c r="A817" s="2">
        <f>IFERROR(__xludf.DUMMYFUNCTION("""COMPUTED_VALUE"""),41366.666666666664)</f>
        <v>41366.66667</v>
      </c>
      <c r="B817" s="1">
        <f>IFERROR(__xludf.DUMMYFUNCTION("""COMPUTED_VALUE"""),112.38)</f>
        <v>112.38</v>
      </c>
    </row>
    <row r="818">
      <c r="A818" s="2">
        <f>IFERROR(__xludf.DUMMYFUNCTION("""COMPUTED_VALUE"""),41367.666666666664)</f>
        <v>41367.66667</v>
      </c>
      <c r="B818" s="1">
        <f>IFERROR(__xludf.DUMMYFUNCTION("""COMPUTED_VALUE"""),110.44)</f>
        <v>110.44</v>
      </c>
    </row>
    <row r="819">
      <c r="A819" s="2">
        <f>IFERROR(__xludf.DUMMYFUNCTION("""COMPUTED_VALUE"""),41368.666666666664)</f>
        <v>41368.66667</v>
      </c>
      <c r="B819" s="1">
        <f>IFERROR(__xludf.DUMMYFUNCTION("""COMPUTED_VALUE"""),110.36)</f>
        <v>110.36</v>
      </c>
    </row>
    <row r="820">
      <c r="A820" s="2">
        <f>IFERROR(__xludf.DUMMYFUNCTION("""COMPUTED_VALUE"""),41369.666666666664)</f>
        <v>41369.66667</v>
      </c>
      <c r="B820" s="1">
        <f>IFERROR(__xludf.DUMMYFUNCTION("""COMPUTED_VALUE"""),110.45)</f>
        <v>110.45</v>
      </c>
    </row>
    <row r="821">
      <c r="A821" s="2">
        <f>IFERROR(__xludf.DUMMYFUNCTION("""COMPUTED_VALUE"""),41372.666666666664)</f>
        <v>41372.66667</v>
      </c>
      <c r="B821" s="1">
        <f>IFERROR(__xludf.DUMMYFUNCTION("""COMPUTED_VALUE"""),111.18)</f>
        <v>111.18</v>
      </c>
    </row>
    <row r="822">
      <c r="A822" s="2">
        <f>IFERROR(__xludf.DUMMYFUNCTION("""COMPUTED_VALUE"""),41373.666666666664)</f>
        <v>41373.66667</v>
      </c>
      <c r="B822" s="1">
        <f>IFERROR(__xludf.DUMMYFUNCTION("""COMPUTED_VALUE"""),112.12)</f>
        <v>112.12</v>
      </c>
    </row>
    <row r="823">
      <c r="A823" s="2">
        <f>IFERROR(__xludf.DUMMYFUNCTION("""COMPUTED_VALUE"""),41374.666666666664)</f>
        <v>41374.66667</v>
      </c>
      <c r="B823" s="1">
        <f>IFERROR(__xludf.DUMMYFUNCTION("""COMPUTED_VALUE"""),112.7)</f>
        <v>112.7</v>
      </c>
    </row>
    <row r="824">
      <c r="A824" s="2">
        <f>IFERROR(__xludf.DUMMYFUNCTION("""COMPUTED_VALUE"""),41375.666666666664)</f>
        <v>41375.66667</v>
      </c>
      <c r="B824" s="1">
        <f>IFERROR(__xludf.DUMMYFUNCTION("""COMPUTED_VALUE"""),113.11)</f>
        <v>113.11</v>
      </c>
    </row>
    <row r="825">
      <c r="A825" s="2">
        <f>IFERROR(__xludf.DUMMYFUNCTION("""COMPUTED_VALUE"""),41376.666666666664)</f>
        <v>41376.66667</v>
      </c>
      <c r="B825" s="1">
        <f>IFERROR(__xludf.DUMMYFUNCTION("""COMPUTED_VALUE"""),111.61)</f>
        <v>111.61</v>
      </c>
    </row>
    <row r="826">
      <c r="A826" s="2">
        <f>IFERROR(__xludf.DUMMYFUNCTION("""COMPUTED_VALUE"""),41379.666666666664)</f>
        <v>41379.66667</v>
      </c>
      <c r="B826" s="1">
        <f>IFERROR(__xludf.DUMMYFUNCTION("""COMPUTED_VALUE"""),107.16)</f>
        <v>107.16</v>
      </c>
    </row>
    <row r="827">
      <c r="A827" s="2">
        <f>IFERROR(__xludf.DUMMYFUNCTION("""COMPUTED_VALUE"""),41380.666666666664)</f>
        <v>41380.66667</v>
      </c>
      <c r="B827" s="1">
        <f>IFERROR(__xludf.DUMMYFUNCTION("""COMPUTED_VALUE"""),108.31)</f>
        <v>108.31</v>
      </c>
    </row>
    <row r="828">
      <c r="A828" s="2">
        <f>IFERROR(__xludf.DUMMYFUNCTION("""COMPUTED_VALUE"""),41381.666666666664)</f>
        <v>41381.66667</v>
      </c>
      <c r="B828" s="1">
        <f>IFERROR(__xludf.DUMMYFUNCTION("""COMPUTED_VALUE"""),106.11)</f>
        <v>106.11</v>
      </c>
    </row>
    <row r="829">
      <c r="A829" s="2">
        <f>IFERROR(__xludf.DUMMYFUNCTION("""COMPUTED_VALUE"""),41382.666666666664)</f>
        <v>41382.66667</v>
      </c>
      <c r="B829" s="1">
        <f>IFERROR(__xludf.DUMMYFUNCTION("""COMPUTED_VALUE"""),106.97)</f>
        <v>106.97</v>
      </c>
    </row>
    <row r="830">
      <c r="A830" s="2">
        <f>IFERROR(__xludf.DUMMYFUNCTION("""COMPUTED_VALUE"""),41383.666666666664)</f>
        <v>41383.66667</v>
      </c>
      <c r="B830" s="1">
        <f>IFERROR(__xludf.DUMMYFUNCTION("""COMPUTED_VALUE"""),106.84)</f>
        <v>106.84</v>
      </c>
    </row>
    <row r="831">
      <c r="A831" s="2">
        <f>IFERROR(__xludf.DUMMYFUNCTION("""COMPUTED_VALUE"""),41386.666666666664)</f>
        <v>41386.66667</v>
      </c>
      <c r="B831" s="1">
        <f>IFERROR(__xludf.DUMMYFUNCTION("""COMPUTED_VALUE"""),107.98)</f>
        <v>107.98</v>
      </c>
    </row>
    <row r="832">
      <c r="A832" s="2">
        <f>IFERROR(__xludf.DUMMYFUNCTION("""COMPUTED_VALUE"""),41387.666666666664)</f>
        <v>41387.66667</v>
      </c>
      <c r="B832" s="1">
        <f>IFERROR(__xludf.DUMMYFUNCTION("""COMPUTED_VALUE"""),109.21)</f>
        <v>109.21</v>
      </c>
    </row>
    <row r="833">
      <c r="A833" s="2">
        <f>IFERROR(__xludf.DUMMYFUNCTION("""COMPUTED_VALUE"""),41388.666666666664)</f>
        <v>41388.66667</v>
      </c>
      <c r="B833" s="1">
        <f>IFERROR(__xludf.DUMMYFUNCTION("""COMPUTED_VALUE"""),110.59)</f>
        <v>110.59</v>
      </c>
    </row>
    <row r="834">
      <c r="A834" s="2">
        <f>IFERROR(__xludf.DUMMYFUNCTION("""COMPUTED_VALUE"""),41389.666666666664)</f>
        <v>41389.66667</v>
      </c>
      <c r="B834" s="1">
        <f>IFERROR(__xludf.DUMMYFUNCTION("""COMPUTED_VALUE"""),110.42)</f>
        <v>110.42</v>
      </c>
    </row>
    <row r="835">
      <c r="A835" s="2">
        <f>IFERROR(__xludf.DUMMYFUNCTION("""COMPUTED_VALUE"""),41390.666666666664)</f>
        <v>41390.66667</v>
      </c>
      <c r="B835" s="1">
        <f>IFERROR(__xludf.DUMMYFUNCTION("""COMPUTED_VALUE"""),110.29)</f>
        <v>110.29</v>
      </c>
    </row>
    <row r="836">
      <c r="A836" s="2">
        <f>IFERROR(__xludf.DUMMYFUNCTION("""COMPUTED_VALUE"""),41393.666666666664)</f>
        <v>41393.66667</v>
      </c>
      <c r="B836" s="1">
        <f>IFERROR(__xludf.DUMMYFUNCTION("""COMPUTED_VALUE"""),111.41)</f>
        <v>111.41</v>
      </c>
    </row>
    <row r="837">
      <c r="A837" s="2">
        <f>IFERROR(__xludf.DUMMYFUNCTION("""COMPUTED_VALUE"""),41394.666666666664)</f>
        <v>41394.66667</v>
      </c>
      <c r="B837" s="1">
        <f>IFERROR(__xludf.DUMMYFUNCTION("""COMPUTED_VALUE"""),111.85)</f>
        <v>111.85</v>
      </c>
    </row>
    <row r="838">
      <c r="A838" s="2">
        <f>IFERROR(__xludf.DUMMYFUNCTION("""COMPUTED_VALUE"""),41395.666666666664)</f>
        <v>41395.66667</v>
      </c>
      <c r="B838" s="1">
        <f>IFERROR(__xludf.DUMMYFUNCTION("""COMPUTED_VALUE"""),110.1)</f>
        <v>110.1</v>
      </c>
    </row>
    <row r="839">
      <c r="A839" s="2">
        <f>IFERROR(__xludf.DUMMYFUNCTION("""COMPUTED_VALUE"""),41396.666666666664)</f>
        <v>41396.66667</v>
      </c>
      <c r="B839" s="1">
        <f>IFERROR(__xludf.DUMMYFUNCTION("""COMPUTED_VALUE"""),111.35)</f>
        <v>111.35</v>
      </c>
    </row>
    <row r="840">
      <c r="A840" s="2">
        <f>IFERROR(__xludf.DUMMYFUNCTION("""COMPUTED_VALUE"""),41397.666666666664)</f>
        <v>41397.66667</v>
      </c>
      <c r="B840" s="1">
        <f>IFERROR(__xludf.DUMMYFUNCTION("""COMPUTED_VALUE"""),113.61)</f>
        <v>113.61</v>
      </c>
    </row>
    <row r="841">
      <c r="A841" s="2">
        <f>IFERROR(__xludf.DUMMYFUNCTION("""COMPUTED_VALUE"""),41400.666666666664)</f>
        <v>41400.66667</v>
      </c>
      <c r="B841" s="1">
        <f>IFERROR(__xludf.DUMMYFUNCTION("""COMPUTED_VALUE"""),114.23)</f>
        <v>114.23</v>
      </c>
    </row>
    <row r="842">
      <c r="A842" s="2">
        <f>IFERROR(__xludf.DUMMYFUNCTION("""COMPUTED_VALUE"""),41401.666666666664)</f>
        <v>41401.66667</v>
      </c>
      <c r="B842" s="1">
        <f>IFERROR(__xludf.DUMMYFUNCTION("""COMPUTED_VALUE"""),115.02)</f>
        <v>115.02</v>
      </c>
    </row>
    <row r="843">
      <c r="A843" s="2">
        <f>IFERROR(__xludf.DUMMYFUNCTION("""COMPUTED_VALUE"""),41402.666666666664)</f>
        <v>41402.66667</v>
      </c>
      <c r="B843" s="1">
        <f>IFERROR(__xludf.DUMMYFUNCTION("""COMPUTED_VALUE"""),115.29)</f>
        <v>115.29</v>
      </c>
    </row>
    <row r="844">
      <c r="A844" s="2">
        <f>IFERROR(__xludf.DUMMYFUNCTION("""COMPUTED_VALUE"""),41403.666666666664)</f>
        <v>41403.66667</v>
      </c>
      <c r="B844" s="1">
        <f>IFERROR(__xludf.DUMMYFUNCTION("""COMPUTED_VALUE"""),115.09)</f>
        <v>115.09</v>
      </c>
    </row>
    <row r="845">
      <c r="A845" s="2">
        <f>IFERROR(__xludf.DUMMYFUNCTION("""COMPUTED_VALUE"""),41404.666666666664)</f>
        <v>41404.66667</v>
      </c>
      <c r="B845" s="1">
        <f>IFERROR(__xludf.DUMMYFUNCTION("""COMPUTED_VALUE"""),114.62)</f>
        <v>114.62</v>
      </c>
    </row>
    <row r="846">
      <c r="A846" s="2">
        <f>IFERROR(__xludf.DUMMYFUNCTION("""COMPUTED_VALUE"""),41407.666666666664)</f>
        <v>41407.66667</v>
      </c>
      <c r="B846" s="1">
        <f>IFERROR(__xludf.DUMMYFUNCTION("""COMPUTED_VALUE"""),114.54)</f>
        <v>114.54</v>
      </c>
    </row>
    <row r="847">
      <c r="A847" s="2">
        <f>IFERROR(__xludf.DUMMYFUNCTION("""COMPUTED_VALUE"""),41408.666666666664)</f>
        <v>41408.66667</v>
      </c>
      <c r="B847" s="1">
        <f>IFERROR(__xludf.DUMMYFUNCTION("""COMPUTED_VALUE"""),116.0)</f>
        <v>116</v>
      </c>
    </row>
    <row r="848">
      <c r="A848" s="2">
        <f>IFERROR(__xludf.DUMMYFUNCTION("""COMPUTED_VALUE"""),41409.666666666664)</f>
        <v>41409.66667</v>
      </c>
      <c r="B848" s="1">
        <f>IFERROR(__xludf.DUMMYFUNCTION("""COMPUTED_VALUE"""),115.73)</f>
        <v>115.73</v>
      </c>
    </row>
    <row r="849">
      <c r="A849" s="2">
        <f>IFERROR(__xludf.DUMMYFUNCTION("""COMPUTED_VALUE"""),41410.666666666664)</f>
        <v>41410.66667</v>
      </c>
      <c r="B849" s="1">
        <f>IFERROR(__xludf.DUMMYFUNCTION("""COMPUTED_VALUE"""),115.24)</f>
        <v>115.24</v>
      </c>
    </row>
    <row r="850">
      <c r="A850" s="2">
        <f>IFERROR(__xludf.DUMMYFUNCTION("""COMPUTED_VALUE"""),41411.666666666664)</f>
        <v>41411.66667</v>
      </c>
      <c r="B850" s="1">
        <f>IFERROR(__xludf.DUMMYFUNCTION("""COMPUTED_VALUE"""),117.0)</f>
        <v>117</v>
      </c>
    </row>
    <row r="851">
      <c r="A851" s="2">
        <f>IFERROR(__xludf.DUMMYFUNCTION("""COMPUTED_VALUE"""),41414.666666666664)</f>
        <v>41414.66667</v>
      </c>
      <c r="B851" s="1">
        <f>IFERROR(__xludf.DUMMYFUNCTION("""COMPUTED_VALUE"""),118.66)</f>
        <v>118.66</v>
      </c>
    </row>
    <row r="852">
      <c r="A852" s="2">
        <f>IFERROR(__xludf.DUMMYFUNCTION("""COMPUTED_VALUE"""),41415.666666666664)</f>
        <v>41415.66667</v>
      </c>
      <c r="B852" s="1">
        <f>IFERROR(__xludf.DUMMYFUNCTION("""COMPUTED_VALUE"""),118.54)</f>
        <v>118.54</v>
      </c>
    </row>
    <row r="853">
      <c r="A853" s="2">
        <f>IFERROR(__xludf.DUMMYFUNCTION("""COMPUTED_VALUE"""),41416.666666666664)</f>
        <v>41416.66667</v>
      </c>
      <c r="B853" s="1">
        <f>IFERROR(__xludf.DUMMYFUNCTION("""COMPUTED_VALUE"""),117.01)</f>
        <v>117.01</v>
      </c>
    </row>
    <row r="854">
      <c r="A854" s="2">
        <f>IFERROR(__xludf.DUMMYFUNCTION("""COMPUTED_VALUE"""),41417.666666666664)</f>
        <v>41417.66667</v>
      </c>
      <c r="B854" s="1">
        <f>IFERROR(__xludf.DUMMYFUNCTION("""COMPUTED_VALUE"""),116.93)</f>
        <v>116.93</v>
      </c>
    </row>
    <row r="855">
      <c r="A855" s="2">
        <f>IFERROR(__xludf.DUMMYFUNCTION("""COMPUTED_VALUE"""),41418.666666666664)</f>
        <v>41418.66667</v>
      </c>
      <c r="B855" s="1">
        <f>IFERROR(__xludf.DUMMYFUNCTION("""COMPUTED_VALUE"""),116.47)</f>
        <v>116.47</v>
      </c>
    </row>
    <row r="856">
      <c r="A856" s="2">
        <f>IFERROR(__xludf.DUMMYFUNCTION("""COMPUTED_VALUE"""),41422.666666666664)</f>
        <v>41422.66667</v>
      </c>
      <c r="B856" s="1">
        <f>IFERROR(__xludf.DUMMYFUNCTION("""COMPUTED_VALUE"""),117.7)</f>
        <v>117.7</v>
      </c>
    </row>
    <row r="857">
      <c r="A857" s="2">
        <f>IFERROR(__xludf.DUMMYFUNCTION("""COMPUTED_VALUE"""),41423.666666666664)</f>
        <v>41423.66667</v>
      </c>
      <c r="B857" s="1">
        <f>IFERROR(__xludf.DUMMYFUNCTION("""COMPUTED_VALUE"""),117.46)</f>
        <v>117.46</v>
      </c>
    </row>
    <row r="858">
      <c r="A858" s="2">
        <f>IFERROR(__xludf.DUMMYFUNCTION("""COMPUTED_VALUE"""),41424.666666666664)</f>
        <v>41424.66667</v>
      </c>
      <c r="B858" s="1">
        <f>IFERROR(__xludf.DUMMYFUNCTION("""COMPUTED_VALUE"""),117.15)</f>
        <v>117.15</v>
      </c>
    </row>
    <row r="859">
      <c r="A859" s="2">
        <f>IFERROR(__xludf.DUMMYFUNCTION("""COMPUTED_VALUE"""),41425.666666666664)</f>
        <v>41425.66667</v>
      </c>
      <c r="B859" s="1">
        <f>IFERROR(__xludf.DUMMYFUNCTION("""COMPUTED_VALUE"""),114.85)</f>
        <v>114.85</v>
      </c>
    </row>
    <row r="860">
      <c r="A860" s="2">
        <f>IFERROR(__xludf.DUMMYFUNCTION("""COMPUTED_VALUE"""),41428.666666666664)</f>
        <v>41428.66667</v>
      </c>
      <c r="B860" s="1">
        <f>IFERROR(__xludf.DUMMYFUNCTION("""COMPUTED_VALUE"""),115.93)</f>
        <v>115.93</v>
      </c>
    </row>
    <row r="861">
      <c r="A861" s="2">
        <f>IFERROR(__xludf.DUMMYFUNCTION("""COMPUTED_VALUE"""),41429.666666666664)</f>
        <v>41429.66667</v>
      </c>
      <c r="B861" s="1">
        <f>IFERROR(__xludf.DUMMYFUNCTION("""COMPUTED_VALUE"""),115.04)</f>
        <v>115.04</v>
      </c>
    </row>
    <row r="862">
      <c r="A862" s="2">
        <f>IFERROR(__xludf.DUMMYFUNCTION("""COMPUTED_VALUE"""),41430.666666666664)</f>
        <v>41430.66667</v>
      </c>
      <c r="B862" s="1">
        <f>IFERROR(__xludf.DUMMYFUNCTION("""COMPUTED_VALUE"""),113.73)</f>
        <v>113.73</v>
      </c>
    </row>
    <row r="863">
      <c r="A863" s="2">
        <f>IFERROR(__xludf.DUMMYFUNCTION("""COMPUTED_VALUE"""),41431.666666666664)</f>
        <v>41431.66667</v>
      </c>
      <c r="B863" s="1">
        <f>IFERROR(__xludf.DUMMYFUNCTION("""COMPUTED_VALUE"""),114.54)</f>
        <v>114.54</v>
      </c>
    </row>
    <row r="864">
      <c r="A864" s="2">
        <f>IFERROR(__xludf.DUMMYFUNCTION("""COMPUTED_VALUE"""),41432.666666666664)</f>
        <v>41432.66667</v>
      </c>
      <c r="B864" s="1">
        <f>IFERROR(__xludf.DUMMYFUNCTION("""COMPUTED_VALUE"""),115.98)</f>
        <v>115.98</v>
      </c>
    </row>
    <row r="865">
      <c r="A865" s="2">
        <f>IFERROR(__xludf.DUMMYFUNCTION("""COMPUTED_VALUE"""),41435.666666666664)</f>
        <v>41435.66667</v>
      </c>
      <c r="B865" s="1">
        <f>IFERROR(__xludf.DUMMYFUNCTION("""COMPUTED_VALUE"""),115.59)</f>
        <v>115.59</v>
      </c>
    </row>
    <row r="866">
      <c r="A866" s="2">
        <f>IFERROR(__xludf.DUMMYFUNCTION("""COMPUTED_VALUE"""),41436.666666666664)</f>
        <v>41436.66667</v>
      </c>
      <c r="B866" s="1">
        <f>IFERROR(__xludf.DUMMYFUNCTION("""COMPUTED_VALUE"""),113.91)</f>
        <v>113.91</v>
      </c>
    </row>
    <row r="867">
      <c r="A867" s="2">
        <f>IFERROR(__xludf.DUMMYFUNCTION("""COMPUTED_VALUE"""),41437.666666666664)</f>
        <v>41437.66667</v>
      </c>
      <c r="B867" s="1">
        <f>IFERROR(__xludf.DUMMYFUNCTION("""COMPUTED_VALUE"""),113.12)</f>
        <v>113.12</v>
      </c>
    </row>
    <row r="868">
      <c r="A868" s="2">
        <f>IFERROR(__xludf.DUMMYFUNCTION("""COMPUTED_VALUE"""),41438.666666666664)</f>
        <v>41438.66667</v>
      </c>
      <c r="B868" s="1">
        <f>IFERROR(__xludf.DUMMYFUNCTION("""COMPUTED_VALUE"""),115.08)</f>
        <v>115.08</v>
      </c>
    </row>
    <row r="869">
      <c r="A869" s="2">
        <f>IFERROR(__xludf.DUMMYFUNCTION("""COMPUTED_VALUE"""),41439.666666666664)</f>
        <v>41439.66667</v>
      </c>
      <c r="B869" s="1">
        <f>IFERROR(__xludf.DUMMYFUNCTION("""COMPUTED_VALUE"""),114.01)</f>
        <v>114.01</v>
      </c>
    </row>
    <row r="870">
      <c r="A870" s="2">
        <f>IFERROR(__xludf.DUMMYFUNCTION("""COMPUTED_VALUE"""),41442.666666666664)</f>
        <v>41442.66667</v>
      </c>
      <c r="B870" s="1">
        <f>IFERROR(__xludf.DUMMYFUNCTION("""COMPUTED_VALUE"""),115.4)</f>
        <v>115.4</v>
      </c>
    </row>
    <row r="871">
      <c r="A871" s="2">
        <f>IFERROR(__xludf.DUMMYFUNCTION("""COMPUTED_VALUE"""),41443.666666666664)</f>
        <v>41443.66667</v>
      </c>
      <c r="B871" s="1">
        <f>IFERROR(__xludf.DUMMYFUNCTION("""COMPUTED_VALUE"""),116.09)</f>
        <v>116.09</v>
      </c>
    </row>
    <row r="872">
      <c r="A872" s="2">
        <f>IFERROR(__xludf.DUMMYFUNCTION("""COMPUTED_VALUE"""),41444.666666666664)</f>
        <v>41444.66667</v>
      </c>
      <c r="B872" s="1">
        <f>IFERROR(__xludf.DUMMYFUNCTION("""COMPUTED_VALUE"""),115.09)</f>
        <v>115.09</v>
      </c>
    </row>
    <row r="873">
      <c r="A873" s="2">
        <f>IFERROR(__xludf.DUMMYFUNCTION("""COMPUTED_VALUE"""),41445.666666666664)</f>
        <v>41445.66667</v>
      </c>
      <c r="B873" s="1">
        <f>IFERROR(__xludf.DUMMYFUNCTION("""COMPUTED_VALUE"""),111.81)</f>
        <v>111.81</v>
      </c>
    </row>
    <row r="874">
      <c r="A874" s="2">
        <f>IFERROR(__xludf.DUMMYFUNCTION("""COMPUTED_VALUE"""),41446.666666666664)</f>
        <v>41446.66667</v>
      </c>
      <c r="B874" s="1">
        <f>IFERROR(__xludf.DUMMYFUNCTION("""COMPUTED_VALUE"""),111.97)</f>
        <v>111.97</v>
      </c>
    </row>
    <row r="875">
      <c r="A875" s="2">
        <f>IFERROR(__xludf.DUMMYFUNCTION("""COMPUTED_VALUE"""),41449.666666666664)</f>
        <v>41449.66667</v>
      </c>
      <c r="B875" s="1">
        <f>IFERROR(__xludf.DUMMYFUNCTION("""COMPUTED_VALUE"""),110.28)</f>
        <v>110.28</v>
      </c>
    </row>
    <row r="876">
      <c r="A876" s="2">
        <f>IFERROR(__xludf.DUMMYFUNCTION("""COMPUTED_VALUE"""),41450.666666666664)</f>
        <v>41450.66667</v>
      </c>
      <c r="B876" s="1">
        <f>IFERROR(__xludf.DUMMYFUNCTION("""COMPUTED_VALUE"""),111.68)</f>
        <v>111.68</v>
      </c>
    </row>
    <row r="877">
      <c r="A877" s="2">
        <f>IFERROR(__xludf.DUMMYFUNCTION("""COMPUTED_VALUE"""),41451.666666666664)</f>
        <v>41451.66667</v>
      </c>
      <c r="B877" s="1">
        <f>IFERROR(__xludf.DUMMYFUNCTION("""COMPUTED_VALUE"""),112.41)</f>
        <v>112.41</v>
      </c>
    </row>
    <row r="878">
      <c r="A878" s="2">
        <f>IFERROR(__xludf.DUMMYFUNCTION("""COMPUTED_VALUE"""),41452.666666666664)</f>
        <v>41452.66667</v>
      </c>
      <c r="B878" s="1">
        <f>IFERROR(__xludf.DUMMYFUNCTION("""COMPUTED_VALUE"""),112.64)</f>
        <v>112.64</v>
      </c>
    </row>
    <row r="879">
      <c r="A879" s="2">
        <f>IFERROR(__xludf.DUMMYFUNCTION("""COMPUTED_VALUE"""),41453.666666666664)</f>
        <v>41453.66667</v>
      </c>
      <c r="B879" s="1">
        <f>IFERROR(__xludf.DUMMYFUNCTION("""COMPUTED_VALUE"""),112.44)</f>
        <v>112.44</v>
      </c>
    </row>
    <row r="880">
      <c r="A880" s="2">
        <f>IFERROR(__xludf.DUMMYFUNCTION("""COMPUTED_VALUE"""),41456.666666666664)</f>
        <v>41456.66667</v>
      </c>
      <c r="B880" s="1">
        <f>IFERROR(__xludf.DUMMYFUNCTION("""COMPUTED_VALUE"""),113.06)</f>
        <v>113.06</v>
      </c>
    </row>
    <row r="881">
      <c r="A881" s="2">
        <f>IFERROR(__xludf.DUMMYFUNCTION("""COMPUTED_VALUE"""),41457.666666666664)</f>
        <v>41457.66667</v>
      </c>
      <c r="B881" s="1">
        <f>IFERROR(__xludf.DUMMYFUNCTION("""COMPUTED_VALUE"""),113.38)</f>
        <v>113.38</v>
      </c>
    </row>
    <row r="882">
      <c r="A882" s="2">
        <f>IFERROR(__xludf.DUMMYFUNCTION("""COMPUTED_VALUE"""),41458.666666666664)</f>
        <v>41458.66667</v>
      </c>
      <c r="B882" s="1">
        <f>IFERROR(__xludf.DUMMYFUNCTION("""COMPUTED_VALUE"""),113.42)</f>
        <v>113.42</v>
      </c>
    </row>
    <row r="883">
      <c r="A883" s="2">
        <f>IFERROR(__xludf.DUMMYFUNCTION("""COMPUTED_VALUE"""),41460.666666666664)</f>
        <v>41460.66667</v>
      </c>
      <c r="B883" s="1">
        <f>IFERROR(__xludf.DUMMYFUNCTION("""COMPUTED_VALUE"""),114.82)</f>
        <v>114.82</v>
      </c>
    </row>
    <row r="884">
      <c r="A884" s="2">
        <f>IFERROR(__xludf.DUMMYFUNCTION("""COMPUTED_VALUE"""),41463.666666666664)</f>
        <v>41463.66667</v>
      </c>
      <c r="B884" s="1">
        <f>IFERROR(__xludf.DUMMYFUNCTION("""COMPUTED_VALUE"""),115.52)</f>
        <v>115.52</v>
      </c>
    </row>
    <row r="885">
      <c r="A885" s="2">
        <f>IFERROR(__xludf.DUMMYFUNCTION("""COMPUTED_VALUE"""),41464.666666666664)</f>
        <v>41464.66667</v>
      </c>
      <c r="B885" s="1">
        <f>IFERROR(__xludf.DUMMYFUNCTION("""COMPUTED_VALUE"""),116.84)</f>
        <v>116.84</v>
      </c>
    </row>
    <row r="886">
      <c r="A886" s="2">
        <f>IFERROR(__xludf.DUMMYFUNCTION("""COMPUTED_VALUE"""),41465.666666666664)</f>
        <v>41465.66667</v>
      </c>
      <c r="B886" s="1">
        <f>IFERROR(__xludf.DUMMYFUNCTION("""COMPUTED_VALUE"""),116.15)</f>
        <v>116.15</v>
      </c>
    </row>
    <row r="887">
      <c r="A887" s="2">
        <f>IFERROR(__xludf.DUMMYFUNCTION("""COMPUTED_VALUE"""),41466.666666666664)</f>
        <v>41466.66667</v>
      </c>
      <c r="B887" s="1">
        <f>IFERROR(__xludf.DUMMYFUNCTION("""COMPUTED_VALUE"""),117.25)</f>
        <v>117.25</v>
      </c>
    </row>
    <row r="888">
      <c r="A888" s="2">
        <f>IFERROR(__xludf.DUMMYFUNCTION("""COMPUTED_VALUE"""),41467.666666666664)</f>
        <v>41467.66667</v>
      </c>
      <c r="B888" s="1">
        <f>IFERROR(__xludf.DUMMYFUNCTION("""COMPUTED_VALUE"""),117.61)</f>
        <v>117.61</v>
      </c>
    </row>
    <row r="889">
      <c r="A889" s="2">
        <f>IFERROR(__xludf.DUMMYFUNCTION("""COMPUTED_VALUE"""),41470.666666666664)</f>
        <v>41470.66667</v>
      </c>
      <c r="B889" s="1">
        <f>IFERROR(__xludf.DUMMYFUNCTION("""COMPUTED_VALUE"""),117.51)</f>
        <v>117.51</v>
      </c>
    </row>
    <row r="890">
      <c r="A890" s="2">
        <f>IFERROR(__xludf.DUMMYFUNCTION("""COMPUTED_VALUE"""),41471.666666666664)</f>
        <v>41471.66667</v>
      </c>
      <c r="B890" s="1">
        <f>IFERROR(__xludf.DUMMYFUNCTION("""COMPUTED_VALUE"""),116.88)</f>
        <v>116.88</v>
      </c>
    </row>
    <row r="891">
      <c r="A891" s="2">
        <f>IFERROR(__xludf.DUMMYFUNCTION("""COMPUTED_VALUE"""),41472.666666666664)</f>
        <v>41472.66667</v>
      </c>
      <c r="B891" s="1">
        <f>IFERROR(__xludf.DUMMYFUNCTION("""COMPUTED_VALUE"""),117.36)</f>
        <v>117.36</v>
      </c>
    </row>
    <row r="892">
      <c r="A892" s="2">
        <f>IFERROR(__xludf.DUMMYFUNCTION("""COMPUTED_VALUE"""),41473.666666666664)</f>
        <v>41473.66667</v>
      </c>
      <c r="B892" s="1">
        <f>IFERROR(__xludf.DUMMYFUNCTION("""COMPUTED_VALUE"""),118.64)</f>
        <v>118.64</v>
      </c>
    </row>
    <row r="893">
      <c r="A893" s="2">
        <f>IFERROR(__xludf.DUMMYFUNCTION("""COMPUTED_VALUE"""),41474.666666666664)</f>
        <v>41474.66667</v>
      </c>
      <c r="B893" s="1">
        <f>IFERROR(__xludf.DUMMYFUNCTION("""COMPUTED_VALUE"""),120.16)</f>
        <v>120.16</v>
      </c>
    </row>
    <row r="894">
      <c r="A894" s="2">
        <f>IFERROR(__xludf.DUMMYFUNCTION("""COMPUTED_VALUE"""),41477.666666666664)</f>
        <v>41477.66667</v>
      </c>
      <c r="B894" s="1">
        <f>IFERROR(__xludf.DUMMYFUNCTION("""COMPUTED_VALUE"""),119.91)</f>
        <v>119.91</v>
      </c>
    </row>
    <row r="895">
      <c r="A895" s="2">
        <f>IFERROR(__xludf.DUMMYFUNCTION("""COMPUTED_VALUE"""),41478.666666666664)</f>
        <v>41478.66667</v>
      </c>
      <c r="B895" s="1">
        <f>IFERROR(__xludf.DUMMYFUNCTION("""COMPUTED_VALUE"""),120.16)</f>
        <v>120.16</v>
      </c>
    </row>
    <row r="896">
      <c r="A896" s="2">
        <f>IFERROR(__xludf.DUMMYFUNCTION("""COMPUTED_VALUE"""),41479.666666666664)</f>
        <v>41479.66667</v>
      </c>
      <c r="B896" s="1">
        <f>IFERROR(__xludf.DUMMYFUNCTION("""COMPUTED_VALUE"""),118.81)</f>
        <v>118.81</v>
      </c>
    </row>
    <row r="897">
      <c r="A897" s="2">
        <f>IFERROR(__xludf.DUMMYFUNCTION("""COMPUTED_VALUE"""),41480.666666666664)</f>
        <v>41480.66667</v>
      </c>
      <c r="B897" s="1">
        <f>IFERROR(__xludf.DUMMYFUNCTION("""COMPUTED_VALUE"""),119.4)</f>
        <v>119.4</v>
      </c>
    </row>
    <row r="898">
      <c r="A898" s="2">
        <f>IFERROR(__xludf.DUMMYFUNCTION("""COMPUTED_VALUE"""),41481.666666666664)</f>
        <v>41481.66667</v>
      </c>
      <c r="B898" s="1">
        <f>IFERROR(__xludf.DUMMYFUNCTION("""COMPUTED_VALUE"""),119.12)</f>
        <v>119.12</v>
      </c>
    </row>
    <row r="899">
      <c r="A899" s="2">
        <f>IFERROR(__xludf.DUMMYFUNCTION("""COMPUTED_VALUE"""),41484.666666666664)</f>
        <v>41484.66667</v>
      </c>
      <c r="B899" s="1">
        <f>IFERROR(__xludf.DUMMYFUNCTION("""COMPUTED_VALUE"""),118.11)</f>
        <v>118.11</v>
      </c>
    </row>
    <row r="900">
      <c r="A900" s="2">
        <f>IFERROR(__xludf.DUMMYFUNCTION("""COMPUTED_VALUE"""),41485.666666666664)</f>
        <v>41485.66667</v>
      </c>
      <c r="B900" s="1">
        <f>IFERROR(__xludf.DUMMYFUNCTION("""COMPUTED_VALUE"""),117.99)</f>
        <v>117.99</v>
      </c>
    </row>
    <row r="901">
      <c r="A901" s="2">
        <f>IFERROR(__xludf.DUMMYFUNCTION("""COMPUTED_VALUE"""),41486.666666666664)</f>
        <v>41486.66667</v>
      </c>
      <c r="B901" s="1">
        <f>IFERROR(__xludf.DUMMYFUNCTION("""COMPUTED_VALUE"""),118.31)</f>
        <v>118.31</v>
      </c>
    </row>
    <row r="902">
      <c r="A902" s="2">
        <f>IFERROR(__xludf.DUMMYFUNCTION("""COMPUTED_VALUE"""),41487.666666666664)</f>
        <v>41487.66667</v>
      </c>
      <c r="B902" s="1">
        <f>IFERROR(__xludf.DUMMYFUNCTION("""COMPUTED_VALUE"""),119.83)</f>
        <v>119.83</v>
      </c>
    </row>
    <row r="903">
      <c r="A903" s="2">
        <f>IFERROR(__xludf.DUMMYFUNCTION("""COMPUTED_VALUE"""),41488.666666666664)</f>
        <v>41488.66667</v>
      </c>
      <c r="B903" s="1">
        <f>IFERROR(__xludf.DUMMYFUNCTION("""COMPUTED_VALUE"""),119.22)</f>
        <v>119.22</v>
      </c>
    </row>
    <row r="904">
      <c r="A904" s="2">
        <f>IFERROR(__xludf.DUMMYFUNCTION("""COMPUTED_VALUE"""),41491.666666666664)</f>
        <v>41491.66667</v>
      </c>
      <c r="B904" s="1">
        <f>IFERROR(__xludf.DUMMYFUNCTION("""COMPUTED_VALUE"""),119.0)</f>
        <v>119</v>
      </c>
    </row>
    <row r="905">
      <c r="A905" s="2">
        <f>IFERROR(__xludf.DUMMYFUNCTION("""COMPUTED_VALUE"""),41492.666666666664)</f>
        <v>41492.66667</v>
      </c>
      <c r="B905" s="1">
        <f>IFERROR(__xludf.DUMMYFUNCTION("""COMPUTED_VALUE"""),118.31)</f>
        <v>118.31</v>
      </c>
    </row>
    <row r="906">
      <c r="A906" s="2">
        <f>IFERROR(__xludf.DUMMYFUNCTION("""COMPUTED_VALUE"""),41493.666666666664)</f>
        <v>41493.66667</v>
      </c>
      <c r="B906" s="1">
        <f>IFERROR(__xludf.DUMMYFUNCTION("""COMPUTED_VALUE"""),117.81)</f>
        <v>117.81</v>
      </c>
    </row>
    <row r="907">
      <c r="A907" s="2">
        <f>IFERROR(__xludf.DUMMYFUNCTION("""COMPUTED_VALUE"""),41494.666666666664)</f>
        <v>41494.66667</v>
      </c>
      <c r="B907" s="1">
        <f>IFERROR(__xludf.DUMMYFUNCTION("""COMPUTED_VALUE"""),118.5)</f>
        <v>118.5</v>
      </c>
    </row>
    <row r="908">
      <c r="A908" s="2">
        <f>IFERROR(__xludf.DUMMYFUNCTION("""COMPUTED_VALUE"""),41495.666666666664)</f>
        <v>41495.66667</v>
      </c>
      <c r="B908" s="1">
        <f>IFERROR(__xludf.DUMMYFUNCTION("""COMPUTED_VALUE"""),118.17)</f>
        <v>118.17</v>
      </c>
    </row>
    <row r="909">
      <c r="A909" s="2">
        <f>IFERROR(__xludf.DUMMYFUNCTION("""COMPUTED_VALUE"""),41498.666666666664)</f>
        <v>41498.66667</v>
      </c>
      <c r="B909" s="1">
        <f>IFERROR(__xludf.DUMMYFUNCTION("""COMPUTED_VALUE"""),117.58)</f>
        <v>117.58</v>
      </c>
    </row>
    <row r="910">
      <c r="A910" s="2">
        <f>IFERROR(__xludf.DUMMYFUNCTION("""COMPUTED_VALUE"""),41499.666666666664)</f>
        <v>41499.66667</v>
      </c>
      <c r="B910" s="1">
        <f>IFERROR(__xludf.DUMMYFUNCTION("""COMPUTED_VALUE"""),117.78)</f>
        <v>117.78</v>
      </c>
    </row>
    <row r="911">
      <c r="A911" s="2">
        <f>IFERROR(__xludf.DUMMYFUNCTION("""COMPUTED_VALUE"""),41500.666666666664)</f>
        <v>41500.66667</v>
      </c>
      <c r="B911" s="1">
        <f>IFERROR(__xludf.DUMMYFUNCTION("""COMPUTED_VALUE"""),117.35)</f>
        <v>117.35</v>
      </c>
    </row>
    <row r="912">
      <c r="A912" s="2">
        <f>IFERROR(__xludf.DUMMYFUNCTION("""COMPUTED_VALUE"""),41501.666666666664)</f>
        <v>41501.66667</v>
      </c>
      <c r="B912" s="1">
        <f>IFERROR(__xludf.DUMMYFUNCTION("""COMPUTED_VALUE"""),116.71)</f>
        <v>116.71</v>
      </c>
    </row>
    <row r="913">
      <c r="A913" s="2">
        <f>IFERROR(__xludf.DUMMYFUNCTION("""COMPUTED_VALUE"""),41502.666666666664)</f>
        <v>41502.66667</v>
      </c>
      <c r="B913" s="1">
        <f>IFERROR(__xludf.DUMMYFUNCTION("""COMPUTED_VALUE"""),116.31)</f>
        <v>116.31</v>
      </c>
    </row>
    <row r="914">
      <c r="A914" s="2">
        <f>IFERROR(__xludf.DUMMYFUNCTION("""COMPUTED_VALUE"""),41505.666666666664)</f>
        <v>41505.66667</v>
      </c>
      <c r="B914" s="1">
        <f>IFERROR(__xludf.DUMMYFUNCTION("""COMPUTED_VALUE"""),114.37)</f>
        <v>114.37</v>
      </c>
    </row>
    <row r="915">
      <c r="A915" s="2">
        <f>IFERROR(__xludf.DUMMYFUNCTION("""COMPUTED_VALUE"""),41506.666666666664)</f>
        <v>41506.66667</v>
      </c>
      <c r="B915" s="1">
        <f>IFERROR(__xludf.DUMMYFUNCTION("""COMPUTED_VALUE"""),115.07)</f>
        <v>115.07</v>
      </c>
    </row>
    <row r="916">
      <c r="A916" s="2">
        <f>IFERROR(__xludf.DUMMYFUNCTION("""COMPUTED_VALUE"""),41507.666666666664)</f>
        <v>41507.66667</v>
      </c>
      <c r="B916" s="1">
        <f>IFERROR(__xludf.DUMMYFUNCTION("""COMPUTED_VALUE"""),114.4)</f>
        <v>114.4</v>
      </c>
    </row>
    <row r="917">
      <c r="A917" s="2">
        <f>IFERROR(__xludf.DUMMYFUNCTION("""COMPUTED_VALUE"""),41508.666666666664)</f>
        <v>41508.66667</v>
      </c>
      <c r="B917" s="1">
        <f>IFERROR(__xludf.DUMMYFUNCTION("""COMPUTED_VALUE"""),116.05)</f>
        <v>116.05</v>
      </c>
    </row>
    <row r="918">
      <c r="A918" s="2">
        <f>IFERROR(__xludf.DUMMYFUNCTION("""COMPUTED_VALUE"""),41509.666666666664)</f>
        <v>41509.66667</v>
      </c>
      <c r="B918" s="1">
        <f>IFERROR(__xludf.DUMMYFUNCTION("""COMPUTED_VALUE"""),116.87)</f>
        <v>116.87</v>
      </c>
    </row>
    <row r="919">
      <c r="A919" s="2">
        <f>IFERROR(__xludf.DUMMYFUNCTION("""COMPUTED_VALUE"""),41512.666666666664)</f>
        <v>41512.66667</v>
      </c>
      <c r="B919" s="1">
        <f>IFERROR(__xludf.DUMMYFUNCTION("""COMPUTED_VALUE"""),116.74)</f>
        <v>116.74</v>
      </c>
    </row>
    <row r="920">
      <c r="A920" s="2">
        <f>IFERROR(__xludf.DUMMYFUNCTION("""COMPUTED_VALUE"""),41513.666666666664)</f>
        <v>41513.66667</v>
      </c>
      <c r="B920" s="1">
        <f>IFERROR(__xludf.DUMMYFUNCTION("""COMPUTED_VALUE"""),115.97)</f>
        <v>115.97</v>
      </c>
    </row>
    <row r="921">
      <c r="A921" s="2">
        <f>IFERROR(__xludf.DUMMYFUNCTION("""COMPUTED_VALUE"""),41514.666666666664)</f>
        <v>41514.66667</v>
      </c>
      <c r="B921" s="1">
        <f>IFERROR(__xludf.DUMMYFUNCTION("""COMPUTED_VALUE"""),117.9)</f>
        <v>117.9</v>
      </c>
    </row>
    <row r="922">
      <c r="A922" s="2">
        <f>IFERROR(__xludf.DUMMYFUNCTION("""COMPUTED_VALUE"""),41515.666666666664)</f>
        <v>41515.66667</v>
      </c>
      <c r="B922" s="1">
        <f>IFERROR(__xludf.DUMMYFUNCTION("""COMPUTED_VALUE"""),116.72)</f>
        <v>116.72</v>
      </c>
    </row>
    <row r="923">
      <c r="A923" s="2">
        <f>IFERROR(__xludf.DUMMYFUNCTION("""COMPUTED_VALUE"""),41516.666666666664)</f>
        <v>41516.66667</v>
      </c>
      <c r="B923" s="1">
        <f>IFERROR(__xludf.DUMMYFUNCTION("""COMPUTED_VALUE"""),116.54)</f>
        <v>116.54</v>
      </c>
    </row>
    <row r="924">
      <c r="A924" s="2">
        <f>IFERROR(__xludf.DUMMYFUNCTION("""COMPUTED_VALUE"""),41520.666666666664)</f>
        <v>41520.66667</v>
      </c>
      <c r="B924" s="1">
        <f>IFERROR(__xludf.DUMMYFUNCTION("""COMPUTED_VALUE"""),117.14)</f>
        <v>117.14</v>
      </c>
    </row>
    <row r="925">
      <c r="A925" s="2">
        <f>IFERROR(__xludf.DUMMYFUNCTION("""COMPUTED_VALUE"""),41521.666666666664)</f>
        <v>41521.66667</v>
      </c>
      <c r="B925" s="1">
        <f>IFERROR(__xludf.DUMMYFUNCTION("""COMPUTED_VALUE"""),117.84)</f>
        <v>117.84</v>
      </c>
    </row>
    <row r="926">
      <c r="A926" s="2">
        <f>IFERROR(__xludf.DUMMYFUNCTION("""COMPUTED_VALUE"""),41522.666666666664)</f>
        <v>41522.66667</v>
      </c>
      <c r="B926" s="1">
        <f>IFERROR(__xludf.DUMMYFUNCTION("""COMPUTED_VALUE"""),118.25)</f>
        <v>118.25</v>
      </c>
    </row>
    <row r="927">
      <c r="A927" s="2">
        <f>IFERROR(__xludf.DUMMYFUNCTION("""COMPUTED_VALUE"""),41523.666666666664)</f>
        <v>41523.66667</v>
      </c>
      <c r="B927" s="1">
        <f>IFERROR(__xludf.DUMMYFUNCTION("""COMPUTED_VALUE"""),118.37)</f>
        <v>118.37</v>
      </c>
    </row>
    <row r="928">
      <c r="A928" s="2">
        <f>IFERROR(__xludf.DUMMYFUNCTION("""COMPUTED_VALUE"""),41526.666666666664)</f>
        <v>41526.66667</v>
      </c>
      <c r="B928" s="1">
        <f>IFERROR(__xludf.DUMMYFUNCTION("""COMPUTED_VALUE"""),119.68)</f>
        <v>119.68</v>
      </c>
    </row>
    <row r="929">
      <c r="A929" s="2">
        <f>IFERROR(__xludf.DUMMYFUNCTION("""COMPUTED_VALUE"""),41527.666666666664)</f>
        <v>41527.66667</v>
      </c>
      <c r="B929" s="1">
        <f>IFERROR(__xludf.DUMMYFUNCTION("""COMPUTED_VALUE"""),119.74)</f>
        <v>119.74</v>
      </c>
    </row>
    <row r="930">
      <c r="A930" s="2">
        <f>IFERROR(__xludf.DUMMYFUNCTION("""COMPUTED_VALUE"""),41528.666666666664)</f>
        <v>41528.66667</v>
      </c>
      <c r="B930" s="1">
        <f>IFERROR(__xludf.DUMMYFUNCTION("""COMPUTED_VALUE"""),120.59)</f>
        <v>120.59</v>
      </c>
    </row>
    <row r="931">
      <c r="A931" s="2">
        <f>IFERROR(__xludf.DUMMYFUNCTION("""COMPUTED_VALUE"""),41529.666666666664)</f>
        <v>41529.66667</v>
      </c>
      <c r="B931" s="1">
        <f>IFERROR(__xludf.DUMMYFUNCTION("""COMPUTED_VALUE"""),119.95)</f>
        <v>119.95</v>
      </c>
    </row>
    <row r="932">
      <c r="A932" s="2">
        <f>IFERROR(__xludf.DUMMYFUNCTION("""COMPUTED_VALUE"""),41530.666666666664)</f>
        <v>41530.66667</v>
      </c>
      <c r="B932" s="1">
        <f>IFERROR(__xludf.DUMMYFUNCTION("""COMPUTED_VALUE"""),119.98)</f>
        <v>119.98</v>
      </c>
    </row>
    <row r="933">
      <c r="A933" s="2">
        <f>IFERROR(__xludf.DUMMYFUNCTION("""COMPUTED_VALUE"""),41533.666666666664)</f>
        <v>41533.66667</v>
      </c>
      <c r="B933" s="1">
        <f>IFERROR(__xludf.DUMMYFUNCTION("""COMPUTED_VALUE"""),119.98)</f>
        <v>119.98</v>
      </c>
    </row>
    <row r="934">
      <c r="A934" s="2">
        <f>IFERROR(__xludf.DUMMYFUNCTION("""COMPUTED_VALUE"""),41534.666666666664)</f>
        <v>41534.66667</v>
      </c>
      <c r="B934" s="1">
        <f>IFERROR(__xludf.DUMMYFUNCTION("""COMPUTED_VALUE"""),120.65)</f>
        <v>120.65</v>
      </c>
    </row>
    <row r="935">
      <c r="A935" s="2">
        <f>IFERROR(__xludf.DUMMYFUNCTION("""COMPUTED_VALUE"""),41535.666666666664)</f>
        <v>41535.66667</v>
      </c>
      <c r="B935" s="1">
        <f>IFERROR(__xludf.DUMMYFUNCTION("""COMPUTED_VALUE"""),121.95)</f>
        <v>121.95</v>
      </c>
    </row>
    <row r="936">
      <c r="A936" s="2">
        <f>IFERROR(__xludf.DUMMYFUNCTION("""COMPUTED_VALUE"""),41536.666666666664)</f>
        <v>41536.66667</v>
      </c>
      <c r="B936" s="1">
        <f>IFERROR(__xludf.DUMMYFUNCTION("""COMPUTED_VALUE"""),121.78)</f>
        <v>121.78</v>
      </c>
    </row>
    <row r="937">
      <c r="A937" s="2">
        <f>IFERROR(__xludf.DUMMYFUNCTION("""COMPUTED_VALUE"""),41537.666666666664)</f>
        <v>41537.66667</v>
      </c>
      <c r="B937" s="1">
        <f>IFERROR(__xludf.DUMMYFUNCTION("""COMPUTED_VALUE"""),120.81)</f>
        <v>120.81</v>
      </c>
    </row>
    <row r="938">
      <c r="A938" s="2">
        <f>IFERROR(__xludf.DUMMYFUNCTION("""COMPUTED_VALUE"""),41540.666666666664)</f>
        <v>41540.66667</v>
      </c>
      <c r="B938" s="1">
        <f>IFERROR(__xludf.DUMMYFUNCTION("""COMPUTED_VALUE"""),120.25)</f>
        <v>120.25</v>
      </c>
    </row>
    <row r="939">
      <c r="A939" s="2">
        <f>IFERROR(__xludf.DUMMYFUNCTION("""COMPUTED_VALUE"""),41541.666666666664)</f>
        <v>41541.66667</v>
      </c>
      <c r="B939" s="1">
        <f>IFERROR(__xludf.DUMMYFUNCTION("""COMPUTED_VALUE"""),120.46)</f>
        <v>120.46</v>
      </c>
    </row>
    <row r="940">
      <c r="A940" s="2">
        <f>IFERROR(__xludf.DUMMYFUNCTION("""COMPUTED_VALUE"""),41542.666666666664)</f>
        <v>41542.66667</v>
      </c>
      <c r="B940" s="1">
        <f>IFERROR(__xludf.DUMMYFUNCTION("""COMPUTED_VALUE"""),120.51)</f>
        <v>120.51</v>
      </c>
    </row>
    <row r="941">
      <c r="A941" s="2">
        <f>IFERROR(__xludf.DUMMYFUNCTION("""COMPUTED_VALUE"""),41543.666666666664)</f>
        <v>41543.66667</v>
      </c>
      <c r="B941" s="1">
        <f>IFERROR(__xludf.DUMMYFUNCTION("""COMPUTED_VALUE"""),120.56)</f>
        <v>120.56</v>
      </c>
    </row>
    <row r="942">
      <c r="A942" s="2">
        <f>IFERROR(__xludf.DUMMYFUNCTION("""COMPUTED_VALUE"""),41544.666666666664)</f>
        <v>41544.66667</v>
      </c>
      <c r="B942" s="1">
        <f>IFERROR(__xludf.DUMMYFUNCTION("""COMPUTED_VALUE"""),120.24)</f>
        <v>120.24</v>
      </c>
    </row>
    <row r="943">
      <c r="A943" s="2">
        <f>IFERROR(__xludf.DUMMYFUNCTION("""COMPUTED_VALUE"""),41547.666666666664)</f>
        <v>41547.66667</v>
      </c>
      <c r="B943" s="1">
        <f>IFERROR(__xludf.DUMMYFUNCTION("""COMPUTED_VALUE"""),119.31)</f>
        <v>119.31</v>
      </c>
    </row>
    <row r="944">
      <c r="A944" s="2">
        <f>IFERROR(__xludf.DUMMYFUNCTION("""COMPUTED_VALUE"""),41548.666666666664)</f>
        <v>41548.66667</v>
      </c>
      <c r="B944" s="1">
        <f>IFERROR(__xludf.DUMMYFUNCTION("""COMPUTED_VALUE"""),120.22)</f>
        <v>120.22</v>
      </c>
    </row>
    <row r="945">
      <c r="A945" s="2">
        <f>IFERROR(__xludf.DUMMYFUNCTION("""COMPUTED_VALUE"""),41549.666666666664)</f>
        <v>41549.66667</v>
      </c>
      <c r="B945" s="1">
        <f>IFERROR(__xludf.DUMMYFUNCTION("""COMPUTED_VALUE"""),120.52)</f>
        <v>120.52</v>
      </c>
    </row>
    <row r="946">
      <c r="A946" s="2">
        <f>IFERROR(__xludf.DUMMYFUNCTION("""COMPUTED_VALUE"""),41550.666666666664)</f>
        <v>41550.66667</v>
      </c>
      <c r="B946" s="1">
        <f>IFERROR(__xludf.DUMMYFUNCTION("""COMPUTED_VALUE"""),119.57)</f>
        <v>119.57</v>
      </c>
    </row>
    <row r="947">
      <c r="A947" s="2">
        <f>IFERROR(__xludf.DUMMYFUNCTION("""COMPUTED_VALUE"""),41551.666666666664)</f>
        <v>41551.66667</v>
      </c>
      <c r="B947" s="1">
        <f>IFERROR(__xludf.DUMMYFUNCTION("""COMPUTED_VALUE"""),120.66)</f>
        <v>120.66</v>
      </c>
    </row>
    <row r="948">
      <c r="A948" s="2">
        <f>IFERROR(__xludf.DUMMYFUNCTION("""COMPUTED_VALUE"""),41554.666666666664)</f>
        <v>41554.66667</v>
      </c>
      <c r="B948" s="1">
        <f>IFERROR(__xludf.DUMMYFUNCTION("""COMPUTED_VALUE"""),119.71)</f>
        <v>119.71</v>
      </c>
    </row>
    <row r="949">
      <c r="A949" s="2">
        <f>IFERROR(__xludf.DUMMYFUNCTION("""COMPUTED_VALUE"""),41555.666666666664)</f>
        <v>41555.66667</v>
      </c>
      <c r="B949" s="1">
        <f>IFERROR(__xludf.DUMMYFUNCTION("""COMPUTED_VALUE"""),118.44)</f>
        <v>118.44</v>
      </c>
    </row>
    <row r="950">
      <c r="A950" s="2">
        <f>IFERROR(__xludf.DUMMYFUNCTION("""COMPUTED_VALUE"""),41556.666666666664)</f>
        <v>41556.66667</v>
      </c>
      <c r="B950" s="1">
        <f>IFERROR(__xludf.DUMMYFUNCTION("""COMPUTED_VALUE"""),117.91)</f>
        <v>117.91</v>
      </c>
    </row>
    <row r="951">
      <c r="A951" s="2">
        <f>IFERROR(__xludf.DUMMYFUNCTION("""COMPUTED_VALUE"""),41557.666666666664)</f>
        <v>41557.66667</v>
      </c>
      <c r="B951" s="1">
        <f>IFERROR(__xludf.DUMMYFUNCTION("""COMPUTED_VALUE"""),120.14)</f>
        <v>120.14</v>
      </c>
    </row>
    <row r="952">
      <c r="A952" s="2">
        <f>IFERROR(__xludf.DUMMYFUNCTION("""COMPUTED_VALUE"""),41558.666666666664)</f>
        <v>41558.66667</v>
      </c>
      <c r="B952" s="1">
        <f>IFERROR(__xludf.DUMMYFUNCTION("""COMPUTED_VALUE"""),121.46)</f>
        <v>121.46</v>
      </c>
    </row>
    <row r="953">
      <c r="A953" s="2">
        <f>IFERROR(__xludf.DUMMYFUNCTION("""COMPUTED_VALUE"""),41561.666666666664)</f>
        <v>41561.66667</v>
      </c>
      <c r="B953" s="1">
        <f>IFERROR(__xludf.DUMMYFUNCTION("""COMPUTED_VALUE"""),122.25)</f>
        <v>122.25</v>
      </c>
    </row>
    <row r="954">
      <c r="A954" s="2">
        <f>IFERROR(__xludf.DUMMYFUNCTION("""COMPUTED_VALUE"""),41562.666666666664)</f>
        <v>41562.66667</v>
      </c>
      <c r="B954" s="1">
        <f>IFERROR(__xludf.DUMMYFUNCTION("""COMPUTED_VALUE"""),121.76)</f>
        <v>121.76</v>
      </c>
    </row>
    <row r="955">
      <c r="A955" s="2">
        <f>IFERROR(__xludf.DUMMYFUNCTION("""COMPUTED_VALUE"""),41563.666666666664)</f>
        <v>41563.66667</v>
      </c>
      <c r="B955" s="1">
        <f>IFERROR(__xludf.DUMMYFUNCTION("""COMPUTED_VALUE"""),123.49)</f>
        <v>123.49</v>
      </c>
    </row>
    <row r="956">
      <c r="A956" s="2">
        <f>IFERROR(__xludf.DUMMYFUNCTION("""COMPUTED_VALUE"""),41564.666666666664)</f>
        <v>41564.66667</v>
      </c>
      <c r="B956" s="1">
        <f>IFERROR(__xludf.DUMMYFUNCTION("""COMPUTED_VALUE"""),123.88)</f>
        <v>123.88</v>
      </c>
    </row>
    <row r="957">
      <c r="A957" s="2">
        <f>IFERROR(__xludf.DUMMYFUNCTION("""COMPUTED_VALUE"""),41565.666666666664)</f>
        <v>41565.66667</v>
      </c>
      <c r="B957" s="1">
        <f>IFERROR(__xludf.DUMMYFUNCTION("""COMPUTED_VALUE"""),125.1)</f>
        <v>125.1</v>
      </c>
    </row>
    <row r="958">
      <c r="A958" s="2">
        <f>IFERROR(__xludf.DUMMYFUNCTION("""COMPUTED_VALUE"""),41568.666666666664)</f>
        <v>41568.66667</v>
      </c>
      <c r="B958" s="1">
        <f>IFERROR(__xludf.DUMMYFUNCTION("""COMPUTED_VALUE"""),124.58)</f>
        <v>124.58</v>
      </c>
    </row>
    <row r="959">
      <c r="A959" s="2">
        <f>IFERROR(__xludf.DUMMYFUNCTION("""COMPUTED_VALUE"""),41569.666666666664)</f>
        <v>41569.66667</v>
      </c>
      <c r="B959" s="1">
        <f>IFERROR(__xludf.DUMMYFUNCTION("""COMPUTED_VALUE"""),125.18)</f>
        <v>125.18</v>
      </c>
    </row>
    <row r="960">
      <c r="A960" s="2">
        <f>IFERROR(__xludf.DUMMYFUNCTION("""COMPUTED_VALUE"""),41570.666666666664)</f>
        <v>41570.66667</v>
      </c>
      <c r="B960" s="1">
        <f>IFERROR(__xludf.DUMMYFUNCTION("""COMPUTED_VALUE"""),123.35)</f>
        <v>123.35</v>
      </c>
    </row>
    <row r="961">
      <c r="A961" s="2">
        <f>IFERROR(__xludf.DUMMYFUNCTION("""COMPUTED_VALUE"""),41571.666666666664)</f>
        <v>41571.66667</v>
      </c>
      <c r="B961" s="1">
        <f>IFERROR(__xludf.DUMMYFUNCTION("""COMPUTED_VALUE"""),124.33)</f>
        <v>124.33</v>
      </c>
    </row>
    <row r="962">
      <c r="A962" s="2">
        <f>IFERROR(__xludf.DUMMYFUNCTION("""COMPUTED_VALUE"""),41572.666666666664)</f>
        <v>41572.66667</v>
      </c>
      <c r="B962" s="1">
        <f>IFERROR(__xludf.DUMMYFUNCTION("""COMPUTED_VALUE"""),124.7)</f>
        <v>124.7</v>
      </c>
    </row>
    <row r="963">
      <c r="A963" s="2">
        <f>IFERROR(__xludf.DUMMYFUNCTION("""COMPUTED_VALUE"""),41575.666666666664)</f>
        <v>41575.66667</v>
      </c>
      <c r="B963" s="1">
        <f>IFERROR(__xludf.DUMMYFUNCTION("""COMPUTED_VALUE"""),124.79)</f>
        <v>124.79</v>
      </c>
    </row>
    <row r="964">
      <c r="A964" s="2">
        <f>IFERROR(__xludf.DUMMYFUNCTION("""COMPUTED_VALUE"""),41576.666666666664)</f>
        <v>41576.66667</v>
      </c>
      <c r="B964" s="1">
        <f>IFERROR(__xludf.DUMMYFUNCTION("""COMPUTED_VALUE"""),125.76)</f>
        <v>125.76</v>
      </c>
    </row>
    <row r="965">
      <c r="A965" s="2">
        <f>IFERROR(__xludf.DUMMYFUNCTION("""COMPUTED_VALUE"""),41577.666666666664)</f>
        <v>41577.66667</v>
      </c>
      <c r="B965" s="1">
        <f>IFERROR(__xludf.DUMMYFUNCTION("""COMPUTED_VALUE"""),124.96)</f>
        <v>124.96</v>
      </c>
    </row>
    <row r="966">
      <c r="A966" s="2">
        <f>IFERROR(__xludf.DUMMYFUNCTION("""COMPUTED_VALUE"""),41578.666666666664)</f>
        <v>41578.66667</v>
      </c>
      <c r="B966" s="1">
        <f>IFERROR(__xludf.DUMMYFUNCTION("""COMPUTED_VALUE"""),124.72)</f>
        <v>124.72</v>
      </c>
    </row>
    <row r="967">
      <c r="A967" s="2">
        <f>IFERROR(__xludf.DUMMYFUNCTION("""COMPUTED_VALUE"""),41579.666666666664)</f>
        <v>41579.66667</v>
      </c>
      <c r="B967" s="1">
        <f>IFERROR(__xludf.DUMMYFUNCTION("""COMPUTED_VALUE"""),124.21)</f>
        <v>124.21</v>
      </c>
    </row>
    <row r="968">
      <c r="A968" s="2">
        <f>IFERROR(__xludf.DUMMYFUNCTION("""COMPUTED_VALUE"""),41582.666666666664)</f>
        <v>41582.66667</v>
      </c>
      <c r="B968" s="1">
        <f>IFERROR(__xludf.DUMMYFUNCTION("""COMPUTED_VALUE"""),125.95)</f>
        <v>125.95</v>
      </c>
    </row>
    <row r="969">
      <c r="A969" s="2">
        <f>IFERROR(__xludf.DUMMYFUNCTION("""COMPUTED_VALUE"""),41583.666666666664)</f>
        <v>41583.66667</v>
      </c>
      <c r="B969" s="1">
        <f>IFERROR(__xludf.DUMMYFUNCTION("""COMPUTED_VALUE"""),124.98)</f>
        <v>124.98</v>
      </c>
    </row>
    <row r="970">
      <c r="A970" s="2">
        <f>IFERROR(__xludf.DUMMYFUNCTION("""COMPUTED_VALUE"""),41584.666666666664)</f>
        <v>41584.66667</v>
      </c>
      <c r="B970" s="1">
        <f>IFERROR(__xludf.DUMMYFUNCTION("""COMPUTED_VALUE"""),125.25)</f>
        <v>125.25</v>
      </c>
    </row>
    <row r="971">
      <c r="A971" s="2">
        <f>IFERROR(__xludf.DUMMYFUNCTION("""COMPUTED_VALUE"""),41585.666666666664)</f>
        <v>41585.66667</v>
      </c>
      <c r="B971" s="1">
        <f>IFERROR(__xludf.DUMMYFUNCTION("""COMPUTED_VALUE"""),123.39)</f>
        <v>123.39</v>
      </c>
    </row>
    <row r="972">
      <c r="A972" s="2">
        <f>IFERROR(__xludf.DUMMYFUNCTION("""COMPUTED_VALUE"""),41586.666666666664)</f>
        <v>41586.66667</v>
      </c>
      <c r="B972" s="1">
        <f>IFERROR(__xludf.DUMMYFUNCTION("""COMPUTED_VALUE"""),125.37)</f>
        <v>125.37</v>
      </c>
    </row>
    <row r="973">
      <c r="A973" s="2">
        <f>IFERROR(__xludf.DUMMYFUNCTION("""COMPUTED_VALUE"""),41589.666666666664)</f>
        <v>41589.66667</v>
      </c>
      <c r="B973" s="1">
        <f>IFERROR(__xludf.DUMMYFUNCTION("""COMPUTED_VALUE"""),125.6)</f>
        <v>125.6</v>
      </c>
    </row>
    <row r="974">
      <c r="A974" s="2">
        <f>IFERROR(__xludf.DUMMYFUNCTION("""COMPUTED_VALUE"""),41590.666666666664)</f>
        <v>41590.66667</v>
      </c>
      <c r="B974" s="1">
        <f>IFERROR(__xludf.DUMMYFUNCTION("""COMPUTED_VALUE"""),124.37)</f>
        <v>124.37</v>
      </c>
    </row>
    <row r="975">
      <c r="A975" s="2">
        <f>IFERROR(__xludf.DUMMYFUNCTION("""COMPUTED_VALUE"""),41591.666666666664)</f>
        <v>41591.66667</v>
      </c>
      <c r="B975" s="1">
        <f>IFERROR(__xludf.DUMMYFUNCTION("""COMPUTED_VALUE"""),125.25)</f>
        <v>125.25</v>
      </c>
    </row>
    <row r="976">
      <c r="A976" s="2">
        <f>IFERROR(__xludf.DUMMYFUNCTION("""COMPUTED_VALUE"""),41592.666666666664)</f>
        <v>41592.66667</v>
      </c>
      <c r="B976" s="1">
        <f>IFERROR(__xludf.DUMMYFUNCTION("""COMPUTED_VALUE"""),126.21)</f>
        <v>126.21</v>
      </c>
    </row>
    <row r="977">
      <c r="A977" s="2">
        <f>IFERROR(__xludf.DUMMYFUNCTION("""COMPUTED_VALUE"""),41593.666666666664)</f>
        <v>41593.66667</v>
      </c>
      <c r="B977" s="1">
        <f>IFERROR(__xludf.DUMMYFUNCTION("""COMPUTED_VALUE"""),126.97)</f>
        <v>126.97</v>
      </c>
    </row>
    <row r="978">
      <c r="A978" s="2">
        <f>IFERROR(__xludf.DUMMYFUNCTION("""COMPUTED_VALUE"""),41596.666666666664)</f>
        <v>41596.66667</v>
      </c>
      <c r="B978" s="1">
        <f>IFERROR(__xludf.DUMMYFUNCTION("""COMPUTED_VALUE"""),125.87)</f>
        <v>125.87</v>
      </c>
    </row>
    <row r="979">
      <c r="A979" s="2">
        <f>IFERROR(__xludf.DUMMYFUNCTION("""COMPUTED_VALUE"""),41597.666666666664)</f>
        <v>41597.66667</v>
      </c>
      <c r="B979" s="1">
        <f>IFERROR(__xludf.DUMMYFUNCTION("""COMPUTED_VALUE"""),125.88)</f>
        <v>125.88</v>
      </c>
    </row>
    <row r="980">
      <c r="A980" s="2">
        <f>IFERROR(__xludf.DUMMYFUNCTION("""COMPUTED_VALUE"""),41598.666666666664)</f>
        <v>41598.66667</v>
      </c>
      <c r="B980" s="1">
        <f>IFERROR(__xludf.DUMMYFUNCTION("""COMPUTED_VALUE"""),125.56)</f>
        <v>125.56</v>
      </c>
    </row>
    <row r="981">
      <c r="A981" s="2">
        <f>IFERROR(__xludf.DUMMYFUNCTION("""COMPUTED_VALUE"""),41599.666666666664)</f>
        <v>41599.66667</v>
      </c>
      <c r="B981" s="1">
        <f>IFERROR(__xludf.DUMMYFUNCTION("""COMPUTED_VALUE"""),126.76)</f>
        <v>126.76</v>
      </c>
    </row>
    <row r="982">
      <c r="A982" s="2">
        <f>IFERROR(__xludf.DUMMYFUNCTION("""COMPUTED_VALUE"""),41600.666666666664)</f>
        <v>41600.66667</v>
      </c>
      <c r="B982" s="1">
        <f>IFERROR(__xludf.DUMMYFUNCTION("""COMPUTED_VALUE"""),127.48)</f>
        <v>127.48</v>
      </c>
    </row>
    <row r="983">
      <c r="A983" s="2">
        <f>IFERROR(__xludf.DUMMYFUNCTION("""COMPUTED_VALUE"""),41603.666666666664)</f>
        <v>41603.66667</v>
      </c>
      <c r="B983" s="1">
        <f>IFERROR(__xludf.DUMMYFUNCTION("""COMPUTED_VALUE"""),126.32)</f>
        <v>126.32</v>
      </c>
    </row>
    <row r="984">
      <c r="A984" s="2">
        <f>IFERROR(__xludf.DUMMYFUNCTION("""COMPUTED_VALUE"""),41604.666666666664)</f>
        <v>41604.66667</v>
      </c>
      <c r="B984" s="1">
        <f>IFERROR(__xludf.DUMMYFUNCTION("""COMPUTED_VALUE"""),126.06)</f>
        <v>126.06</v>
      </c>
    </row>
    <row r="985">
      <c r="A985" s="2">
        <f>IFERROR(__xludf.DUMMYFUNCTION("""COMPUTED_VALUE"""),41605.666666666664)</f>
        <v>41605.66667</v>
      </c>
      <c r="B985" s="1">
        <f>IFERROR(__xludf.DUMMYFUNCTION("""COMPUTED_VALUE"""),125.04)</f>
        <v>125.04</v>
      </c>
    </row>
    <row r="986">
      <c r="A986" s="2">
        <f>IFERROR(__xludf.DUMMYFUNCTION("""COMPUTED_VALUE"""),41607.666666666664)</f>
        <v>41607.66667</v>
      </c>
      <c r="B986" s="1">
        <f>IFERROR(__xludf.DUMMYFUNCTION("""COMPUTED_VALUE"""),124.93)</f>
        <v>124.93</v>
      </c>
    </row>
    <row r="987">
      <c r="A987" s="2">
        <f>IFERROR(__xludf.DUMMYFUNCTION("""COMPUTED_VALUE"""),41610.666666666664)</f>
        <v>41610.66667</v>
      </c>
      <c r="B987" s="1">
        <f>IFERROR(__xludf.DUMMYFUNCTION("""COMPUTED_VALUE"""),124.93)</f>
        <v>124.93</v>
      </c>
    </row>
    <row r="988">
      <c r="A988" s="2">
        <f>IFERROR(__xludf.DUMMYFUNCTION("""COMPUTED_VALUE"""),41611.666666666664)</f>
        <v>41611.66667</v>
      </c>
      <c r="B988" s="1">
        <f>IFERROR(__xludf.DUMMYFUNCTION("""COMPUTED_VALUE"""),125.32)</f>
        <v>125.32</v>
      </c>
    </row>
    <row r="989">
      <c r="A989" s="2">
        <f>IFERROR(__xludf.DUMMYFUNCTION("""COMPUTED_VALUE"""),41612.666666666664)</f>
        <v>41612.66667</v>
      </c>
      <c r="B989" s="1">
        <f>IFERROR(__xludf.DUMMYFUNCTION("""COMPUTED_VALUE"""),124.93)</f>
        <v>124.93</v>
      </c>
    </row>
    <row r="990">
      <c r="A990" s="2">
        <f>IFERROR(__xludf.DUMMYFUNCTION("""COMPUTED_VALUE"""),41613.666666666664)</f>
        <v>41613.66667</v>
      </c>
      <c r="B990" s="1">
        <f>IFERROR(__xludf.DUMMYFUNCTION("""COMPUTED_VALUE"""),124.46)</f>
        <v>124.46</v>
      </c>
    </row>
    <row r="991">
      <c r="A991" s="2">
        <f>IFERROR(__xludf.DUMMYFUNCTION("""COMPUTED_VALUE"""),41614.666666666664)</f>
        <v>41614.66667</v>
      </c>
      <c r="B991" s="1">
        <f>IFERROR(__xludf.DUMMYFUNCTION("""COMPUTED_VALUE"""),124.9)</f>
        <v>124.9</v>
      </c>
    </row>
    <row r="992">
      <c r="A992" s="2">
        <f>IFERROR(__xludf.DUMMYFUNCTION("""COMPUTED_VALUE"""),41617.666666666664)</f>
        <v>41617.66667</v>
      </c>
      <c r="B992" s="1">
        <f>IFERROR(__xludf.DUMMYFUNCTION("""COMPUTED_VALUE"""),124.98)</f>
        <v>124.98</v>
      </c>
    </row>
    <row r="993">
      <c r="A993" s="2">
        <f>IFERROR(__xludf.DUMMYFUNCTION("""COMPUTED_VALUE"""),41618.666666666664)</f>
        <v>41618.66667</v>
      </c>
      <c r="B993" s="1">
        <f>IFERROR(__xludf.DUMMYFUNCTION("""COMPUTED_VALUE"""),124.58)</f>
        <v>124.58</v>
      </c>
    </row>
    <row r="994">
      <c r="A994" s="2">
        <f>IFERROR(__xludf.DUMMYFUNCTION("""COMPUTED_VALUE"""),41619.666666666664)</f>
        <v>41619.66667</v>
      </c>
      <c r="B994" s="1">
        <f>IFERROR(__xludf.DUMMYFUNCTION("""COMPUTED_VALUE"""),122.81)</f>
        <v>122.81</v>
      </c>
    </row>
    <row r="995">
      <c r="A995" s="2">
        <f>IFERROR(__xludf.DUMMYFUNCTION("""COMPUTED_VALUE"""),41620.666666666664)</f>
        <v>41620.66667</v>
      </c>
      <c r="B995" s="1">
        <f>IFERROR(__xludf.DUMMYFUNCTION("""COMPUTED_VALUE"""),123.4)</f>
        <v>123.4</v>
      </c>
    </row>
    <row r="996">
      <c r="A996" s="2">
        <f>IFERROR(__xludf.DUMMYFUNCTION("""COMPUTED_VALUE"""),41621.666666666664)</f>
        <v>41621.66667</v>
      </c>
      <c r="B996" s="1">
        <f>IFERROR(__xludf.DUMMYFUNCTION("""COMPUTED_VALUE"""),122.93)</f>
        <v>122.93</v>
      </c>
    </row>
    <row r="997">
      <c r="A997" s="2">
        <f>IFERROR(__xludf.DUMMYFUNCTION("""COMPUTED_VALUE"""),41624.666666666664)</f>
        <v>41624.66667</v>
      </c>
      <c r="B997" s="1">
        <f>IFERROR(__xludf.DUMMYFUNCTION("""COMPUTED_VALUE"""),124.15)</f>
        <v>124.15</v>
      </c>
    </row>
    <row r="998">
      <c r="A998" s="2">
        <f>IFERROR(__xludf.DUMMYFUNCTION("""COMPUTED_VALUE"""),41625.666666666664)</f>
        <v>41625.66667</v>
      </c>
      <c r="B998" s="1">
        <f>IFERROR(__xludf.DUMMYFUNCTION("""COMPUTED_VALUE"""),123.46)</f>
        <v>123.46</v>
      </c>
    </row>
    <row r="999">
      <c r="A999" s="2">
        <f>IFERROR(__xludf.DUMMYFUNCTION("""COMPUTED_VALUE"""),41626.666666666664)</f>
        <v>41626.66667</v>
      </c>
      <c r="B999" s="1">
        <f>IFERROR(__xludf.DUMMYFUNCTION("""COMPUTED_VALUE"""),125.33)</f>
        <v>125.33</v>
      </c>
    </row>
    <row r="1000">
      <c r="A1000" s="2">
        <f>IFERROR(__xludf.DUMMYFUNCTION("""COMPUTED_VALUE"""),41627.666666666664)</f>
        <v>41627.66667</v>
      </c>
      <c r="B1000" s="1">
        <f>IFERROR(__xludf.DUMMYFUNCTION("""COMPUTED_VALUE"""),125.54)</f>
        <v>125.54</v>
      </c>
    </row>
    <row r="1001">
      <c r="A1001" s="2">
        <f>IFERROR(__xludf.DUMMYFUNCTION("""COMPUTED_VALUE"""),41628.666666666664)</f>
        <v>41628.66667</v>
      </c>
      <c r="B1001" s="1">
        <f>IFERROR(__xludf.DUMMYFUNCTION("""COMPUTED_VALUE"""),123.85)</f>
        <v>123.85</v>
      </c>
    </row>
    <row r="1002">
      <c r="A1002" s="2">
        <f>IFERROR(__xludf.DUMMYFUNCTION("""COMPUTED_VALUE"""),41631.666666666664)</f>
        <v>41631.66667</v>
      </c>
      <c r="B1002" s="1">
        <f>IFERROR(__xludf.DUMMYFUNCTION("""COMPUTED_VALUE"""),123.9)</f>
        <v>123.9</v>
      </c>
    </row>
    <row r="1003">
      <c r="A1003" s="2">
        <f>IFERROR(__xludf.DUMMYFUNCTION("""COMPUTED_VALUE"""),41632.666666666664)</f>
        <v>41632.66667</v>
      </c>
      <c r="B1003" s="1">
        <f>IFERROR(__xludf.DUMMYFUNCTION("""COMPUTED_VALUE"""),124.74)</f>
        <v>124.74</v>
      </c>
    </row>
    <row r="1004">
      <c r="A1004" s="2">
        <f>IFERROR(__xludf.DUMMYFUNCTION("""COMPUTED_VALUE"""),41634.666666666664)</f>
        <v>41634.66667</v>
      </c>
      <c r="B1004" s="1">
        <f>IFERROR(__xludf.DUMMYFUNCTION("""COMPUTED_VALUE"""),125.66)</f>
        <v>125.66</v>
      </c>
    </row>
    <row r="1005">
      <c r="A1005" s="2">
        <f>IFERROR(__xludf.DUMMYFUNCTION("""COMPUTED_VALUE"""),41635.666666666664)</f>
        <v>41635.66667</v>
      </c>
      <c r="B1005" s="1">
        <f>IFERROR(__xludf.DUMMYFUNCTION("""COMPUTED_VALUE"""),126.38)</f>
        <v>126.38</v>
      </c>
    </row>
    <row r="1006">
      <c r="A1006" s="2">
        <f>IFERROR(__xludf.DUMMYFUNCTION("""COMPUTED_VALUE"""),41638.666666666664)</f>
        <v>41638.66667</v>
      </c>
      <c r="B1006" s="1">
        <f>IFERROR(__xludf.DUMMYFUNCTION("""COMPUTED_VALUE"""),125.43)</f>
        <v>125.43</v>
      </c>
    </row>
    <row r="1007">
      <c r="A1007" s="2">
        <f>IFERROR(__xludf.DUMMYFUNCTION("""COMPUTED_VALUE"""),41639.666666666664)</f>
        <v>41639.66667</v>
      </c>
      <c r="B1007" s="1">
        <f>IFERROR(__xludf.DUMMYFUNCTION("""COMPUTED_VALUE"""),126.43)</f>
        <v>126.43</v>
      </c>
    </row>
    <row r="1008">
      <c r="A1008" s="2">
        <f>IFERROR(__xludf.DUMMYFUNCTION("""COMPUTED_VALUE"""),41641.666666666664)</f>
        <v>41641.66667</v>
      </c>
      <c r="B1008" s="1">
        <f>IFERROR(__xludf.DUMMYFUNCTION("""COMPUTED_VALUE"""),124.62)</f>
        <v>124.62</v>
      </c>
    </row>
    <row r="1009">
      <c r="A1009" s="2">
        <f>IFERROR(__xludf.DUMMYFUNCTION("""COMPUTED_VALUE"""),41642.666666666664)</f>
        <v>41642.66667</v>
      </c>
      <c r="B1009" s="1">
        <f>IFERROR(__xludf.DUMMYFUNCTION("""COMPUTED_VALUE"""),124.32)</f>
        <v>124.32</v>
      </c>
    </row>
    <row r="1010">
      <c r="A1010" s="2">
        <f>IFERROR(__xludf.DUMMYFUNCTION("""COMPUTED_VALUE"""),41645.666666666664)</f>
        <v>41645.66667</v>
      </c>
      <c r="B1010" s="1">
        <f>IFERROR(__xludf.DUMMYFUNCTION("""COMPUTED_VALUE"""),124.29)</f>
        <v>124.29</v>
      </c>
    </row>
    <row r="1011">
      <c r="A1011" s="2">
        <f>IFERROR(__xludf.DUMMYFUNCTION("""COMPUTED_VALUE"""),41646.666666666664)</f>
        <v>41646.66667</v>
      </c>
      <c r="B1011" s="1">
        <f>IFERROR(__xludf.DUMMYFUNCTION("""COMPUTED_VALUE"""),125.26)</f>
        <v>125.26</v>
      </c>
    </row>
    <row r="1012">
      <c r="A1012" s="2">
        <f>IFERROR(__xludf.DUMMYFUNCTION("""COMPUTED_VALUE"""),41647.666666666664)</f>
        <v>41647.66667</v>
      </c>
      <c r="B1012" s="1">
        <f>IFERROR(__xludf.DUMMYFUNCTION("""COMPUTED_VALUE"""),124.45)</f>
        <v>124.45</v>
      </c>
    </row>
    <row r="1013">
      <c r="A1013" s="2">
        <f>IFERROR(__xludf.DUMMYFUNCTION("""COMPUTED_VALUE"""),41648.666666666664)</f>
        <v>41648.66667</v>
      </c>
      <c r="B1013" s="1">
        <f>IFERROR(__xludf.DUMMYFUNCTION("""COMPUTED_VALUE"""),124.02)</f>
        <v>124.02</v>
      </c>
    </row>
    <row r="1014">
      <c r="A1014" s="2">
        <f>IFERROR(__xludf.DUMMYFUNCTION("""COMPUTED_VALUE"""),41649.666666666664)</f>
        <v>41649.66667</v>
      </c>
      <c r="B1014" s="1">
        <f>IFERROR(__xludf.DUMMYFUNCTION("""COMPUTED_VALUE"""),124.23)</f>
        <v>124.23</v>
      </c>
    </row>
    <row r="1015">
      <c r="A1015" s="2">
        <f>IFERROR(__xludf.DUMMYFUNCTION("""COMPUTED_VALUE"""),41652.666666666664)</f>
        <v>41652.66667</v>
      </c>
      <c r="B1015" s="1">
        <f>IFERROR(__xludf.DUMMYFUNCTION("""COMPUTED_VALUE"""),121.82)</f>
        <v>121.82</v>
      </c>
    </row>
    <row r="1016">
      <c r="A1016" s="2">
        <f>IFERROR(__xludf.DUMMYFUNCTION("""COMPUTED_VALUE"""),41653.666666666664)</f>
        <v>41653.66667</v>
      </c>
      <c r="B1016" s="1">
        <f>IFERROR(__xludf.DUMMYFUNCTION("""COMPUTED_VALUE"""),123.33)</f>
        <v>123.33</v>
      </c>
    </row>
    <row r="1017">
      <c r="A1017" s="2">
        <f>IFERROR(__xludf.DUMMYFUNCTION("""COMPUTED_VALUE"""),41654.666666666664)</f>
        <v>41654.66667</v>
      </c>
      <c r="B1017" s="1">
        <f>IFERROR(__xludf.DUMMYFUNCTION("""COMPUTED_VALUE"""),123.0)</f>
        <v>123</v>
      </c>
    </row>
    <row r="1018">
      <c r="A1018" s="2">
        <f>IFERROR(__xludf.DUMMYFUNCTION("""COMPUTED_VALUE"""),41655.666666666664)</f>
        <v>41655.66667</v>
      </c>
      <c r="B1018" s="1">
        <f>IFERROR(__xludf.DUMMYFUNCTION("""COMPUTED_VALUE"""),123.17)</f>
        <v>123.17</v>
      </c>
    </row>
    <row r="1019">
      <c r="A1019" s="2">
        <f>IFERROR(__xludf.DUMMYFUNCTION("""COMPUTED_VALUE"""),41656.666666666664)</f>
        <v>41656.66667</v>
      </c>
      <c r="B1019" s="1">
        <f>IFERROR(__xludf.DUMMYFUNCTION("""COMPUTED_VALUE"""),123.06)</f>
        <v>123.06</v>
      </c>
    </row>
    <row r="1020">
      <c r="A1020" s="2">
        <f>IFERROR(__xludf.DUMMYFUNCTION("""COMPUTED_VALUE"""),41660.666666666664)</f>
        <v>41660.66667</v>
      </c>
      <c r="B1020" s="1">
        <f>IFERROR(__xludf.DUMMYFUNCTION("""COMPUTED_VALUE"""),123.77)</f>
        <v>123.77</v>
      </c>
    </row>
    <row r="1021">
      <c r="A1021" s="2">
        <f>IFERROR(__xludf.DUMMYFUNCTION("""COMPUTED_VALUE"""),41661.666666666664)</f>
        <v>41661.66667</v>
      </c>
      <c r="B1021" s="1">
        <f>IFERROR(__xludf.DUMMYFUNCTION("""COMPUTED_VALUE"""),124.42)</f>
        <v>124.42</v>
      </c>
    </row>
    <row r="1022">
      <c r="A1022" s="2">
        <f>IFERROR(__xludf.DUMMYFUNCTION("""COMPUTED_VALUE"""),41662.666666666664)</f>
        <v>41662.66667</v>
      </c>
      <c r="B1022" s="1">
        <f>IFERROR(__xludf.DUMMYFUNCTION("""COMPUTED_VALUE"""),122.98)</f>
        <v>122.98</v>
      </c>
    </row>
    <row r="1023">
      <c r="A1023" s="2">
        <f>IFERROR(__xludf.DUMMYFUNCTION("""COMPUTED_VALUE"""),41663.666666666664)</f>
        <v>41663.66667</v>
      </c>
      <c r="B1023" s="1">
        <f>IFERROR(__xludf.DUMMYFUNCTION("""COMPUTED_VALUE"""),120.3)</f>
        <v>120.3</v>
      </c>
    </row>
    <row r="1024">
      <c r="A1024" s="2">
        <f>IFERROR(__xludf.DUMMYFUNCTION("""COMPUTED_VALUE"""),41666.666666666664)</f>
        <v>41666.66667</v>
      </c>
      <c r="B1024" s="1">
        <f>IFERROR(__xludf.DUMMYFUNCTION("""COMPUTED_VALUE"""),119.69)</f>
        <v>119.69</v>
      </c>
    </row>
    <row r="1025">
      <c r="A1025" s="2">
        <f>IFERROR(__xludf.DUMMYFUNCTION("""COMPUTED_VALUE"""),41667.666666666664)</f>
        <v>41667.66667</v>
      </c>
      <c r="B1025" s="1">
        <f>IFERROR(__xludf.DUMMYFUNCTION("""COMPUTED_VALUE"""),120.72)</f>
        <v>120.72</v>
      </c>
    </row>
    <row r="1026">
      <c r="A1026" s="2">
        <f>IFERROR(__xludf.DUMMYFUNCTION("""COMPUTED_VALUE"""),41668.666666666664)</f>
        <v>41668.66667</v>
      </c>
      <c r="B1026" s="1">
        <f>IFERROR(__xludf.DUMMYFUNCTION("""COMPUTED_VALUE"""),120.07)</f>
        <v>120.07</v>
      </c>
    </row>
    <row r="1027">
      <c r="A1027" s="2">
        <f>IFERROR(__xludf.DUMMYFUNCTION("""COMPUTED_VALUE"""),41669.666666666664)</f>
        <v>41669.66667</v>
      </c>
      <c r="B1027" s="1">
        <f>IFERROR(__xludf.DUMMYFUNCTION("""COMPUTED_VALUE"""),120.36)</f>
        <v>120.36</v>
      </c>
    </row>
    <row r="1028">
      <c r="A1028" s="2">
        <f>IFERROR(__xludf.DUMMYFUNCTION("""COMPUTED_VALUE"""),41670.666666666664)</f>
        <v>41670.66667</v>
      </c>
      <c r="B1028" s="1">
        <f>IFERROR(__xludf.DUMMYFUNCTION("""COMPUTED_VALUE"""),118.68)</f>
        <v>118.68</v>
      </c>
    </row>
    <row r="1029">
      <c r="A1029" s="2">
        <f>IFERROR(__xludf.DUMMYFUNCTION("""COMPUTED_VALUE"""),41673.666666666664)</f>
        <v>41673.66667</v>
      </c>
      <c r="B1029" s="1">
        <f>IFERROR(__xludf.DUMMYFUNCTION("""COMPUTED_VALUE"""),116.54)</f>
        <v>116.54</v>
      </c>
    </row>
    <row r="1030">
      <c r="A1030" s="2">
        <f>IFERROR(__xludf.DUMMYFUNCTION("""COMPUTED_VALUE"""),41674.666666666664)</f>
        <v>41674.66667</v>
      </c>
      <c r="B1030" s="1">
        <f>IFERROR(__xludf.DUMMYFUNCTION("""COMPUTED_VALUE"""),117.5)</f>
        <v>117.5</v>
      </c>
    </row>
    <row r="1031">
      <c r="A1031" s="2">
        <f>IFERROR(__xludf.DUMMYFUNCTION("""COMPUTED_VALUE"""),41675.666666666664)</f>
        <v>41675.66667</v>
      </c>
      <c r="B1031" s="1">
        <f>IFERROR(__xludf.DUMMYFUNCTION("""COMPUTED_VALUE"""),116.33)</f>
        <v>116.33</v>
      </c>
    </row>
    <row r="1032">
      <c r="A1032" s="2">
        <f>IFERROR(__xludf.DUMMYFUNCTION("""COMPUTED_VALUE"""),41676.666666666664)</f>
        <v>41676.66667</v>
      </c>
      <c r="B1032" s="1">
        <f>IFERROR(__xludf.DUMMYFUNCTION("""COMPUTED_VALUE"""),118.2)</f>
        <v>118.2</v>
      </c>
    </row>
    <row r="1033">
      <c r="A1033" s="2">
        <f>IFERROR(__xludf.DUMMYFUNCTION("""COMPUTED_VALUE"""),41677.666666666664)</f>
        <v>41677.66667</v>
      </c>
      <c r="B1033" s="1">
        <f>IFERROR(__xludf.DUMMYFUNCTION("""COMPUTED_VALUE"""),119.44)</f>
        <v>119.44</v>
      </c>
    </row>
    <row r="1034">
      <c r="A1034" s="2">
        <f>IFERROR(__xludf.DUMMYFUNCTION("""COMPUTED_VALUE"""),41680.666666666664)</f>
        <v>41680.66667</v>
      </c>
      <c r="B1034" s="1">
        <f>IFERROR(__xludf.DUMMYFUNCTION("""COMPUTED_VALUE"""),118.69)</f>
        <v>118.69</v>
      </c>
    </row>
    <row r="1035">
      <c r="A1035" s="2">
        <f>IFERROR(__xludf.DUMMYFUNCTION("""COMPUTED_VALUE"""),41681.666666666664)</f>
        <v>41681.66667</v>
      </c>
      <c r="B1035" s="1">
        <f>IFERROR(__xludf.DUMMYFUNCTION("""COMPUTED_VALUE"""),120.4)</f>
        <v>120.4</v>
      </c>
    </row>
    <row r="1036">
      <c r="A1036" s="2">
        <f>IFERROR(__xludf.DUMMYFUNCTION("""COMPUTED_VALUE"""),41682.666666666664)</f>
        <v>41682.66667</v>
      </c>
      <c r="B1036" s="1">
        <f>IFERROR(__xludf.DUMMYFUNCTION("""COMPUTED_VALUE"""),120.37)</f>
        <v>120.37</v>
      </c>
    </row>
    <row r="1037">
      <c r="A1037" s="2">
        <f>IFERROR(__xludf.DUMMYFUNCTION("""COMPUTED_VALUE"""),41683.666666666664)</f>
        <v>41683.66667</v>
      </c>
      <c r="B1037" s="1">
        <f>IFERROR(__xludf.DUMMYFUNCTION("""COMPUTED_VALUE"""),121.0)</f>
        <v>121</v>
      </c>
    </row>
    <row r="1038">
      <c r="A1038" s="2">
        <f>IFERROR(__xludf.DUMMYFUNCTION("""COMPUTED_VALUE"""),41684.666666666664)</f>
        <v>41684.66667</v>
      </c>
      <c r="B1038" s="1">
        <f>IFERROR(__xludf.DUMMYFUNCTION("""COMPUTED_VALUE"""),122.69)</f>
        <v>122.69</v>
      </c>
    </row>
    <row r="1039">
      <c r="A1039" s="2">
        <f>IFERROR(__xludf.DUMMYFUNCTION("""COMPUTED_VALUE"""),41688.666666666664)</f>
        <v>41688.66667</v>
      </c>
      <c r="B1039" s="1">
        <f>IFERROR(__xludf.DUMMYFUNCTION("""COMPUTED_VALUE"""),123.31)</f>
        <v>123.31</v>
      </c>
    </row>
    <row r="1040">
      <c r="A1040" s="2">
        <f>IFERROR(__xludf.DUMMYFUNCTION("""COMPUTED_VALUE"""),41689.666666666664)</f>
        <v>41689.66667</v>
      </c>
      <c r="B1040" s="1">
        <f>IFERROR(__xludf.DUMMYFUNCTION("""COMPUTED_VALUE"""),123.22)</f>
        <v>123.22</v>
      </c>
    </row>
    <row r="1041">
      <c r="A1041" s="2">
        <f>IFERROR(__xludf.DUMMYFUNCTION("""COMPUTED_VALUE"""),41690.666666666664)</f>
        <v>41690.66667</v>
      </c>
      <c r="B1041" s="1">
        <f>IFERROR(__xludf.DUMMYFUNCTION("""COMPUTED_VALUE"""),124.1)</f>
        <v>124.1</v>
      </c>
    </row>
    <row r="1042">
      <c r="A1042" s="2">
        <f>IFERROR(__xludf.DUMMYFUNCTION("""COMPUTED_VALUE"""),41691.666666666664)</f>
        <v>41691.66667</v>
      </c>
      <c r="B1042" s="1">
        <f>IFERROR(__xludf.DUMMYFUNCTION("""COMPUTED_VALUE"""),123.38)</f>
        <v>123.38</v>
      </c>
    </row>
    <row r="1043">
      <c r="A1043" s="2">
        <f>IFERROR(__xludf.DUMMYFUNCTION("""COMPUTED_VALUE"""),41694.666666666664)</f>
        <v>41694.66667</v>
      </c>
      <c r="B1043" s="1">
        <f>IFERROR(__xludf.DUMMYFUNCTION("""COMPUTED_VALUE"""),125.42)</f>
        <v>125.42</v>
      </c>
    </row>
    <row r="1044">
      <c r="A1044" s="2">
        <f>IFERROR(__xludf.DUMMYFUNCTION("""COMPUTED_VALUE"""),41695.666666666664)</f>
        <v>41695.66667</v>
      </c>
      <c r="B1044" s="1">
        <f>IFERROR(__xludf.DUMMYFUNCTION("""COMPUTED_VALUE"""),125.28)</f>
        <v>125.28</v>
      </c>
    </row>
    <row r="1045">
      <c r="A1045" s="2">
        <f>IFERROR(__xludf.DUMMYFUNCTION("""COMPUTED_VALUE"""),41696.666666666664)</f>
        <v>41696.66667</v>
      </c>
      <c r="B1045" s="1">
        <f>IFERROR(__xludf.DUMMYFUNCTION("""COMPUTED_VALUE"""),124.54)</f>
        <v>124.54</v>
      </c>
    </row>
    <row r="1046">
      <c r="A1046" s="2">
        <f>IFERROR(__xludf.DUMMYFUNCTION("""COMPUTED_VALUE"""),41697.666666666664)</f>
        <v>41697.66667</v>
      </c>
      <c r="B1046" s="1">
        <f>IFERROR(__xludf.DUMMYFUNCTION("""COMPUTED_VALUE"""),124.57)</f>
        <v>124.57</v>
      </c>
    </row>
    <row r="1047">
      <c r="A1047" s="2">
        <f>IFERROR(__xludf.DUMMYFUNCTION("""COMPUTED_VALUE"""),41698.666666666664)</f>
        <v>41698.66667</v>
      </c>
      <c r="B1047" s="1">
        <f>IFERROR(__xludf.DUMMYFUNCTION("""COMPUTED_VALUE"""),125.29)</f>
        <v>125.29</v>
      </c>
    </row>
    <row r="1048">
      <c r="A1048" s="2">
        <f>IFERROR(__xludf.DUMMYFUNCTION("""COMPUTED_VALUE"""),41701.666666666664)</f>
        <v>41701.66667</v>
      </c>
      <c r="B1048" s="1">
        <f>IFERROR(__xludf.DUMMYFUNCTION("""COMPUTED_VALUE"""),124.58)</f>
        <v>124.58</v>
      </c>
    </row>
    <row r="1049">
      <c r="A1049" s="2">
        <f>IFERROR(__xludf.DUMMYFUNCTION("""COMPUTED_VALUE"""),41702.666666666664)</f>
        <v>41702.66667</v>
      </c>
      <c r="B1049" s="1">
        <f>IFERROR(__xludf.DUMMYFUNCTION("""COMPUTED_VALUE"""),125.98)</f>
        <v>125.98</v>
      </c>
    </row>
    <row r="1050">
      <c r="A1050" s="2">
        <f>IFERROR(__xludf.DUMMYFUNCTION("""COMPUTED_VALUE"""),41703.666666666664)</f>
        <v>41703.66667</v>
      </c>
      <c r="B1050" s="1">
        <f>IFERROR(__xludf.DUMMYFUNCTION("""COMPUTED_VALUE"""),124.65)</f>
        <v>124.65</v>
      </c>
    </row>
    <row r="1051">
      <c r="A1051" s="2">
        <f>IFERROR(__xludf.DUMMYFUNCTION("""COMPUTED_VALUE"""),41704.666666666664)</f>
        <v>41704.66667</v>
      </c>
      <c r="B1051" s="1">
        <f>IFERROR(__xludf.DUMMYFUNCTION("""COMPUTED_VALUE"""),125.44)</f>
        <v>125.44</v>
      </c>
    </row>
    <row r="1052">
      <c r="A1052" s="2">
        <f>IFERROR(__xludf.DUMMYFUNCTION("""COMPUTED_VALUE"""),41705.666666666664)</f>
        <v>41705.66667</v>
      </c>
      <c r="B1052" s="1">
        <f>IFERROR(__xludf.DUMMYFUNCTION("""COMPUTED_VALUE"""),125.69)</f>
        <v>125.69</v>
      </c>
    </row>
    <row r="1053">
      <c r="A1053" s="2">
        <f>IFERROR(__xludf.DUMMYFUNCTION("""COMPUTED_VALUE"""),41708.666666666664)</f>
        <v>41708.66667</v>
      </c>
      <c r="B1053" s="1">
        <f>IFERROR(__xludf.DUMMYFUNCTION("""COMPUTED_VALUE"""),125.95)</f>
        <v>125.95</v>
      </c>
    </row>
    <row r="1054">
      <c r="A1054" s="2">
        <f>IFERROR(__xludf.DUMMYFUNCTION("""COMPUTED_VALUE"""),41709.666666666664)</f>
        <v>41709.66667</v>
      </c>
      <c r="B1054" s="1">
        <f>IFERROR(__xludf.DUMMYFUNCTION("""COMPUTED_VALUE"""),124.32)</f>
        <v>124.32</v>
      </c>
    </row>
    <row r="1055">
      <c r="A1055" s="2">
        <f>IFERROR(__xludf.DUMMYFUNCTION("""COMPUTED_VALUE"""),41710.666666666664)</f>
        <v>41710.66667</v>
      </c>
      <c r="B1055" s="1">
        <f>IFERROR(__xludf.DUMMYFUNCTION("""COMPUTED_VALUE"""),124.45)</f>
        <v>124.45</v>
      </c>
    </row>
    <row r="1056">
      <c r="A1056" s="2">
        <f>IFERROR(__xludf.DUMMYFUNCTION("""COMPUTED_VALUE"""),41711.666666666664)</f>
        <v>41711.66667</v>
      </c>
      <c r="B1056" s="1">
        <f>IFERROR(__xludf.DUMMYFUNCTION("""COMPUTED_VALUE"""),123.21)</f>
        <v>123.21</v>
      </c>
    </row>
    <row r="1057">
      <c r="A1057" s="2">
        <f>IFERROR(__xludf.DUMMYFUNCTION("""COMPUTED_VALUE"""),41712.666666666664)</f>
        <v>41712.66667</v>
      </c>
      <c r="B1057" s="1">
        <f>IFERROR(__xludf.DUMMYFUNCTION("""COMPUTED_VALUE"""),123.56)</f>
        <v>123.56</v>
      </c>
    </row>
    <row r="1058">
      <c r="A1058" s="2">
        <f>IFERROR(__xludf.DUMMYFUNCTION("""COMPUTED_VALUE"""),41715.666666666664)</f>
        <v>41715.66667</v>
      </c>
      <c r="B1058" s="1">
        <f>IFERROR(__xludf.DUMMYFUNCTION("""COMPUTED_VALUE"""),124.35)</f>
        <v>124.35</v>
      </c>
    </row>
    <row r="1059">
      <c r="A1059" s="2">
        <f>IFERROR(__xludf.DUMMYFUNCTION("""COMPUTED_VALUE"""),41716.666666666664)</f>
        <v>41716.66667</v>
      </c>
      <c r="B1059" s="1">
        <f>IFERROR(__xludf.DUMMYFUNCTION("""COMPUTED_VALUE"""),125.45)</f>
        <v>125.45</v>
      </c>
    </row>
    <row r="1060">
      <c r="A1060" s="2">
        <f>IFERROR(__xludf.DUMMYFUNCTION("""COMPUTED_VALUE"""),41717.666666666664)</f>
        <v>41717.66667</v>
      </c>
      <c r="B1060" s="1">
        <f>IFERROR(__xludf.DUMMYFUNCTION("""COMPUTED_VALUE"""),124.42)</f>
        <v>124.42</v>
      </c>
    </row>
    <row r="1061">
      <c r="A1061" s="2">
        <f>IFERROR(__xludf.DUMMYFUNCTION("""COMPUTED_VALUE"""),41718.666666666664)</f>
        <v>41718.66667</v>
      </c>
      <c r="B1061" s="1">
        <f>IFERROR(__xludf.DUMMYFUNCTION("""COMPUTED_VALUE"""),125.02)</f>
        <v>125.02</v>
      </c>
    </row>
    <row r="1062">
      <c r="A1062" s="2">
        <f>IFERROR(__xludf.DUMMYFUNCTION("""COMPUTED_VALUE"""),41719.666666666664)</f>
        <v>41719.66667</v>
      </c>
      <c r="B1062" s="1">
        <f>IFERROR(__xludf.DUMMYFUNCTION("""COMPUTED_VALUE"""),125.5)</f>
        <v>125.5</v>
      </c>
    </row>
    <row r="1063">
      <c r="A1063" s="2">
        <f>IFERROR(__xludf.DUMMYFUNCTION("""COMPUTED_VALUE"""),41722.666666666664)</f>
        <v>41722.66667</v>
      </c>
      <c r="B1063" s="1">
        <f>IFERROR(__xludf.DUMMYFUNCTION("""COMPUTED_VALUE"""),125.14)</f>
        <v>125.14</v>
      </c>
    </row>
    <row r="1064">
      <c r="A1064" s="2">
        <f>IFERROR(__xludf.DUMMYFUNCTION("""COMPUTED_VALUE"""),41723.666666666664)</f>
        <v>41723.66667</v>
      </c>
      <c r="B1064" s="1">
        <f>IFERROR(__xludf.DUMMYFUNCTION("""COMPUTED_VALUE"""),126.17)</f>
        <v>126.17</v>
      </c>
    </row>
    <row r="1065">
      <c r="A1065" s="2">
        <f>IFERROR(__xludf.DUMMYFUNCTION("""COMPUTED_VALUE"""),41724.666666666664)</f>
        <v>41724.66667</v>
      </c>
      <c r="B1065" s="1">
        <f>IFERROR(__xludf.DUMMYFUNCTION("""COMPUTED_VALUE"""),125.62)</f>
        <v>125.62</v>
      </c>
    </row>
    <row r="1066">
      <c r="A1066" s="2">
        <f>IFERROR(__xludf.DUMMYFUNCTION("""COMPUTED_VALUE"""),41725.666666666664)</f>
        <v>41725.66667</v>
      </c>
      <c r="B1066" s="1">
        <f>IFERROR(__xludf.DUMMYFUNCTION("""COMPUTED_VALUE"""),126.78)</f>
        <v>126.78</v>
      </c>
    </row>
    <row r="1067">
      <c r="A1067" s="2">
        <f>IFERROR(__xludf.DUMMYFUNCTION("""COMPUTED_VALUE"""),41726.666666666664)</f>
        <v>41726.66667</v>
      </c>
      <c r="B1067" s="1">
        <f>IFERROR(__xludf.DUMMYFUNCTION("""COMPUTED_VALUE"""),128.37)</f>
        <v>128.37</v>
      </c>
    </row>
    <row r="1068">
      <c r="A1068" s="2">
        <f>IFERROR(__xludf.DUMMYFUNCTION("""COMPUTED_VALUE"""),41729.666666666664)</f>
        <v>41729.66667</v>
      </c>
      <c r="B1068" s="1">
        <f>IFERROR(__xludf.DUMMYFUNCTION("""COMPUTED_VALUE"""),128.41)</f>
        <v>128.41</v>
      </c>
    </row>
    <row r="1069">
      <c r="A1069" s="2">
        <f>IFERROR(__xludf.DUMMYFUNCTION("""COMPUTED_VALUE"""),41730.666666666664)</f>
        <v>41730.66667</v>
      </c>
      <c r="B1069" s="1">
        <f>IFERROR(__xludf.DUMMYFUNCTION("""COMPUTED_VALUE"""),129.14)</f>
        <v>129.14</v>
      </c>
    </row>
    <row r="1070">
      <c r="A1070" s="2">
        <f>IFERROR(__xludf.DUMMYFUNCTION("""COMPUTED_VALUE"""),41731.666666666664)</f>
        <v>41731.66667</v>
      </c>
      <c r="B1070" s="1">
        <f>IFERROR(__xludf.DUMMYFUNCTION("""COMPUTED_VALUE"""),129.65)</f>
        <v>129.65</v>
      </c>
    </row>
    <row r="1071">
      <c r="A1071" s="2">
        <f>IFERROR(__xludf.DUMMYFUNCTION("""COMPUTED_VALUE"""),41732.666666666664)</f>
        <v>41732.66667</v>
      </c>
      <c r="B1071" s="1">
        <f>IFERROR(__xludf.DUMMYFUNCTION("""COMPUTED_VALUE"""),130.16)</f>
        <v>130.16</v>
      </c>
    </row>
    <row r="1072">
      <c r="A1072" s="2">
        <f>IFERROR(__xludf.DUMMYFUNCTION("""COMPUTED_VALUE"""),41733.666666666664)</f>
        <v>41733.66667</v>
      </c>
      <c r="B1072" s="1">
        <f>IFERROR(__xludf.DUMMYFUNCTION("""COMPUTED_VALUE"""),129.64)</f>
        <v>129.64</v>
      </c>
    </row>
    <row r="1073">
      <c r="A1073" s="2">
        <f>IFERROR(__xludf.DUMMYFUNCTION("""COMPUTED_VALUE"""),41736.666666666664)</f>
        <v>41736.66667</v>
      </c>
      <c r="B1073" s="1">
        <f>IFERROR(__xludf.DUMMYFUNCTION("""COMPUTED_VALUE"""),127.63)</f>
        <v>127.63</v>
      </c>
    </row>
    <row r="1074">
      <c r="A1074" s="2">
        <f>IFERROR(__xludf.DUMMYFUNCTION("""COMPUTED_VALUE"""),41737.666666666664)</f>
        <v>41737.66667</v>
      </c>
      <c r="B1074" s="1">
        <f>IFERROR(__xludf.DUMMYFUNCTION("""COMPUTED_VALUE"""),128.94)</f>
        <v>128.94</v>
      </c>
    </row>
    <row r="1075">
      <c r="A1075" s="2">
        <f>IFERROR(__xludf.DUMMYFUNCTION("""COMPUTED_VALUE"""),41738.666666666664)</f>
        <v>41738.66667</v>
      </c>
      <c r="B1075" s="1">
        <f>IFERROR(__xludf.DUMMYFUNCTION("""COMPUTED_VALUE"""),129.7)</f>
        <v>129.7</v>
      </c>
    </row>
    <row r="1076">
      <c r="A1076" s="2">
        <f>IFERROR(__xludf.DUMMYFUNCTION("""COMPUTED_VALUE"""),41739.666666666664)</f>
        <v>41739.66667</v>
      </c>
      <c r="B1076" s="1">
        <f>IFERROR(__xludf.DUMMYFUNCTION("""COMPUTED_VALUE"""),127.89)</f>
        <v>127.89</v>
      </c>
    </row>
    <row r="1077">
      <c r="A1077" s="2">
        <f>IFERROR(__xludf.DUMMYFUNCTION("""COMPUTED_VALUE"""),41740.666666666664)</f>
        <v>41740.66667</v>
      </c>
      <c r="B1077" s="1">
        <f>IFERROR(__xludf.DUMMYFUNCTION("""COMPUTED_VALUE"""),127.56)</f>
        <v>127.56</v>
      </c>
    </row>
    <row r="1078">
      <c r="A1078" s="2">
        <f>IFERROR(__xludf.DUMMYFUNCTION("""COMPUTED_VALUE"""),41743.666666666664)</f>
        <v>41743.66667</v>
      </c>
      <c r="B1078" s="1">
        <f>IFERROR(__xludf.DUMMYFUNCTION("""COMPUTED_VALUE"""),129.18)</f>
        <v>129.18</v>
      </c>
    </row>
    <row r="1079">
      <c r="A1079" s="2">
        <f>IFERROR(__xludf.DUMMYFUNCTION("""COMPUTED_VALUE"""),41744.666666666664)</f>
        <v>41744.66667</v>
      </c>
      <c r="B1079" s="1">
        <f>IFERROR(__xludf.DUMMYFUNCTION("""COMPUTED_VALUE"""),130.79)</f>
        <v>130.79</v>
      </c>
    </row>
    <row r="1080">
      <c r="A1080" s="2">
        <f>IFERROR(__xludf.DUMMYFUNCTION("""COMPUTED_VALUE"""),41745.666666666664)</f>
        <v>41745.66667</v>
      </c>
      <c r="B1080" s="1">
        <f>IFERROR(__xludf.DUMMYFUNCTION("""COMPUTED_VALUE"""),132.43)</f>
        <v>132.43</v>
      </c>
    </row>
    <row r="1081">
      <c r="A1081" s="2">
        <f>IFERROR(__xludf.DUMMYFUNCTION("""COMPUTED_VALUE"""),41746.666666666664)</f>
        <v>41746.66667</v>
      </c>
      <c r="B1081" s="1">
        <f>IFERROR(__xludf.DUMMYFUNCTION("""COMPUTED_VALUE"""),133.62)</f>
        <v>133.62</v>
      </c>
    </row>
    <row r="1082">
      <c r="A1082" s="2">
        <f>IFERROR(__xludf.DUMMYFUNCTION("""COMPUTED_VALUE"""),41750.666666666664)</f>
        <v>41750.66667</v>
      </c>
      <c r="B1082" s="1">
        <f>IFERROR(__xludf.DUMMYFUNCTION("""COMPUTED_VALUE"""),134.45)</f>
        <v>134.45</v>
      </c>
    </row>
    <row r="1083">
      <c r="A1083" s="2">
        <f>IFERROR(__xludf.DUMMYFUNCTION("""COMPUTED_VALUE"""),41751.666666666664)</f>
        <v>41751.66667</v>
      </c>
      <c r="B1083" s="1">
        <f>IFERROR(__xludf.DUMMYFUNCTION("""COMPUTED_VALUE"""),134.2)</f>
        <v>134.2</v>
      </c>
    </row>
    <row r="1084">
      <c r="A1084" s="2">
        <f>IFERROR(__xludf.DUMMYFUNCTION("""COMPUTED_VALUE"""),41752.666666666664)</f>
        <v>41752.66667</v>
      </c>
      <c r="B1084" s="1">
        <f>IFERROR(__xludf.DUMMYFUNCTION("""COMPUTED_VALUE"""),134.79)</f>
        <v>134.79</v>
      </c>
    </row>
    <row r="1085">
      <c r="A1085" s="2">
        <f>IFERROR(__xludf.DUMMYFUNCTION("""COMPUTED_VALUE"""),41753.666666666664)</f>
        <v>41753.66667</v>
      </c>
      <c r="B1085" s="1">
        <f>IFERROR(__xludf.DUMMYFUNCTION("""COMPUTED_VALUE"""),134.68)</f>
        <v>134.68</v>
      </c>
    </row>
    <row r="1086">
      <c r="A1086" s="2">
        <f>IFERROR(__xludf.DUMMYFUNCTION("""COMPUTED_VALUE"""),41754.666666666664)</f>
        <v>41754.66667</v>
      </c>
      <c r="B1086" s="1">
        <f>IFERROR(__xludf.DUMMYFUNCTION("""COMPUTED_VALUE"""),133.97)</f>
        <v>133.97</v>
      </c>
    </row>
    <row r="1087">
      <c r="A1087" s="2">
        <f>IFERROR(__xludf.DUMMYFUNCTION("""COMPUTED_VALUE"""),41757.666666666664)</f>
        <v>41757.66667</v>
      </c>
      <c r="B1087" s="1">
        <f>IFERROR(__xludf.DUMMYFUNCTION("""COMPUTED_VALUE"""),134.23)</f>
        <v>134.23</v>
      </c>
    </row>
    <row r="1088">
      <c r="A1088" s="2">
        <f>IFERROR(__xludf.DUMMYFUNCTION("""COMPUTED_VALUE"""),41758.666666666664)</f>
        <v>41758.66667</v>
      </c>
      <c r="B1088" s="1">
        <f>IFERROR(__xludf.DUMMYFUNCTION("""COMPUTED_VALUE"""),134.85)</f>
        <v>134.85</v>
      </c>
    </row>
    <row r="1089">
      <c r="A1089" s="2">
        <f>IFERROR(__xludf.DUMMYFUNCTION("""COMPUTED_VALUE"""),41759.666666666664)</f>
        <v>41759.66667</v>
      </c>
      <c r="B1089" s="1">
        <f>IFERROR(__xludf.DUMMYFUNCTION("""COMPUTED_VALUE"""),134.92)</f>
        <v>134.92</v>
      </c>
    </row>
    <row r="1090">
      <c r="A1090" s="2">
        <f>IFERROR(__xludf.DUMMYFUNCTION("""COMPUTED_VALUE"""),41760.666666666664)</f>
        <v>41760.66667</v>
      </c>
      <c r="B1090" s="1">
        <f>IFERROR(__xludf.DUMMYFUNCTION("""COMPUTED_VALUE"""),134.31)</f>
        <v>134.31</v>
      </c>
    </row>
    <row r="1091">
      <c r="A1091" s="2">
        <f>IFERROR(__xludf.DUMMYFUNCTION("""COMPUTED_VALUE"""),41761.666666666664)</f>
        <v>41761.66667</v>
      </c>
      <c r="B1091" s="1">
        <f>IFERROR(__xludf.DUMMYFUNCTION("""COMPUTED_VALUE"""),134.84)</f>
        <v>134.84</v>
      </c>
    </row>
    <row r="1092">
      <c r="A1092" s="2">
        <f>IFERROR(__xludf.DUMMYFUNCTION("""COMPUTED_VALUE"""),41764.666666666664)</f>
        <v>41764.66667</v>
      </c>
      <c r="B1092" s="1">
        <f>IFERROR(__xludf.DUMMYFUNCTION("""COMPUTED_VALUE"""),135.45)</f>
        <v>135.45</v>
      </c>
    </row>
    <row r="1093">
      <c r="A1093" s="2">
        <f>IFERROR(__xludf.DUMMYFUNCTION("""COMPUTED_VALUE"""),41765.666666666664)</f>
        <v>41765.66667</v>
      </c>
      <c r="B1093" s="1">
        <f>IFERROR(__xludf.DUMMYFUNCTION("""COMPUTED_VALUE"""),135.53)</f>
        <v>135.53</v>
      </c>
    </row>
    <row r="1094">
      <c r="A1094" s="2">
        <f>IFERROR(__xludf.DUMMYFUNCTION("""COMPUTED_VALUE"""),41766.666666666664)</f>
        <v>41766.66667</v>
      </c>
      <c r="B1094" s="1">
        <f>IFERROR(__xludf.DUMMYFUNCTION("""COMPUTED_VALUE"""),136.53)</f>
        <v>136.53</v>
      </c>
    </row>
    <row r="1095">
      <c r="A1095" s="2">
        <f>IFERROR(__xludf.DUMMYFUNCTION("""COMPUTED_VALUE"""),41767.666666666664)</f>
        <v>41767.66667</v>
      </c>
      <c r="B1095" s="1">
        <f>IFERROR(__xludf.DUMMYFUNCTION("""COMPUTED_VALUE"""),134.5)</f>
        <v>134.5</v>
      </c>
    </row>
    <row r="1096">
      <c r="A1096" s="2">
        <f>IFERROR(__xludf.DUMMYFUNCTION("""COMPUTED_VALUE"""),41768.666666666664)</f>
        <v>41768.66667</v>
      </c>
      <c r="B1096" s="1">
        <f>IFERROR(__xludf.DUMMYFUNCTION("""COMPUTED_VALUE"""),134.51)</f>
        <v>134.51</v>
      </c>
    </row>
    <row r="1097">
      <c r="A1097" s="2">
        <f>IFERROR(__xludf.DUMMYFUNCTION("""COMPUTED_VALUE"""),41771.666666666664)</f>
        <v>41771.66667</v>
      </c>
      <c r="B1097" s="1">
        <f>IFERROR(__xludf.DUMMYFUNCTION("""COMPUTED_VALUE"""),135.32)</f>
        <v>135.32</v>
      </c>
    </row>
    <row r="1098">
      <c r="A1098" s="2">
        <f>IFERROR(__xludf.DUMMYFUNCTION("""COMPUTED_VALUE"""),41772.666666666664)</f>
        <v>41772.66667</v>
      </c>
      <c r="B1098" s="1">
        <f>IFERROR(__xludf.DUMMYFUNCTION("""COMPUTED_VALUE"""),135.8)</f>
        <v>135.8</v>
      </c>
    </row>
    <row r="1099">
      <c r="A1099" s="2">
        <f>IFERROR(__xludf.DUMMYFUNCTION("""COMPUTED_VALUE"""),41773.666666666664)</f>
        <v>41773.66667</v>
      </c>
      <c r="B1099" s="1">
        <f>IFERROR(__xludf.DUMMYFUNCTION("""COMPUTED_VALUE"""),135.81)</f>
        <v>135.81</v>
      </c>
    </row>
    <row r="1100">
      <c r="A1100" s="2">
        <f>IFERROR(__xludf.DUMMYFUNCTION("""COMPUTED_VALUE"""),41774.666666666664)</f>
        <v>41774.66667</v>
      </c>
      <c r="B1100" s="1">
        <f>IFERROR(__xludf.DUMMYFUNCTION("""COMPUTED_VALUE"""),134.19)</f>
        <v>134.19</v>
      </c>
    </row>
    <row r="1101">
      <c r="A1101" s="2">
        <f>IFERROR(__xludf.DUMMYFUNCTION("""COMPUTED_VALUE"""),41775.666666666664)</f>
        <v>41775.66667</v>
      </c>
      <c r="B1101" s="1">
        <f>IFERROR(__xludf.DUMMYFUNCTION("""COMPUTED_VALUE"""),133.86)</f>
        <v>133.86</v>
      </c>
    </row>
    <row r="1102">
      <c r="A1102" s="2">
        <f>IFERROR(__xludf.DUMMYFUNCTION("""COMPUTED_VALUE"""),41778.666666666664)</f>
        <v>41778.66667</v>
      </c>
      <c r="B1102" s="1">
        <f>IFERROR(__xludf.DUMMYFUNCTION("""COMPUTED_VALUE"""),134.32)</f>
        <v>134.32</v>
      </c>
    </row>
    <row r="1103">
      <c r="A1103" s="2">
        <f>IFERROR(__xludf.DUMMYFUNCTION("""COMPUTED_VALUE"""),41779.666666666664)</f>
        <v>41779.66667</v>
      </c>
      <c r="B1103" s="1">
        <f>IFERROR(__xludf.DUMMYFUNCTION("""COMPUTED_VALUE"""),133.97)</f>
        <v>133.97</v>
      </c>
    </row>
    <row r="1104">
      <c r="A1104" s="2">
        <f>IFERROR(__xludf.DUMMYFUNCTION("""COMPUTED_VALUE"""),41780.666666666664)</f>
        <v>41780.66667</v>
      </c>
      <c r="B1104" s="1">
        <f>IFERROR(__xludf.DUMMYFUNCTION("""COMPUTED_VALUE"""),135.55)</f>
        <v>135.55</v>
      </c>
    </row>
    <row r="1105">
      <c r="A1105" s="2">
        <f>IFERROR(__xludf.DUMMYFUNCTION("""COMPUTED_VALUE"""),41781.666666666664)</f>
        <v>41781.66667</v>
      </c>
      <c r="B1105" s="1">
        <f>IFERROR(__xludf.DUMMYFUNCTION("""COMPUTED_VALUE"""),135.33)</f>
        <v>135.33</v>
      </c>
    </row>
    <row r="1106">
      <c r="A1106" s="2">
        <f>IFERROR(__xludf.DUMMYFUNCTION("""COMPUTED_VALUE"""),41782.666666666664)</f>
        <v>41782.66667</v>
      </c>
      <c r="B1106" s="1">
        <f>IFERROR(__xludf.DUMMYFUNCTION("""COMPUTED_VALUE"""),135.13)</f>
        <v>135.13</v>
      </c>
    </row>
    <row r="1107">
      <c r="A1107" s="2">
        <f>IFERROR(__xludf.DUMMYFUNCTION("""COMPUTED_VALUE"""),41786.666666666664)</f>
        <v>41786.66667</v>
      </c>
      <c r="B1107" s="1">
        <f>IFERROR(__xludf.DUMMYFUNCTION("""COMPUTED_VALUE"""),135.4)</f>
        <v>135.4</v>
      </c>
    </row>
    <row r="1108">
      <c r="A1108" s="2">
        <f>IFERROR(__xludf.DUMMYFUNCTION("""COMPUTED_VALUE"""),41787.666666666664)</f>
        <v>41787.66667</v>
      </c>
      <c r="B1108" s="1">
        <f>IFERROR(__xludf.DUMMYFUNCTION("""COMPUTED_VALUE"""),135.69)</f>
        <v>135.69</v>
      </c>
    </row>
    <row r="1109">
      <c r="A1109" s="2">
        <f>IFERROR(__xludf.DUMMYFUNCTION("""COMPUTED_VALUE"""),41788.666666666664)</f>
        <v>41788.66667</v>
      </c>
      <c r="B1109" s="1">
        <f>IFERROR(__xludf.DUMMYFUNCTION("""COMPUTED_VALUE"""),136.77)</f>
        <v>136.77</v>
      </c>
    </row>
    <row r="1110">
      <c r="A1110" s="2">
        <f>IFERROR(__xludf.DUMMYFUNCTION("""COMPUTED_VALUE"""),41789.666666666664)</f>
        <v>41789.66667</v>
      </c>
      <c r="B1110" s="1">
        <f>IFERROR(__xludf.DUMMYFUNCTION("""COMPUTED_VALUE"""),136.65)</f>
        <v>136.65</v>
      </c>
    </row>
    <row r="1111">
      <c r="A1111" s="2">
        <f>IFERROR(__xludf.DUMMYFUNCTION("""COMPUTED_VALUE"""),41792.666666666664)</f>
        <v>41792.66667</v>
      </c>
      <c r="B1111" s="1">
        <f>IFERROR(__xludf.DUMMYFUNCTION("""COMPUTED_VALUE"""),136.3)</f>
        <v>136.3</v>
      </c>
    </row>
    <row r="1112">
      <c r="A1112" s="2">
        <f>IFERROR(__xludf.DUMMYFUNCTION("""COMPUTED_VALUE"""),41793.666666666664)</f>
        <v>41793.66667</v>
      </c>
      <c r="B1112" s="1">
        <f>IFERROR(__xludf.DUMMYFUNCTION("""COMPUTED_VALUE"""),136.82)</f>
        <v>136.82</v>
      </c>
    </row>
    <row r="1113">
      <c r="A1113" s="2">
        <f>IFERROR(__xludf.DUMMYFUNCTION("""COMPUTED_VALUE"""),41794.666666666664)</f>
        <v>41794.66667</v>
      </c>
      <c r="B1113" s="1">
        <f>IFERROR(__xludf.DUMMYFUNCTION("""COMPUTED_VALUE"""),136.75)</f>
        <v>136.75</v>
      </c>
    </row>
    <row r="1114">
      <c r="A1114" s="2">
        <f>IFERROR(__xludf.DUMMYFUNCTION("""COMPUTED_VALUE"""),41795.666666666664)</f>
        <v>41795.66667</v>
      </c>
      <c r="B1114" s="1">
        <f>IFERROR(__xludf.DUMMYFUNCTION("""COMPUTED_VALUE"""),137.55)</f>
        <v>137.55</v>
      </c>
    </row>
    <row r="1115">
      <c r="A1115" s="2">
        <f>IFERROR(__xludf.DUMMYFUNCTION("""COMPUTED_VALUE"""),41796.666666666664)</f>
        <v>41796.66667</v>
      </c>
      <c r="B1115" s="1">
        <f>IFERROR(__xludf.DUMMYFUNCTION("""COMPUTED_VALUE"""),138.79)</f>
        <v>138.79</v>
      </c>
    </row>
    <row r="1116">
      <c r="A1116" s="2">
        <f>IFERROR(__xludf.DUMMYFUNCTION("""COMPUTED_VALUE"""),41799.666666666664)</f>
        <v>41799.66667</v>
      </c>
      <c r="B1116" s="1">
        <f>IFERROR(__xludf.DUMMYFUNCTION("""COMPUTED_VALUE"""),138.97)</f>
        <v>138.97</v>
      </c>
    </row>
    <row r="1117">
      <c r="A1117" s="2">
        <f>IFERROR(__xludf.DUMMYFUNCTION("""COMPUTED_VALUE"""),41800.666666666664)</f>
        <v>41800.66667</v>
      </c>
      <c r="B1117" s="1">
        <f>IFERROR(__xludf.DUMMYFUNCTION("""COMPUTED_VALUE"""),138.76)</f>
        <v>138.76</v>
      </c>
    </row>
    <row r="1118">
      <c r="A1118" s="2">
        <f>IFERROR(__xludf.DUMMYFUNCTION("""COMPUTED_VALUE"""),41801.666666666664)</f>
        <v>41801.66667</v>
      </c>
      <c r="B1118" s="1">
        <f>IFERROR(__xludf.DUMMYFUNCTION("""COMPUTED_VALUE"""),139.3)</f>
        <v>139.3</v>
      </c>
    </row>
    <row r="1119">
      <c r="A1119" s="2">
        <f>IFERROR(__xludf.DUMMYFUNCTION("""COMPUTED_VALUE"""),41802.666666666664)</f>
        <v>41802.66667</v>
      </c>
      <c r="B1119" s="1">
        <f>IFERROR(__xludf.DUMMYFUNCTION("""COMPUTED_VALUE"""),139.85)</f>
        <v>139.85</v>
      </c>
    </row>
    <row r="1120">
      <c r="A1120" s="2">
        <f>IFERROR(__xludf.DUMMYFUNCTION("""COMPUTED_VALUE"""),41803.666666666664)</f>
        <v>41803.66667</v>
      </c>
      <c r="B1120" s="1">
        <f>IFERROR(__xludf.DUMMYFUNCTION("""COMPUTED_VALUE"""),141.24)</f>
        <v>141.24</v>
      </c>
    </row>
    <row r="1121">
      <c r="A1121" s="2">
        <f>IFERROR(__xludf.DUMMYFUNCTION("""COMPUTED_VALUE"""),41806.666666666664)</f>
        <v>41806.66667</v>
      </c>
      <c r="B1121" s="1">
        <f>IFERROR(__xludf.DUMMYFUNCTION("""COMPUTED_VALUE"""),141.92)</f>
        <v>141.92</v>
      </c>
    </row>
    <row r="1122">
      <c r="A1122" s="2">
        <f>IFERROR(__xludf.DUMMYFUNCTION("""COMPUTED_VALUE"""),41807.666666666664)</f>
        <v>41807.66667</v>
      </c>
      <c r="B1122" s="1">
        <f>IFERROR(__xludf.DUMMYFUNCTION("""COMPUTED_VALUE"""),141.75)</f>
        <v>141.75</v>
      </c>
    </row>
    <row r="1123">
      <c r="A1123" s="2">
        <f>IFERROR(__xludf.DUMMYFUNCTION("""COMPUTED_VALUE"""),41808.666666666664)</f>
        <v>41808.66667</v>
      </c>
      <c r="B1123" s="1">
        <f>IFERROR(__xludf.DUMMYFUNCTION("""COMPUTED_VALUE"""),142.82)</f>
        <v>142.82</v>
      </c>
    </row>
    <row r="1124">
      <c r="A1124" s="2">
        <f>IFERROR(__xludf.DUMMYFUNCTION("""COMPUTED_VALUE"""),41809.666666666664)</f>
        <v>41809.66667</v>
      </c>
      <c r="B1124" s="1">
        <f>IFERROR(__xludf.DUMMYFUNCTION("""COMPUTED_VALUE"""),143.78)</f>
        <v>143.78</v>
      </c>
    </row>
    <row r="1125">
      <c r="A1125" s="2">
        <f>IFERROR(__xludf.DUMMYFUNCTION("""COMPUTED_VALUE"""),41810.666666666664)</f>
        <v>41810.66667</v>
      </c>
      <c r="B1125" s="1">
        <f>IFERROR(__xludf.DUMMYFUNCTION("""COMPUTED_VALUE"""),145.14)</f>
        <v>145.14</v>
      </c>
    </row>
    <row r="1126">
      <c r="A1126" s="2">
        <f>IFERROR(__xludf.DUMMYFUNCTION("""COMPUTED_VALUE"""),41813.666666666664)</f>
        <v>41813.66667</v>
      </c>
      <c r="B1126" s="1">
        <f>IFERROR(__xludf.DUMMYFUNCTION("""COMPUTED_VALUE"""),145.6)</f>
        <v>145.6</v>
      </c>
    </row>
    <row r="1127">
      <c r="A1127" s="2">
        <f>IFERROR(__xludf.DUMMYFUNCTION("""COMPUTED_VALUE"""),41814.666666666664)</f>
        <v>41814.66667</v>
      </c>
      <c r="B1127" s="1">
        <f>IFERROR(__xludf.DUMMYFUNCTION("""COMPUTED_VALUE"""),142.54)</f>
        <v>142.54</v>
      </c>
    </row>
    <row r="1128">
      <c r="A1128" s="2">
        <f>IFERROR(__xludf.DUMMYFUNCTION("""COMPUTED_VALUE"""),41815.666666666664)</f>
        <v>41815.66667</v>
      </c>
      <c r="B1128" s="1">
        <f>IFERROR(__xludf.DUMMYFUNCTION("""COMPUTED_VALUE"""),143.6)</f>
        <v>143.6</v>
      </c>
    </row>
    <row r="1129">
      <c r="A1129" s="2">
        <f>IFERROR(__xludf.DUMMYFUNCTION("""COMPUTED_VALUE"""),41816.666666666664)</f>
        <v>41816.66667</v>
      </c>
      <c r="B1129" s="1">
        <f>IFERROR(__xludf.DUMMYFUNCTION("""COMPUTED_VALUE"""),143.74)</f>
        <v>143.74</v>
      </c>
    </row>
    <row r="1130">
      <c r="A1130" s="2">
        <f>IFERROR(__xludf.DUMMYFUNCTION("""COMPUTED_VALUE"""),41817.666666666664)</f>
        <v>41817.66667</v>
      </c>
      <c r="B1130" s="1">
        <f>IFERROR(__xludf.DUMMYFUNCTION("""COMPUTED_VALUE"""),143.79)</f>
        <v>143.79</v>
      </c>
    </row>
    <row r="1131">
      <c r="A1131" s="2">
        <f>IFERROR(__xludf.DUMMYFUNCTION("""COMPUTED_VALUE"""),41820.666666666664)</f>
        <v>41820.66667</v>
      </c>
      <c r="B1131" s="1">
        <f>IFERROR(__xludf.DUMMYFUNCTION("""COMPUTED_VALUE"""),143.96)</f>
        <v>143.96</v>
      </c>
    </row>
    <row r="1132">
      <c r="A1132" s="2">
        <f>IFERROR(__xludf.DUMMYFUNCTION("""COMPUTED_VALUE"""),41821.666666666664)</f>
        <v>41821.66667</v>
      </c>
      <c r="B1132" s="1">
        <f>IFERROR(__xludf.DUMMYFUNCTION("""COMPUTED_VALUE"""),144.13)</f>
        <v>144.13</v>
      </c>
    </row>
    <row r="1133">
      <c r="A1133" s="2">
        <f>IFERROR(__xludf.DUMMYFUNCTION("""COMPUTED_VALUE"""),41822.666666666664)</f>
        <v>41822.66667</v>
      </c>
      <c r="B1133" s="1">
        <f>IFERROR(__xludf.DUMMYFUNCTION("""COMPUTED_VALUE"""),143.89)</f>
        <v>143.89</v>
      </c>
    </row>
    <row r="1134">
      <c r="A1134" s="2">
        <f>IFERROR(__xludf.DUMMYFUNCTION("""COMPUTED_VALUE"""),41823.666666666664)</f>
        <v>41823.66667</v>
      </c>
      <c r="B1134" s="1">
        <f>IFERROR(__xludf.DUMMYFUNCTION("""COMPUTED_VALUE"""),144.57)</f>
        <v>144.57</v>
      </c>
    </row>
    <row r="1135">
      <c r="A1135" s="2">
        <f>IFERROR(__xludf.DUMMYFUNCTION("""COMPUTED_VALUE"""),41827.666666666664)</f>
        <v>41827.66667</v>
      </c>
      <c r="B1135" s="1">
        <f>IFERROR(__xludf.DUMMYFUNCTION("""COMPUTED_VALUE"""),143.31)</f>
        <v>143.31</v>
      </c>
    </row>
    <row r="1136">
      <c r="A1136" s="2">
        <f>IFERROR(__xludf.DUMMYFUNCTION("""COMPUTED_VALUE"""),41828.666666666664)</f>
        <v>41828.66667</v>
      </c>
      <c r="B1136" s="1">
        <f>IFERROR(__xludf.DUMMYFUNCTION("""COMPUTED_VALUE"""),143.14)</f>
        <v>143.14</v>
      </c>
    </row>
    <row r="1137">
      <c r="A1137" s="2">
        <f>IFERROR(__xludf.DUMMYFUNCTION("""COMPUTED_VALUE"""),41829.666666666664)</f>
        <v>41829.66667</v>
      </c>
      <c r="B1137" s="1">
        <f>IFERROR(__xludf.DUMMYFUNCTION("""COMPUTED_VALUE"""),144.05)</f>
        <v>144.05</v>
      </c>
    </row>
    <row r="1138">
      <c r="A1138" s="2">
        <f>IFERROR(__xludf.DUMMYFUNCTION("""COMPUTED_VALUE"""),41830.666666666664)</f>
        <v>41830.66667</v>
      </c>
      <c r="B1138" s="1">
        <f>IFERROR(__xludf.DUMMYFUNCTION("""COMPUTED_VALUE"""),142.55)</f>
        <v>142.55</v>
      </c>
    </row>
    <row r="1139">
      <c r="A1139" s="2">
        <f>IFERROR(__xludf.DUMMYFUNCTION("""COMPUTED_VALUE"""),41831.666666666664)</f>
        <v>41831.66667</v>
      </c>
      <c r="B1139" s="1">
        <f>IFERROR(__xludf.DUMMYFUNCTION("""COMPUTED_VALUE"""),141.37)</f>
        <v>141.37</v>
      </c>
    </row>
    <row r="1140">
      <c r="A1140" s="2">
        <f>IFERROR(__xludf.DUMMYFUNCTION("""COMPUTED_VALUE"""),41834.666666666664)</f>
        <v>41834.66667</v>
      </c>
      <c r="B1140" s="1">
        <f>IFERROR(__xludf.DUMMYFUNCTION("""COMPUTED_VALUE"""),142.68)</f>
        <v>142.68</v>
      </c>
    </row>
    <row r="1141">
      <c r="A1141" s="2">
        <f>IFERROR(__xludf.DUMMYFUNCTION("""COMPUTED_VALUE"""),41835.666666666664)</f>
        <v>41835.66667</v>
      </c>
      <c r="B1141" s="1">
        <f>IFERROR(__xludf.DUMMYFUNCTION("""COMPUTED_VALUE"""),141.94)</f>
        <v>141.94</v>
      </c>
    </row>
    <row r="1142">
      <c r="A1142" s="2">
        <f>IFERROR(__xludf.DUMMYFUNCTION("""COMPUTED_VALUE"""),41836.666666666664)</f>
        <v>41836.66667</v>
      </c>
      <c r="B1142" s="1">
        <f>IFERROR(__xludf.DUMMYFUNCTION("""COMPUTED_VALUE"""),144.1)</f>
        <v>144.1</v>
      </c>
    </row>
    <row r="1143">
      <c r="A1143" s="2">
        <f>IFERROR(__xludf.DUMMYFUNCTION("""COMPUTED_VALUE"""),41837.666666666664)</f>
        <v>41837.66667</v>
      </c>
      <c r="B1143" s="1">
        <f>IFERROR(__xludf.DUMMYFUNCTION("""COMPUTED_VALUE"""),141.93)</f>
        <v>141.93</v>
      </c>
    </row>
    <row r="1144">
      <c r="A1144" s="2">
        <f>IFERROR(__xludf.DUMMYFUNCTION("""COMPUTED_VALUE"""),41838.666666666664)</f>
        <v>41838.66667</v>
      </c>
      <c r="B1144" s="1">
        <f>IFERROR(__xludf.DUMMYFUNCTION("""COMPUTED_VALUE"""),142.44)</f>
        <v>142.44</v>
      </c>
    </row>
    <row r="1145">
      <c r="A1145" s="2">
        <f>IFERROR(__xludf.DUMMYFUNCTION("""COMPUTED_VALUE"""),41841.666666666664)</f>
        <v>41841.66667</v>
      </c>
      <c r="B1145" s="1">
        <f>IFERROR(__xludf.DUMMYFUNCTION("""COMPUTED_VALUE"""),142.64)</f>
        <v>142.64</v>
      </c>
    </row>
    <row r="1146">
      <c r="A1146" s="2">
        <f>IFERROR(__xludf.DUMMYFUNCTION("""COMPUTED_VALUE"""),41842.666666666664)</f>
        <v>41842.66667</v>
      </c>
      <c r="B1146" s="1">
        <f>IFERROR(__xludf.DUMMYFUNCTION("""COMPUTED_VALUE"""),143.75)</f>
        <v>143.75</v>
      </c>
    </row>
    <row r="1147">
      <c r="A1147" s="2">
        <f>IFERROR(__xludf.DUMMYFUNCTION("""COMPUTED_VALUE"""),41843.666666666664)</f>
        <v>41843.66667</v>
      </c>
      <c r="B1147" s="1">
        <f>IFERROR(__xludf.DUMMYFUNCTION("""COMPUTED_VALUE"""),144.58)</f>
        <v>144.58</v>
      </c>
    </row>
    <row r="1148">
      <c r="A1148" s="2">
        <f>IFERROR(__xludf.DUMMYFUNCTION("""COMPUTED_VALUE"""),41844.666666666664)</f>
        <v>41844.66667</v>
      </c>
      <c r="B1148" s="1">
        <f>IFERROR(__xludf.DUMMYFUNCTION("""COMPUTED_VALUE"""),144.72)</f>
        <v>144.72</v>
      </c>
    </row>
    <row r="1149">
      <c r="A1149" s="2">
        <f>IFERROR(__xludf.DUMMYFUNCTION("""COMPUTED_VALUE"""),41845.666666666664)</f>
        <v>41845.66667</v>
      </c>
      <c r="B1149" s="1">
        <f>IFERROR(__xludf.DUMMYFUNCTION("""COMPUTED_VALUE"""),143.59)</f>
        <v>143.59</v>
      </c>
    </row>
    <row r="1150">
      <c r="A1150" s="2">
        <f>IFERROR(__xludf.DUMMYFUNCTION("""COMPUTED_VALUE"""),41848.666666666664)</f>
        <v>41848.66667</v>
      </c>
      <c r="B1150" s="1">
        <f>IFERROR(__xludf.DUMMYFUNCTION("""COMPUTED_VALUE"""),143.28)</f>
        <v>143.28</v>
      </c>
    </row>
    <row r="1151">
      <c r="A1151" s="2">
        <f>IFERROR(__xludf.DUMMYFUNCTION("""COMPUTED_VALUE"""),41849.666666666664)</f>
        <v>41849.66667</v>
      </c>
      <c r="B1151" s="1">
        <f>IFERROR(__xludf.DUMMYFUNCTION("""COMPUTED_VALUE"""),142.83)</f>
        <v>142.83</v>
      </c>
    </row>
    <row r="1152">
      <c r="A1152" s="2">
        <f>IFERROR(__xludf.DUMMYFUNCTION("""COMPUTED_VALUE"""),41850.666666666664)</f>
        <v>41850.66667</v>
      </c>
      <c r="B1152" s="1">
        <f>IFERROR(__xludf.DUMMYFUNCTION("""COMPUTED_VALUE"""),142.02)</f>
        <v>142.02</v>
      </c>
    </row>
    <row r="1153">
      <c r="A1153" s="2">
        <f>IFERROR(__xludf.DUMMYFUNCTION("""COMPUTED_VALUE"""),41851.666666666664)</f>
        <v>41851.66667</v>
      </c>
      <c r="B1153" s="1">
        <f>IFERROR(__xludf.DUMMYFUNCTION("""COMPUTED_VALUE"""),138.58)</f>
        <v>138.58</v>
      </c>
    </row>
    <row r="1154">
      <c r="A1154" s="2">
        <f>IFERROR(__xludf.DUMMYFUNCTION("""COMPUTED_VALUE"""),41852.666666666664)</f>
        <v>41852.66667</v>
      </c>
      <c r="B1154" s="1">
        <f>IFERROR(__xludf.DUMMYFUNCTION("""COMPUTED_VALUE"""),137.48)</f>
        <v>137.48</v>
      </c>
    </row>
    <row r="1155">
      <c r="A1155" s="2">
        <f>IFERROR(__xludf.DUMMYFUNCTION("""COMPUTED_VALUE"""),41855.666666666664)</f>
        <v>41855.66667</v>
      </c>
      <c r="B1155" s="1">
        <f>IFERROR(__xludf.DUMMYFUNCTION("""COMPUTED_VALUE"""),139.75)</f>
        <v>139.75</v>
      </c>
    </row>
    <row r="1156">
      <c r="A1156" s="2">
        <f>IFERROR(__xludf.DUMMYFUNCTION("""COMPUTED_VALUE"""),41856.666666666664)</f>
        <v>41856.66667</v>
      </c>
      <c r="B1156" s="1">
        <f>IFERROR(__xludf.DUMMYFUNCTION("""COMPUTED_VALUE"""),136.73)</f>
        <v>136.73</v>
      </c>
    </row>
    <row r="1157">
      <c r="A1157" s="2">
        <f>IFERROR(__xludf.DUMMYFUNCTION("""COMPUTED_VALUE"""),41857.666666666664)</f>
        <v>41857.66667</v>
      </c>
      <c r="B1157" s="1">
        <f>IFERROR(__xludf.DUMMYFUNCTION("""COMPUTED_VALUE"""),137.19)</f>
        <v>137.19</v>
      </c>
    </row>
    <row r="1158">
      <c r="A1158" s="2">
        <f>IFERROR(__xludf.DUMMYFUNCTION("""COMPUTED_VALUE"""),41858.666666666664)</f>
        <v>41858.66667</v>
      </c>
      <c r="B1158" s="1">
        <f>IFERROR(__xludf.DUMMYFUNCTION("""COMPUTED_VALUE"""),136.22)</f>
        <v>136.22</v>
      </c>
    </row>
    <row r="1159">
      <c r="A1159" s="2">
        <f>IFERROR(__xludf.DUMMYFUNCTION("""COMPUTED_VALUE"""),41859.666666666664)</f>
        <v>41859.66667</v>
      </c>
      <c r="B1159" s="1">
        <f>IFERROR(__xludf.DUMMYFUNCTION("""COMPUTED_VALUE"""),138.59)</f>
        <v>138.59</v>
      </c>
    </row>
    <row r="1160">
      <c r="A1160" s="2">
        <f>IFERROR(__xludf.DUMMYFUNCTION("""COMPUTED_VALUE"""),41862.666666666664)</f>
        <v>41862.66667</v>
      </c>
      <c r="B1160" s="1">
        <f>IFERROR(__xludf.DUMMYFUNCTION("""COMPUTED_VALUE"""),138.77)</f>
        <v>138.77</v>
      </c>
    </row>
    <row r="1161">
      <c r="A1161" s="2">
        <f>IFERROR(__xludf.DUMMYFUNCTION("""COMPUTED_VALUE"""),41863.666666666664)</f>
        <v>41863.66667</v>
      </c>
      <c r="B1161" s="1">
        <f>IFERROR(__xludf.DUMMYFUNCTION("""COMPUTED_VALUE"""),137.74)</f>
        <v>137.74</v>
      </c>
    </row>
    <row r="1162">
      <c r="A1162" s="2">
        <f>IFERROR(__xludf.DUMMYFUNCTION("""COMPUTED_VALUE"""),41864.666666666664)</f>
        <v>41864.66667</v>
      </c>
      <c r="B1162" s="1">
        <f>IFERROR(__xludf.DUMMYFUNCTION("""COMPUTED_VALUE"""),138.27)</f>
        <v>138.27</v>
      </c>
    </row>
    <row r="1163">
      <c r="A1163" s="2">
        <f>IFERROR(__xludf.DUMMYFUNCTION("""COMPUTED_VALUE"""),41865.666666666664)</f>
        <v>41865.66667</v>
      </c>
      <c r="B1163" s="1">
        <f>IFERROR(__xludf.DUMMYFUNCTION("""COMPUTED_VALUE"""),137.48)</f>
        <v>137.48</v>
      </c>
    </row>
    <row r="1164">
      <c r="A1164" s="2">
        <f>IFERROR(__xludf.DUMMYFUNCTION("""COMPUTED_VALUE"""),41866.666666666664)</f>
        <v>41866.66667</v>
      </c>
      <c r="B1164" s="1">
        <f>IFERROR(__xludf.DUMMYFUNCTION("""COMPUTED_VALUE"""),138.46)</f>
        <v>138.46</v>
      </c>
    </row>
    <row r="1165">
      <c r="A1165" s="2">
        <f>IFERROR(__xludf.DUMMYFUNCTION("""COMPUTED_VALUE"""),41869.666666666664)</f>
        <v>41869.66667</v>
      </c>
      <c r="B1165" s="1">
        <f>IFERROR(__xludf.DUMMYFUNCTION("""COMPUTED_VALUE"""),138.92)</f>
        <v>138.92</v>
      </c>
    </row>
    <row r="1166">
      <c r="A1166" s="2">
        <f>IFERROR(__xludf.DUMMYFUNCTION("""COMPUTED_VALUE"""),41870.666666666664)</f>
        <v>41870.66667</v>
      </c>
      <c r="B1166" s="1">
        <f>IFERROR(__xludf.DUMMYFUNCTION("""COMPUTED_VALUE"""),139.93)</f>
        <v>139.93</v>
      </c>
    </row>
    <row r="1167">
      <c r="A1167" s="2">
        <f>IFERROR(__xludf.DUMMYFUNCTION("""COMPUTED_VALUE"""),41871.666666666664)</f>
        <v>41871.66667</v>
      </c>
      <c r="B1167" s="1">
        <f>IFERROR(__xludf.DUMMYFUNCTION("""COMPUTED_VALUE"""),140.27)</f>
        <v>140.27</v>
      </c>
    </row>
    <row r="1168">
      <c r="A1168" s="2">
        <f>IFERROR(__xludf.DUMMYFUNCTION("""COMPUTED_VALUE"""),41872.666666666664)</f>
        <v>41872.66667</v>
      </c>
      <c r="B1168" s="1">
        <f>IFERROR(__xludf.DUMMYFUNCTION("""COMPUTED_VALUE"""),140.33)</f>
        <v>140.33</v>
      </c>
    </row>
    <row r="1169">
      <c r="A1169" s="2">
        <f>IFERROR(__xludf.DUMMYFUNCTION("""COMPUTED_VALUE"""),41873.666666666664)</f>
        <v>41873.66667</v>
      </c>
      <c r="B1169" s="1">
        <f>IFERROR(__xludf.DUMMYFUNCTION("""COMPUTED_VALUE"""),139.48)</f>
        <v>139.48</v>
      </c>
    </row>
    <row r="1170">
      <c r="A1170" s="2">
        <f>IFERROR(__xludf.DUMMYFUNCTION("""COMPUTED_VALUE"""),41876.666666666664)</f>
        <v>41876.66667</v>
      </c>
      <c r="B1170" s="1">
        <f>IFERROR(__xludf.DUMMYFUNCTION("""COMPUTED_VALUE"""),140.8)</f>
        <v>140.8</v>
      </c>
    </row>
    <row r="1171">
      <c r="A1171" s="2">
        <f>IFERROR(__xludf.DUMMYFUNCTION("""COMPUTED_VALUE"""),41877.666666666664)</f>
        <v>41877.66667</v>
      </c>
      <c r="B1171" s="1">
        <f>IFERROR(__xludf.DUMMYFUNCTION("""COMPUTED_VALUE"""),141.47)</f>
        <v>141.47</v>
      </c>
    </row>
    <row r="1172">
      <c r="A1172" s="2">
        <f>IFERROR(__xludf.DUMMYFUNCTION("""COMPUTED_VALUE"""),41878.666666666664)</f>
        <v>41878.66667</v>
      </c>
      <c r="B1172" s="1">
        <f>IFERROR(__xludf.DUMMYFUNCTION("""COMPUTED_VALUE"""),141.37)</f>
        <v>141.37</v>
      </c>
    </row>
    <row r="1173">
      <c r="A1173" s="2">
        <f>IFERROR(__xludf.DUMMYFUNCTION("""COMPUTED_VALUE"""),41879.666666666664)</f>
        <v>41879.66667</v>
      </c>
      <c r="B1173" s="1">
        <f>IFERROR(__xludf.DUMMYFUNCTION("""COMPUTED_VALUE"""),141.36)</f>
        <v>141.36</v>
      </c>
    </row>
    <row r="1174">
      <c r="A1174" s="2">
        <f>IFERROR(__xludf.DUMMYFUNCTION("""COMPUTED_VALUE"""),41880.666666666664)</f>
        <v>41880.66667</v>
      </c>
      <c r="B1174" s="1">
        <f>IFERROR(__xludf.DUMMYFUNCTION("""COMPUTED_VALUE"""),142.26)</f>
        <v>142.26</v>
      </c>
    </row>
    <row r="1175">
      <c r="A1175" s="2">
        <f>IFERROR(__xludf.DUMMYFUNCTION("""COMPUTED_VALUE"""),41884.666666666664)</f>
        <v>41884.66667</v>
      </c>
      <c r="B1175" s="1">
        <f>IFERROR(__xludf.DUMMYFUNCTION("""COMPUTED_VALUE"""),140.38)</f>
        <v>140.38</v>
      </c>
    </row>
    <row r="1176">
      <c r="A1176" s="2">
        <f>IFERROR(__xludf.DUMMYFUNCTION("""COMPUTED_VALUE"""),41885.666666666664)</f>
        <v>41885.66667</v>
      </c>
      <c r="B1176" s="1">
        <f>IFERROR(__xludf.DUMMYFUNCTION("""COMPUTED_VALUE"""),140.92)</f>
        <v>140.92</v>
      </c>
    </row>
    <row r="1177">
      <c r="A1177" s="2">
        <f>IFERROR(__xludf.DUMMYFUNCTION("""COMPUTED_VALUE"""),41886.666666666664)</f>
        <v>41886.66667</v>
      </c>
      <c r="B1177" s="1">
        <f>IFERROR(__xludf.DUMMYFUNCTION("""COMPUTED_VALUE"""),138.92)</f>
        <v>138.92</v>
      </c>
    </row>
    <row r="1178">
      <c r="A1178" s="2">
        <f>IFERROR(__xludf.DUMMYFUNCTION("""COMPUTED_VALUE"""),41887.666666666664)</f>
        <v>41887.66667</v>
      </c>
      <c r="B1178" s="1">
        <f>IFERROR(__xludf.DUMMYFUNCTION("""COMPUTED_VALUE"""),139.88)</f>
        <v>139.88</v>
      </c>
    </row>
    <row r="1179">
      <c r="A1179" s="2">
        <f>IFERROR(__xludf.DUMMYFUNCTION("""COMPUTED_VALUE"""),41890.666666666664)</f>
        <v>41890.66667</v>
      </c>
      <c r="B1179" s="1">
        <f>IFERROR(__xludf.DUMMYFUNCTION("""COMPUTED_VALUE"""),137.72)</f>
        <v>137.72</v>
      </c>
    </row>
    <row r="1180">
      <c r="A1180" s="2">
        <f>IFERROR(__xludf.DUMMYFUNCTION("""COMPUTED_VALUE"""),41891.666666666664)</f>
        <v>41891.66667</v>
      </c>
      <c r="B1180" s="1">
        <f>IFERROR(__xludf.DUMMYFUNCTION("""COMPUTED_VALUE"""),136.94)</f>
        <v>136.94</v>
      </c>
    </row>
    <row r="1181">
      <c r="A1181" s="2">
        <f>IFERROR(__xludf.DUMMYFUNCTION("""COMPUTED_VALUE"""),41892.666666666664)</f>
        <v>41892.66667</v>
      </c>
      <c r="B1181" s="1">
        <f>IFERROR(__xludf.DUMMYFUNCTION("""COMPUTED_VALUE"""),136.73)</f>
        <v>136.73</v>
      </c>
    </row>
    <row r="1182">
      <c r="A1182" s="2">
        <f>IFERROR(__xludf.DUMMYFUNCTION("""COMPUTED_VALUE"""),41893.666666666664)</f>
        <v>41893.66667</v>
      </c>
      <c r="B1182" s="1">
        <f>IFERROR(__xludf.DUMMYFUNCTION("""COMPUTED_VALUE"""),136.94)</f>
        <v>136.94</v>
      </c>
    </row>
    <row r="1183">
      <c r="A1183" s="2">
        <f>IFERROR(__xludf.DUMMYFUNCTION("""COMPUTED_VALUE"""),41894.666666666664)</f>
        <v>41894.66667</v>
      </c>
      <c r="B1183" s="1">
        <f>IFERROR(__xludf.DUMMYFUNCTION("""COMPUTED_VALUE"""),134.88)</f>
        <v>134.88</v>
      </c>
    </row>
    <row r="1184">
      <c r="A1184" s="2">
        <f>IFERROR(__xludf.DUMMYFUNCTION("""COMPUTED_VALUE"""),41897.666666666664)</f>
        <v>41897.66667</v>
      </c>
      <c r="B1184" s="1">
        <f>IFERROR(__xludf.DUMMYFUNCTION("""COMPUTED_VALUE"""),135.73)</f>
        <v>135.73</v>
      </c>
    </row>
    <row r="1185">
      <c r="A1185" s="2">
        <f>IFERROR(__xludf.DUMMYFUNCTION("""COMPUTED_VALUE"""),41898.666666666664)</f>
        <v>41898.66667</v>
      </c>
      <c r="B1185" s="1">
        <f>IFERROR(__xludf.DUMMYFUNCTION("""COMPUTED_VALUE"""),137.33)</f>
        <v>137.33</v>
      </c>
    </row>
    <row r="1186">
      <c r="A1186" s="2">
        <f>IFERROR(__xludf.DUMMYFUNCTION("""COMPUTED_VALUE"""),41899.666666666664)</f>
        <v>41899.66667</v>
      </c>
      <c r="B1186" s="1">
        <f>IFERROR(__xludf.DUMMYFUNCTION("""COMPUTED_VALUE"""),136.76)</f>
        <v>136.76</v>
      </c>
    </row>
    <row r="1187">
      <c r="A1187" s="2">
        <f>IFERROR(__xludf.DUMMYFUNCTION("""COMPUTED_VALUE"""),41900.666666666664)</f>
        <v>41900.66667</v>
      </c>
      <c r="B1187" s="1">
        <f>IFERROR(__xludf.DUMMYFUNCTION("""COMPUTED_VALUE"""),135.97)</f>
        <v>135.97</v>
      </c>
    </row>
    <row r="1188">
      <c r="A1188" s="2">
        <f>IFERROR(__xludf.DUMMYFUNCTION("""COMPUTED_VALUE"""),41901.666666666664)</f>
        <v>41901.66667</v>
      </c>
      <c r="B1188" s="1">
        <f>IFERROR(__xludf.DUMMYFUNCTION("""COMPUTED_VALUE"""),135.91)</f>
        <v>135.91</v>
      </c>
    </row>
    <row r="1189">
      <c r="A1189" s="2">
        <f>IFERROR(__xludf.DUMMYFUNCTION("""COMPUTED_VALUE"""),41904.666666666664)</f>
        <v>41904.66667</v>
      </c>
      <c r="B1189" s="1">
        <f>IFERROR(__xludf.DUMMYFUNCTION("""COMPUTED_VALUE"""),133.77)</f>
        <v>133.77</v>
      </c>
    </row>
    <row r="1190">
      <c r="A1190" s="2">
        <f>IFERROR(__xludf.DUMMYFUNCTION("""COMPUTED_VALUE"""),41905.666666666664)</f>
        <v>41905.66667</v>
      </c>
      <c r="B1190" s="1">
        <f>IFERROR(__xludf.DUMMYFUNCTION("""COMPUTED_VALUE"""),133.37)</f>
        <v>133.37</v>
      </c>
    </row>
    <row r="1191">
      <c r="A1191" s="2">
        <f>IFERROR(__xludf.DUMMYFUNCTION("""COMPUTED_VALUE"""),41906.666666666664)</f>
        <v>41906.66667</v>
      </c>
      <c r="B1191" s="1">
        <f>IFERROR(__xludf.DUMMYFUNCTION("""COMPUTED_VALUE"""),133.6)</f>
        <v>133.6</v>
      </c>
    </row>
    <row r="1192">
      <c r="A1192" s="2">
        <f>IFERROR(__xludf.DUMMYFUNCTION("""COMPUTED_VALUE"""),41907.666666666664)</f>
        <v>41907.66667</v>
      </c>
      <c r="B1192" s="1">
        <f>IFERROR(__xludf.DUMMYFUNCTION("""COMPUTED_VALUE"""),131.48)</f>
        <v>131.48</v>
      </c>
    </row>
    <row r="1193">
      <c r="A1193" s="2">
        <f>IFERROR(__xludf.DUMMYFUNCTION("""COMPUTED_VALUE"""),41908.666666666664)</f>
        <v>41908.66667</v>
      </c>
      <c r="B1193" s="1">
        <f>IFERROR(__xludf.DUMMYFUNCTION("""COMPUTED_VALUE"""),133.13)</f>
        <v>133.13</v>
      </c>
    </row>
    <row r="1194">
      <c r="A1194" s="2">
        <f>IFERROR(__xludf.DUMMYFUNCTION("""COMPUTED_VALUE"""),41911.666666666664)</f>
        <v>41911.66667</v>
      </c>
      <c r="B1194" s="1">
        <f>IFERROR(__xludf.DUMMYFUNCTION("""COMPUTED_VALUE"""),132.8)</f>
        <v>132.8</v>
      </c>
    </row>
    <row r="1195">
      <c r="A1195" s="2">
        <f>IFERROR(__xludf.DUMMYFUNCTION("""COMPUTED_VALUE"""),41912.666666666664)</f>
        <v>41912.66667</v>
      </c>
      <c r="B1195" s="1">
        <f>IFERROR(__xludf.DUMMYFUNCTION("""COMPUTED_VALUE"""),131.12)</f>
        <v>131.12</v>
      </c>
    </row>
    <row r="1196">
      <c r="A1196" s="2">
        <f>IFERROR(__xludf.DUMMYFUNCTION("""COMPUTED_VALUE"""),41913.666666666664)</f>
        <v>41913.66667</v>
      </c>
      <c r="B1196" s="1">
        <f>IFERROR(__xludf.DUMMYFUNCTION("""COMPUTED_VALUE"""),128.44)</f>
        <v>128.44</v>
      </c>
    </row>
    <row r="1197">
      <c r="A1197" s="2">
        <f>IFERROR(__xludf.DUMMYFUNCTION("""COMPUTED_VALUE"""),41914.666666666664)</f>
        <v>41914.66667</v>
      </c>
      <c r="B1197" s="1">
        <f>IFERROR(__xludf.DUMMYFUNCTION("""COMPUTED_VALUE"""),127.95)</f>
        <v>127.95</v>
      </c>
    </row>
    <row r="1198">
      <c r="A1198" s="2">
        <f>IFERROR(__xludf.DUMMYFUNCTION("""COMPUTED_VALUE"""),41915.666666666664)</f>
        <v>41915.66667</v>
      </c>
      <c r="B1198" s="1">
        <f>IFERROR(__xludf.DUMMYFUNCTION("""COMPUTED_VALUE"""),127.77)</f>
        <v>127.77</v>
      </c>
    </row>
    <row r="1199">
      <c r="A1199" s="2">
        <f>IFERROR(__xludf.DUMMYFUNCTION("""COMPUTED_VALUE"""),41918.666666666664)</f>
        <v>41918.66667</v>
      </c>
      <c r="B1199" s="1">
        <f>IFERROR(__xludf.DUMMYFUNCTION("""COMPUTED_VALUE"""),127.87)</f>
        <v>127.87</v>
      </c>
    </row>
    <row r="1200">
      <c r="A1200" s="2">
        <f>IFERROR(__xludf.DUMMYFUNCTION("""COMPUTED_VALUE"""),41919.666666666664)</f>
        <v>41919.66667</v>
      </c>
      <c r="B1200" s="1">
        <f>IFERROR(__xludf.DUMMYFUNCTION("""COMPUTED_VALUE"""),126.03)</f>
        <v>126.03</v>
      </c>
    </row>
    <row r="1201">
      <c r="A1201" s="2">
        <f>IFERROR(__xludf.DUMMYFUNCTION("""COMPUTED_VALUE"""),41920.666666666664)</f>
        <v>41920.66667</v>
      </c>
      <c r="B1201" s="1">
        <f>IFERROR(__xludf.DUMMYFUNCTION("""COMPUTED_VALUE"""),127.1)</f>
        <v>127.1</v>
      </c>
    </row>
    <row r="1202">
      <c r="A1202" s="2">
        <f>IFERROR(__xludf.DUMMYFUNCTION("""COMPUTED_VALUE"""),41921.666666666664)</f>
        <v>41921.66667</v>
      </c>
      <c r="B1202" s="1">
        <f>IFERROR(__xludf.DUMMYFUNCTION("""COMPUTED_VALUE"""),122.26)</f>
        <v>122.26</v>
      </c>
    </row>
    <row r="1203">
      <c r="A1203" s="2">
        <f>IFERROR(__xludf.DUMMYFUNCTION("""COMPUTED_VALUE"""),41922.666666666664)</f>
        <v>41922.66667</v>
      </c>
      <c r="B1203" s="1">
        <f>IFERROR(__xludf.DUMMYFUNCTION("""COMPUTED_VALUE"""),120.6)</f>
        <v>120.6</v>
      </c>
    </row>
    <row r="1204">
      <c r="A1204" s="2">
        <f>IFERROR(__xludf.DUMMYFUNCTION("""COMPUTED_VALUE"""),41925.666666666664)</f>
        <v>41925.66667</v>
      </c>
      <c r="B1204" s="1">
        <f>IFERROR(__xludf.DUMMYFUNCTION("""COMPUTED_VALUE"""),116.75)</f>
        <v>116.75</v>
      </c>
    </row>
    <row r="1205">
      <c r="A1205" s="2">
        <f>IFERROR(__xludf.DUMMYFUNCTION("""COMPUTED_VALUE"""),41926.666666666664)</f>
        <v>41926.66667</v>
      </c>
      <c r="B1205" s="1">
        <f>IFERROR(__xludf.DUMMYFUNCTION("""COMPUTED_VALUE"""),115.27)</f>
        <v>115.27</v>
      </c>
    </row>
    <row r="1206">
      <c r="A1206" s="2">
        <f>IFERROR(__xludf.DUMMYFUNCTION("""COMPUTED_VALUE"""),41927.666666666664)</f>
        <v>41927.66667</v>
      </c>
      <c r="B1206" s="1">
        <f>IFERROR(__xludf.DUMMYFUNCTION("""COMPUTED_VALUE"""),116.14)</f>
        <v>116.14</v>
      </c>
    </row>
    <row r="1207">
      <c r="A1207" s="2">
        <f>IFERROR(__xludf.DUMMYFUNCTION("""COMPUTED_VALUE"""),41928.666666666664)</f>
        <v>41928.66667</v>
      </c>
      <c r="B1207" s="1">
        <f>IFERROR(__xludf.DUMMYFUNCTION("""COMPUTED_VALUE"""),118.38)</f>
        <v>118.38</v>
      </c>
    </row>
    <row r="1208">
      <c r="A1208" s="2">
        <f>IFERROR(__xludf.DUMMYFUNCTION("""COMPUTED_VALUE"""),41929.666666666664)</f>
        <v>41929.66667</v>
      </c>
      <c r="B1208" s="1">
        <f>IFERROR(__xludf.DUMMYFUNCTION("""COMPUTED_VALUE"""),119.26)</f>
        <v>119.26</v>
      </c>
    </row>
    <row r="1209">
      <c r="A1209" s="2">
        <f>IFERROR(__xludf.DUMMYFUNCTION("""COMPUTED_VALUE"""),41932.666666666664)</f>
        <v>41932.66667</v>
      </c>
      <c r="B1209" s="1">
        <f>IFERROR(__xludf.DUMMYFUNCTION("""COMPUTED_VALUE"""),120.29)</f>
        <v>120.29</v>
      </c>
    </row>
    <row r="1210">
      <c r="A1210" s="2">
        <f>IFERROR(__xludf.DUMMYFUNCTION("""COMPUTED_VALUE"""),41933.666666666664)</f>
        <v>41933.66667</v>
      </c>
      <c r="B1210" s="1">
        <f>IFERROR(__xludf.DUMMYFUNCTION("""COMPUTED_VALUE"""),123.89)</f>
        <v>123.89</v>
      </c>
    </row>
    <row r="1211">
      <c r="A1211" s="2">
        <f>IFERROR(__xludf.DUMMYFUNCTION("""COMPUTED_VALUE"""),41934.666666666664)</f>
        <v>41934.66667</v>
      </c>
      <c r="B1211" s="1">
        <f>IFERROR(__xludf.DUMMYFUNCTION("""COMPUTED_VALUE"""),121.57)</f>
        <v>121.57</v>
      </c>
    </row>
    <row r="1212">
      <c r="A1212" s="2">
        <f>IFERROR(__xludf.DUMMYFUNCTION("""COMPUTED_VALUE"""),41935.666666666664)</f>
        <v>41935.66667</v>
      </c>
      <c r="B1212" s="1">
        <f>IFERROR(__xludf.DUMMYFUNCTION("""COMPUTED_VALUE"""),123.72)</f>
        <v>123.72</v>
      </c>
    </row>
    <row r="1213">
      <c r="A1213" s="2">
        <f>IFERROR(__xludf.DUMMYFUNCTION("""COMPUTED_VALUE"""),41936.666666666664)</f>
        <v>41936.66667</v>
      </c>
      <c r="B1213" s="1">
        <f>IFERROR(__xludf.DUMMYFUNCTION("""COMPUTED_VALUE"""),123.35)</f>
        <v>123.35</v>
      </c>
    </row>
    <row r="1214">
      <c r="A1214" s="2">
        <f>IFERROR(__xludf.DUMMYFUNCTION("""COMPUTED_VALUE"""),41939.666666666664)</f>
        <v>41939.66667</v>
      </c>
      <c r="B1214" s="1">
        <f>IFERROR(__xludf.DUMMYFUNCTION("""COMPUTED_VALUE"""),120.74)</f>
        <v>120.74</v>
      </c>
    </row>
    <row r="1215">
      <c r="A1215" s="2">
        <f>IFERROR(__xludf.DUMMYFUNCTION("""COMPUTED_VALUE"""),41940.666666666664)</f>
        <v>41940.66667</v>
      </c>
      <c r="B1215" s="1">
        <f>IFERROR(__xludf.DUMMYFUNCTION("""COMPUTED_VALUE"""),123.56)</f>
        <v>123.56</v>
      </c>
    </row>
    <row r="1216">
      <c r="A1216" s="2">
        <f>IFERROR(__xludf.DUMMYFUNCTION("""COMPUTED_VALUE"""),41941.666666666664)</f>
        <v>41941.66667</v>
      </c>
      <c r="B1216" s="1">
        <f>IFERROR(__xludf.DUMMYFUNCTION("""COMPUTED_VALUE"""),123.9)</f>
        <v>123.9</v>
      </c>
    </row>
    <row r="1217">
      <c r="A1217" s="2">
        <f>IFERROR(__xludf.DUMMYFUNCTION("""COMPUTED_VALUE"""),41942.666666666664)</f>
        <v>41942.66667</v>
      </c>
      <c r="B1217" s="1">
        <f>IFERROR(__xludf.DUMMYFUNCTION("""COMPUTED_VALUE"""),123.38)</f>
        <v>123.38</v>
      </c>
    </row>
    <row r="1218">
      <c r="A1218" s="2">
        <f>IFERROR(__xludf.DUMMYFUNCTION("""COMPUTED_VALUE"""),41943.666666666664)</f>
        <v>41943.66667</v>
      </c>
      <c r="B1218" s="1">
        <f>IFERROR(__xludf.DUMMYFUNCTION("""COMPUTED_VALUE"""),125.89)</f>
        <v>125.89</v>
      </c>
    </row>
    <row r="1219">
      <c r="A1219" s="2">
        <f>IFERROR(__xludf.DUMMYFUNCTION("""COMPUTED_VALUE"""),41946.666666666664)</f>
        <v>41946.66667</v>
      </c>
      <c r="B1219" s="1">
        <f>IFERROR(__xludf.DUMMYFUNCTION("""COMPUTED_VALUE"""),123.71)</f>
        <v>123.71</v>
      </c>
    </row>
    <row r="1220">
      <c r="A1220" s="2">
        <f>IFERROR(__xludf.DUMMYFUNCTION("""COMPUTED_VALUE"""),41947.666666666664)</f>
        <v>41947.66667</v>
      </c>
      <c r="B1220" s="1">
        <f>IFERROR(__xludf.DUMMYFUNCTION("""COMPUTED_VALUE"""),120.99)</f>
        <v>120.99</v>
      </c>
    </row>
    <row r="1221">
      <c r="A1221" s="2">
        <f>IFERROR(__xludf.DUMMYFUNCTION("""COMPUTED_VALUE"""),41948.666666666664)</f>
        <v>41948.66667</v>
      </c>
      <c r="B1221" s="1">
        <f>IFERROR(__xludf.DUMMYFUNCTION("""COMPUTED_VALUE"""),123.02)</f>
        <v>123.02</v>
      </c>
    </row>
    <row r="1222">
      <c r="A1222" s="2">
        <f>IFERROR(__xludf.DUMMYFUNCTION("""COMPUTED_VALUE"""),41949.666666666664)</f>
        <v>41949.66667</v>
      </c>
      <c r="B1222" s="1">
        <f>IFERROR(__xludf.DUMMYFUNCTION("""COMPUTED_VALUE"""),124.53)</f>
        <v>124.53</v>
      </c>
    </row>
    <row r="1223">
      <c r="A1223" s="2">
        <f>IFERROR(__xludf.DUMMYFUNCTION("""COMPUTED_VALUE"""),41950.666666666664)</f>
        <v>41950.66667</v>
      </c>
      <c r="B1223" s="1">
        <f>IFERROR(__xludf.DUMMYFUNCTION("""COMPUTED_VALUE"""),126.3)</f>
        <v>126.3</v>
      </c>
    </row>
    <row r="1224">
      <c r="A1224" s="2">
        <f>IFERROR(__xludf.DUMMYFUNCTION("""COMPUTED_VALUE"""),41953.66666666667)</f>
        <v>41953.66667</v>
      </c>
      <c r="B1224" s="1">
        <f>IFERROR(__xludf.DUMMYFUNCTION("""COMPUTED_VALUE"""),125.06)</f>
        <v>125.06</v>
      </c>
    </row>
    <row r="1225">
      <c r="A1225" s="2">
        <f>IFERROR(__xludf.DUMMYFUNCTION("""COMPUTED_VALUE"""),41954.66666666667)</f>
        <v>41954.66667</v>
      </c>
      <c r="B1225" s="1">
        <f>IFERROR(__xludf.DUMMYFUNCTION("""COMPUTED_VALUE"""),125.46)</f>
        <v>125.46</v>
      </c>
    </row>
    <row r="1226">
      <c r="A1226" s="2">
        <f>IFERROR(__xludf.DUMMYFUNCTION("""COMPUTED_VALUE"""),41955.66666666667)</f>
        <v>41955.66667</v>
      </c>
      <c r="B1226" s="1">
        <f>IFERROR(__xludf.DUMMYFUNCTION("""COMPUTED_VALUE"""),124.45)</f>
        <v>124.45</v>
      </c>
    </row>
    <row r="1227">
      <c r="A1227" s="2">
        <f>IFERROR(__xludf.DUMMYFUNCTION("""COMPUTED_VALUE"""),41956.66666666667)</f>
        <v>41956.66667</v>
      </c>
      <c r="B1227" s="1">
        <f>IFERROR(__xludf.DUMMYFUNCTION("""COMPUTED_VALUE"""),122.73)</f>
        <v>122.73</v>
      </c>
    </row>
    <row r="1228">
      <c r="A1228" s="2">
        <f>IFERROR(__xludf.DUMMYFUNCTION("""COMPUTED_VALUE"""),41957.66666666667)</f>
        <v>41957.66667</v>
      </c>
      <c r="B1228" s="1">
        <f>IFERROR(__xludf.DUMMYFUNCTION("""COMPUTED_VALUE"""),124.01)</f>
        <v>124.01</v>
      </c>
    </row>
    <row r="1229">
      <c r="A1229" s="2">
        <f>IFERROR(__xludf.DUMMYFUNCTION("""COMPUTED_VALUE"""),41960.66666666667)</f>
        <v>41960.66667</v>
      </c>
      <c r="B1229" s="1">
        <f>IFERROR(__xludf.DUMMYFUNCTION("""COMPUTED_VALUE"""),123.37)</f>
        <v>123.37</v>
      </c>
    </row>
    <row r="1230">
      <c r="A1230" s="2">
        <f>IFERROR(__xludf.DUMMYFUNCTION("""COMPUTED_VALUE"""),41961.66666666667)</f>
        <v>41961.66667</v>
      </c>
      <c r="B1230" s="1">
        <f>IFERROR(__xludf.DUMMYFUNCTION("""COMPUTED_VALUE"""),123.43)</f>
        <v>123.43</v>
      </c>
    </row>
    <row r="1231">
      <c r="A1231" s="2">
        <f>IFERROR(__xludf.DUMMYFUNCTION("""COMPUTED_VALUE"""),41962.66666666667)</f>
        <v>41962.66667</v>
      </c>
      <c r="B1231" s="1">
        <f>IFERROR(__xludf.DUMMYFUNCTION("""COMPUTED_VALUE"""),124.03)</f>
        <v>124.03</v>
      </c>
    </row>
    <row r="1232">
      <c r="A1232" s="2">
        <f>IFERROR(__xludf.DUMMYFUNCTION("""COMPUTED_VALUE"""),41963.66666666667)</f>
        <v>41963.66667</v>
      </c>
      <c r="B1232" s="1">
        <f>IFERROR(__xludf.DUMMYFUNCTION("""COMPUTED_VALUE"""),125.61)</f>
        <v>125.61</v>
      </c>
    </row>
    <row r="1233">
      <c r="A1233" s="2">
        <f>IFERROR(__xludf.DUMMYFUNCTION("""COMPUTED_VALUE"""),41964.66666666667)</f>
        <v>41964.66667</v>
      </c>
      <c r="B1233" s="1">
        <f>IFERROR(__xludf.DUMMYFUNCTION("""COMPUTED_VALUE"""),127.17)</f>
        <v>127.17</v>
      </c>
    </row>
    <row r="1234">
      <c r="A1234" s="2">
        <f>IFERROR(__xludf.DUMMYFUNCTION("""COMPUTED_VALUE"""),41967.66666666667)</f>
        <v>41967.66667</v>
      </c>
      <c r="B1234" s="1">
        <f>IFERROR(__xludf.DUMMYFUNCTION("""COMPUTED_VALUE"""),126.26)</f>
        <v>126.26</v>
      </c>
    </row>
    <row r="1235">
      <c r="A1235" s="2">
        <f>IFERROR(__xludf.DUMMYFUNCTION("""COMPUTED_VALUE"""),41968.66666666667)</f>
        <v>41968.66667</v>
      </c>
      <c r="B1235" s="1">
        <f>IFERROR(__xludf.DUMMYFUNCTION("""COMPUTED_VALUE"""),124.22)</f>
        <v>124.22</v>
      </c>
    </row>
    <row r="1236">
      <c r="A1236" s="2">
        <f>IFERROR(__xludf.DUMMYFUNCTION("""COMPUTED_VALUE"""),41969.66666666667)</f>
        <v>41969.66667</v>
      </c>
      <c r="B1236" s="1">
        <f>IFERROR(__xludf.DUMMYFUNCTION("""COMPUTED_VALUE"""),122.66)</f>
        <v>122.66</v>
      </c>
    </row>
    <row r="1237">
      <c r="A1237" s="2">
        <f>IFERROR(__xludf.DUMMYFUNCTION("""COMPUTED_VALUE"""),41971.66666666667)</f>
        <v>41971.66667</v>
      </c>
      <c r="B1237" s="1">
        <f>IFERROR(__xludf.DUMMYFUNCTION("""COMPUTED_VALUE"""),114.24)</f>
        <v>114.24</v>
      </c>
    </row>
    <row r="1238">
      <c r="A1238" s="2">
        <f>IFERROR(__xludf.DUMMYFUNCTION("""COMPUTED_VALUE"""),41974.66666666667)</f>
        <v>41974.66667</v>
      </c>
      <c r="B1238" s="1">
        <f>IFERROR(__xludf.DUMMYFUNCTION("""COMPUTED_VALUE"""),114.64)</f>
        <v>114.64</v>
      </c>
    </row>
    <row r="1239">
      <c r="A1239" s="2">
        <f>IFERROR(__xludf.DUMMYFUNCTION("""COMPUTED_VALUE"""),41975.66666666667)</f>
        <v>41975.66667</v>
      </c>
      <c r="B1239" s="1">
        <f>IFERROR(__xludf.DUMMYFUNCTION("""COMPUTED_VALUE"""),115.97)</f>
        <v>115.97</v>
      </c>
    </row>
    <row r="1240">
      <c r="A1240" s="2">
        <f>IFERROR(__xludf.DUMMYFUNCTION("""COMPUTED_VALUE"""),41976.66666666667)</f>
        <v>41976.66667</v>
      </c>
      <c r="B1240" s="1">
        <f>IFERROR(__xludf.DUMMYFUNCTION("""COMPUTED_VALUE"""),117.39)</f>
        <v>117.39</v>
      </c>
    </row>
    <row r="1241">
      <c r="A1241" s="2">
        <f>IFERROR(__xludf.DUMMYFUNCTION("""COMPUTED_VALUE"""),41977.66666666667)</f>
        <v>41977.66667</v>
      </c>
      <c r="B1241" s="1">
        <f>IFERROR(__xludf.DUMMYFUNCTION("""COMPUTED_VALUE"""),116.37)</f>
        <v>116.37</v>
      </c>
    </row>
    <row r="1242">
      <c r="A1242" s="2">
        <f>IFERROR(__xludf.DUMMYFUNCTION("""COMPUTED_VALUE"""),41978.66666666667)</f>
        <v>41978.66667</v>
      </c>
      <c r="B1242" s="1">
        <f>IFERROR(__xludf.DUMMYFUNCTION("""COMPUTED_VALUE"""),114.89)</f>
        <v>114.89</v>
      </c>
    </row>
    <row r="1243">
      <c r="A1243" s="2">
        <f>IFERROR(__xludf.DUMMYFUNCTION("""COMPUTED_VALUE"""),41981.66666666667)</f>
        <v>41981.66667</v>
      </c>
      <c r="B1243" s="1">
        <f>IFERROR(__xludf.DUMMYFUNCTION("""COMPUTED_VALUE"""),110.13)</f>
        <v>110.13</v>
      </c>
    </row>
    <row r="1244">
      <c r="A1244" s="2">
        <f>IFERROR(__xludf.DUMMYFUNCTION("""COMPUTED_VALUE"""),41982.66666666667)</f>
        <v>41982.66667</v>
      </c>
      <c r="B1244" s="1">
        <f>IFERROR(__xludf.DUMMYFUNCTION("""COMPUTED_VALUE"""),111.36)</f>
        <v>111.36</v>
      </c>
    </row>
    <row r="1245">
      <c r="A1245" s="2">
        <f>IFERROR(__xludf.DUMMYFUNCTION("""COMPUTED_VALUE"""),41983.66666666667)</f>
        <v>41983.66667</v>
      </c>
      <c r="B1245" s="1">
        <f>IFERROR(__xludf.DUMMYFUNCTION("""COMPUTED_VALUE"""),107.72)</f>
        <v>107.72</v>
      </c>
    </row>
    <row r="1246">
      <c r="A1246" s="2">
        <f>IFERROR(__xludf.DUMMYFUNCTION("""COMPUTED_VALUE"""),41984.66666666667)</f>
        <v>41984.66667</v>
      </c>
      <c r="B1246" s="1">
        <f>IFERROR(__xludf.DUMMYFUNCTION("""COMPUTED_VALUE"""),107.7)</f>
        <v>107.7</v>
      </c>
    </row>
    <row r="1247">
      <c r="A1247" s="2">
        <f>IFERROR(__xludf.DUMMYFUNCTION("""COMPUTED_VALUE"""),41985.66666666667)</f>
        <v>41985.66667</v>
      </c>
      <c r="B1247" s="1">
        <f>IFERROR(__xludf.DUMMYFUNCTION("""COMPUTED_VALUE"""),105.54)</f>
        <v>105.54</v>
      </c>
    </row>
    <row r="1248">
      <c r="A1248" s="2">
        <f>IFERROR(__xludf.DUMMYFUNCTION("""COMPUTED_VALUE"""),41988.66666666667)</f>
        <v>41988.66667</v>
      </c>
      <c r="B1248" s="1">
        <f>IFERROR(__xludf.DUMMYFUNCTION("""COMPUTED_VALUE"""),104.46)</f>
        <v>104.46</v>
      </c>
    </row>
    <row r="1249">
      <c r="A1249" s="2">
        <f>IFERROR(__xludf.DUMMYFUNCTION("""COMPUTED_VALUE"""),41989.66666666667)</f>
        <v>41989.66667</v>
      </c>
      <c r="B1249" s="1">
        <f>IFERROR(__xludf.DUMMYFUNCTION("""COMPUTED_VALUE"""),105.4)</f>
        <v>105.4</v>
      </c>
    </row>
    <row r="1250">
      <c r="A1250" s="2">
        <f>IFERROR(__xludf.DUMMYFUNCTION("""COMPUTED_VALUE"""),41990.66666666667)</f>
        <v>41990.66667</v>
      </c>
      <c r="B1250" s="1">
        <f>IFERROR(__xludf.DUMMYFUNCTION("""COMPUTED_VALUE"""),110.05)</f>
        <v>110.05</v>
      </c>
    </row>
    <row r="1251">
      <c r="A1251" s="2">
        <f>IFERROR(__xludf.DUMMYFUNCTION("""COMPUTED_VALUE"""),41991.66666666667)</f>
        <v>41991.66667</v>
      </c>
      <c r="B1251" s="1">
        <f>IFERROR(__xludf.DUMMYFUNCTION("""COMPUTED_VALUE"""),110.21)</f>
        <v>110.21</v>
      </c>
    </row>
    <row r="1252">
      <c r="A1252" s="2">
        <f>IFERROR(__xludf.DUMMYFUNCTION("""COMPUTED_VALUE"""),41992.66666666667)</f>
        <v>41992.66667</v>
      </c>
      <c r="B1252" s="1">
        <f>IFERROR(__xludf.DUMMYFUNCTION("""COMPUTED_VALUE"""),113.51)</f>
        <v>113.51</v>
      </c>
    </row>
    <row r="1253">
      <c r="A1253" s="2">
        <f>IFERROR(__xludf.DUMMYFUNCTION("""COMPUTED_VALUE"""),41995.66666666667)</f>
        <v>41995.66667</v>
      </c>
      <c r="B1253" s="1">
        <f>IFERROR(__xludf.DUMMYFUNCTION("""COMPUTED_VALUE"""),112.5)</f>
        <v>112.5</v>
      </c>
    </row>
    <row r="1254">
      <c r="A1254" s="2">
        <f>IFERROR(__xludf.DUMMYFUNCTION("""COMPUTED_VALUE"""),41996.66666666667)</f>
        <v>41996.66667</v>
      </c>
      <c r="B1254" s="1">
        <f>IFERROR(__xludf.DUMMYFUNCTION("""COMPUTED_VALUE"""),113.93)</f>
        <v>113.93</v>
      </c>
    </row>
    <row r="1255">
      <c r="A1255" s="2">
        <f>IFERROR(__xludf.DUMMYFUNCTION("""COMPUTED_VALUE"""),41997.66666666667)</f>
        <v>41997.66667</v>
      </c>
      <c r="B1255" s="1">
        <f>IFERROR(__xludf.DUMMYFUNCTION("""COMPUTED_VALUE"""),113.01)</f>
        <v>113.01</v>
      </c>
    </row>
    <row r="1256">
      <c r="A1256" s="2">
        <f>IFERROR(__xludf.DUMMYFUNCTION("""COMPUTED_VALUE"""),41999.66666666667)</f>
        <v>41999.66667</v>
      </c>
      <c r="B1256" s="1">
        <f>IFERROR(__xludf.DUMMYFUNCTION("""COMPUTED_VALUE"""),112.91)</f>
        <v>112.91</v>
      </c>
    </row>
    <row r="1257">
      <c r="A1257" s="2">
        <f>IFERROR(__xludf.DUMMYFUNCTION("""COMPUTED_VALUE"""),42002.66666666667)</f>
        <v>42002.66667</v>
      </c>
      <c r="B1257" s="1">
        <f>IFERROR(__xludf.DUMMYFUNCTION("""COMPUTED_VALUE"""),113.22)</f>
        <v>113.22</v>
      </c>
    </row>
    <row r="1258">
      <c r="A1258" s="2">
        <f>IFERROR(__xludf.DUMMYFUNCTION("""COMPUTED_VALUE"""),42003.66666666667)</f>
        <v>42003.66667</v>
      </c>
      <c r="B1258" s="1">
        <f>IFERROR(__xludf.DUMMYFUNCTION("""COMPUTED_VALUE"""),112.43)</f>
        <v>112.43</v>
      </c>
    </row>
    <row r="1259">
      <c r="A1259" s="2">
        <f>IFERROR(__xludf.DUMMYFUNCTION("""COMPUTED_VALUE"""),42004.66666666667)</f>
        <v>42004.66667</v>
      </c>
      <c r="B1259" s="1">
        <f>IFERROR(__xludf.DUMMYFUNCTION("""COMPUTED_VALUE"""),111.62)</f>
        <v>111.62</v>
      </c>
    </row>
    <row r="1260">
      <c r="A1260" s="2">
        <f>IFERROR(__xludf.DUMMYFUNCTION("""COMPUTED_VALUE"""),42006.66666666667)</f>
        <v>42006.66667</v>
      </c>
      <c r="B1260" s="1">
        <f>IFERROR(__xludf.DUMMYFUNCTION("""COMPUTED_VALUE"""),112.18)</f>
        <v>112.18</v>
      </c>
    </row>
    <row r="1261">
      <c r="A1261" s="2">
        <f>IFERROR(__xludf.DUMMYFUNCTION("""COMPUTED_VALUE"""),42009.66666666667)</f>
        <v>42009.66667</v>
      </c>
      <c r="B1261" s="1">
        <f>IFERROR(__xludf.DUMMYFUNCTION("""COMPUTED_VALUE"""),107.73)</f>
        <v>107.73</v>
      </c>
    </row>
    <row r="1262">
      <c r="A1262" s="2">
        <f>IFERROR(__xludf.DUMMYFUNCTION("""COMPUTED_VALUE"""),42010.66666666667)</f>
        <v>42010.66667</v>
      </c>
      <c r="B1262" s="1">
        <f>IFERROR(__xludf.DUMMYFUNCTION("""COMPUTED_VALUE"""),106.11)</f>
        <v>106.11</v>
      </c>
    </row>
    <row r="1263">
      <c r="A1263" s="2">
        <f>IFERROR(__xludf.DUMMYFUNCTION("""COMPUTED_VALUE"""),42011.66666666667)</f>
        <v>42011.66667</v>
      </c>
      <c r="B1263" s="1">
        <f>IFERROR(__xludf.DUMMYFUNCTION("""COMPUTED_VALUE"""),106.37)</f>
        <v>106.37</v>
      </c>
    </row>
    <row r="1264">
      <c r="A1264" s="2">
        <f>IFERROR(__xludf.DUMMYFUNCTION("""COMPUTED_VALUE"""),42012.66666666667)</f>
        <v>42012.66667</v>
      </c>
      <c r="B1264" s="1">
        <f>IFERROR(__xludf.DUMMYFUNCTION("""COMPUTED_VALUE"""),108.67)</f>
        <v>108.67</v>
      </c>
    </row>
    <row r="1265">
      <c r="A1265" s="2">
        <f>IFERROR(__xludf.DUMMYFUNCTION("""COMPUTED_VALUE"""),42013.66666666667)</f>
        <v>42013.66667</v>
      </c>
      <c r="B1265" s="1">
        <f>IFERROR(__xludf.DUMMYFUNCTION("""COMPUTED_VALUE"""),107.91)</f>
        <v>107.91</v>
      </c>
    </row>
    <row r="1266">
      <c r="A1266" s="2">
        <f>IFERROR(__xludf.DUMMYFUNCTION("""COMPUTED_VALUE"""),42016.66666666667)</f>
        <v>42016.66667</v>
      </c>
      <c r="B1266" s="1">
        <f>IFERROR(__xludf.DUMMYFUNCTION("""COMPUTED_VALUE"""),104.89)</f>
        <v>104.89</v>
      </c>
    </row>
    <row r="1267">
      <c r="A1267" s="2">
        <f>IFERROR(__xludf.DUMMYFUNCTION("""COMPUTED_VALUE"""),42017.66666666667)</f>
        <v>42017.66667</v>
      </c>
      <c r="B1267" s="1">
        <f>IFERROR(__xludf.DUMMYFUNCTION("""COMPUTED_VALUE"""),104.03)</f>
        <v>104.03</v>
      </c>
    </row>
    <row r="1268">
      <c r="A1268" s="2">
        <f>IFERROR(__xludf.DUMMYFUNCTION("""COMPUTED_VALUE"""),42018.66666666667)</f>
        <v>42018.66667</v>
      </c>
      <c r="B1268" s="1">
        <f>IFERROR(__xludf.DUMMYFUNCTION("""COMPUTED_VALUE"""),104.4)</f>
        <v>104.4</v>
      </c>
    </row>
    <row r="1269">
      <c r="A1269" s="2">
        <f>IFERROR(__xludf.DUMMYFUNCTION("""COMPUTED_VALUE"""),42019.66666666667)</f>
        <v>42019.66667</v>
      </c>
      <c r="B1269" s="1">
        <f>IFERROR(__xludf.DUMMYFUNCTION("""COMPUTED_VALUE"""),102.93)</f>
        <v>102.93</v>
      </c>
    </row>
    <row r="1270">
      <c r="A1270" s="2">
        <f>IFERROR(__xludf.DUMMYFUNCTION("""COMPUTED_VALUE"""),42020.66666666667)</f>
        <v>42020.66667</v>
      </c>
      <c r="B1270" s="1">
        <f>IFERROR(__xludf.DUMMYFUNCTION("""COMPUTED_VALUE"""),106.29)</f>
        <v>106.29</v>
      </c>
    </row>
    <row r="1271">
      <c r="A1271" s="2">
        <f>IFERROR(__xludf.DUMMYFUNCTION("""COMPUTED_VALUE"""),42024.66666666667)</f>
        <v>42024.66667</v>
      </c>
      <c r="B1271" s="1">
        <f>IFERROR(__xludf.DUMMYFUNCTION("""COMPUTED_VALUE"""),106.29)</f>
        <v>106.29</v>
      </c>
    </row>
    <row r="1272">
      <c r="A1272" s="2">
        <f>IFERROR(__xludf.DUMMYFUNCTION("""COMPUTED_VALUE"""),42025.66666666667)</f>
        <v>42025.66667</v>
      </c>
      <c r="B1272" s="1">
        <f>IFERROR(__xludf.DUMMYFUNCTION("""COMPUTED_VALUE"""),108.33)</f>
        <v>108.33</v>
      </c>
    </row>
    <row r="1273">
      <c r="A1273" s="2">
        <f>IFERROR(__xludf.DUMMYFUNCTION("""COMPUTED_VALUE"""),42026.66666666667)</f>
        <v>42026.66667</v>
      </c>
      <c r="B1273" s="1">
        <f>IFERROR(__xludf.DUMMYFUNCTION("""COMPUTED_VALUE"""),108.87)</f>
        <v>108.87</v>
      </c>
    </row>
    <row r="1274">
      <c r="A1274" s="2">
        <f>IFERROR(__xludf.DUMMYFUNCTION("""COMPUTED_VALUE"""),42027.66666666667)</f>
        <v>42027.66667</v>
      </c>
      <c r="B1274" s="1">
        <f>IFERROR(__xludf.DUMMYFUNCTION("""COMPUTED_VALUE"""),107.96)</f>
        <v>107.96</v>
      </c>
    </row>
    <row r="1275">
      <c r="A1275" s="2">
        <f>IFERROR(__xludf.DUMMYFUNCTION("""COMPUTED_VALUE"""),42030.66666666667)</f>
        <v>42030.66667</v>
      </c>
      <c r="B1275" s="1">
        <f>IFERROR(__xludf.DUMMYFUNCTION("""COMPUTED_VALUE"""),109.54)</f>
        <v>109.54</v>
      </c>
    </row>
    <row r="1276">
      <c r="A1276" s="2">
        <f>IFERROR(__xludf.DUMMYFUNCTION("""COMPUTED_VALUE"""),42031.66666666667)</f>
        <v>42031.66667</v>
      </c>
      <c r="B1276" s="1">
        <f>IFERROR(__xludf.DUMMYFUNCTION("""COMPUTED_VALUE"""),109.48)</f>
        <v>109.48</v>
      </c>
    </row>
    <row r="1277">
      <c r="A1277" s="2">
        <f>IFERROR(__xludf.DUMMYFUNCTION("""COMPUTED_VALUE"""),42032.66666666667)</f>
        <v>42032.66667</v>
      </c>
      <c r="B1277" s="1">
        <f>IFERROR(__xludf.DUMMYFUNCTION("""COMPUTED_VALUE"""),105.23)</f>
        <v>105.23</v>
      </c>
    </row>
    <row r="1278">
      <c r="A1278" s="2">
        <f>IFERROR(__xludf.DUMMYFUNCTION("""COMPUTED_VALUE"""),42033.66666666667)</f>
        <v>42033.66667</v>
      </c>
      <c r="B1278" s="1">
        <f>IFERROR(__xludf.DUMMYFUNCTION("""COMPUTED_VALUE"""),105.41)</f>
        <v>105.41</v>
      </c>
    </row>
    <row r="1279">
      <c r="A1279" s="2">
        <f>IFERROR(__xludf.DUMMYFUNCTION("""COMPUTED_VALUE"""),42034.66666666667)</f>
        <v>42034.66667</v>
      </c>
      <c r="B1279" s="1">
        <f>IFERROR(__xludf.DUMMYFUNCTION("""COMPUTED_VALUE"""),106.2)</f>
        <v>106.2</v>
      </c>
    </row>
    <row r="1280">
      <c r="A1280" s="2">
        <f>IFERROR(__xludf.DUMMYFUNCTION("""COMPUTED_VALUE"""),42037.66666666667)</f>
        <v>42037.66667</v>
      </c>
      <c r="B1280" s="1">
        <f>IFERROR(__xludf.DUMMYFUNCTION("""COMPUTED_VALUE"""),109.52)</f>
        <v>109.52</v>
      </c>
    </row>
    <row r="1281">
      <c r="A1281" s="2">
        <f>IFERROR(__xludf.DUMMYFUNCTION("""COMPUTED_VALUE"""),42038.66666666667)</f>
        <v>42038.66667</v>
      </c>
      <c r="B1281" s="1">
        <f>IFERROR(__xludf.DUMMYFUNCTION("""COMPUTED_VALUE"""),112.79)</f>
        <v>112.79</v>
      </c>
    </row>
    <row r="1282">
      <c r="A1282" s="2">
        <f>IFERROR(__xludf.DUMMYFUNCTION("""COMPUTED_VALUE"""),42039.66666666667)</f>
        <v>42039.66667</v>
      </c>
      <c r="B1282" s="1">
        <f>IFERROR(__xludf.DUMMYFUNCTION("""COMPUTED_VALUE"""),110.87)</f>
        <v>110.87</v>
      </c>
    </row>
    <row r="1283">
      <c r="A1283" s="2">
        <f>IFERROR(__xludf.DUMMYFUNCTION("""COMPUTED_VALUE"""),42040.66666666667)</f>
        <v>42040.66667</v>
      </c>
      <c r="B1283" s="1">
        <f>IFERROR(__xludf.DUMMYFUNCTION("""COMPUTED_VALUE"""),112.72)</f>
        <v>112.72</v>
      </c>
    </row>
    <row r="1284">
      <c r="A1284" s="2">
        <f>IFERROR(__xludf.DUMMYFUNCTION("""COMPUTED_VALUE"""),42041.66666666667)</f>
        <v>42041.66667</v>
      </c>
      <c r="B1284" s="1">
        <f>IFERROR(__xludf.DUMMYFUNCTION("""COMPUTED_VALUE"""),112.7)</f>
        <v>112.7</v>
      </c>
    </row>
    <row r="1285">
      <c r="A1285" s="2">
        <f>IFERROR(__xludf.DUMMYFUNCTION("""COMPUTED_VALUE"""),42044.66666666667)</f>
        <v>42044.66667</v>
      </c>
      <c r="B1285" s="1">
        <f>IFERROR(__xludf.DUMMYFUNCTION("""COMPUTED_VALUE"""),112.9)</f>
        <v>112.9</v>
      </c>
    </row>
    <row r="1286">
      <c r="A1286" s="2">
        <f>IFERROR(__xludf.DUMMYFUNCTION("""COMPUTED_VALUE"""),42045.66666666667)</f>
        <v>42045.66667</v>
      </c>
      <c r="B1286" s="1">
        <f>IFERROR(__xludf.DUMMYFUNCTION("""COMPUTED_VALUE"""),112.49)</f>
        <v>112.49</v>
      </c>
    </row>
    <row r="1287">
      <c r="A1287" s="2">
        <f>IFERROR(__xludf.DUMMYFUNCTION("""COMPUTED_VALUE"""),42046.66666666667)</f>
        <v>42046.66667</v>
      </c>
      <c r="B1287" s="1">
        <f>IFERROR(__xludf.DUMMYFUNCTION("""COMPUTED_VALUE"""),111.83)</f>
        <v>111.83</v>
      </c>
    </row>
    <row r="1288">
      <c r="A1288" s="2">
        <f>IFERROR(__xludf.DUMMYFUNCTION("""COMPUTED_VALUE"""),42047.66666666667)</f>
        <v>42047.66667</v>
      </c>
      <c r="B1288" s="1">
        <f>IFERROR(__xludf.DUMMYFUNCTION("""COMPUTED_VALUE"""),113.44)</f>
        <v>113.44</v>
      </c>
    </row>
    <row r="1289">
      <c r="A1289" s="2">
        <f>IFERROR(__xludf.DUMMYFUNCTION("""COMPUTED_VALUE"""),42048.66666666667)</f>
        <v>42048.66667</v>
      </c>
      <c r="B1289" s="1">
        <f>IFERROR(__xludf.DUMMYFUNCTION("""COMPUTED_VALUE"""),115.76)</f>
        <v>115.76</v>
      </c>
    </row>
    <row r="1290">
      <c r="A1290" s="2">
        <f>IFERROR(__xludf.DUMMYFUNCTION("""COMPUTED_VALUE"""),42052.66666666667)</f>
        <v>42052.66667</v>
      </c>
      <c r="B1290" s="1">
        <f>IFERROR(__xludf.DUMMYFUNCTION("""COMPUTED_VALUE"""),116.15)</f>
        <v>116.15</v>
      </c>
    </row>
    <row r="1291">
      <c r="A1291" s="2">
        <f>IFERROR(__xludf.DUMMYFUNCTION("""COMPUTED_VALUE"""),42053.66666666667)</f>
        <v>42053.66667</v>
      </c>
      <c r="B1291" s="1">
        <f>IFERROR(__xludf.DUMMYFUNCTION("""COMPUTED_VALUE"""),114.6)</f>
        <v>114.6</v>
      </c>
    </row>
    <row r="1292">
      <c r="A1292" s="2">
        <f>IFERROR(__xludf.DUMMYFUNCTION("""COMPUTED_VALUE"""),42054.66666666667)</f>
        <v>42054.66667</v>
      </c>
      <c r="B1292" s="1">
        <f>IFERROR(__xludf.DUMMYFUNCTION("""COMPUTED_VALUE"""),113.86)</f>
        <v>113.86</v>
      </c>
    </row>
    <row r="1293">
      <c r="A1293" s="2">
        <f>IFERROR(__xludf.DUMMYFUNCTION("""COMPUTED_VALUE"""),42055.66666666667)</f>
        <v>42055.66667</v>
      </c>
      <c r="B1293" s="1">
        <f>IFERROR(__xludf.DUMMYFUNCTION("""COMPUTED_VALUE"""),113.41)</f>
        <v>113.41</v>
      </c>
    </row>
    <row r="1294">
      <c r="A1294" s="2">
        <f>IFERROR(__xludf.DUMMYFUNCTION("""COMPUTED_VALUE"""),42058.66666666667)</f>
        <v>42058.66667</v>
      </c>
      <c r="B1294" s="1">
        <f>IFERROR(__xludf.DUMMYFUNCTION("""COMPUTED_VALUE"""),112.87)</f>
        <v>112.87</v>
      </c>
    </row>
    <row r="1295">
      <c r="A1295" s="2">
        <f>IFERROR(__xludf.DUMMYFUNCTION("""COMPUTED_VALUE"""),42059.66666666667)</f>
        <v>42059.66667</v>
      </c>
      <c r="B1295" s="1">
        <f>IFERROR(__xludf.DUMMYFUNCTION("""COMPUTED_VALUE"""),113.01)</f>
        <v>113.01</v>
      </c>
    </row>
    <row r="1296">
      <c r="A1296" s="2">
        <f>IFERROR(__xludf.DUMMYFUNCTION("""COMPUTED_VALUE"""),42060.66666666667)</f>
        <v>42060.66667</v>
      </c>
      <c r="B1296" s="1">
        <f>IFERROR(__xludf.DUMMYFUNCTION("""COMPUTED_VALUE"""),113.74)</f>
        <v>113.74</v>
      </c>
    </row>
    <row r="1297">
      <c r="A1297" s="2">
        <f>IFERROR(__xludf.DUMMYFUNCTION("""COMPUTED_VALUE"""),42061.66666666667)</f>
        <v>42061.66667</v>
      </c>
      <c r="B1297" s="1">
        <f>IFERROR(__xludf.DUMMYFUNCTION("""COMPUTED_VALUE"""),111.75)</f>
        <v>111.75</v>
      </c>
    </row>
    <row r="1298">
      <c r="A1298" s="2">
        <f>IFERROR(__xludf.DUMMYFUNCTION("""COMPUTED_VALUE"""),42062.66666666667)</f>
        <v>42062.66667</v>
      </c>
      <c r="B1298" s="1">
        <f>IFERROR(__xludf.DUMMYFUNCTION("""COMPUTED_VALUE"""),111.41)</f>
        <v>111.41</v>
      </c>
    </row>
    <row r="1299">
      <c r="A1299" s="2">
        <f>IFERROR(__xludf.DUMMYFUNCTION("""COMPUTED_VALUE"""),42065.66666666667)</f>
        <v>42065.66667</v>
      </c>
      <c r="B1299" s="1">
        <f>IFERROR(__xludf.DUMMYFUNCTION("""COMPUTED_VALUE"""),110.52)</f>
        <v>110.52</v>
      </c>
    </row>
    <row r="1300">
      <c r="A1300" s="2">
        <f>IFERROR(__xludf.DUMMYFUNCTION("""COMPUTED_VALUE"""),42066.66666666667)</f>
        <v>42066.66667</v>
      </c>
      <c r="B1300" s="1">
        <f>IFERROR(__xludf.DUMMYFUNCTION("""COMPUTED_VALUE"""),110.93)</f>
        <v>110.93</v>
      </c>
    </row>
    <row r="1301">
      <c r="A1301" s="2">
        <f>IFERROR(__xludf.DUMMYFUNCTION("""COMPUTED_VALUE"""),42067.66666666667)</f>
        <v>42067.66667</v>
      </c>
      <c r="B1301" s="1">
        <f>IFERROR(__xludf.DUMMYFUNCTION("""COMPUTED_VALUE"""),110.64)</f>
        <v>110.64</v>
      </c>
    </row>
    <row r="1302">
      <c r="A1302" s="2">
        <f>IFERROR(__xludf.DUMMYFUNCTION("""COMPUTED_VALUE"""),42068.66666666667)</f>
        <v>42068.66667</v>
      </c>
      <c r="B1302" s="1">
        <f>IFERROR(__xludf.DUMMYFUNCTION("""COMPUTED_VALUE"""),110.11)</f>
        <v>110.11</v>
      </c>
    </row>
    <row r="1303">
      <c r="A1303" s="2">
        <f>IFERROR(__xludf.DUMMYFUNCTION("""COMPUTED_VALUE"""),42069.66666666667)</f>
        <v>42069.66667</v>
      </c>
      <c r="B1303" s="1">
        <f>IFERROR(__xludf.DUMMYFUNCTION("""COMPUTED_VALUE"""),108.28)</f>
        <v>108.28</v>
      </c>
    </row>
    <row r="1304">
      <c r="A1304" s="2">
        <f>IFERROR(__xludf.DUMMYFUNCTION("""COMPUTED_VALUE"""),42072.66666666667)</f>
        <v>42072.66667</v>
      </c>
      <c r="B1304" s="1">
        <f>IFERROR(__xludf.DUMMYFUNCTION("""COMPUTED_VALUE"""),107.53)</f>
        <v>107.53</v>
      </c>
    </row>
    <row r="1305">
      <c r="A1305" s="2">
        <f>IFERROR(__xludf.DUMMYFUNCTION("""COMPUTED_VALUE"""),42073.66666666667)</f>
        <v>42073.66667</v>
      </c>
      <c r="B1305" s="1">
        <f>IFERROR(__xludf.DUMMYFUNCTION("""COMPUTED_VALUE"""),105.98)</f>
        <v>105.98</v>
      </c>
    </row>
    <row r="1306">
      <c r="A1306" s="2">
        <f>IFERROR(__xludf.DUMMYFUNCTION("""COMPUTED_VALUE"""),42074.66666666667)</f>
        <v>42074.66667</v>
      </c>
      <c r="B1306" s="1">
        <f>IFERROR(__xludf.DUMMYFUNCTION("""COMPUTED_VALUE"""),106.28)</f>
        <v>106.28</v>
      </c>
    </row>
    <row r="1307">
      <c r="A1307" s="2">
        <f>IFERROR(__xludf.DUMMYFUNCTION("""COMPUTED_VALUE"""),42075.66666666667)</f>
        <v>42075.66667</v>
      </c>
      <c r="B1307" s="1">
        <f>IFERROR(__xludf.DUMMYFUNCTION("""COMPUTED_VALUE"""),105.75)</f>
        <v>105.75</v>
      </c>
    </row>
    <row r="1308">
      <c r="A1308" s="2">
        <f>IFERROR(__xludf.DUMMYFUNCTION("""COMPUTED_VALUE"""),42076.66666666667)</f>
        <v>42076.66667</v>
      </c>
      <c r="B1308" s="1">
        <f>IFERROR(__xludf.DUMMYFUNCTION("""COMPUTED_VALUE"""),105.23)</f>
        <v>105.23</v>
      </c>
    </row>
    <row r="1309">
      <c r="A1309" s="2">
        <f>IFERROR(__xludf.DUMMYFUNCTION("""COMPUTED_VALUE"""),42079.66666666667)</f>
        <v>42079.66667</v>
      </c>
      <c r="B1309" s="1">
        <f>IFERROR(__xludf.DUMMYFUNCTION("""COMPUTED_VALUE"""),106.38)</f>
        <v>106.38</v>
      </c>
    </row>
    <row r="1310">
      <c r="A1310" s="2">
        <f>IFERROR(__xludf.DUMMYFUNCTION("""COMPUTED_VALUE"""),42080.66666666667)</f>
        <v>42080.66667</v>
      </c>
      <c r="B1310" s="1">
        <f>IFERROR(__xludf.DUMMYFUNCTION("""COMPUTED_VALUE"""),105.87)</f>
        <v>105.87</v>
      </c>
    </row>
    <row r="1311">
      <c r="A1311" s="2">
        <f>IFERROR(__xludf.DUMMYFUNCTION("""COMPUTED_VALUE"""),42081.66666666667)</f>
        <v>42081.66667</v>
      </c>
      <c r="B1311" s="1">
        <f>IFERROR(__xludf.DUMMYFUNCTION("""COMPUTED_VALUE"""),108.94)</f>
        <v>108.94</v>
      </c>
    </row>
    <row r="1312">
      <c r="A1312" s="2">
        <f>IFERROR(__xludf.DUMMYFUNCTION("""COMPUTED_VALUE"""),42082.66666666667)</f>
        <v>42082.66667</v>
      </c>
      <c r="B1312" s="1">
        <f>IFERROR(__xludf.DUMMYFUNCTION("""COMPUTED_VALUE"""),107.19)</f>
        <v>107.19</v>
      </c>
    </row>
    <row r="1313">
      <c r="A1313" s="2">
        <f>IFERROR(__xludf.DUMMYFUNCTION("""COMPUTED_VALUE"""),42083.66666666667)</f>
        <v>42083.66667</v>
      </c>
      <c r="B1313" s="1">
        <f>IFERROR(__xludf.DUMMYFUNCTION("""COMPUTED_VALUE"""),108.48)</f>
        <v>108.48</v>
      </c>
    </row>
    <row r="1314">
      <c r="A1314" s="2">
        <f>IFERROR(__xludf.DUMMYFUNCTION("""COMPUTED_VALUE"""),42086.66666666667)</f>
        <v>42086.66667</v>
      </c>
      <c r="B1314" s="1">
        <f>IFERROR(__xludf.DUMMYFUNCTION("""COMPUTED_VALUE"""),108.31)</f>
        <v>108.31</v>
      </c>
    </row>
    <row r="1315">
      <c r="A1315" s="2">
        <f>IFERROR(__xludf.DUMMYFUNCTION("""COMPUTED_VALUE"""),42087.66666666667)</f>
        <v>42087.66667</v>
      </c>
      <c r="B1315" s="1">
        <f>IFERROR(__xludf.DUMMYFUNCTION("""COMPUTED_VALUE"""),107.6)</f>
        <v>107.6</v>
      </c>
    </row>
    <row r="1316">
      <c r="A1316" s="2">
        <f>IFERROR(__xludf.DUMMYFUNCTION("""COMPUTED_VALUE"""),42088.66666666667)</f>
        <v>42088.66667</v>
      </c>
      <c r="B1316" s="1">
        <f>IFERROR(__xludf.DUMMYFUNCTION("""COMPUTED_VALUE"""),108.91)</f>
        <v>108.91</v>
      </c>
    </row>
    <row r="1317">
      <c r="A1317" s="2">
        <f>IFERROR(__xludf.DUMMYFUNCTION("""COMPUTED_VALUE"""),42089.66666666667)</f>
        <v>42089.66667</v>
      </c>
      <c r="B1317" s="1">
        <f>IFERROR(__xludf.DUMMYFUNCTION("""COMPUTED_VALUE"""),108.86)</f>
        <v>108.86</v>
      </c>
    </row>
    <row r="1318">
      <c r="A1318" s="2">
        <f>IFERROR(__xludf.DUMMYFUNCTION("""COMPUTED_VALUE"""),42090.66666666667)</f>
        <v>42090.66667</v>
      </c>
      <c r="B1318" s="1">
        <f>IFERROR(__xludf.DUMMYFUNCTION("""COMPUTED_VALUE"""),107.93)</f>
        <v>107.93</v>
      </c>
    </row>
    <row r="1319">
      <c r="A1319" s="2">
        <f>IFERROR(__xludf.DUMMYFUNCTION("""COMPUTED_VALUE"""),42093.66666666667)</f>
        <v>42093.66667</v>
      </c>
      <c r="B1319" s="1">
        <f>IFERROR(__xludf.DUMMYFUNCTION("""COMPUTED_VALUE"""),110.18)</f>
        <v>110.18</v>
      </c>
    </row>
    <row r="1320">
      <c r="A1320" s="2">
        <f>IFERROR(__xludf.DUMMYFUNCTION("""COMPUTED_VALUE"""),42094.66666666667)</f>
        <v>42094.66667</v>
      </c>
      <c r="B1320" s="1">
        <f>IFERROR(__xludf.DUMMYFUNCTION("""COMPUTED_VALUE"""),109.28)</f>
        <v>109.28</v>
      </c>
    </row>
    <row r="1321">
      <c r="A1321" s="2">
        <f>IFERROR(__xludf.DUMMYFUNCTION("""COMPUTED_VALUE"""),42095.66666666667)</f>
        <v>42095.66667</v>
      </c>
      <c r="B1321" s="1">
        <f>IFERROR(__xludf.DUMMYFUNCTION("""COMPUTED_VALUE"""),109.54)</f>
        <v>109.54</v>
      </c>
    </row>
    <row r="1322">
      <c r="A1322" s="2">
        <f>IFERROR(__xludf.DUMMYFUNCTION("""COMPUTED_VALUE"""),42096.66666666667)</f>
        <v>42096.66667</v>
      </c>
      <c r="B1322" s="1">
        <f>IFERROR(__xludf.DUMMYFUNCTION("""COMPUTED_VALUE"""),109.84)</f>
        <v>109.84</v>
      </c>
    </row>
    <row r="1323">
      <c r="A1323" s="2">
        <f>IFERROR(__xludf.DUMMYFUNCTION("""COMPUTED_VALUE"""),42100.66666666667)</f>
        <v>42100.66667</v>
      </c>
      <c r="B1323" s="1">
        <f>IFERROR(__xludf.DUMMYFUNCTION("""COMPUTED_VALUE"""),111.96)</f>
        <v>111.96</v>
      </c>
    </row>
    <row r="1324">
      <c r="A1324" s="2">
        <f>IFERROR(__xludf.DUMMYFUNCTION("""COMPUTED_VALUE"""),42101.66666666667)</f>
        <v>42101.66667</v>
      </c>
      <c r="B1324" s="1">
        <f>IFERROR(__xludf.DUMMYFUNCTION("""COMPUTED_VALUE"""),112.18)</f>
        <v>112.18</v>
      </c>
    </row>
    <row r="1325">
      <c r="A1325" s="2">
        <f>IFERROR(__xludf.DUMMYFUNCTION("""COMPUTED_VALUE"""),42102.66666666667)</f>
        <v>42102.66667</v>
      </c>
      <c r="B1325" s="1">
        <f>IFERROR(__xludf.DUMMYFUNCTION("""COMPUTED_VALUE"""),111.07)</f>
        <v>111.07</v>
      </c>
    </row>
    <row r="1326">
      <c r="A1326" s="2">
        <f>IFERROR(__xludf.DUMMYFUNCTION("""COMPUTED_VALUE"""),42103.66666666667)</f>
        <v>42103.66667</v>
      </c>
      <c r="B1326" s="1">
        <f>IFERROR(__xludf.DUMMYFUNCTION("""COMPUTED_VALUE"""),112.75)</f>
        <v>112.75</v>
      </c>
    </row>
    <row r="1327">
      <c r="A1327" s="2">
        <f>IFERROR(__xludf.DUMMYFUNCTION("""COMPUTED_VALUE"""),42104.66666666667)</f>
        <v>42104.66667</v>
      </c>
      <c r="B1327" s="1">
        <f>IFERROR(__xludf.DUMMYFUNCTION("""COMPUTED_VALUE"""),113.27)</f>
        <v>113.27</v>
      </c>
    </row>
    <row r="1328">
      <c r="A1328" s="2">
        <f>IFERROR(__xludf.DUMMYFUNCTION("""COMPUTED_VALUE"""),42107.66666666667)</f>
        <v>42107.66667</v>
      </c>
      <c r="B1328" s="1">
        <f>IFERROR(__xludf.DUMMYFUNCTION("""COMPUTED_VALUE"""),112.37)</f>
        <v>112.37</v>
      </c>
    </row>
    <row r="1329">
      <c r="A1329" s="2">
        <f>IFERROR(__xludf.DUMMYFUNCTION("""COMPUTED_VALUE"""),42108.66666666667)</f>
        <v>42108.66667</v>
      </c>
      <c r="B1329" s="1">
        <f>IFERROR(__xludf.DUMMYFUNCTION("""COMPUTED_VALUE"""),114.42)</f>
        <v>114.42</v>
      </c>
    </row>
    <row r="1330">
      <c r="A1330" s="2">
        <f>IFERROR(__xludf.DUMMYFUNCTION("""COMPUTED_VALUE"""),42109.66666666667)</f>
        <v>42109.66667</v>
      </c>
      <c r="B1330" s="1">
        <f>IFERROR(__xludf.DUMMYFUNCTION("""COMPUTED_VALUE"""),117.16)</f>
        <v>117.16</v>
      </c>
    </row>
    <row r="1331">
      <c r="A1331" s="2">
        <f>IFERROR(__xludf.DUMMYFUNCTION("""COMPUTED_VALUE"""),42110.66666666667)</f>
        <v>42110.66667</v>
      </c>
      <c r="B1331" s="1">
        <f>IFERROR(__xludf.DUMMYFUNCTION("""COMPUTED_VALUE"""),116.77)</f>
        <v>116.77</v>
      </c>
    </row>
    <row r="1332">
      <c r="A1332" s="2">
        <f>IFERROR(__xludf.DUMMYFUNCTION("""COMPUTED_VALUE"""),42111.66666666667)</f>
        <v>42111.66667</v>
      </c>
      <c r="B1332" s="1">
        <f>IFERROR(__xludf.DUMMYFUNCTION("""COMPUTED_VALUE"""),115.73)</f>
        <v>115.73</v>
      </c>
    </row>
    <row r="1333">
      <c r="A1333" s="2">
        <f>IFERROR(__xludf.DUMMYFUNCTION("""COMPUTED_VALUE"""),42114.66666666667)</f>
        <v>42114.66667</v>
      </c>
      <c r="B1333" s="1">
        <f>IFERROR(__xludf.DUMMYFUNCTION("""COMPUTED_VALUE"""),116.25)</f>
        <v>116.25</v>
      </c>
    </row>
    <row r="1334">
      <c r="A1334" s="2">
        <f>IFERROR(__xludf.DUMMYFUNCTION("""COMPUTED_VALUE"""),42115.66666666667)</f>
        <v>42115.66667</v>
      </c>
      <c r="B1334" s="1">
        <f>IFERROR(__xludf.DUMMYFUNCTION("""COMPUTED_VALUE"""),114.9)</f>
        <v>114.9</v>
      </c>
    </row>
    <row r="1335">
      <c r="A1335" s="2">
        <f>IFERROR(__xludf.DUMMYFUNCTION("""COMPUTED_VALUE"""),42116.66666666667)</f>
        <v>42116.66667</v>
      </c>
      <c r="B1335" s="1">
        <f>IFERROR(__xludf.DUMMYFUNCTION("""COMPUTED_VALUE"""),115.64)</f>
        <v>115.64</v>
      </c>
    </row>
    <row r="1336">
      <c r="A1336" s="2">
        <f>IFERROR(__xludf.DUMMYFUNCTION("""COMPUTED_VALUE"""),42117.66666666667)</f>
        <v>42117.66667</v>
      </c>
      <c r="B1336" s="1">
        <f>IFERROR(__xludf.DUMMYFUNCTION("""COMPUTED_VALUE"""),116.53)</f>
        <v>116.53</v>
      </c>
    </row>
    <row r="1337">
      <c r="A1337" s="2">
        <f>IFERROR(__xludf.DUMMYFUNCTION("""COMPUTED_VALUE"""),42118.66666666667)</f>
        <v>42118.66667</v>
      </c>
      <c r="B1337" s="1">
        <f>IFERROR(__xludf.DUMMYFUNCTION("""COMPUTED_VALUE"""),115.68)</f>
        <v>115.68</v>
      </c>
    </row>
    <row r="1338">
      <c r="A1338" s="2">
        <f>IFERROR(__xludf.DUMMYFUNCTION("""COMPUTED_VALUE"""),42121.66666666667)</f>
        <v>42121.66667</v>
      </c>
      <c r="B1338" s="1">
        <f>IFERROR(__xludf.DUMMYFUNCTION("""COMPUTED_VALUE"""),115.59)</f>
        <v>115.59</v>
      </c>
    </row>
    <row r="1339">
      <c r="A1339" s="2">
        <f>IFERROR(__xludf.DUMMYFUNCTION("""COMPUTED_VALUE"""),42122.66666666667)</f>
        <v>42122.66667</v>
      </c>
      <c r="B1339" s="1">
        <f>IFERROR(__xludf.DUMMYFUNCTION("""COMPUTED_VALUE"""),116.22)</f>
        <v>116.22</v>
      </c>
    </row>
    <row r="1340">
      <c r="A1340" s="2">
        <f>IFERROR(__xludf.DUMMYFUNCTION("""COMPUTED_VALUE"""),42123.66666666667)</f>
        <v>42123.66667</v>
      </c>
      <c r="B1340" s="1">
        <f>IFERROR(__xludf.DUMMYFUNCTION("""COMPUTED_VALUE"""),117.3)</f>
        <v>117.3</v>
      </c>
    </row>
    <row r="1341">
      <c r="A1341" s="2">
        <f>IFERROR(__xludf.DUMMYFUNCTION("""COMPUTED_VALUE"""),42124.66666666667)</f>
        <v>42124.66667</v>
      </c>
      <c r="B1341" s="1">
        <f>IFERROR(__xludf.DUMMYFUNCTION("""COMPUTED_VALUE"""),116.99)</f>
        <v>116.99</v>
      </c>
    </row>
    <row r="1342">
      <c r="A1342" s="2">
        <f>IFERROR(__xludf.DUMMYFUNCTION("""COMPUTED_VALUE"""),42125.66666666667)</f>
        <v>42125.66667</v>
      </c>
      <c r="B1342" s="1">
        <f>IFERROR(__xludf.DUMMYFUNCTION("""COMPUTED_VALUE"""),117.25)</f>
        <v>117.25</v>
      </c>
    </row>
    <row r="1343">
      <c r="A1343" s="2">
        <f>IFERROR(__xludf.DUMMYFUNCTION("""COMPUTED_VALUE"""),42128.66666666667)</f>
        <v>42128.66667</v>
      </c>
      <c r="B1343" s="1">
        <f>IFERROR(__xludf.DUMMYFUNCTION("""COMPUTED_VALUE"""),116.89)</f>
        <v>116.89</v>
      </c>
    </row>
    <row r="1344">
      <c r="A1344" s="2">
        <f>IFERROR(__xludf.DUMMYFUNCTION("""COMPUTED_VALUE"""),42129.66666666667)</f>
        <v>42129.66667</v>
      </c>
      <c r="B1344" s="1">
        <f>IFERROR(__xludf.DUMMYFUNCTION("""COMPUTED_VALUE"""),115.64)</f>
        <v>115.64</v>
      </c>
    </row>
    <row r="1345">
      <c r="A1345" s="2">
        <f>IFERROR(__xludf.DUMMYFUNCTION("""COMPUTED_VALUE"""),42130.66666666667)</f>
        <v>42130.66667</v>
      </c>
      <c r="B1345" s="1">
        <f>IFERROR(__xludf.DUMMYFUNCTION("""COMPUTED_VALUE"""),115.21)</f>
        <v>115.21</v>
      </c>
    </row>
    <row r="1346">
      <c r="A1346" s="2">
        <f>IFERROR(__xludf.DUMMYFUNCTION("""COMPUTED_VALUE"""),42131.66666666667)</f>
        <v>42131.66667</v>
      </c>
      <c r="B1346" s="1">
        <f>IFERROR(__xludf.DUMMYFUNCTION("""COMPUTED_VALUE"""),113.9)</f>
        <v>113.9</v>
      </c>
    </row>
    <row r="1347">
      <c r="A1347" s="2">
        <f>IFERROR(__xludf.DUMMYFUNCTION("""COMPUTED_VALUE"""),42132.66666666667)</f>
        <v>42132.66667</v>
      </c>
      <c r="B1347" s="1">
        <f>IFERROR(__xludf.DUMMYFUNCTION("""COMPUTED_VALUE"""),115.7)</f>
        <v>115.7</v>
      </c>
    </row>
    <row r="1348">
      <c r="A1348" s="2">
        <f>IFERROR(__xludf.DUMMYFUNCTION("""COMPUTED_VALUE"""),42135.66666666667)</f>
        <v>42135.66667</v>
      </c>
      <c r="B1348" s="1">
        <f>IFERROR(__xludf.DUMMYFUNCTION("""COMPUTED_VALUE"""),113.63)</f>
        <v>113.63</v>
      </c>
    </row>
    <row r="1349">
      <c r="A1349" s="2">
        <f>IFERROR(__xludf.DUMMYFUNCTION("""COMPUTED_VALUE"""),42136.66666666667)</f>
        <v>42136.66667</v>
      </c>
      <c r="B1349" s="1">
        <f>IFERROR(__xludf.DUMMYFUNCTION("""COMPUTED_VALUE"""),114.25)</f>
        <v>114.25</v>
      </c>
    </row>
    <row r="1350">
      <c r="A1350" s="2">
        <f>IFERROR(__xludf.DUMMYFUNCTION("""COMPUTED_VALUE"""),42137.66666666667)</f>
        <v>42137.66667</v>
      </c>
      <c r="B1350" s="1">
        <f>IFERROR(__xludf.DUMMYFUNCTION("""COMPUTED_VALUE"""),113.85)</f>
        <v>113.85</v>
      </c>
    </row>
    <row r="1351">
      <c r="A1351" s="2">
        <f>IFERROR(__xludf.DUMMYFUNCTION("""COMPUTED_VALUE"""),42138.66666666667)</f>
        <v>42138.66667</v>
      </c>
      <c r="B1351" s="1">
        <f>IFERROR(__xludf.DUMMYFUNCTION("""COMPUTED_VALUE"""),113.74)</f>
        <v>113.74</v>
      </c>
    </row>
    <row r="1352">
      <c r="A1352" s="2">
        <f>IFERROR(__xludf.DUMMYFUNCTION("""COMPUTED_VALUE"""),42139.66666666667)</f>
        <v>42139.66667</v>
      </c>
      <c r="B1352" s="1">
        <f>IFERROR(__xludf.DUMMYFUNCTION("""COMPUTED_VALUE"""),114.16)</f>
        <v>114.16</v>
      </c>
    </row>
    <row r="1353">
      <c r="A1353" s="2">
        <f>IFERROR(__xludf.DUMMYFUNCTION("""COMPUTED_VALUE"""),42142.66666666667)</f>
        <v>42142.66667</v>
      </c>
      <c r="B1353" s="1">
        <f>IFERROR(__xludf.DUMMYFUNCTION("""COMPUTED_VALUE"""),114.2)</f>
        <v>114.2</v>
      </c>
    </row>
    <row r="1354">
      <c r="A1354" s="2">
        <f>IFERROR(__xludf.DUMMYFUNCTION("""COMPUTED_VALUE"""),42143.66666666667)</f>
        <v>42143.66667</v>
      </c>
      <c r="B1354" s="1">
        <f>IFERROR(__xludf.DUMMYFUNCTION("""COMPUTED_VALUE"""),112.64)</f>
        <v>112.64</v>
      </c>
    </row>
    <row r="1355">
      <c r="A1355" s="2">
        <f>IFERROR(__xludf.DUMMYFUNCTION("""COMPUTED_VALUE"""),42144.66666666667)</f>
        <v>42144.66667</v>
      </c>
      <c r="B1355" s="1">
        <f>IFERROR(__xludf.DUMMYFUNCTION("""COMPUTED_VALUE"""),112.89)</f>
        <v>112.89</v>
      </c>
    </row>
    <row r="1356">
      <c r="A1356" s="2">
        <f>IFERROR(__xludf.DUMMYFUNCTION("""COMPUTED_VALUE"""),42145.66666666667)</f>
        <v>42145.66667</v>
      </c>
      <c r="B1356" s="1">
        <f>IFERROR(__xludf.DUMMYFUNCTION("""COMPUTED_VALUE"""),113.97)</f>
        <v>113.97</v>
      </c>
    </row>
    <row r="1357">
      <c r="A1357" s="2">
        <f>IFERROR(__xludf.DUMMYFUNCTION("""COMPUTED_VALUE"""),42146.66666666667)</f>
        <v>42146.66667</v>
      </c>
      <c r="B1357" s="1">
        <f>IFERROR(__xludf.DUMMYFUNCTION("""COMPUTED_VALUE"""),113.49)</f>
        <v>113.49</v>
      </c>
    </row>
    <row r="1358">
      <c r="A1358" s="2">
        <f>IFERROR(__xludf.DUMMYFUNCTION("""COMPUTED_VALUE"""),42150.66666666667)</f>
        <v>42150.66667</v>
      </c>
      <c r="B1358" s="1">
        <f>IFERROR(__xludf.DUMMYFUNCTION("""COMPUTED_VALUE"""),111.64)</f>
        <v>111.64</v>
      </c>
    </row>
    <row r="1359">
      <c r="A1359" s="2">
        <f>IFERROR(__xludf.DUMMYFUNCTION("""COMPUTED_VALUE"""),42151.66666666667)</f>
        <v>42151.66667</v>
      </c>
      <c r="B1359" s="1">
        <f>IFERROR(__xludf.DUMMYFUNCTION("""COMPUTED_VALUE"""),111.51)</f>
        <v>111.51</v>
      </c>
    </row>
    <row r="1360">
      <c r="A1360" s="2">
        <f>IFERROR(__xludf.DUMMYFUNCTION("""COMPUTED_VALUE"""),42152.66666666667)</f>
        <v>42152.66667</v>
      </c>
      <c r="B1360" s="1">
        <f>IFERROR(__xludf.DUMMYFUNCTION("""COMPUTED_VALUE"""),111.06)</f>
        <v>111.06</v>
      </c>
    </row>
    <row r="1361">
      <c r="A1361" s="2">
        <f>IFERROR(__xludf.DUMMYFUNCTION("""COMPUTED_VALUE"""),42153.66666666667)</f>
        <v>42153.66667</v>
      </c>
      <c r="B1361" s="1">
        <f>IFERROR(__xludf.DUMMYFUNCTION("""COMPUTED_VALUE"""),111.05)</f>
        <v>111.05</v>
      </c>
    </row>
    <row r="1362">
      <c r="A1362" s="2">
        <f>IFERROR(__xludf.DUMMYFUNCTION("""COMPUTED_VALUE"""),42156.66666666667)</f>
        <v>42156.66667</v>
      </c>
      <c r="B1362" s="1">
        <f>IFERROR(__xludf.DUMMYFUNCTION("""COMPUTED_VALUE"""),110.74)</f>
        <v>110.74</v>
      </c>
    </row>
    <row r="1363">
      <c r="A1363" s="2">
        <f>IFERROR(__xludf.DUMMYFUNCTION("""COMPUTED_VALUE"""),42157.66666666667)</f>
        <v>42157.66667</v>
      </c>
      <c r="B1363" s="1">
        <f>IFERROR(__xludf.DUMMYFUNCTION("""COMPUTED_VALUE"""),111.53)</f>
        <v>111.53</v>
      </c>
    </row>
    <row r="1364">
      <c r="A1364" s="2">
        <f>IFERROR(__xludf.DUMMYFUNCTION("""COMPUTED_VALUE"""),42158.66666666667)</f>
        <v>42158.66667</v>
      </c>
      <c r="B1364" s="1">
        <f>IFERROR(__xludf.DUMMYFUNCTION("""COMPUTED_VALUE"""),110.76)</f>
        <v>110.76</v>
      </c>
    </row>
    <row r="1365">
      <c r="A1365" s="2">
        <f>IFERROR(__xludf.DUMMYFUNCTION("""COMPUTED_VALUE"""),42159.66666666667)</f>
        <v>42159.66667</v>
      </c>
      <c r="B1365" s="1">
        <f>IFERROR(__xludf.DUMMYFUNCTION("""COMPUTED_VALUE"""),109.29)</f>
        <v>109.29</v>
      </c>
    </row>
    <row r="1366">
      <c r="A1366" s="2">
        <f>IFERROR(__xludf.DUMMYFUNCTION("""COMPUTED_VALUE"""),42160.66666666667)</f>
        <v>42160.66667</v>
      </c>
      <c r="B1366" s="1">
        <f>IFERROR(__xludf.DUMMYFUNCTION("""COMPUTED_VALUE"""),110.12)</f>
        <v>110.12</v>
      </c>
    </row>
    <row r="1367">
      <c r="A1367" s="2">
        <f>IFERROR(__xludf.DUMMYFUNCTION("""COMPUTED_VALUE"""),42163.66666666667)</f>
        <v>42163.66667</v>
      </c>
      <c r="B1367" s="1">
        <f>IFERROR(__xludf.DUMMYFUNCTION("""COMPUTED_VALUE"""),109.61)</f>
        <v>109.61</v>
      </c>
    </row>
    <row r="1368">
      <c r="A1368" s="2">
        <f>IFERROR(__xludf.DUMMYFUNCTION("""COMPUTED_VALUE"""),42164.66666666667)</f>
        <v>42164.66667</v>
      </c>
      <c r="B1368" s="1">
        <f>IFERROR(__xludf.DUMMYFUNCTION("""COMPUTED_VALUE"""),109.55)</f>
        <v>109.55</v>
      </c>
    </row>
    <row r="1369">
      <c r="A1369" s="2">
        <f>IFERROR(__xludf.DUMMYFUNCTION("""COMPUTED_VALUE"""),42165.66666666667)</f>
        <v>42165.66667</v>
      </c>
      <c r="B1369" s="1">
        <f>IFERROR(__xludf.DUMMYFUNCTION("""COMPUTED_VALUE"""),110.99)</f>
        <v>110.99</v>
      </c>
    </row>
    <row r="1370">
      <c r="A1370" s="2">
        <f>IFERROR(__xludf.DUMMYFUNCTION("""COMPUTED_VALUE"""),42166.66666666667)</f>
        <v>42166.66667</v>
      </c>
      <c r="B1370" s="1">
        <f>IFERROR(__xludf.DUMMYFUNCTION("""COMPUTED_VALUE"""),110.56)</f>
        <v>110.56</v>
      </c>
    </row>
    <row r="1371">
      <c r="A1371" s="2">
        <f>IFERROR(__xludf.DUMMYFUNCTION("""COMPUTED_VALUE"""),42167.66666666667)</f>
        <v>42167.66667</v>
      </c>
      <c r="B1371" s="1">
        <f>IFERROR(__xludf.DUMMYFUNCTION("""COMPUTED_VALUE"""),109.28)</f>
        <v>109.28</v>
      </c>
    </row>
    <row r="1372">
      <c r="A1372" s="2">
        <f>IFERROR(__xludf.DUMMYFUNCTION("""COMPUTED_VALUE"""),42170.66666666667)</f>
        <v>42170.66667</v>
      </c>
      <c r="B1372" s="1">
        <f>IFERROR(__xludf.DUMMYFUNCTION("""COMPUTED_VALUE"""),108.95)</f>
        <v>108.95</v>
      </c>
    </row>
    <row r="1373">
      <c r="A1373" s="2">
        <f>IFERROR(__xludf.DUMMYFUNCTION("""COMPUTED_VALUE"""),42171.66666666667)</f>
        <v>42171.66667</v>
      </c>
      <c r="B1373" s="1">
        <f>IFERROR(__xludf.DUMMYFUNCTION("""COMPUTED_VALUE"""),109.79)</f>
        <v>109.79</v>
      </c>
    </row>
    <row r="1374">
      <c r="A1374" s="2">
        <f>IFERROR(__xludf.DUMMYFUNCTION("""COMPUTED_VALUE"""),42172.66666666667)</f>
        <v>42172.66667</v>
      </c>
      <c r="B1374" s="1">
        <f>IFERROR(__xludf.DUMMYFUNCTION("""COMPUTED_VALUE"""),109.58)</f>
        <v>109.58</v>
      </c>
    </row>
    <row r="1375">
      <c r="A1375" s="2">
        <f>IFERROR(__xludf.DUMMYFUNCTION("""COMPUTED_VALUE"""),42173.66666666667)</f>
        <v>42173.66667</v>
      </c>
      <c r="B1375" s="1">
        <f>IFERROR(__xludf.DUMMYFUNCTION("""COMPUTED_VALUE"""),109.52)</f>
        <v>109.52</v>
      </c>
    </row>
    <row r="1376">
      <c r="A1376" s="2">
        <f>IFERROR(__xludf.DUMMYFUNCTION("""COMPUTED_VALUE"""),42174.66666666667)</f>
        <v>42174.66667</v>
      </c>
      <c r="B1376" s="1">
        <f>IFERROR(__xludf.DUMMYFUNCTION("""COMPUTED_VALUE"""),108.47)</f>
        <v>108.47</v>
      </c>
    </row>
    <row r="1377">
      <c r="A1377" s="2">
        <f>IFERROR(__xludf.DUMMYFUNCTION("""COMPUTED_VALUE"""),42177.66666666667)</f>
        <v>42177.66667</v>
      </c>
      <c r="B1377" s="1">
        <f>IFERROR(__xludf.DUMMYFUNCTION("""COMPUTED_VALUE"""),109.58)</f>
        <v>109.58</v>
      </c>
    </row>
    <row r="1378">
      <c r="A1378" s="2">
        <f>IFERROR(__xludf.DUMMYFUNCTION("""COMPUTED_VALUE"""),42178.66666666667)</f>
        <v>42178.66667</v>
      </c>
      <c r="B1378" s="1">
        <f>IFERROR(__xludf.DUMMYFUNCTION("""COMPUTED_VALUE"""),110.04)</f>
        <v>110.04</v>
      </c>
    </row>
    <row r="1379">
      <c r="A1379" s="2">
        <f>IFERROR(__xludf.DUMMYFUNCTION("""COMPUTED_VALUE"""),42179.66666666667)</f>
        <v>42179.66667</v>
      </c>
      <c r="B1379" s="1">
        <f>IFERROR(__xludf.DUMMYFUNCTION("""COMPUTED_VALUE"""),109.35)</f>
        <v>109.35</v>
      </c>
    </row>
    <row r="1380">
      <c r="A1380" s="2">
        <f>IFERROR(__xludf.DUMMYFUNCTION("""COMPUTED_VALUE"""),42180.66666666667)</f>
        <v>42180.66667</v>
      </c>
      <c r="B1380" s="1">
        <f>IFERROR(__xludf.DUMMYFUNCTION("""COMPUTED_VALUE"""),108.13)</f>
        <v>108.13</v>
      </c>
    </row>
    <row r="1381">
      <c r="A1381" s="2">
        <f>IFERROR(__xludf.DUMMYFUNCTION("""COMPUTED_VALUE"""),42181.66666666667)</f>
        <v>42181.66667</v>
      </c>
      <c r="B1381" s="1">
        <f>IFERROR(__xludf.DUMMYFUNCTION("""COMPUTED_VALUE"""),108.33)</f>
        <v>108.33</v>
      </c>
    </row>
    <row r="1382">
      <c r="A1382" s="2">
        <f>IFERROR(__xludf.DUMMYFUNCTION("""COMPUTED_VALUE"""),42184.66666666667)</f>
        <v>42184.66667</v>
      </c>
      <c r="B1382" s="1">
        <f>IFERROR(__xludf.DUMMYFUNCTION("""COMPUTED_VALUE"""),106.37)</f>
        <v>106.37</v>
      </c>
    </row>
    <row r="1383">
      <c r="A1383" s="2">
        <f>IFERROR(__xludf.DUMMYFUNCTION("""COMPUTED_VALUE"""),42185.66666666667)</f>
        <v>42185.66667</v>
      </c>
      <c r="B1383" s="1">
        <f>IFERROR(__xludf.DUMMYFUNCTION("""COMPUTED_VALUE"""),106.95)</f>
        <v>106.95</v>
      </c>
    </row>
    <row r="1384">
      <c r="A1384" s="2">
        <f>IFERROR(__xludf.DUMMYFUNCTION("""COMPUTED_VALUE"""),42186.66666666667)</f>
        <v>42186.66667</v>
      </c>
      <c r="B1384" s="1">
        <f>IFERROR(__xludf.DUMMYFUNCTION("""COMPUTED_VALUE"""),105.29)</f>
        <v>105.29</v>
      </c>
    </row>
    <row r="1385">
      <c r="A1385" s="2">
        <f>IFERROR(__xludf.DUMMYFUNCTION("""COMPUTED_VALUE"""),42187.66666666667)</f>
        <v>42187.66667</v>
      </c>
      <c r="B1385" s="1">
        <f>IFERROR(__xludf.DUMMYFUNCTION("""COMPUTED_VALUE"""),105.71)</f>
        <v>105.71</v>
      </c>
    </row>
    <row r="1386">
      <c r="A1386" s="2">
        <f>IFERROR(__xludf.DUMMYFUNCTION("""COMPUTED_VALUE"""),42191.66666666667)</f>
        <v>42191.66667</v>
      </c>
      <c r="B1386" s="1">
        <f>IFERROR(__xludf.DUMMYFUNCTION("""COMPUTED_VALUE"""),104.17)</f>
        <v>104.17</v>
      </c>
    </row>
    <row r="1387">
      <c r="A1387" s="2">
        <f>IFERROR(__xludf.DUMMYFUNCTION("""COMPUTED_VALUE"""),42192.66666666667)</f>
        <v>42192.66667</v>
      </c>
      <c r="B1387" s="1">
        <f>IFERROR(__xludf.DUMMYFUNCTION("""COMPUTED_VALUE"""),105.28)</f>
        <v>105.28</v>
      </c>
    </row>
    <row r="1388">
      <c r="A1388" s="2">
        <f>IFERROR(__xludf.DUMMYFUNCTION("""COMPUTED_VALUE"""),42193.66666666667)</f>
        <v>42193.66667</v>
      </c>
      <c r="B1388" s="1">
        <f>IFERROR(__xludf.DUMMYFUNCTION("""COMPUTED_VALUE"""),103.09)</f>
        <v>103.09</v>
      </c>
    </row>
    <row r="1389">
      <c r="A1389" s="2">
        <f>IFERROR(__xludf.DUMMYFUNCTION("""COMPUTED_VALUE"""),42194.66666666667)</f>
        <v>42194.66667</v>
      </c>
      <c r="B1389" s="1">
        <f>IFERROR(__xludf.DUMMYFUNCTION("""COMPUTED_VALUE"""),103.55)</f>
        <v>103.55</v>
      </c>
    </row>
    <row r="1390">
      <c r="A1390" s="2">
        <f>IFERROR(__xludf.DUMMYFUNCTION("""COMPUTED_VALUE"""),42195.66666666667)</f>
        <v>42195.66667</v>
      </c>
      <c r="B1390" s="1">
        <f>IFERROR(__xludf.DUMMYFUNCTION("""COMPUTED_VALUE"""),103.99)</f>
        <v>103.99</v>
      </c>
    </row>
    <row r="1391">
      <c r="A1391" s="2">
        <f>IFERROR(__xludf.DUMMYFUNCTION("""COMPUTED_VALUE"""),42198.66666666667)</f>
        <v>42198.66667</v>
      </c>
      <c r="B1391" s="1">
        <f>IFERROR(__xludf.DUMMYFUNCTION("""COMPUTED_VALUE"""),104.62)</f>
        <v>104.62</v>
      </c>
    </row>
    <row r="1392">
      <c r="A1392" s="2">
        <f>IFERROR(__xludf.DUMMYFUNCTION("""COMPUTED_VALUE"""),42199.66666666667)</f>
        <v>42199.66667</v>
      </c>
      <c r="B1392" s="1">
        <f>IFERROR(__xludf.DUMMYFUNCTION("""COMPUTED_VALUE"""),105.69)</f>
        <v>105.69</v>
      </c>
    </row>
    <row r="1393">
      <c r="A1393" s="2">
        <f>IFERROR(__xludf.DUMMYFUNCTION("""COMPUTED_VALUE"""),42200.66666666667)</f>
        <v>42200.66667</v>
      </c>
      <c r="B1393" s="1">
        <f>IFERROR(__xludf.DUMMYFUNCTION("""COMPUTED_VALUE"""),103.71)</f>
        <v>103.71</v>
      </c>
    </row>
    <row r="1394">
      <c r="A1394" s="2">
        <f>IFERROR(__xludf.DUMMYFUNCTION("""COMPUTED_VALUE"""),42201.66666666667)</f>
        <v>42201.66667</v>
      </c>
      <c r="B1394" s="1">
        <f>IFERROR(__xludf.DUMMYFUNCTION("""COMPUTED_VALUE"""),103.61)</f>
        <v>103.61</v>
      </c>
    </row>
    <row r="1395">
      <c r="A1395" s="2">
        <f>IFERROR(__xludf.DUMMYFUNCTION("""COMPUTED_VALUE"""),42202.66666666667)</f>
        <v>42202.66667</v>
      </c>
      <c r="B1395" s="1">
        <f>IFERROR(__xludf.DUMMYFUNCTION("""COMPUTED_VALUE"""),102.32)</f>
        <v>102.32</v>
      </c>
    </row>
    <row r="1396">
      <c r="A1396" s="2">
        <f>IFERROR(__xludf.DUMMYFUNCTION("""COMPUTED_VALUE"""),42205.66666666667)</f>
        <v>42205.66667</v>
      </c>
      <c r="B1396" s="1">
        <f>IFERROR(__xludf.DUMMYFUNCTION("""COMPUTED_VALUE"""),100.91)</f>
        <v>100.91</v>
      </c>
    </row>
    <row r="1397">
      <c r="A1397" s="2">
        <f>IFERROR(__xludf.DUMMYFUNCTION("""COMPUTED_VALUE"""),42206.66666666667)</f>
        <v>42206.66667</v>
      </c>
      <c r="B1397" s="1">
        <f>IFERROR(__xludf.DUMMYFUNCTION("""COMPUTED_VALUE"""),101.04)</f>
        <v>101.04</v>
      </c>
    </row>
    <row r="1398">
      <c r="A1398" s="2">
        <f>IFERROR(__xludf.DUMMYFUNCTION("""COMPUTED_VALUE"""),42207.66666666667)</f>
        <v>42207.66667</v>
      </c>
      <c r="B1398" s="1">
        <f>IFERROR(__xludf.DUMMYFUNCTION("""COMPUTED_VALUE"""),100.2)</f>
        <v>100.2</v>
      </c>
    </row>
    <row r="1399">
      <c r="A1399" s="2">
        <f>IFERROR(__xludf.DUMMYFUNCTION("""COMPUTED_VALUE"""),42208.66666666667)</f>
        <v>42208.66667</v>
      </c>
      <c r="B1399" s="1">
        <f>IFERROR(__xludf.DUMMYFUNCTION("""COMPUTED_VALUE"""),100.05)</f>
        <v>100.05</v>
      </c>
    </row>
    <row r="1400">
      <c r="A1400" s="2">
        <f>IFERROR(__xludf.DUMMYFUNCTION("""COMPUTED_VALUE"""),42209.66666666667)</f>
        <v>42209.66667</v>
      </c>
      <c r="B1400" s="1">
        <f>IFERROR(__xludf.DUMMYFUNCTION("""COMPUTED_VALUE"""),97.98)</f>
        <v>97.98</v>
      </c>
    </row>
    <row r="1401">
      <c r="A1401" s="2">
        <f>IFERROR(__xludf.DUMMYFUNCTION("""COMPUTED_VALUE"""),42212.66666666667)</f>
        <v>42212.66667</v>
      </c>
      <c r="B1401" s="1">
        <f>IFERROR(__xludf.DUMMYFUNCTION("""COMPUTED_VALUE"""),96.49)</f>
        <v>96.49</v>
      </c>
    </row>
    <row r="1402">
      <c r="A1402" s="2">
        <f>IFERROR(__xludf.DUMMYFUNCTION("""COMPUTED_VALUE"""),42213.66666666667)</f>
        <v>42213.66667</v>
      </c>
      <c r="B1402" s="1">
        <f>IFERROR(__xludf.DUMMYFUNCTION("""COMPUTED_VALUE"""),99.44)</f>
        <v>99.44</v>
      </c>
    </row>
    <row r="1403">
      <c r="A1403" s="2">
        <f>IFERROR(__xludf.DUMMYFUNCTION("""COMPUTED_VALUE"""),42214.66666666667)</f>
        <v>42214.66667</v>
      </c>
      <c r="B1403" s="1">
        <f>IFERROR(__xludf.DUMMYFUNCTION("""COMPUTED_VALUE"""),100.91)</f>
        <v>100.91</v>
      </c>
    </row>
    <row r="1404">
      <c r="A1404" s="2">
        <f>IFERROR(__xludf.DUMMYFUNCTION("""COMPUTED_VALUE"""),42215.66666666667)</f>
        <v>42215.66667</v>
      </c>
      <c r="B1404" s="1">
        <f>IFERROR(__xludf.DUMMYFUNCTION("""COMPUTED_VALUE"""),100.32)</f>
        <v>100.32</v>
      </c>
    </row>
    <row r="1405">
      <c r="A1405" s="2">
        <f>IFERROR(__xludf.DUMMYFUNCTION("""COMPUTED_VALUE"""),42216.66666666667)</f>
        <v>42216.66667</v>
      </c>
      <c r="B1405" s="1">
        <f>IFERROR(__xludf.DUMMYFUNCTION("""COMPUTED_VALUE"""),97.82)</f>
        <v>97.82</v>
      </c>
    </row>
    <row r="1406">
      <c r="A1406" s="2">
        <f>IFERROR(__xludf.DUMMYFUNCTION("""COMPUTED_VALUE"""),42219.66666666667)</f>
        <v>42219.66667</v>
      </c>
      <c r="B1406" s="1">
        <f>IFERROR(__xludf.DUMMYFUNCTION("""COMPUTED_VALUE"""),95.77)</f>
        <v>95.77</v>
      </c>
    </row>
    <row r="1407">
      <c r="A1407" s="2">
        <f>IFERROR(__xludf.DUMMYFUNCTION("""COMPUTED_VALUE"""),42220.66666666667)</f>
        <v>42220.66667</v>
      </c>
      <c r="B1407" s="1">
        <f>IFERROR(__xludf.DUMMYFUNCTION("""COMPUTED_VALUE"""),95.34)</f>
        <v>95.34</v>
      </c>
    </row>
    <row r="1408">
      <c r="A1408" s="2">
        <f>IFERROR(__xludf.DUMMYFUNCTION("""COMPUTED_VALUE"""),42221.66666666667)</f>
        <v>42221.66667</v>
      </c>
      <c r="B1408" s="1">
        <f>IFERROR(__xludf.DUMMYFUNCTION("""COMPUTED_VALUE"""),94.54)</f>
        <v>94.54</v>
      </c>
    </row>
    <row r="1409">
      <c r="A1409" s="2">
        <f>IFERROR(__xludf.DUMMYFUNCTION("""COMPUTED_VALUE"""),42222.66666666667)</f>
        <v>42222.66667</v>
      </c>
      <c r="B1409" s="1">
        <f>IFERROR(__xludf.DUMMYFUNCTION("""COMPUTED_VALUE"""),96.25)</f>
        <v>96.25</v>
      </c>
    </row>
    <row r="1410">
      <c r="A1410" s="2">
        <f>IFERROR(__xludf.DUMMYFUNCTION("""COMPUTED_VALUE"""),42223.66666666667)</f>
        <v>42223.66667</v>
      </c>
      <c r="B1410" s="1">
        <f>IFERROR(__xludf.DUMMYFUNCTION("""COMPUTED_VALUE"""),94.36)</f>
        <v>94.36</v>
      </c>
    </row>
    <row r="1411">
      <c r="A1411" s="2">
        <f>IFERROR(__xludf.DUMMYFUNCTION("""COMPUTED_VALUE"""),42226.66666666667)</f>
        <v>42226.66667</v>
      </c>
      <c r="B1411" s="1">
        <f>IFERROR(__xludf.DUMMYFUNCTION("""COMPUTED_VALUE"""),97.53)</f>
        <v>97.53</v>
      </c>
    </row>
    <row r="1412">
      <c r="A1412" s="2">
        <f>IFERROR(__xludf.DUMMYFUNCTION("""COMPUTED_VALUE"""),42227.66666666667)</f>
        <v>42227.66667</v>
      </c>
      <c r="B1412" s="1">
        <f>IFERROR(__xludf.DUMMYFUNCTION("""COMPUTED_VALUE"""),97.59)</f>
        <v>97.59</v>
      </c>
    </row>
    <row r="1413">
      <c r="A1413" s="2">
        <f>IFERROR(__xludf.DUMMYFUNCTION("""COMPUTED_VALUE"""),42228.66666666667)</f>
        <v>42228.66667</v>
      </c>
      <c r="B1413" s="1">
        <f>IFERROR(__xludf.DUMMYFUNCTION("""COMPUTED_VALUE"""),99.31)</f>
        <v>99.31</v>
      </c>
    </row>
    <row r="1414">
      <c r="A1414" s="2">
        <f>IFERROR(__xludf.DUMMYFUNCTION("""COMPUTED_VALUE"""),42229.66666666667)</f>
        <v>42229.66667</v>
      </c>
      <c r="B1414" s="1">
        <f>IFERROR(__xludf.DUMMYFUNCTION("""COMPUTED_VALUE"""),97.77)</f>
        <v>97.77</v>
      </c>
    </row>
    <row r="1415">
      <c r="A1415" s="2">
        <f>IFERROR(__xludf.DUMMYFUNCTION("""COMPUTED_VALUE"""),42230.66666666667)</f>
        <v>42230.66667</v>
      </c>
      <c r="B1415" s="1">
        <f>IFERROR(__xludf.DUMMYFUNCTION("""COMPUTED_VALUE"""),97.57)</f>
        <v>97.57</v>
      </c>
    </row>
    <row r="1416">
      <c r="A1416" s="2">
        <f>IFERROR(__xludf.DUMMYFUNCTION("""COMPUTED_VALUE"""),42233.66666666667)</f>
        <v>42233.66667</v>
      </c>
      <c r="B1416" s="1">
        <f>IFERROR(__xludf.DUMMYFUNCTION("""COMPUTED_VALUE"""),97.66)</f>
        <v>97.66</v>
      </c>
    </row>
    <row r="1417">
      <c r="A1417" s="2">
        <f>IFERROR(__xludf.DUMMYFUNCTION("""COMPUTED_VALUE"""),42234.66666666667)</f>
        <v>42234.66667</v>
      </c>
      <c r="B1417" s="1">
        <f>IFERROR(__xludf.DUMMYFUNCTION("""COMPUTED_VALUE"""),97.29)</f>
        <v>97.29</v>
      </c>
    </row>
    <row r="1418">
      <c r="A1418" s="2">
        <f>IFERROR(__xludf.DUMMYFUNCTION("""COMPUTED_VALUE"""),42235.66666666667)</f>
        <v>42235.66667</v>
      </c>
      <c r="B1418" s="1">
        <f>IFERROR(__xludf.DUMMYFUNCTION("""COMPUTED_VALUE"""),94.51)</f>
        <v>94.51</v>
      </c>
    </row>
    <row r="1419">
      <c r="A1419" s="2">
        <f>IFERROR(__xludf.DUMMYFUNCTION("""COMPUTED_VALUE"""),42236.66666666667)</f>
        <v>42236.66667</v>
      </c>
      <c r="B1419" s="1">
        <f>IFERROR(__xludf.DUMMYFUNCTION("""COMPUTED_VALUE"""),92.33)</f>
        <v>92.33</v>
      </c>
    </row>
    <row r="1420">
      <c r="A1420" s="2">
        <f>IFERROR(__xludf.DUMMYFUNCTION("""COMPUTED_VALUE"""),42237.66666666667)</f>
        <v>42237.66667</v>
      </c>
      <c r="B1420" s="1">
        <f>IFERROR(__xludf.DUMMYFUNCTION("""COMPUTED_VALUE"""),89.2)</f>
        <v>89.2</v>
      </c>
    </row>
    <row r="1421">
      <c r="A1421" s="2">
        <f>IFERROR(__xludf.DUMMYFUNCTION("""COMPUTED_VALUE"""),42240.66666666667)</f>
        <v>42240.66667</v>
      </c>
      <c r="B1421" s="1">
        <f>IFERROR(__xludf.DUMMYFUNCTION("""COMPUTED_VALUE"""),84.47)</f>
        <v>84.47</v>
      </c>
    </row>
    <row r="1422">
      <c r="A1422" s="2">
        <f>IFERROR(__xludf.DUMMYFUNCTION("""COMPUTED_VALUE"""),42241.66666666667)</f>
        <v>42241.66667</v>
      </c>
      <c r="B1422" s="1">
        <f>IFERROR(__xludf.DUMMYFUNCTION("""COMPUTED_VALUE"""),83.4)</f>
        <v>83.4</v>
      </c>
    </row>
    <row r="1423">
      <c r="A1423" s="2">
        <f>IFERROR(__xludf.DUMMYFUNCTION("""COMPUTED_VALUE"""),42242.66666666667)</f>
        <v>42242.66667</v>
      </c>
      <c r="B1423" s="1">
        <f>IFERROR(__xludf.DUMMYFUNCTION("""COMPUTED_VALUE"""),86.2)</f>
        <v>86.2</v>
      </c>
    </row>
    <row r="1424">
      <c r="A1424" s="2">
        <f>IFERROR(__xludf.DUMMYFUNCTION("""COMPUTED_VALUE"""),42243.66666666667)</f>
        <v>42243.66667</v>
      </c>
      <c r="B1424" s="1">
        <f>IFERROR(__xludf.DUMMYFUNCTION("""COMPUTED_VALUE"""),90.77)</f>
        <v>90.77</v>
      </c>
    </row>
    <row r="1425">
      <c r="A1425" s="2">
        <f>IFERROR(__xludf.DUMMYFUNCTION("""COMPUTED_VALUE"""),42244.66666666667)</f>
        <v>42244.66667</v>
      </c>
      <c r="B1425" s="1">
        <f>IFERROR(__xludf.DUMMYFUNCTION("""COMPUTED_VALUE"""),92.6)</f>
        <v>92.6</v>
      </c>
    </row>
    <row r="1426">
      <c r="A1426" s="2">
        <f>IFERROR(__xludf.DUMMYFUNCTION("""COMPUTED_VALUE"""),42247.66666666667)</f>
        <v>42247.66667</v>
      </c>
      <c r="B1426" s="1">
        <f>IFERROR(__xludf.DUMMYFUNCTION("""COMPUTED_VALUE"""),93.81)</f>
        <v>93.81</v>
      </c>
    </row>
    <row r="1427">
      <c r="A1427" s="2">
        <f>IFERROR(__xludf.DUMMYFUNCTION("""COMPUTED_VALUE"""),42248.66666666667)</f>
        <v>42248.66667</v>
      </c>
      <c r="B1427" s="1">
        <f>IFERROR(__xludf.DUMMYFUNCTION("""COMPUTED_VALUE"""),90.37)</f>
        <v>90.37</v>
      </c>
    </row>
    <row r="1428">
      <c r="A1428" s="2">
        <f>IFERROR(__xludf.DUMMYFUNCTION("""COMPUTED_VALUE"""),42249.66666666667)</f>
        <v>42249.66667</v>
      </c>
      <c r="B1428" s="1">
        <f>IFERROR(__xludf.DUMMYFUNCTION("""COMPUTED_VALUE"""),91.15)</f>
        <v>91.15</v>
      </c>
    </row>
    <row r="1429">
      <c r="A1429" s="2">
        <f>IFERROR(__xludf.DUMMYFUNCTION("""COMPUTED_VALUE"""),42250.66666666667)</f>
        <v>42250.66667</v>
      </c>
      <c r="B1429" s="1">
        <f>IFERROR(__xludf.DUMMYFUNCTION("""COMPUTED_VALUE"""),91.49)</f>
        <v>91.49</v>
      </c>
    </row>
    <row r="1430">
      <c r="A1430" s="2">
        <f>IFERROR(__xludf.DUMMYFUNCTION("""COMPUTED_VALUE"""),42251.66666666667)</f>
        <v>42251.66667</v>
      </c>
      <c r="B1430" s="1">
        <f>IFERROR(__xludf.DUMMYFUNCTION("""COMPUTED_VALUE"""),89.91)</f>
        <v>89.91</v>
      </c>
    </row>
    <row r="1431">
      <c r="A1431" s="2">
        <f>IFERROR(__xludf.DUMMYFUNCTION("""COMPUTED_VALUE"""),42255.66666666667)</f>
        <v>42255.66667</v>
      </c>
      <c r="B1431" s="1">
        <f>IFERROR(__xludf.DUMMYFUNCTION("""COMPUTED_VALUE"""),91.23)</f>
        <v>91.23</v>
      </c>
    </row>
    <row r="1432">
      <c r="A1432" s="2">
        <f>IFERROR(__xludf.DUMMYFUNCTION("""COMPUTED_VALUE"""),42256.66666666667)</f>
        <v>42256.66667</v>
      </c>
      <c r="B1432" s="1">
        <f>IFERROR(__xludf.DUMMYFUNCTION("""COMPUTED_VALUE"""),89.34)</f>
        <v>89.34</v>
      </c>
    </row>
    <row r="1433">
      <c r="A1433" s="2">
        <f>IFERROR(__xludf.DUMMYFUNCTION("""COMPUTED_VALUE"""),42257.66666666667)</f>
        <v>42257.66667</v>
      </c>
      <c r="B1433" s="1">
        <f>IFERROR(__xludf.DUMMYFUNCTION("""COMPUTED_VALUE"""),89.72)</f>
        <v>89.72</v>
      </c>
    </row>
    <row r="1434">
      <c r="A1434" s="2">
        <f>IFERROR(__xludf.DUMMYFUNCTION("""COMPUTED_VALUE"""),42258.66666666667)</f>
        <v>42258.66667</v>
      </c>
      <c r="B1434" s="1">
        <f>IFERROR(__xludf.DUMMYFUNCTION("""COMPUTED_VALUE"""),88.95)</f>
        <v>88.95</v>
      </c>
    </row>
    <row r="1435">
      <c r="A1435" s="2">
        <f>IFERROR(__xludf.DUMMYFUNCTION("""COMPUTED_VALUE"""),42261.66666666667)</f>
        <v>42261.66667</v>
      </c>
      <c r="B1435" s="1">
        <f>IFERROR(__xludf.DUMMYFUNCTION("""COMPUTED_VALUE"""),88.15)</f>
        <v>88.15</v>
      </c>
    </row>
    <row r="1436">
      <c r="A1436" s="2">
        <f>IFERROR(__xludf.DUMMYFUNCTION("""COMPUTED_VALUE"""),42262.66666666667)</f>
        <v>42262.66667</v>
      </c>
      <c r="B1436" s="1">
        <f>IFERROR(__xludf.DUMMYFUNCTION("""COMPUTED_VALUE"""),89.2)</f>
        <v>89.2</v>
      </c>
    </row>
    <row r="1437">
      <c r="A1437" s="2">
        <f>IFERROR(__xludf.DUMMYFUNCTION("""COMPUTED_VALUE"""),42263.66666666667)</f>
        <v>42263.66667</v>
      </c>
      <c r="B1437" s="1">
        <f>IFERROR(__xludf.DUMMYFUNCTION("""COMPUTED_VALUE"""),91.88)</f>
        <v>91.88</v>
      </c>
    </row>
    <row r="1438">
      <c r="A1438" s="2">
        <f>IFERROR(__xludf.DUMMYFUNCTION("""COMPUTED_VALUE"""),42264.66666666667)</f>
        <v>42264.66667</v>
      </c>
      <c r="B1438" s="1">
        <f>IFERROR(__xludf.DUMMYFUNCTION("""COMPUTED_VALUE"""),91.85)</f>
        <v>91.85</v>
      </c>
    </row>
    <row r="1439">
      <c r="A1439" s="2">
        <f>IFERROR(__xludf.DUMMYFUNCTION("""COMPUTED_VALUE"""),42265.66666666667)</f>
        <v>42265.66667</v>
      </c>
      <c r="B1439" s="1">
        <f>IFERROR(__xludf.DUMMYFUNCTION("""COMPUTED_VALUE"""),89.23)</f>
        <v>89.23</v>
      </c>
    </row>
    <row r="1440">
      <c r="A1440" s="2">
        <f>IFERROR(__xludf.DUMMYFUNCTION("""COMPUTED_VALUE"""),42268.66666666667)</f>
        <v>42268.66667</v>
      </c>
      <c r="B1440" s="1">
        <f>IFERROR(__xludf.DUMMYFUNCTION("""COMPUTED_VALUE"""),89.74)</f>
        <v>89.74</v>
      </c>
    </row>
    <row r="1441">
      <c r="A1441" s="2">
        <f>IFERROR(__xludf.DUMMYFUNCTION("""COMPUTED_VALUE"""),42269.66666666667)</f>
        <v>42269.66667</v>
      </c>
      <c r="B1441" s="1">
        <f>IFERROR(__xludf.DUMMYFUNCTION("""COMPUTED_VALUE"""),88.77)</f>
        <v>88.77</v>
      </c>
    </row>
    <row r="1442">
      <c r="A1442" s="2">
        <f>IFERROR(__xludf.DUMMYFUNCTION("""COMPUTED_VALUE"""),42270.66666666667)</f>
        <v>42270.66667</v>
      </c>
      <c r="B1442" s="1">
        <f>IFERROR(__xludf.DUMMYFUNCTION("""COMPUTED_VALUE"""),85.52)</f>
        <v>85.52</v>
      </c>
    </row>
    <row r="1443">
      <c r="A1443" s="2">
        <f>IFERROR(__xludf.DUMMYFUNCTION("""COMPUTED_VALUE"""),42271.66666666667)</f>
        <v>42271.66667</v>
      </c>
      <c r="B1443" s="1">
        <f>IFERROR(__xludf.DUMMYFUNCTION("""COMPUTED_VALUE"""),85.86)</f>
        <v>85.86</v>
      </c>
    </row>
    <row r="1444">
      <c r="A1444" s="2">
        <f>IFERROR(__xludf.DUMMYFUNCTION("""COMPUTED_VALUE"""),42272.66666666667)</f>
        <v>42272.66667</v>
      </c>
      <c r="B1444" s="1">
        <f>IFERROR(__xludf.DUMMYFUNCTION("""COMPUTED_VALUE"""),86.02)</f>
        <v>86.02</v>
      </c>
    </row>
    <row r="1445">
      <c r="A1445" s="2">
        <f>IFERROR(__xludf.DUMMYFUNCTION("""COMPUTED_VALUE"""),42275.66666666667)</f>
        <v>42275.66667</v>
      </c>
      <c r="B1445" s="1">
        <f>IFERROR(__xludf.DUMMYFUNCTION("""COMPUTED_VALUE"""),82.82)</f>
        <v>82.82</v>
      </c>
    </row>
    <row r="1446">
      <c r="A1446" s="2">
        <f>IFERROR(__xludf.DUMMYFUNCTION("""COMPUTED_VALUE"""),42276.66666666667)</f>
        <v>42276.66667</v>
      </c>
      <c r="B1446" s="1">
        <f>IFERROR(__xludf.DUMMYFUNCTION("""COMPUTED_VALUE"""),82.83)</f>
        <v>82.83</v>
      </c>
    </row>
    <row r="1447">
      <c r="A1447" s="2">
        <f>IFERROR(__xludf.DUMMYFUNCTION("""COMPUTED_VALUE"""),42277.66666666667)</f>
        <v>42277.66667</v>
      </c>
      <c r="B1447" s="1">
        <f>IFERROR(__xludf.DUMMYFUNCTION("""COMPUTED_VALUE"""),84.76)</f>
        <v>84.76</v>
      </c>
    </row>
    <row r="1448">
      <c r="A1448" s="2">
        <f>IFERROR(__xludf.DUMMYFUNCTION("""COMPUTED_VALUE"""),42278.66666666667)</f>
        <v>42278.66667</v>
      </c>
      <c r="B1448" s="1">
        <f>IFERROR(__xludf.DUMMYFUNCTION("""COMPUTED_VALUE"""),84.89)</f>
        <v>84.89</v>
      </c>
    </row>
    <row r="1449">
      <c r="A1449" s="2">
        <f>IFERROR(__xludf.DUMMYFUNCTION("""COMPUTED_VALUE"""),42279.66666666667)</f>
        <v>42279.66667</v>
      </c>
      <c r="B1449" s="1">
        <f>IFERROR(__xludf.DUMMYFUNCTION("""COMPUTED_VALUE"""),88.47)</f>
        <v>88.47</v>
      </c>
    </row>
    <row r="1450">
      <c r="A1450" s="2">
        <f>IFERROR(__xludf.DUMMYFUNCTION("""COMPUTED_VALUE"""),42282.66666666667)</f>
        <v>42282.66667</v>
      </c>
      <c r="B1450" s="1">
        <f>IFERROR(__xludf.DUMMYFUNCTION("""COMPUTED_VALUE"""),91.2)</f>
        <v>91.2</v>
      </c>
    </row>
    <row r="1451">
      <c r="A1451" s="2">
        <f>IFERROR(__xludf.DUMMYFUNCTION("""COMPUTED_VALUE"""),42283.66666666667)</f>
        <v>42283.66667</v>
      </c>
      <c r="B1451" s="1">
        <f>IFERROR(__xludf.DUMMYFUNCTION("""COMPUTED_VALUE"""),93.47)</f>
        <v>93.47</v>
      </c>
    </row>
    <row r="1452">
      <c r="A1452" s="2">
        <f>IFERROR(__xludf.DUMMYFUNCTION("""COMPUTED_VALUE"""),42284.66666666667)</f>
        <v>42284.66667</v>
      </c>
      <c r="B1452" s="1">
        <f>IFERROR(__xludf.DUMMYFUNCTION("""COMPUTED_VALUE"""),94.64)</f>
        <v>94.64</v>
      </c>
    </row>
    <row r="1453">
      <c r="A1453" s="2">
        <f>IFERROR(__xludf.DUMMYFUNCTION("""COMPUTED_VALUE"""),42285.66666666667)</f>
        <v>42285.66667</v>
      </c>
      <c r="B1453" s="1">
        <f>IFERROR(__xludf.DUMMYFUNCTION("""COMPUTED_VALUE"""),96.59)</f>
        <v>96.59</v>
      </c>
    </row>
    <row r="1454">
      <c r="A1454" s="2">
        <f>IFERROR(__xludf.DUMMYFUNCTION("""COMPUTED_VALUE"""),42286.66666666667)</f>
        <v>42286.66667</v>
      </c>
      <c r="B1454" s="1">
        <f>IFERROR(__xludf.DUMMYFUNCTION("""COMPUTED_VALUE"""),95.89)</f>
        <v>95.89</v>
      </c>
    </row>
    <row r="1455">
      <c r="A1455" s="2">
        <f>IFERROR(__xludf.DUMMYFUNCTION("""COMPUTED_VALUE"""),42289.66666666667)</f>
        <v>42289.66667</v>
      </c>
      <c r="B1455" s="1">
        <f>IFERROR(__xludf.DUMMYFUNCTION("""COMPUTED_VALUE"""),94.56)</f>
        <v>94.56</v>
      </c>
    </row>
    <row r="1456">
      <c r="A1456" s="2">
        <f>IFERROR(__xludf.DUMMYFUNCTION("""COMPUTED_VALUE"""),42290.66666666667)</f>
        <v>42290.66667</v>
      </c>
      <c r="B1456" s="1">
        <f>IFERROR(__xludf.DUMMYFUNCTION("""COMPUTED_VALUE"""),93.65)</f>
        <v>93.65</v>
      </c>
    </row>
    <row r="1457">
      <c r="A1457" s="2">
        <f>IFERROR(__xludf.DUMMYFUNCTION("""COMPUTED_VALUE"""),42291.66666666667)</f>
        <v>42291.66667</v>
      </c>
      <c r="B1457" s="1">
        <f>IFERROR(__xludf.DUMMYFUNCTION("""COMPUTED_VALUE"""),94.53)</f>
        <v>94.53</v>
      </c>
    </row>
    <row r="1458">
      <c r="A1458" s="2">
        <f>IFERROR(__xludf.DUMMYFUNCTION("""COMPUTED_VALUE"""),42292.66666666667)</f>
        <v>42292.66667</v>
      </c>
      <c r="B1458" s="1">
        <f>IFERROR(__xludf.DUMMYFUNCTION("""COMPUTED_VALUE"""),96.16)</f>
        <v>96.16</v>
      </c>
    </row>
    <row r="1459">
      <c r="A1459" s="2">
        <f>IFERROR(__xludf.DUMMYFUNCTION("""COMPUTED_VALUE"""),42293.66666666667)</f>
        <v>42293.66667</v>
      </c>
      <c r="B1459" s="1">
        <f>IFERROR(__xludf.DUMMYFUNCTION("""COMPUTED_VALUE"""),96.2)</f>
        <v>96.2</v>
      </c>
    </row>
    <row r="1460">
      <c r="A1460" s="2">
        <f>IFERROR(__xludf.DUMMYFUNCTION("""COMPUTED_VALUE"""),42296.66666666667)</f>
        <v>42296.66667</v>
      </c>
      <c r="B1460" s="1">
        <f>IFERROR(__xludf.DUMMYFUNCTION("""COMPUTED_VALUE"""),94.21)</f>
        <v>94.21</v>
      </c>
    </row>
    <row r="1461">
      <c r="A1461" s="2">
        <f>IFERROR(__xludf.DUMMYFUNCTION("""COMPUTED_VALUE"""),42297.66666666667)</f>
        <v>42297.66667</v>
      </c>
      <c r="B1461" s="1">
        <f>IFERROR(__xludf.DUMMYFUNCTION("""COMPUTED_VALUE"""),94.59)</f>
        <v>94.59</v>
      </c>
    </row>
    <row r="1462">
      <c r="A1462" s="2">
        <f>IFERROR(__xludf.DUMMYFUNCTION("""COMPUTED_VALUE"""),42298.66666666667)</f>
        <v>42298.66667</v>
      </c>
      <c r="B1462" s="1">
        <f>IFERROR(__xludf.DUMMYFUNCTION("""COMPUTED_VALUE"""),93.32)</f>
        <v>93.32</v>
      </c>
    </row>
    <row r="1463">
      <c r="A1463" s="2">
        <f>IFERROR(__xludf.DUMMYFUNCTION("""COMPUTED_VALUE"""),42299.66666666667)</f>
        <v>42299.66667</v>
      </c>
      <c r="B1463" s="1">
        <f>IFERROR(__xludf.DUMMYFUNCTION("""COMPUTED_VALUE"""),95.0)</f>
        <v>95</v>
      </c>
    </row>
    <row r="1464">
      <c r="A1464" s="2">
        <f>IFERROR(__xludf.DUMMYFUNCTION("""COMPUTED_VALUE"""),42300.66666666667)</f>
        <v>42300.66667</v>
      </c>
      <c r="B1464" s="1">
        <f>IFERROR(__xludf.DUMMYFUNCTION("""COMPUTED_VALUE"""),94.83)</f>
        <v>94.83</v>
      </c>
    </row>
    <row r="1465">
      <c r="A1465" s="2">
        <f>IFERROR(__xludf.DUMMYFUNCTION("""COMPUTED_VALUE"""),42303.66666666667)</f>
        <v>42303.66667</v>
      </c>
      <c r="B1465" s="1">
        <f>IFERROR(__xludf.DUMMYFUNCTION("""COMPUTED_VALUE"""),92.44)</f>
        <v>92.44</v>
      </c>
    </row>
    <row r="1466">
      <c r="A1466" s="2">
        <f>IFERROR(__xludf.DUMMYFUNCTION("""COMPUTED_VALUE"""),42304.66666666667)</f>
        <v>42304.66667</v>
      </c>
      <c r="B1466" s="1">
        <f>IFERROR(__xludf.DUMMYFUNCTION("""COMPUTED_VALUE"""),91.22)</f>
        <v>91.22</v>
      </c>
    </row>
    <row r="1467">
      <c r="A1467" s="2">
        <f>IFERROR(__xludf.DUMMYFUNCTION("""COMPUTED_VALUE"""),42305.66666666667)</f>
        <v>42305.66667</v>
      </c>
      <c r="B1467" s="1">
        <f>IFERROR(__xludf.DUMMYFUNCTION("""COMPUTED_VALUE"""),93.39)</f>
        <v>93.39</v>
      </c>
    </row>
    <row r="1468">
      <c r="A1468" s="2">
        <f>IFERROR(__xludf.DUMMYFUNCTION("""COMPUTED_VALUE"""),42306.66666666667)</f>
        <v>42306.66667</v>
      </c>
      <c r="B1468" s="1">
        <f>IFERROR(__xludf.DUMMYFUNCTION("""COMPUTED_VALUE"""),93.81)</f>
        <v>93.81</v>
      </c>
    </row>
    <row r="1469">
      <c r="A1469" s="2">
        <f>IFERROR(__xludf.DUMMYFUNCTION("""COMPUTED_VALUE"""),42307.66666666667)</f>
        <v>42307.66667</v>
      </c>
      <c r="B1469" s="1">
        <f>IFERROR(__xludf.DUMMYFUNCTION("""COMPUTED_VALUE"""),94.5)</f>
        <v>94.5</v>
      </c>
    </row>
    <row r="1470">
      <c r="A1470" s="2">
        <f>IFERROR(__xludf.DUMMYFUNCTION("""COMPUTED_VALUE"""),42310.66666666667)</f>
        <v>42310.66667</v>
      </c>
      <c r="B1470" s="1">
        <f>IFERROR(__xludf.DUMMYFUNCTION("""COMPUTED_VALUE"""),96.66)</f>
        <v>96.66</v>
      </c>
    </row>
    <row r="1471">
      <c r="A1471" s="2">
        <f>IFERROR(__xludf.DUMMYFUNCTION("""COMPUTED_VALUE"""),42311.66666666667)</f>
        <v>42311.66667</v>
      </c>
      <c r="B1471" s="1">
        <f>IFERROR(__xludf.DUMMYFUNCTION("""COMPUTED_VALUE"""),99.13)</f>
        <v>99.13</v>
      </c>
    </row>
    <row r="1472">
      <c r="A1472" s="2">
        <f>IFERROR(__xludf.DUMMYFUNCTION("""COMPUTED_VALUE"""),42312.66666666667)</f>
        <v>42312.66667</v>
      </c>
      <c r="B1472" s="1">
        <f>IFERROR(__xludf.DUMMYFUNCTION("""COMPUTED_VALUE"""),98.18)</f>
        <v>98.18</v>
      </c>
    </row>
    <row r="1473">
      <c r="A1473" s="2">
        <f>IFERROR(__xludf.DUMMYFUNCTION("""COMPUTED_VALUE"""),42313.66666666667)</f>
        <v>42313.66667</v>
      </c>
      <c r="B1473" s="1">
        <f>IFERROR(__xludf.DUMMYFUNCTION("""COMPUTED_VALUE"""),97.19)</f>
        <v>97.19</v>
      </c>
    </row>
    <row r="1474">
      <c r="A1474" s="2">
        <f>IFERROR(__xludf.DUMMYFUNCTION("""COMPUTED_VALUE"""),42314.66666666667)</f>
        <v>42314.66667</v>
      </c>
      <c r="B1474" s="1">
        <f>IFERROR(__xludf.DUMMYFUNCTION("""COMPUTED_VALUE"""),96.77)</f>
        <v>96.77</v>
      </c>
    </row>
    <row r="1475">
      <c r="A1475" s="2">
        <f>IFERROR(__xludf.DUMMYFUNCTION("""COMPUTED_VALUE"""),42317.66666666667)</f>
        <v>42317.66667</v>
      </c>
      <c r="B1475" s="1">
        <f>IFERROR(__xludf.DUMMYFUNCTION("""COMPUTED_VALUE"""),95.69)</f>
        <v>95.69</v>
      </c>
    </row>
    <row r="1476">
      <c r="A1476" s="2">
        <f>IFERROR(__xludf.DUMMYFUNCTION("""COMPUTED_VALUE"""),42318.66666666667)</f>
        <v>42318.66667</v>
      </c>
      <c r="B1476" s="1">
        <f>IFERROR(__xludf.DUMMYFUNCTION("""COMPUTED_VALUE"""),96.01)</f>
        <v>96.01</v>
      </c>
    </row>
    <row r="1477">
      <c r="A1477" s="2">
        <f>IFERROR(__xludf.DUMMYFUNCTION("""COMPUTED_VALUE"""),42319.66666666667)</f>
        <v>42319.66667</v>
      </c>
      <c r="B1477" s="1">
        <f>IFERROR(__xludf.DUMMYFUNCTION("""COMPUTED_VALUE"""),93.99)</f>
        <v>93.99</v>
      </c>
    </row>
    <row r="1478">
      <c r="A1478" s="2">
        <f>IFERROR(__xludf.DUMMYFUNCTION("""COMPUTED_VALUE"""),42320.66666666667)</f>
        <v>42320.66667</v>
      </c>
      <c r="B1478" s="1">
        <f>IFERROR(__xludf.DUMMYFUNCTION("""COMPUTED_VALUE"""),91.68)</f>
        <v>91.68</v>
      </c>
    </row>
    <row r="1479">
      <c r="A1479" s="2">
        <f>IFERROR(__xludf.DUMMYFUNCTION("""COMPUTED_VALUE"""),42321.66666666667)</f>
        <v>42321.66667</v>
      </c>
      <c r="B1479" s="1">
        <f>IFERROR(__xludf.DUMMYFUNCTION("""COMPUTED_VALUE"""),91.31)</f>
        <v>91.31</v>
      </c>
    </row>
    <row r="1480">
      <c r="A1480" s="2">
        <f>IFERROR(__xludf.DUMMYFUNCTION("""COMPUTED_VALUE"""),42324.66666666667)</f>
        <v>42324.66667</v>
      </c>
      <c r="B1480" s="1">
        <f>IFERROR(__xludf.DUMMYFUNCTION("""COMPUTED_VALUE"""),94.42)</f>
        <v>94.42</v>
      </c>
    </row>
    <row r="1481">
      <c r="A1481" s="2">
        <f>IFERROR(__xludf.DUMMYFUNCTION("""COMPUTED_VALUE"""),42325.66666666667)</f>
        <v>42325.66667</v>
      </c>
      <c r="B1481" s="1">
        <f>IFERROR(__xludf.DUMMYFUNCTION("""COMPUTED_VALUE"""),93.21)</f>
        <v>93.21</v>
      </c>
    </row>
    <row r="1482">
      <c r="A1482" s="2">
        <f>IFERROR(__xludf.DUMMYFUNCTION("""COMPUTED_VALUE"""),42326.66666666667)</f>
        <v>42326.66667</v>
      </c>
      <c r="B1482" s="1">
        <f>IFERROR(__xludf.DUMMYFUNCTION("""COMPUTED_VALUE"""),94.85)</f>
        <v>94.85</v>
      </c>
    </row>
    <row r="1483">
      <c r="A1483" s="2">
        <f>IFERROR(__xludf.DUMMYFUNCTION("""COMPUTED_VALUE"""),42327.66666666667)</f>
        <v>42327.66667</v>
      </c>
      <c r="B1483" s="1">
        <f>IFERROR(__xludf.DUMMYFUNCTION("""COMPUTED_VALUE"""),93.55)</f>
        <v>93.55</v>
      </c>
    </row>
    <row r="1484">
      <c r="A1484" s="2">
        <f>IFERROR(__xludf.DUMMYFUNCTION("""COMPUTED_VALUE"""),42328.66666666667)</f>
        <v>42328.66667</v>
      </c>
      <c r="B1484" s="1">
        <f>IFERROR(__xludf.DUMMYFUNCTION("""COMPUTED_VALUE"""),92.47)</f>
        <v>92.47</v>
      </c>
    </row>
    <row r="1485">
      <c r="A1485" s="2">
        <f>IFERROR(__xludf.DUMMYFUNCTION("""COMPUTED_VALUE"""),42331.66666666667)</f>
        <v>42331.66667</v>
      </c>
      <c r="B1485" s="1">
        <f>IFERROR(__xludf.DUMMYFUNCTION("""COMPUTED_VALUE"""),93.11)</f>
        <v>93.11</v>
      </c>
    </row>
    <row r="1486">
      <c r="A1486" s="2">
        <f>IFERROR(__xludf.DUMMYFUNCTION("""COMPUTED_VALUE"""),42332.66666666667)</f>
        <v>42332.66667</v>
      </c>
      <c r="B1486" s="1">
        <f>IFERROR(__xludf.DUMMYFUNCTION("""COMPUTED_VALUE"""),95.32)</f>
        <v>95.32</v>
      </c>
    </row>
    <row r="1487">
      <c r="A1487" s="2">
        <f>IFERROR(__xludf.DUMMYFUNCTION("""COMPUTED_VALUE"""),42333.66666666667)</f>
        <v>42333.66667</v>
      </c>
      <c r="B1487" s="1">
        <f>IFERROR(__xludf.DUMMYFUNCTION("""COMPUTED_VALUE"""),94.58)</f>
        <v>94.58</v>
      </c>
    </row>
    <row r="1488">
      <c r="A1488" s="2">
        <f>IFERROR(__xludf.DUMMYFUNCTION("""COMPUTED_VALUE"""),42335.66666666667)</f>
        <v>42335.66667</v>
      </c>
      <c r="B1488" s="1">
        <f>IFERROR(__xludf.DUMMYFUNCTION("""COMPUTED_VALUE"""),93.81)</f>
        <v>93.81</v>
      </c>
    </row>
    <row r="1489">
      <c r="A1489" s="2">
        <f>IFERROR(__xludf.DUMMYFUNCTION("""COMPUTED_VALUE"""),42338.66666666667)</f>
        <v>42338.66667</v>
      </c>
      <c r="B1489" s="1">
        <f>IFERROR(__xludf.DUMMYFUNCTION("""COMPUTED_VALUE"""),94.26)</f>
        <v>94.26</v>
      </c>
    </row>
    <row r="1490">
      <c r="A1490" s="2">
        <f>IFERROR(__xludf.DUMMYFUNCTION("""COMPUTED_VALUE"""),42339.66666666667)</f>
        <v>42339.66667</v>
      </c>
      <c r="B1490" s="1">
        <f>IFERROR(__xludf.DUMMYFUNCTION("""COMPUTED_VALUE"""),94.83)</f>
        <v>94.83</v>
      </c>
    </row>
    <row r="1491">
      <c r="A1491" s="2">
        <f>IFERROR(__xludf.DUMMYFUNCTION("""COMPUTED_VALUE"""),42340.66666666667)</f>
        <v>42340.66667</v>
      </c>
      <c r="B1491" s="1">
        <f>IFERROR(__xludf.DUMMYFUNCTION("""COMPUTED_VALUE"""),91.85)</f>
        <v>91.85</v>
      </c>
    </row>
    <row r="1492">
      <c r="A1492" s="2">
        <f>IFERROR(__xludf.DUMMYFUNCTION("""COMPUTED_VALUE"""),42341.66666666667)</f>
        <v>42341.66667</v>
      </c>
      <c r="B1492" s="1">
        <f>IFERROR(__xludf.DUMMYFUNCTION("""COMPUTED_VALUE"""),90.09)</f>
        <v>90.09</v>
      </c>
    </row>
    <row r="1493">
      <c r="A1493" s="2">
        <f>IFERROR(__xludf.DUMMYFUNCTION("""COMPUTED_VALUE"""),42342.66666666667)</f>
        <v>42342.66667</v>
      </c>
      <c r="B1493" s="1">
        <f>IFERROR(__xludf.DUMMYFUNCTION("""COMPUTED_VALUE"""),89.37)</f>
        <v>89.37</v>
      </c>
    </row>
    <row r="1494">
      <c r="A1494" s="2">
        <f>IFERROR(__xludf.DUMMYFUNCTION("""COMPUTED_VALUE"""),42345.66666666667)</f>
        <v>42345.66667</v>
      </c>
      <c r="B1494" s="1">
        <f>IFERROR(__xludf.DUMMYFUNCTION("""COMPUTED_VALUE"""),85.84)</f>
        <v>85.84</v>
      </c>
    </row>
    <row r="1495">
      <c r="A1495" s="2">
        <f>IFERROR(__xludf.DUMMYFUNCTION("""COMPUTED_VALUE"""),42346.66666666667)</f>
        <v>42346.66667</v>
      </c>
      <c r="B1495" s="1">
        <f>IFERROR(__xludf.DUMMYFUNCTION("""COMPUTED_VALUE"""),84.79)</f>
        <v>84.79</v>
      </c>
    </row>
    <row r="1496">
      <c r="A1496" s="2">
        <f>IFERROR(__xludf.DUMMYFUNCTION("""COMPUTED_VALUE"""),42347.66666666667)</f>
        <v>42347.66667</v>
      </c>
      <c r="B1496" s="1">
        <f>IFERROR(__xludf.DUMMYFUNCTION("""COMPUTED_VALUE"""),85.89)</f>
        <v>85.89</v>
      </c>
    </row>
    <row r="1497">
      <c r="A1497" s="2">
        <f>IFERROR(__xludf.DUMMYFUNCTION("""COMPUTED_VALUE"""),42348.66666666667)</f>
        <v>42348.66667</v>
      </c>
      <c r="B1497" s="1">
        <f>IFERROR(__xludf.DUMMYFUNCTION("""COMPUTED_VALUE"""),86.57)</f>
        <v>86.57</v>
      </c>
    </row>
    <row r="1498">
      <c r="A1498" s="2">
        <f>IFERROR(__xludf.DUMMYFUNCTION("""COMPUTED_VALUE"""),42349.66666666667)</f>
        <v>42349.66667</v>
      </c>
      <c r="B1498" s="1">
        <f>IFERROR(__xludf.DUMMYFUNCTION("""COMPUTED_VALUE"""),83.49)</f>
        <v>83.49</v>
      </c>
    </row>
    <row r="1499">
      <c r="A1499" s="2">
        <f>IFERROR(__xludf.DUMMYFUNCTION("""COMPUTED_VALUE"""),42352.66666666667)</f>
        <v>42352.66667</v>
      </c>
      <c r="B1499" s="1">
        <f>IFERROR(__xludf.DUMMYFUNCTION("""COMPUTED_VALUE"""),83.88)</f>
        <v>83.88</v>
      </c>
    </row>
    <row r="1500">
      <c r="A1500" s="2">
        <f>IFERROR(__xludf.DUMMYFUNCTION("""COMPUTED_VALUE"""),42353.66666666667)</f>
        <v>42353.66667</v>
      </c>
      <c r="B1500" s="1">
        <f>IFERROR(__xludf.DUMMYFUNCTION("""COMPUTED_VALUE"""),86.23)</f>
        <v>86.23</v>
      </c>
    </row>
    <row r="1501">
      <c r="A1501" s="2">
        <f>IFERROR(__xludf.DUMMYFUNCTION("""COMPUTED_VALUE"""),42354.66666666667)</f>
        <v>42354.66667</v>
      </c>
      <c r="B1501" s="1">
        <f>IFERROR(__xludf.DUMMYFUNCTION("""COMPUTED_VALUE"""),85.64)</f>
        <v>85.64</v>
      </c>
    </row>
    <row r="1502">
      <c r="A1502" s="2">
        <f>IFERROR(__xludf.DUMMYFUNCTION("""COMPUTED_VALUE"""),42355.66666666667)</f>
        <v>42355.66667</v>
      </c>
      <c r="B1502" s="1">
        <f>IFERROR(__xludf.DUMMYFUNCTION("""COMPUTED_VALUE"""),83.38)</f>
        <v>83.38</v>
      </c>
    </row>
    <row r="1503">
      <c r="A1503" s="2">
        <f>IFERROR(__xludf.DUMMYFUNCTION("""COMPUTED_VALUE"""),42356.66666666667)</f>
        <v>42356.66667</v>
      </c>
      <c r="B1503" s="1">
        <f>IFERROR(__xludf.DUMMYFUNCTION("""COMPUTED_VALUE"""),81.87)</f>
        <v>81.87</v>
      </c>
    </row>
    <row r="1504">
      <c r="A1504" s="2">
        <f>IFERROR(__xludf.DUMMYFUNCTION("""COMPUTED_VALUE"""),42359.66666666667)</f>
        <v>42359.66667</v>
      </c>
      <c r="B1504" s="1">
        <f>IFERROR(__xludf.DUMMYFUNCTION("""COMPUTED_VALUE"""),81.8)</f>
        <v>81.8</v>
      </c>
    </row>
    <row r="1505">
      <c r="A1505" s="2">
        <f>IFERROR(__xludf.DUMMYFUNCTION("""COMPUTED_VALUE"""),42360.66666666667)</f>
        <v>42360.66667</v>
      </c>
      <c r="B1505" s="1">
        <f>IFERROR(__xludf.DUMMYFUNCTION("""COMPUTED_VALUE"""),82.97)</f>
        <v>82.97</v>
      </c>
    </row>
    <row r="1506">
      <c r="A1506" s="2">
        <f>IFERROR(__xludf.DUMMYFUNCTION("""COMPUTED_VALUE"""),42361.66666666667)</f>
        <v>42361.66667</v>
      </c>
      <c r="B1506" s="1">
        <f>IFERROR(__xludf.DUMMYFUNCTION("""COMPUTED_VALUE"""),85.97)</f>
        <v>85.97</v>
      </c>
    </row>
    <row r="1507">
      <c r="A1507" s="2">
        <f>IFERROR(__xludf.DUMMYFUNCTION("""COMPUTED_VALUE"""),42362.66666666667)</f>
        <v>42362.66667</v>
      </c>
      <c r="B1507" s="1">
        <f>IFERROR(__xludf.DUMMYFUNCTION("""COMPUTED_VALUE"""),85.19)</f>
        <v>85.19</v>
      </c>
    </row>
    <row r="1508">
      <c r="A1508" s="2">
        <f>IFERROR(__xludf.DUMMYFUNCTION("""COMPUTED_VALUE"""),42366.66666666667)</f>
        <v>42366.66667</v>
      </c>
      <c r="B1508" s="1">
        <f>IFERROR(__xludf.DUMMYFUNCTION("""COMPUTED_VALUE"""),83.47)</f>
        <v>83.47</v>
      </c>
    </row>
    <row r="1509">
      <c r="A1509" s="2">
        <f>IFERROR(__xludf.DUMMYFUNCTION("""COMPUTED_VALUE"""),42367.66666666667)</f>
        <v>42367.66667</v>
      </c>
      <c r="B1509" s="1">
        <f>IFERROR(__xludf.DUMMYFUNCTION("""COMPUTED_VALUE"""),84.05)</f>
        <v>84.05</v>
      </c>
    </row>
    <row r="1510">
      <c r="A1510" s="2">
        <f>IFERROR(__xludf.DUMMYFUNCTION("""COMPUTED_VALUE"""),42368.66666666667)</f>
        <v>42368.66667</v>
      </c>
      <c r="B1510" s="1">
        <f>IFERROR(__xludf.DUMMYFUNCTION("""COMPUTED_VALUE"""),82.74)</f>
        <v>82.74</v>
      </c>
    </row>
    <row r="1511">
      <c r="A1511" s="2">
        <f>IFERROR(__xludf.DUMMYFUNCTION("""COMPUTED_VALUE"""),42369.66666666667)</f>
        <v>42369.66667</v>
      </c>
      <c r="B1511" s="1">
        <f>IFERROR(__xludf.DUMMYFUNCTION("""COMPUTED_VALUE"""),83.12)</f>
        <v>83.12</v>
      </c>
    </row>
    <row r="1512">
      <c r="A1512" s="2">
        <f>IFERROR(__xludf.DUMMYFUNCTION("""COMPUTED_VALUE"""),42373.66666666667)</f>
        <v>42373.66667</v>
      </c>
      <c r="B1512" s="1">
        <f>IFERROR(__xludf.DUMMYFUNCTION("""COMPUTED_VALUE"""),83.11)</f>
        <v>83.11</v>
      </c>
    </row>
    <row r="1513">
      <c r="A1513" s="2">
        <f>IFERROR(__xludf.DUMMYFUNCTION("""COMPUTED_VALUE"""),42374.66666666667)</f>
        <v>42374.66667</v>
      </c>
      <c r="B1513" s="1">
        <f>IFERROR(__xludf.DUMMYFUNCTION("""COMPUTED_VALUE"""),83.41)</f>
        <v>83.41</v>
      </c>
    </row>
    <row r="1514">
      <c r="A1514" s="2">
        <f>IFERROR(__xludf.DUMMYFUNCTION("""COMPUTED_VALUE"""),42375.66666666667)</f>
        <v>42375.66667</v>
      </c>
      <c r="B1514" s="1">
        <f>IFERROR(__xludf.DUMMYFUNCTION("""COMPUTED_VALUE"""),80.17)</f>
        <v>80.17</v>
      </c>
    </row>
    <row r="1515">
      <c r="A1515" s="2">
        <f>IFERROR(__xludf.DUMMYFUNCTION("""COMPUTED_VALUE"""),42376.66666666667)</f>
        <v>42376.66667</v>
      </c>
      <c r="B1515" s="1">
        <f>IFERROR(__xludf.DUMMYFUNCTION("""COMPUTED_VALUE"""),78.17)</f>
        <v>78.17</v>
      </c>
    </row>
    <row r="1516">
      <c r="A1516" s="2">
        <f>IFERROR(__xludf.DUMMYFUNCTION("""COMPUTED_VALUE"""),42377.66666666667)</f>
        <v>42377.66667</v>
      </c>
      <c r="B1516" s="1">
        <f>IFERROR(__xludf.DUMMYFUNCTION("""COMPUTED_VALUE"""),77.18)</f>
        <v>77.18</v>
      </c>
    </row>
    <row r="1517">
      <c r="A1517" s="2">
        <f>IFERROR(__xludf.DUMMYFUNCTION("""COMPUTED_VALUE"""),42380.66666666667)</f>
        <v>42380.66667</v>
      </c>
      <c r="B1517" s="1">
        <f>IFERROR(__xludf.DUMMYFUNCTION("""COMPUTED_VALUE"""),75.43)</f>
        <v>75.43</v>
      </c>
    </row>
    <row r="1518">
      <c r="A1518" s="2">
        <f>IFERROR(__xludf.DUMMYFUNCTION("""COMPUTED_VALUE"""),42381.66666666667)</f>
        <v>42381.66667</v>
      </c>
      <c r="B1518" s="1">
        <f>IFERROR(__xludf.DUMMYFUNCTION("""COMPUTED_VALUE"""),75.61)</f>
        <v>75.61</v>
      </c>
    </row>
    <row r="1519">
      <c r="A1519" s="2">
        <f>IFERROR(__xludf.DUMMYFUNCTION("""COMPUTED_VALUE"""),42382.66666666667)</f>
        <v>42382.66667</v>
      </c>
      <c r="B1519" s="1">
        <f>IFERROR(__xludf.DUMMYFUNCTION("""COMPUTED_VALUE"""),74.04)</f>
        <v>74.04</v>
      </c>
    </row>
    <row r="1520">
      <c r="A1520" s="2">
        <f>IFERROR(__xludf.DUMMYFUNCTION("""COMPUTED_VALUE"""),42383.66666666667)</f>
        <v>42383.66667</v>
      </c>
      <c r="B1520" s="1">
        <f>IFERROR(__xludf.DUMMYFUNCTION("""COMPUTED_VALUE"""),77.26)</f>
        <v>77.26</v>
      </c>
    </row>
    <row r="1521">
      <c r="A1521" s="2">
        <f>IFERROR(__xludf.DUMMYFUNCTION("""COMPUTED_VALUE"""),42384.66666666667)</f>
        <v>42384.66667</v>
      </c>
      <c r="B1521" s="1">
        <f>IFERROR(__xludf.DUMMYFUNCTION("""COMPUTED_VALUE"""),75.07)</f>
        <v>75.07</v>
      </c>
    </row>
    <row r="1522">
      <c r="A1522" s="2">
        <f>IFERROR(__xludf.DUMMYFUNCTION("""COMPUTED_VALUE"""),42388.66666666667)</f>
        <v>42388.66667</v>
      </c>
      <c r="B1522" s="1">
        <f>IFERROR(__xludf.DUMMYFUNCTION("""COMPUTED_VALUE"""),73.21)</f>
        <v>73.21</v>
      </c>
    </row>
    <row r="1523">
      <c r="A1523" s="2">
        <f>IFERROR(__xludf.DUMMYFUNCTION("""COMPUTED_VALUE"""),42389.66666666667)</f>
        <v>42389.66667</v>
      </c>
      <c r="B1523" s="1">
        <f>IFERROR(__xludf.DUMMYFUNCTION("""COMPUTED_VALUE"""),71.1)</f>
        <v>71.1</v>
      </c>
    </row>
    <row r="1524">
      <c r="A1524" s="2">
        <f>IFERROR(__xludf.DUMMYFUNCTION("""COMPUTED_VALUE"""),42390.66666666667)</f>
        <v>42390.66667</v>
      </c>
      <c r="B1524" s="1">
        <f>IFERROR(__xludf.DUMMYFUNCTION("""COMPUTED_VALUE"""),73.39)</f>
        <v>73.39</v>
      </c>
    </row>
    <row r="1525">
      <c r="A1525" s="2">
        <f>IFERROR(__xludf.DUMMYFUNCTION("""COMPUTED_VALUE"""),42391.66666666667)</f>
        <v>42391.66667</v>
      </c>
      <c r="B1525" s="1">
        <f>IFERROR(__xludf.DUMMYFUNCTION("""COMPUTED_VALUE"""),76.62)</f>
        <v>76.62</v>
      </c>
    </row>
    <row r="1526">
      <c r="A1526" s="2">
        <f>IFERROR(__xludf.DUMMYFUNCTION("""COMPUTED_VALUE"""),42394.66666666667)</f>
        <v>42394.66667</v>
      </c>
      <c r="B1526" s="1">
        <f>IFERROR(__xludf.DUMMYFUNCTION("""COMPUTED_VALUE"""),72.97)</f>
        <v>72.97</v>
      </c>
    </row>
    <row r="1527">
      <c r="A1527" s="2">
        <f>IFERROR(__xludf.DUMMYFUNCTION("""COMPUTED_VALUE"""),42395.66666666667)</f>
        <v>42395.66667</v>
      </c>
      <c r="B1527" s="1">
        <f>IFERROR(__xludf.DUMMYFUNCTION("""COMPUTED_VALUE"""),75.89)</f>
        <v>75.89</v>
      </c>
    </row>
    <row r="1528">
      <c r="A1528" s="2">
        <f>IFERROR(__xludf.DUMMYFUNCTION("""COMPUTED_VALUE"""),42396.66666666667)</f>
        <v>42396.66667</v>
      </c>
      <c r="B1528" s="1">
        <f>IFERROR(__xludf.DUMMYFUNCTION("""COMPUTED_VALUE"""),75.46)</f>
        <v>75.46</v>
      </c>
    </row>
    <row r="1529">
      <c r="A1529" s="2">
        <f>IFERROR(__xludf.DUMMYFUNCTION("""COMPUTED_VALUE"""),42397.66666666667)</f>
        <v>42397.66667</v>
      </c>
      <c r="B1529" s="1">
        <f>IFERROR(__xludf.DUMMYFUNCTION("""COMPUTED_VALUE"""),77.85)</f>
        <v>77.85</v>
      </c>
    </row>
    <row r="1530">
      <c r="A1530" s="2">
        <f>IFERROR(__xludf.DUMMYFUNCTION("""COMPUTED_VALUE"""),42398.66666666667)</f>
        <v>42398.66667</v>
      </c>
      <c r="B1530" s="1">
        <f>IFERROR(__xludf.DUMMYFUNCTION("""COMPUTED_VALUE"""),79.98)</f>
        <v>79.98</v>
      </c>
    </row>
    <row r="1531">
      <c r="A1531" s="2">
        <f>IFERROR(__xludf.DUMMYFUNCTION("""COMPUTED_VALUE"""),42401.66666666667)</f>
        <v>42401.66667</v>
      </c>
      <c r="B1531" s="1">
        <f>IFERROR(__xludf.DUMMYFUNCTION("""COMPUTED_VALUE"""),78.37)</f>
        <v>78.37</v>
      </c>
    </row>
    <row r="1532">
      <c r="A1532" s="2">
        <f>IFERROR(__xludf.DUMMYFUNCTION("""COMPUTED_VALUE"""),42402.66666666667)</f>
        <v>42402.66667</v>
      </c>
      <c r="B1532" s="1">
        <f>IFERROR(__xludf.DUMMYFUNCTION("""COMPUTED_VALUE"""),75.79)</f>
        <v>75.79</v>
      </c>
    </row>
    <row r="1533">
      <c r="A1533" s="2">
        <f>IFERROR(__xludf.DUMMYFUNCTION("""COMPUTED_VALUE"""),42403.66666666667)</f>
        <v>42403.66667</v>
      </c>
      <c r="B1533" s="1">
        <f>IFERROR(__xludf.DUMMYFUNCTION("""COMPUTED_VALUE"""),78.64)</f>
        <v>78.64</v>
      </c>
    </row>
    <row r="1534">
      <c r="A1534" s="2">
        <f>IFERROR(__xludf.DUMMYFUNCTION("""COMPUTED_VALUE"""),42404.66666666667)</f>
        <v>42404.66667</v>
      </c>
      <c r="B1534" s="1">
        <f>IFERROR(__xludf.DUMMYFUNCTION("""COMPUTED_VALUE"""),78.78)</f>
        <v>78.78</v>
      </c>
    </row>
    <row r="1535">
      <c r="A1535" s="2">
        <f>IFERROR(__xludf.DUMMYFUNCTION("""COMPUTED_VALUE"""),42405.66666666667)</f>
        <v>42405.66667</v>
      </c>
      <c r="B1535" s="1">
        <f>IFERROR(__xludf.DUMMYFUNCTION("""COMPUTED_VALUE"""),77.1)</f>
        <v>77.1</v>
      </c>
    </row>
    <row r="1536">
      <c r="A1536" s="2">
        <f>IFERROR(__xludf.DUMMYFUNCTION("""COMPUTED_VALUE"""),42408.66666666667)</f>
        <v>42408.66667</v>
      </c>
      <c r="B1536" s="1">
        <f>IFERROR(__xludf.DUMMYFUNCTION("""COMPUTED_VALUE"""),76.84)</f>
        <v>76.84</v>
      </c>
    </row>
    <row r="1537">
      <c r="A1537" s="2">
        <f>IFERROR(__xludf.DUMMYFUNCTION("""COMPUTED_VALUE"""),42409.66666666667)</f>
        <v>42409.66667</v>
      </c>
      <c r="B1537" s="1">
        <f>IFERROR(__xludf.DUMMYFUNCTION("""COMPUTED_VALUE"""),75.01)</f>
        <v>75.01</v>
      </c>
    </row>
    <row r="1538">
      <c r="A1538" s="2">
        <f>IFERROR(__xludf.DUMMYFUNCTION("""COMPUTED_VALUE"""),42410.66666666667)</f>
        <v>42410.66667</v>
      </c>
      <c r="B1538" s="1">
        <f>IFERROR(__xludf.DUMMYFUNCTION("""COMPUTED_VALUE"""),74.6)</f>
        <v>74.6</v>
      </c>
    </row>
    <row r="1539">
      <c r="A1539" s="2">
        <f>IFERROR(__xludf.DUMMYFUNCTION("""COMPUTED_VALUE"""),42411.66666666667)</f>
        <v>42411.66667</v>
      </c>
      <c r="B1539" s="1">
        <f>IFERROR(__xludf.DUMMYFUNCTION("""COMPUTED_VALUE"""),74.27)</f>
        <v>74.27</v>
      </c>
    </row>
    <row r="1540">
      <c r="A1540" s="2">
        <f>IFERROR(__xludf.DUMMYFUNCTION("""COMPUTED_VALUE"""),42412.66666666667)</f>
        <v>42412.66667</v>
      </c>
      <c r="B1540" s="1">
        <f>IFERROR(__xludf.DUMMYFUNCTION("""COMPUTED_VALUE"""),76.18)</f>
        <v>76.18</v>
      </c>
    </row>
    <row r="1541">
      <c r="A1541" s="2">
        <f>IFERROR(__xludf.DUMMYFUNCTION("""COMPUTED_VALUE"""),42416.66666666667)</f>
        <v>42416.66667</v>
      </c>
      <c r="B1541" s="1">
        <f>IFERROR(__xludf.DUMMYFUNCTION("""COMPUTED_VALUE"""),76.86)</f>
        <v>76.86</v>
      </c>
    </row>
    <row r="1542">
      <c r="A1542" s="2">
        <f>IFERROR(__xludf.DUMMYFUNCTION("""COMPUTED_VALUE"""),42417.66666666667)</f>
        <v>42417.66667</v>
      </c>
      <c r="B1542" s="1">
        <f>IFERROR(__xludf.DUMMYFUNCTION("""COMPUTED_VALUE"""),79.28)</f>
        <v>79.28</v>
      </c>
    </row>
    <row r="1543">
      <c r="A1543" s="2">
        <f>IFERROR(__xludf.DUMMYFUNCTION("""COMPUTED_VALUE"""),42418.66666666667)</f>
        <v>42418.66667</v>
      </c>
      <c r="B1543" s="1">
        <f>IFERROR(__xludf.DUMMYFUNCTION("""COMPUTED_VALUE"""),78.53)</f>
        <v>78.53</v>
      </c>
    </row>
    <row r="1544">
      <c r="A1544" s="2">
        <f>IFERROR(__xludf.DUMMYFUNCTION("""COMPUTED_VALUE"""),42419.66666666667)</f>
        <v>42419.66667</v>
      </c>
      <c r="B1544" s="1">
        <f>IFERROR(__xludf.DUMMYFUNCTION("""COMPUTED_VALUE"""),78.15)</f>
        <v>78.15</v>
      </c>
    </row>
    <row r="1545">
      <c r="A1545" s="2">
        <f>IFERROR(__xludf.DUMMYFUNCTION("""COMPUTED_VALUE"""),42422.66666666667)</f>
        <v>42422.66667</v>
      </c>
      <c r="B1545" s="1">
        <f>IFERROR(__xludf.DUMMYFUNCTION("""COMPUTED_VALUE"""),80.07)</f>
        <v>80.07</v>
      </c>
    </row>
    <row r="1546">
      <c r="A1546" s="2">
        <f>IFERROR(__xludf.DUMMYFUNCTION("""COMPUTED_VALUE"""),42423.66666666667)</f>
        <v>42423.66667</v>
      </c>
      <c r="B1546" s="1">
        <f>IFERROR(__xludf.DUMMYFUNCTION("""COMPUTED_VALUE"""),77.43)</f>
        <v>77.43</v>
      </c>
    </row>
    <row r="1547">
      <c r="A1547" s="2">
        <f>IFERROR(__xludf.DUMMYFUNCTION("""COMPUTED_VALUE"""),42424.66666666667)</f>
        <v>42424.66667</v>
      </c>
      <c r="B1547" s="1">
        <f>IFERROR(__xludf.DUMMYFUNCTION("""COMPUTED_VALUE"""),78.18)</f>
        <v>78.18</v>
      </c>
    </row>
    <row r="1548">
      <c r="A1548" s="2">
        <f>IFERROR(__xludf.DUMMYFUNCTION("""COMPUTED_VALUE"""),42425.66666666667)</f>
        <v>42425.66667</v>
      </c>
      <c r="B1548" s="1">
        <f>IFERROR(__xludf.DUMMYFUNCTION("""COMPUTED_VALUE"""),78.33)</f>
        <v>78.33</v>
      </c>
    </row>
    <row r="1549">
      <c r="A1549" s="2">
        <f>IFERROR(__xludf.DUMMYFUNCTION("""COMPUTED_VALUE"""),42426.66666666667)</f>
        <v>42426.66667</v>
      </c>
      <c r="B1549" s="1">
        <f>IFERROR(__xludf.DUMMYFUNCTION("""COMPUTED_VALUE"""),78.91)</f>
        <v>78.91</v>
      </c>
    </row>
    <row r="1550">
      <c r="A1550" s="2">
        <f>IFERROR(__xludf.DUMMYFUNCTION("""COMPUTED_VALUE"""),42429.66666666667)</f>
        <v>42429.66667</v>
      </c>
      <c r="B1550" s="1">
        <f>IFERROR(__xludf.DUMMYFUNCTION("""COMPUTED_VALUE"""),78.21)</f>
        <v>78.21</v>
      </c>
    </row>
    <row r="1551">
      <c r="A1551" s="2">
        <f>IFERROR(__xludf.DUMMYFUNCTION("""COMPUTED_VALUE"""),42430.66666666667)</f>
        <v>42430.66667</v>
      </c>
      <c r="B1551" s="1">
        <f>IFERROR(__xludf.DUMMYFUNCTION("""COMPUTED_VALUE"""),79.84)</f>
        <v>79.84</v>
      </c>
    </row>
    <row r="1552">
      <c r="A1552" s="2">
        <f>IFERROR(__xludf.DUMMYFUNCTION("""COMPUTED_VALUE"""),42431.66666666667)</f>
        <v>42431.66667</v>
      </c>
      <c r="B1552" s="1">
        <f>IFERROR(__xludf.DUMMYFUNCTION("""COMPUTED_VALUE"""),82.14)</f>
        <v>82.14</v>
      </c>
    </row>
    <row r="1553">
      <c r="A1553" s="2">
        <f>IFERROR(__xludf.DUMMYFUNCTION("""COMPUTED_VALUE"""),42432.66666666667)</f>
        <v>42432.66667</v>
      </c>
      <c r="B1553" s="1">
        <f>IFERROR(__xludf.DUMMYFUNCTION("""COMPUTED_VALUE"""),83.81)</f>
        <v>83.81</v>
      </c>
    </row>
    <row r="1554">
      <c r="A1554" s="2">
        <f>IFERROR(__xludf.DUMMYFUNCTION("""COMPUTED_VALUE"""),42433.66666666667)</f>
        <v>42433.66667</v>
      </c>
      <c r="B1554" s="1">
        <f>IFERROR(__xludf.DUMMYFUNCTION("""COMPUTED_VALUE"""),84.99)</f>
        <v>84.99</v>
      </c>
    </row>
    <row r="1555">
      <c r="A1555" s="2">
        <f>IFERROR(__xludf.DUMMYFUNCTION("""COMPUTED_VALUE"""),42436.66666666667)</f>
        <v>42436.66667</v>
      </c>
      <c r="B1555" s="1">
        <f>IFERROR(__xludf.DUMMYFUNCTION("""COMPUTED_VALUE"""),87.26)</f>
        <v>87.26</v>
      </c>
    </row>
    <row r="1556">
      <c r="A1556" s="2">
        <f>IFERROR(__xludf.DUMMYFUNCTION("""COMPUTED_VALUE"""),42437.66666666667)</f>
        <v>42437.66667</v>
      </c>
      <c r="B1556" s="1">
        <f>IFERROR(__xludf.DUMMYFUNCTION("""COMPUTED_VALUE"""),82.86)</f>
        <v>82.86</v>
      </c>
    </row>
    <row r="1557">
      <c r="A1557" s="2">
        <f>IFERROR(__xludf.DUMMYFUNCTION("""COMPUTED_VALUE"""),42438.66666666667)</f>
        <v>42438.66667</v>
      </c>
      <c r="B1557" s="1">
        <f>IFERROR(__xludf.DUMMYFUNCTION("""COMPUTED_VALUE"""),84.54)</f>
        <v>84.54</v>
      </c>
    </row>
    <row r="1558">
      <c r="A1558" s="2">
        <f>IFERROR(__xludf.DUMMYFUNCTION("""COMPUTED_VALUE"""),42439.66666666667)</f>
        <v>42439.66667</v>
      </c>
      <c r="B1558" s="1">
        <f>IFERROR(__xludf.DUMMYFUNCTION("""COMPUTED_VALUE"""),84.33)</f>
        <v>84.33</v>
      </c>
    </row>
    <row r="1559">
      <c r="A1559" s="2">
        <f>IFERROR(__xludf.DUMMYFUNCTION("""COMPUTED_VALUE"""),42440.66666666667)</f>
        <v>42440.66667</v>
      </c>
      <c r="B1559" s="1">
        <f>IFERROR(__xludf.DUMMYFUNCTION("""COMPUTED_VALUE"""),86.59)</f>
        <v>86.59</v>
      </c>
    </row>
    <row r="1560">
      <c r="A1560" s="2">
        <f>IFERROR(__xludf.DUMMYFUNCTION("""COMPUTED_VALUE"""),42443.66666666667)</f>
        <v>42443.66667</v>
      </c>
      <c r="B1560" s="1">
        <f>IFERROR(__xludf.DUMMYFUNCTION("""COMPUTED_VALUE"""),85.87)</f>
        <v>85.87</v>
      </c>
    </row>
    <row r="1561">
      <c r="A1561" s="2">
        <f>IFERROR(__xludf.DUMMYFUNCTION("""COMPUTED_VALUE"""),42444.66666666667)</f>
        <v>42444.66667</v>
      </c>
      <c r="B1561" s="1">
        <f>IFERROR(__xludf.DUMMYFUNCTION("""COMPUTED_VALUE"""),85.46)</f>
        <v>85.46</v>
      </c>
    </row>
    <row r="1562">
      <c r="A1562" s="2">
        <f>IFERROR(__xludf.DUMMYFUNCTION("""COMPUTED_VALUE"""),42445.66666666667)</f>
        <v>42445.66667</v>
      </c>
      <c r="B1562" s="1">
        <f>IFERROR(__xludf.DUMMYFUNCTION("""COMPUTED_VALUE"""),87.25)</f>
        <v>87.25</v>
      </c>
    </row>
    <row r="1563">
      <c r="A1563" s="2">
        <f>IFERROR(__xludf.DUMMYFUNCTION("""COMPUTED_VALUE"""),42446.66666666667)</f>
        <v>42446.66667</v>
      </c>
      <c r="B1563" s="1">
        <f>IFERROR(__xludf.DUMMYFUNCTION("""COMPUTED_VALUE"""),88.65)</f>
        <v>88.65</v>
      </c>
    </row>
    <row r="1564">
      <c r="A1564" s="2">
        <f>IFERROR(__xludf.DUMMYFUNCTION("""COMPUTED_VALUE"""),42447.66666666667)</f>
        <v>42447.66667</v>
      </c>
      <c r="B1564" s="1">
        <f>IFERROR(__xludf.DUMMYFUNCTION("""COMPUTED_VALUE"""),88.68)</f>
        <v>88.68</v>
      </c>
    </row>
    <row r="1565">
      <c r="A1565" s="2">
        <f>IFERROR(__xludf.DUMMYFUNCTION("""COMPUTED_VALUE"""),42450.66666666667)</f>
        <v>42450.66667</v>
      </c>
      <c r="B1565" s="1">
        <f>IFERROR(__xludf.DUMMYFUNCTION("""COMPUTED_VALUE"""),87.64)</f>
        <v>87.64</v>
      </c>
    </row>
    <row r="1566">
      <c r="A1566" s="2">
        <f>IFERROR(__xludf.DUMMYFUNCTION("""COMPUTED_VALUE"""),42451.66666666667)</f>
        <v>42451.66667</v>
      </c>
      <c r="B1566" s="1">
        <f>IFERROR(__xludf.DUMMYFUNCTION("""COMPUTED_VALUE"""),87.33)</f>
        <v>87.33</v>
      </c>
    </row>
    <row r="1567">
      <c r="A1567" s="2">
        <f>IFERROR(__xludf.DUMMYFUNCTION("""COMPUTED_VALUE"""),42452.66666666667)</f>
        <v>42452.66667</v>
      </c>
      <c r="B1567" s="1">
        <f>IFERROR(__xludf.DUMMYFUNCTION("""COMPUTED_VALUE"""),84.96)</f>
        <v>84.96</v>
      </c>
    </row>
    <row r="1568">
      <c r="A1568" s="2">
        <f>IFERROR(__xludf.DUMMYFUNCTION("""COMPUTED_VALUE"""),42453.66666666667)</f>
        <v>42453.66667</v>
      </c>
      <c r="B1568" s="1">
        <f>IFERROR(__xludf.DUMMYFUNCTION("""COMPUTED_VALUE"""),85.49)</f>
        <v>85.49</v>
      </c>
    </row>
    <row r="1569">
      <c r="A1569" s="2">
        <f>IFERROR(__xludf.DUMMYFUNCTION("""COMPUTED_VALUE"""),42457.66666666667)</f>
        <v>42457.66667</v>
      </c>
      <c r="B1569" s="1">
        <f>IFERROR(__xludf.DUMMYFUNCTION("""COMPUTED_VALUE"""),85.09)</f>
        <v>85.09</v>
      </c>
    </row>
    <row r="1570">
      <c r="A1570" s="2">
        <f>IFERROR(__xludf.DUMMYFUNCTION("""COMPUTED_VALUE"""),42458.66666666667)</f>
        <v>42458.66667</v>
      </c>
      <c r="B1570" s="1">
        <f>IFERROR(__xludf.DUMMYFUNCTION("""COMPUTED_VALUE"""),85.43)</f>
        <v>85.43</v>
      </c>
    </row>
    <row r="1571">
      <c r="A1571" s="2">
        <f>IFERROR(__xludf.DUMMYFUNCTION("""COMPUTED_VALUE"""),42459.66666666667)</f>
        <v>42459.66667</v>
      </c>
      <c r="B1571" s="1">
        <f>IFERROR(__xludf.DUMMYFUNCTION("""COMPUTED_VALUE"""),85.7)</f>
        <v>85.7</v>
      </c>
    </row>
    <row r="1572">
      <c r="A1572" s="2">
        <f>IFERROR(__xludf.DUMMYFUNCTION("""COMPUTED_VALUE"""),42460.66666666667)</f>
        <v>42460.66667</v>
      </c>
      <c r="B1572" s="1">
        <f>IFERROR(__xludf.DUMMYFUNCTION("""COMPUTED_VALUE"""),85.82)</f>
        <v>85.82</v>
      </c>
    </row>
    <row r="1573">
      <c r="A1573" s="2">
        <f>IFERROR(__xludf.DUMMYFUNCTION("""COMPUTED_VALUE"""),42461.66666666667)</f>
        <v>42461.66667</v>
      </c>
      <c r="B1573" s="1">
        <f>IFERROR(__xludf.DUMMYFUNCTION("""COMPUTED_VALUE"""),84.46)</f>
        <v>84.46</v>
      </c>
    </row>
    <row r="1574">
      <c r="A1574" s="2">
        <f>IFERROR(__xludf.DUMMYFUNCTION("""COMPUTED_VALUE"""),42464.66666666667)</f>
        <v>42464.66667</v>
      </c>
      <c r="B1574" s="1">
        <f>IFERROR(__xludf.DUMMYFUNCTION("""COMPUTED_VALUE"""),83.79)</f>
        <v>83.79</v>
      </c>
    </row>
    <row r="1575">
      <c r="A1575" s="2">
        <f>IFERROR(__xludf.DUMMYFUNCTION("""COMPUTED_VALUE"""),42465.66666666667)</f>
        <v>42465.66667</v>
      </c>
      <c r="B1575" s="1">
        <f>IFERROR(__xludf.DUMMYFUNCTION("""COMPUTED_VALUE"""),83.19)</f>
        <v>83.19</v>
      </c>
    </row>
    <row r="1576">
      <c r="A1576" s="2">
        <f>IFERROR(__xludf.DUMMYFUNCTION("""COMPUTED_VALUE"""),42466.66666666667)</f>
        <v>42466.66667</v>
      </c>
      <c r="B1576" s="1">
        <f>IFERROR(__xludf.DUMMYFUNCTION("""COMPUTED_VALUE"""),85.15)</f>
        <v>85.15</v>
      </c>
    </row>
    <row r="1577">
      <c r="A1577" s="2">
        <f>IFERROR(__xludf.DUMMYFUNCTION("""COMPUTED_VALUE"""),42467.66666666667)</f>
        <v>42467.66667</v>
      </c>
      <c r="B1577" s="1">
        <f>IFERROR(__xludf.DUMMYFUNCTION("""COMPUTED_VALUE"""),84.59)</f>
        <v>84.59</v>
      </c>
    </row>
    <row r="1578">
      <c r="A1578" s="2">
        <f>IFERROR(__xludf.DUMMYFUNCTION("""COMPUTED_VALUE"""),42468.66666666667)</f>
        <v>42468.66667</v>
      </c>
      <c r="B1578" s="1">
        <f>IFERROR(__xludf.DUMMYFUNCTION("""COMPUTED_VALUE"""),86.58)</f>
        <v>86.58</v>
      </c>
    </row>
    <row r="1579">
      <c r="A1579" s="2">
        <f>IFERROR(__xludf.DUMMYFUNCTION("""COMPUTED_VALUE"""),42471.66666666667)</f>
        <v>42471.66667</v>
      </c>
      <c r="B1579" s="1">
        <f>IFERROR(__xludf.DUMMYFUNCTION("""COMPUTED_VALUE"""),86.34)</f>
        <v>86.34</v>
      </c>
    </row>
    <row r="1580">
      <c r="A1580" s="2">
        <f>IFERROR(__xludf.DUMMYFUNCTION("""COMPUTED_VALUE"""),42472.66666666667)</f>
        <v>42472.66667</v>
      </c>
      <c r="B1580" s="1">
        <f>IFERROR(__xludf.DUMMYFUNCTION("""COMPUTED_VALUE"""),89.36)</f>
        <v>89.36</v>
      </c>
    </row>
    <row r="1581">
      <c r="A1581" s="2">
        <f>IFERROR(__xludf.DUMMYFUNCTION("""COMPUTED_VALUE"""),42473.66666666667)</f>
        <v>42473.66667</v>
      </c>
      <c r="B1581" s="1">
        <f>IFERROR(__xludf.DUMMYFUNCTION("""COMPUTED_VALUE"""),89.62)</f>
        <v>89.62</v>
      </c>
    </row>
    <row r="1582">
      <c r="A1582" s="2">
        <f>IFERROR(__xludf.DUMMYFUNCTION("""COMPUTED_VALUE"""),42474.66666666667)</f>
        <v>42474.66667</v>
      </c>
      <c r="B1582" s="1">
        <f>IFERROR(__xludf.DUMMYFUNCTION("""COMPUTED_VALUE"""),89.71)</f>
        <v>89.71</v>
      </c>
    </row>
    <row r="1583">
      <c r="A1583" s="2">
        <f>IFERROR(__xludf.DUMMYFUNCTION("""COMPUTED_VALUE"""),42475.66666666667)</f>
        <v>42475.66667</v>
      </c>
      <c r="B1583" s="1">
        <f>IFERROR(__xludf.DUMMYFUNCTION("""COMPUTED_VALUE"""),88.56)</f>
        <v>88.56</v>
      </c>
    </row>
    <row r="1584">
      <c r="A1584" s="2">
        <f>IFERROR(__xludf.DUMMYFUNCTION("""COMPUTED_VALUE"""),42478.66666666667)</f>
        <v>42478.66667</v>
      </c>
      <c r="B1584" s="1">
        <f>IFERROR(__xludf.DUMMYFUNCTION("""COMPUTED_VALUE"""),90.03)</f>
        <v>90.03</v>
      </c>
    </row>
    <row r="1585">
      <c r="A1585" s="2">
        <f>IFERROR(__xludf.DUMMYFUNCTION("""COMPUTED_VALUE"""),42479.66666666667)</f>
        <v>42479.66667</v>
      </c>
      <c r="B1585" s="1">
        <f>IFERROR(__xludf.DUMMYFUNCTION("""COMPUTED_VALUE"""),92.03)</f>
        <v>92.03</v>
      </c>
    </row>
    <row r="1586">
      <c r="A1586" s="2">
        <f>IFERROR(__xludf.DUMMYFUNCTION("""COMPUTED_VALUE"""),42480.66666666667)</f>
        <v>42480.66667</v>
      </c>
      <c r="B1586" s="1">
        <f>IFERROR(__xludf.DUMMYFUNCTION("""COMPUTED_VALUE"""),92.95)</f>
        <v>92.95</v>
      </c>
    </row>
    <row r="1587">
      <c r="A1587" s="2">
        <f>IFERROR(__xludf.DUMMYFUNCTION("""COMPUTED_VALUE"""),42481.66666666667)</f>
        <v>42481.66667</v>
      </c>
      <c r="B1587" s="1">
        <f>IFERROR(__xludf.DUMMYFUNCTION("""COMPUTED_VALUE"""),92.43)</f>
        <v>92.43</v>
      </c>
    </row>
    <row r="1588">
      <c r="A1588" s="2">
        <f>IFERROR(__xludf.DUMMYFUNCTION("""COMPUTED_VALUE"""),42482.66666666667)</f>
        <v>42482.66667</v>
      </c>
      <c r="B1588" s="1">
        <f>IFERROR(__xludf.DUMMYFUNCTION("""COMPUTED_VALUE"""),94.0)</f>
        <v>94</v>
      </c>
    </row>
    <row r="1589">
      <c r="A1589" s="2">
        <f>IFERROR(__xludf.DUMMYFUNCTION("""COMPUTED_VALUE"""),42485.66666666667)</f>
        <v>42485.66667</v>
      </c>
      <c r="B1589" s="1">
        <f>IFERROR(__xludf.DUMMYFUNCTION("""COMPUTED_VALUE"""),92.76)</f>
        <v>92.76</v>
      </c>
    </row>
    <row r="1590">
      <c r="A1590" s="2">
        <f>IFERROR(__xludf.DUMMYFUNCTION("""COMPUTED_VALUE"""),42486.66666666667)</f>
        <v>42486.66667</v>
      </c>
      <c r="B1590" s="1">
        <f>IFERROR(__xludf.DUMMYFUNCTION("""COMPUTED_VALUE"""),94.24)</f>
        <v>94.24</v>
      </c>
    </row>
    <row r="1591">
      <c r="A1591" s="2">
        <f>IFERROR(__xludf.DUMMYFUNCTION("""COMPUTED_VALUE"""),42487.66666666667)</f>
        <v>42487.66667</v>
      </c>
      <c r="B1591" s="1">
        <f>IFERROR(__xludf.DUMMYFUNCTION("""COMPUTED_VALUE"""),96.19)</f>
        <v>96.19</v>
      </c>
    </row>
    <row r="1592">
      <c r="A1592" s="2">
        <f>IFERROR(__xludf.DUMMYFUNCTION("""COMPUTED_VALUE"""),42488.66666666667)</f>
        <v>42488.66667</v>
      </c>
      <c r="B1592" s="1">
        <f>IFERROR(__xludf.DUMMYFUNCTION("""COMPUTED_VALUE"""),94.73)</f>
        <v>94.73</v>
      </c>
    </row>
    <row r="1593">
      <c r="A1593" s="2">
        <f>IFERROR(__xludf.DUMMYFUNCTION("""COMPUTED_VALUE"""),42489.66666666667)</f>
        <v>42489.66667</v>
      </c>
      <c r="B1593" s="1">
        <f>IFERROR(__xludf.DUMMYFUNCTION("""COMPUTED_VALUE"""),94.64)</f>
        <v>94.64</v>
      </c>
    </row>
    <row r="1594">
      <c r="A1594" s="2">
        <f>IFERROR(__xludf.DUMMYFUNCTION("""COMPUTED_VALUE"""),42492.66666666667)</f>
        <v>42492.66667</v>
      </c>
      <c r="B1594" s="1">
        <f>IFERROR(__xludf.DUMMYFUNCTION("""COMPUTED_VALUE"""),94.39)</f>
        <v>94.39</v>
      </c>
    </row>
    <row r="1595">
      <c r="A1595" s="2">
        <f>IFERROR(__xludf.DUMMYFUNCTION("""COMPUTED_VALUE"""),42493.66666666667)</f>
        <v>42493.66667</v>
      </c>
      <c r="B1595" s="1">
        <f>IFERROR(__xludf.DUMMYFUNCTION("""COMPUTED_VALUE"""),91.78)</f>
        <v>91.78</v>
      </c>
    </row>
    <row r="1596">
      <c r="A1596" s="2">
        <f>IFERROR(__xludf.DUMMYFUNCTION("""COMPUTED_VALUE"""),42494.66666666667)</f>
        <v>42494.66667</v>
      </c>
      <c r="B1596" s="1">
        <f>IFERROR(__xludf.DUMMYFUNCTION("""COMPUTED_VALUE"""),90.44)</f>
        <v>90.44</v>
      </c>
    </row>
    <row r="1597">
      <c r="A1597" s="2">
        <f>IFERROR(__xludf.DUMMYFUNCTION("""COMPUTED_VALUE"""),42495.66666666667)</f>
        <v>42495.66667</v>
      </c>
      <c r="B1597" s="1">
        <f>IFERROR(__xludf.DUMMYFUNCTION("""COMPUTED_VALUE"""),91.07)</f>
        <v>91.07</v>
      </c>
    </row>
    <row r="1598">
      <c r="A1598" s="2">
        <f>IFERROR(__xludf.DUMMYFUNCTION("""COMPUTED_VALUE"""),42496.66666666667)</f>
        <v>42496.66667</v>
      </c>
      <c r="B1598" s="1">
        <f>IFERROR(__xludf.DUMMYFUNCTION("""COMPUTED_VALUE"""),90.96)</f>
        <v>90.96</v>
      </c>
    </row>
    <row r="1599">
      <c r="A1599" s="2">
        <f>IFERROR(__xludf.DUMMYFUNCTION("""COMPUTED_VALUE"""),42499.66666666667)</f>
        <v>42499.66667</v>
      </c>
      <c r="B1599" s="1">
        <f>IFERROR(__xludf.DUMMYFUNCTION("""COMPUTED_VALUE"""),89.33)</f>
        <v>89.33</v>
      </c>
    </row>
    <row r="1600">
      <c r="A1600" s="2">
        <f>IFERROR(__xludf.DUMMYFUNCTION("""COMPUTED_VALUE"""),42500.66666666667)</f>
        <v>42500.66667</v>
      </c>
      <c r="B1600" s="1">
        <f>IFERROR(__xludf.DUMMYFUNCTION("""COMPUTED_VALUE"""),91.17)</f>
        <v>91.17</v>
      </c>
    </row>
    <row r="1601">
      <c r="A1601" s="2">
        <f>IFERROR(__xludf.DUMMYFUNCTION("""COMPUTED_VALUE"""),42501.66666666667)</f>
        <v>42501.66667</v>
      </c>
      <c r="B1601" s="1">
        <f>IFERROR(__xludf.DUMMYFUNCTION("""COMPUTED_VALUE"""),91.44)</f>
        <v>91.44</v>
      </c>
    </row>
    <row r="1602">
      <c r="A1602" s="2">
        <f>IFERROR(__xludf.DUMMYFUNCTION("""COMPUTED_VALUE"""),42502.66666666667)</f>
        <v>42502.66667</v>
      </c>
      <c r="B1602" s="1">
        <f>IFERROR(__xludf.DUMMYFUNCTION("""COMPUTED_VALUE"""),91.68)</f>
        <v>91.68</v>
      </c>
    </row>
    <row r="1603">
      <c r="A1603" s="2">
        <f>IFERROR(__xludf.DUMMYFUNCTION("""COMPUTED_VALUE"""),42503.66666666667)</f>
        <v>42503.66667</v>
      </c>
      <c r="B1603" s="1">
        <f>IFERROR(__xludf.DUMMYFUNCTION("""COMPUTED_VALUE"""),90.4)</f>
        <v>90.4</v>
      </c>
    </row>
    <row r="1604">
      <c r="A1604" s="2">
        <f>IFERROR(__xludf.DUMMYFUNCTION("""COMPUTED_VALUE"""),42506.66666666667)</f>
        <v>42506.66667</v>
      </c>
      <c r="B1604" s="1">
        <f>IFERROR(__xludf.DUMMYFUNCTION("""COMPUTED_VALUE"""),92.08)</f>
        <v>92.08</v>
      </c>
    </row>
    <row r="1605">
      <c r="A1605" s="2">
        <f>IFERROR(__xludf.DUMMYFUNCTION("""COMPUTED_VALUE"""),42507.66666666667)</f>
        <v>42507.66667</v>
      </c>
      <c r="B1605" s="1">
        <f>IFERROR(__xludf.DUMMYFUNCTION("""COMPUTED_VALUE"""),92.59)</f>
        <v>92.59</v>
      </c>
    </row>
    <row r="1606">
      <c r="A1606" s="2">
        <f>IFERROR(__xludf.DUMMYFUNCTION("""COMPUTED_VALUE"""),42508.66666666667)</f>
        <v>42508.66667</v>
      </c>
      <c r="B1606" s="1">
        <f>IFERROR(__xludf.DUMMYFUNCTION("""COMPUTED_VALUE"""),91.43)</f>
        <v>91.43</v>
      </c>
    </row>
    <row r="1607">
      <c r="A1607" s="2">
        <f>IFERROR(__xludf.DUMMYFUNCTION("""COMPUTED_VALUE"""),42509.66666666667)</f>
        <v>42509.66667</v>
      </c>
      <c r="B1607" s="1">
        <f>IFERROR(__xludf.DUMMYFUNCTION("""COMPUTED_VALUE"""),91.36)</f>
        <v>91.36</v>
      </c>
    </row>
    <row r="1608">
      <c r="A1608" s="2">
        <f>IFERROR(__xludf.DUMMYFUNCTION("""COMPUTED_VALUE"""),42510.66666666667)</f>
        <v>42510.66667</v>
      </c>
      <c r="B1608" s="1">
        <f>IFERROR(__xludf.DUMMYFUNCTION("""COMPUTED_VALUE"""),91.95)</f>
        <v>91.95</v>
      </c>
    </row>
    <row r="1609">
      <c r="A1609" s="2">
        <f>IFERROR(__xludf.DUMMYFUNCTION("""COMPUTED_VALUE"""),42513.66666666667)</f>
        <v>42513.66667</v>
      </c>
      <c r="B1609" s="1">
        <f>IFERROR(__xludf.DUMMYFUNCTION("""COMPUTED_VALUE"""),91.72)</f>
        <v>91.72</v>
      </c>
    </row>
    <row r="1610">
      <c r="A1610" s="2">
        <f>IFERROR(__xludf.DUMMYFUNCTION("""COMPUTED_VALUE"""),42514.66666666667)</f>
        <v>42514.66667</v>
      </c>
      <c r="B1610" s="1">
        <f>IFERROR(__xludf.DUMMYFUNCTION("""COMPUTED_VALUE"""),92.05)</f>
        <v>92.05</v>
      </c>
    </row>
    <row r="1611">
      <c r="A1611" s="2">
        <f>IFERROR(__xludf.DUMMYFUNCTION("""COMPUTED_VALUE"""),42515.66666666667)</f>
        <v>42515.66667</v>
      </c>
      <c r="B1611" s="1">
        <f>IFERROR(__xludf.DUMMYFUNCTION("""COMPUTED_VALUE"""),93.9)</f>
        <v>93.9</v>
      </c>
    </row>
    <row r="1612">
      <c r="A1612" s="2">
        <f>IFERROR(__xludf.DUMMYFUNCTION("""COMPUTED_VALUE"""),42516.66666666667)</f>
        <v>42516.66667</v>
      </c>
      <c r="B1612" s="1">
        <f>IFERROR(__xludf.DUMMYFUNCTION("""COMPUTED_VALUE"""),93.36)</f>
        <v>93.36</v>
      </c>
    </row>
    <row r="1613">
      <c r="A1613" s="2">
        <f>IFERROR(__xludf.DUMMYFUNCTION("""COMPUTED_VALUE"""),42517.66666666667)</f>
        <v>42517.66667</v>
      </c>
      <c r="B1613" s="1">
        <f>IFERROR(__xludf.DUMMYFUNCTION("""COMPUTED_VALUE"""),93.41)</f>
        <v>93.41</v>
      </c>
    </row>
    <row r="1614">
      <c r="A1614" s="2">
        <f>IFERROR(__xludf.DUMMYFUNCTION("""COMPUTED_VALUE"""),42521.66666666667)</f>
        <v>42521.66667</v>
      </c>
      <c r="B1614" s="1">
        <f>IFERROR(__xludf.DUMMYFUNCTION("""COMPUTED_VALUE"""),93.03)</f>
        <v>93.03</v>
      </c>
    </row>
    <row r="1615">
      <c r="A1615" s="2">
        <f>IFERROR(__xludf.DUMMYFUNCTION("""COMPUTED_VALUE"""),42522.66666666667)</f>
        <v>42522.66667</v>
      </c>
      <c r="B1615" s="1">
        <f>IFERROR(__xludf.DUMMYFUNCTION("""COMPUTED_VALUE"""),93.31)</f>
        <v>93.31</v>
      </c>
    </row>
    <row r="1616">
      <c r="A1616" s="2">
        <f>IFERROR(__xludf.DUMMYFUNCTION("""COMPUTED_VALUE"""),42523.66666666667)</f>
        <v>42523.66667</v>
      </c>
      <c r="B1616" s="1">
        <f>IFERROR(__xludf.DUMMYFUNCTION("""COMPUTED_VALUE"""),93.1)</f>
        <v>93.1</v>
      </c>
    </row>
    <row r="1617">
      <c r="A1617" s="2">
        <f>IFERROR(__xludf.DUMMYFUNCTION("""COMPUTED_VALUE"""),42524.66666666667)</f>
        <v>42524.66667</v>
      </c>
      <c r="B1617" s="1">
        <f>IFERROR(__xludf.DUMMYFUNCTION("""COMPUTED_VALUE"""),92.86)</f>
        <v>92.86</v>
      </c>
    </row>
    <row r="1618">
      <c r="A1618" s="2">
        <f>IFERROR(__xludf.DUMMYFUNCTION("""COMPUTED_VALUE"""),42527.66666666667)</f>
        <v>42527.66667</v>
      </c>
      <c r="B1618" s="1">
        <f>IFERROR(__xludf.DUMMYFUNCTION("""COMPUTED_VALUE"""),95.06)</f>
        <v>95.06</v>
      </c>
    </row>
    <row r="1619">
      <c r="A1619" s="2">
        <f>IFERROR(__xludf.DUMMYFUNCTION("""COMPUTED_VALUE"""),42528.66666666667)</f>
        <v>42528.66667</v>
      </c>
      <c r="B1619" s="1">
        <f>IFERROR(__xludf.DUMMYFUNCTION("""COMPUTED_VALUE"""),97.19)</f>
        <v>97.19</v>
      </c>
    </row>
    <row r="1620">
      <c r="A1620" s="2">
        <f>IFERROR(__xludf.DUMMYFUNCTION("""COMPUTED_VALUE"""),42529.66666666667)</f>
        <v>42529.66667</v>
      </c>
      <c r="B1620" s="1">
        <f>IFERROR(__xludf.DUMMYFUNCTION("""COMPUTED_VALUE"""),97.07)</f>
        <v>97.07</v>
      </c>
    </row>
    <row r="1621">
      <c r="A1621" s="2">
        <f>IFERROR(__xludf.DUMMYFUNCTION("""COMPUTED_VALUE"""),42530.66666666667)</f>
        <v>42530.66667</v>
      </c>
      <c r="B1621" s="1">
        <f>IFERROR(__xludf.DUMMYFUNCTION("""COMPUTED_VALUE"""),96.5)</f>
        <v>96.5</v>
      </c>
    </row>
    <row r="1622">
      <c r="A1622" s="2">
        <f>IFERROR(__xludf.DUMMYFUNCTION("""COMPUTED_VALUE"""),42531.66666666667)</f>
        <v>42531.66667</v>
      </c>
      <c r="B1622" s="1">
        <f>IFERROR(__xludf.DUMMYFUNCTION("""COMPUTED_VALUE"""),94.24)</f>
        <v>94.24</v>
      </c>
    </row>
    <row r="1623">
      <c r="A1623" s="2">
        <f>IFERROR(__xludf.DUMMYFUNCTION("""COMPUTED_VALUE"""),42534.66666666667)</f>
        <v>42534.66667</v>
      </c>
      <c r="B1623" s="1">
        <f>IFERROR(__xludf.DUMMYFUNCTION("""COMPUTED_VALUE"""),93.76)</f>
        <v>93.76</v>
      </c>
    </row>
    <row r="1624">
      <c r="A1624" s="2">
        <f>IFERROR(__xludf.DUMMYFUNCTION("""COMPUTED_VALUE"""),42535.66666666667)</f>
        <v>42535.66667</v>
      </c>
      <c r="B1624" s="1">
        <f>IFERROR(__xludf.DUMMYFUNCTION("""COMPUTED_VALUE"""),93.68)</f>
        <v>93.68</v>
      </c>
    </row>
    <row r="1625">
      <c r="A1625" s="2">
        <f>IFERROR(__xludf.DUMMYFUNCTION("""COMPUTED_VALUE"""),42536.66666666667)</f>
        <v>42536.66667</v>
      </c>
      <c r="B1625" s="1">
        <f>IFERROR(__xludf.DUMMYFUNCTION("""COMPUTED_VALUE"""),93.47)</f>
        <v>93.47</v>
      </c>
    </row>
    <row r="1626">
      <c r="A1626" s="2">
        <f>IFERROR(__xludf.DUMMYFUNCTION("""COMPUTED_VALUE"""),42537.66666666667)</f>
        <v>42537.66667</v>
      </c>
      <c r="B1626" s="1">
        <f>IFERROR(__xludf.DUMMYFUNCTION("""COMPUTED_VALUE"""),92.96)</f>
        <v>92.96</v>
      </c>
    </row>
    <row r="1627">
      <c r="A1627" s="2">
        <f>IFERROR(__xludf.DUMMYFUNCTION("""COMPUTED_VALUE"""),42538.66666666667)</f>
        <v>42538.66667</v>
      </c>
      <c r="B1627" s="1">
        <f>IFERROR(__xludf.DUMMYFUNCTION("""COMPUTED_VALUE"""),94.02)</f>
        <v>94.02</v>
      </c>
    </row>
    <row r="1628">
      <c r="A1628" s="2">
        <f>IFERROR(__xludf.DUMMYFUNCTION("""COMPUTED_VALUE"""),42541.66666666667)</f>
        <v>42541.66667</v>
      </c>
      <c r="B1628" s="1">
        <f>IFERROR(__xludf.DUMMYFUNCTION("""COMPUTED_VALUE"""),94.87)</f>
        <v>94.87</v>
      </c>
    </row>
    <row r="1629">
      <c r="A1629" s="2">
        <f>IFERROR(__xludf.DUMMYFUNCTION("""COMPUTED_VALUE"""),42542.66666666667)</f>
        <v>42542.66667</v>
      </c>
      <c r="B1629" s="1">
        <f>IFERROR(__xludf.DUMMYFUNCTION("""COMPUTED_VALUE"""),95.33)</f>
        <v>95.33</v>
      </c>
    </row>
    <row r="1630">
      <c r="A1630" s="2">
        <f>IFERROR(__xludf.DUMMYFUNCTION("""COMPUTED_VALUE"""),42543.66666666667)</f>
        <v>42543.66667</v>
      </c>
      <c r="B1630" s="1">
        <f>IFERROR(__xludf.DUMMYFUNCTION("""COMPUTED_VALUE"""),94.76)</f>
        <v>94.76</v>
      </c>
    </row>
    <row r="1631">
      <c r="A1631" s="2">
        <f>IFERROR(__xludf.DUMMYFUNCTION("""COMPUTED_VALUE"""),42544.66666666667)</f>
        <v>42544.66667</v>
      </c>
      <c r="B1631" s="1">
        <f>IFERROR(__xludf.DUMMYFUNCTION("""COMPUTED_VALUE"""),96.44)</f>
        <v>96.44</v>
      </c>
    </row>
    <row r="1632">
      <c r="A1632" s="2">
        <f>IFERROR(__xludf.DUMMYFUNCTION("""COMPUTED_VALUE"""),42545.66666666667)</f>
        <v>42545.66667</v>
      </c>
      <c r="B1632" s="1">
        <f>IFERROR(__xludf.DUMMYFUNCTION("""COMPUTED_VALUE"""),92.81)</f>
        <v>92.81</v>
      </c>
    </row>
    <row r="1633">
      <c r="A1633" s="2">
        <f>IFERROR(__xludf.DUMMYFUNCTION("""COMPUTED_VALUE"""),42548.66666666667)</f>
        <v>42548.66667</v>
      </c>
      <c r="B1633" s="1">
        <f>IFERROR(__xludf.DUMMYFUNCTION("""COMPUTED_VALUE"""),89.9)</f>
        <v>89.9</v>
      </c>
    </row>
    <row r="1634">
      <c r="A1634" s="2">
        <f>IFERROR(__xludf.DUMMYFUNCTION("""COMPUTED_VALUE"""),42549.66666666667)</f>
        <v>42549.66667</v>
      </c>
      <c r="B1634" s="1">
        <f>IFERROR(__xludf.DUMMYFUNCTION("""COMPUTED_VALUE"""),92.51)</f>
        <v>92.51</v>
      </c>
    </row>
    <row r="1635">
      <c r="A1635" s="2">
        <f>IFERROR(__xludf.DUMMYFUNCTION("""COMPUTED_VALUE"""),42550.66666666667)</f>
        <v>42550.66667</v>
      </c>
      <c r="B1635" s="1">
        <f>IFERROR(__xludf.DUMMYFUNCTION("""COMPUTED_VALUE"""),94.39)</f>
        <v>94.39</v>
      </c>
    </row>
    <row r="1636">
      <c r="A1636" s="2">
        <f>IFERROR(__xludf.DUMMYFUNCTION("""COMPUTED_VALUE"""),42551.66666666667)</f>
        <v>42551.66667</v>
      </c>
      <c r="B1636" s="1">
        <f>IFERROR(__xludf.DUMMYFUNCTION("""COMPUTED_VALUE"""),95.12)</f>
        <v>95.12</v>
      </c>
    </row>
    <row r="1637">
      <c r="A1637" s="2">
        <f>IFERROR(__xludf.DUMMYFUNCTION("""COMPUTED_VALUE"""),42552.66666666667)</f>
        <v>42552.66667</v>
      </c>
      <c r="B1637" s="1">
        <f>IFERROR(__xludf.DUMMYFUNCTION("""COMPUTED_VALUE"""),95.84)</f>
        <v>95.84</v>
      </c>
    </row>
    <row r="1638">
      <c r="A1638" s="2">
        <f>IFERROR(__xludf.DUMMYFUNCTION("""COMPUTED_VALUE"""),42556.66666666667)</f>
        <v>42556.66667</v>
      </c>
      <c r="B1638" s="1">
        <f>IFERROR(__xludf.DUMMYFUNCTION("""COMPUTED_VALUE"""),93.58)</f>
        <v>93.58</v>
      </c>
    </row>
    <row r="1639">
      <c r="A1639" s="2">
        <f>IFERROR(__xludf.DUMMYFUNCTION("""COMPUTED_VALUE"""),42557.66666666667)</f>
        <v>42557.66667</v>
      </c>
      <c r="B1639" s="1">
        <f>IFERROR(__xludf.DUMMYFUNCTION("""COMPUTED_VALUE"""),94.11)</f>
        <v>94.11</v>
      </c>
    </row>
    <row r="1640">
      <c r="A1640" s="2">
        <f>IFERROR(__xludf.DUMMYFUNCTION("""COMPUTED_VALUE"""),42558.66666666667)</f>
        <v>42558.66667</v>
      </c>
      <c r="B1640" s="1">
        <f>IFERROR(__xludf.DUMMYFUNCTION("""COMPUTED_VALUE"""),93.08)</f>
        <v>93.08</v>
      </c>
    </row>
    <row r="1641">
      <c r="A1641" s="2">
        <f>IFERROR(__xludf.DUMMYFUNCTION("""COMPUTED_VALUE"""),42559.66666666667)</f>
        <v>42559.66667</v>
      </c>
      <c r="B1641" s="1">
        <f>IFERROR(__xludf.DUMMYFUNCTION("""COMPUTED_VALUE"""),94.4)</f>
        <v>94.4</v>
      </c>
    </row>
    <row r="1642">
      <c r="A1642" s="2">
        <f>IFERROR(__xludf.DUMMYFUNCTION("""COMPUTED_VALUE"""),42562.66666666667)</f>
        <v>42562.66667</v>
      </c>
      <c r="B1642" s="1">
        <f>IFERROR(__xludf.DUMMYFUNCTION("""COMPUTED_VALUE"""),94.45)</f>
        <v>94.45</v>
      </c>
    </row>
    <row r="1643">
      <c r="A1643" s="2">
        <f>IFERROR(__xludf.DUMMYFUNCTION("""COMPUTED_VALUE"""),42563.66666666667)</f>
        <v>42563.66667</v>
      </c>
      <c r="B1643" s="1">
        <f>IFERROR(__xludf.DUMMYFUNCTION("""COMPUTED_VALUE"""),97.01)</f>
        <v>97.01</v>
      </c>
    </row>
    <row r="1644">
      <c r="A1644" s="2">
        <f>IFERROR(__xludf.DUMMYFUNCTION("""COMPUTED_VALUE"""),42564.66666666667)</f>
        <v>42564.66667</v>
      </c>
      <c r="B1644" s="1">
        <f>IFERROR(__xludf.DUMMYFUNCTION("""COMPUTED_VALUE"""),96.04)</f>
        <v>96.04</v>
      </c>
    </row>
    <row r="1645">
      <c r="A1645" s="2">
        <f>IFERROR(__xludf.DUMMYFUNCTION("""COMPUTED_VALUE"""),42565.66666666667)</f>
        <v>42565.66667</v>
      </c>
      <c r="B1645" s="1">
        <f>IFERROR(__xludf.DUMMYFUNCTION("""COMPUTED_VALUE"""),96.44)</f>
        <v>96.44</v>
      </c>
    </row>
    <row r="1646">
      <c r="A1646" s="2">
        <f>IFERROR(__xludf.DUMMYFUNCTION("""COMPUTED_VALUE"""),42566.66666666667)</f>
        <v>42566.66667</v>
      </c>
      <c r="B1646" s="1">
        <f>IFERROR(__xludf.DUMMYFUNCTION("""COMPUTED_VALUE"""),96.36)</f>
        <v>96.36</v>
      </c>
    </row>
    <row r="1647">
      <c r="A1647" s="2">
        <f>IFERROR(__xludf.DUMMYFUNCTION("""COMPUTED_VALUE"""),42569.66666666667)</f>
        <v>42569.66667</v>
      </c>
      <c r="B1647" s="1">
        <f>IFERROR(__xludf.DUMMYFUNCTION("""COMPUTED_VALUE"""),96.45)</f>
        <v>96.45</v>
      </c>
    </row>
    <row r="1648">
      <c r="A1648" s="2">
        <f>IFERROR(__xludf.DUMMYFUNCTION("""COMPUTED_VALUE"""),42570.66666666667)</f>
        <v>42570.66667</v>
      </c>
      <c r="B1648" s="1">
        <f>IFERROR(__xludf.DUMMYFUNCTION("""COMPUTED_VALUE"""),95.78)</f>
        <v>95.78</v>
      </c>
    </row>
    <row r="1649">
      <c r="A1649" s="2">
        <f>IFERROR(__xludf.DUMMYFUNCTION("""COMPUTED_VALUE"""),42571.66666666667)</f>
        <v>42571.66667</v>
      </c>
      <c r="B1649" s="1">
        <f>IFERROR(__xludf.DUMMYFUNCTION("""COMPUTED_VALUE"""),95.7)</f>
        <v>95.7</v>
      </c>
    </row>
    <row r="1650">
      <c r="A1650" s="2">
        <f>IFERROR(__xludf.DUMMYFUNCTION("""COMPUTED_VALUE"""),42572.66666666667)</f>
        <v>42572.66667</v>
      </c>
      <c r="B1650" s="1">
        <f>IFERROR(__xludf.DUMMYFUNCTION("""COMPUTED_VALUE"""),94.73)</f>
        <v>94.73</v>
      </c>
    </row>
    <row r="1651">
      <c r="A1651" s="2">
        <f>IFERROR(__xludf.DUMMYFUNCTION("""COMPUTED_VALUE"""),42573.66666666667)</f>
        <v>42573.66667</v>
      </c>
      <c r="B1651" s="1">
        <f>IFERROR(__xludf.DUMMYFUNCTION("""COMPUTED_VALUE"""),94.95)</f>
        <v>94.95</v>
      </c>
    </row>
    <row r="1652">
      <c r="A1652" s="2">
        <f>IFERROR(__xludf.DUMMYFUNCTION("""COMPUTED_VALUE"""),42576.66666666667)</f>
        <v>42576.66667</v>
      </c>
      <c r="B1652" s="1">
        <f>IFERROR(__xludf.DUMMYFUNCTION("""COMPUTED_VALUE"""),92.99)</f>
        <v>92.99</v>
      </c>
    </row>
    <row r="1653">
      <c r="A1653" s="2">
        <f>IFERROR(__xludf.DUMMYFUNCTION("""COMPUTED_VALUE"""),42577.66666666667)</f>
        <v>42577.66667</v>
      </c>
      <c r="B1653" s="1">
        <f>IFERROR(__xludf.DUMMYFUNCTION("""COMPUTED_VALUE"""),93.56)</f>
        <v>93.56</v>
      </c>
    </row>
    <row r="1654">
      <c r="A1654" s="2">
        <f>IFERROR(__xludf.DUMMYFUNCTION("""COMPUTED_VALUE"""),42578.66666666667)</f>
        <v>42578.66667</v>
      </c>
      <c r="B1654" s="1">
        <f>IFERROR(__xludf.DUMMYFUNCTION("""COMPUTED_VALUE"""),92.55)</f>
        <v>92.55</v>
      </c>
    </row>
    <row r="1655">
      <c r="A1655" s="2">
        <f>IFERROR(__xludf.DUMMYFUNCTION("""COMPUTED_VALUE"""),42579.66666666667)</f>
        <v>42579.66667</v>
      </c>
      <c r="B1655" s="1">
        <f>IFERROR(__xludf.DUMMYFUNCTION("""COMPUTED_VALUE"""),92.37)</f>
        <v>92.37</v>
      </c>
    </row>
    <row r="1656">
      <c r="A1656" s="2">
        <f>IFERROR(__xludf.DUMMYFUNCTION("""COMPUTED_VALUE"""),42580.66666666667)</f>
        <v>42580.66667</v>
      </c>
      <c r="B1656" s="1">
        <f>IFERROR(__xludf.DUMMYFUNCTION("""COMPUTED_VALUE"""),93.29)</f>
        <v>93.29</v>
      </c>
    </row>
    <row r="1657">
      <c r="A1657" s="2">
        <f>IFERROR(__xludf.DUMMYFUNCTION("""COMPUTED_VALUE"""),42583.66666666667)</f>
        <v>42583.66667</v>
      </c>
      <c r="B1657" s="1">
        <f>IFERROR(__xludf.DUMMYFUNCTION("""COMPUTED_VALUE"""),90.11)</f>
        <v>90.11</v>
      </c>
    </row>
    <row r="1658">
      <c r="A1658" s="2">
        <f>IFERROR(__xludf.DUMMYFUNCTION("""COMPUTED_VALUE"""),42584.66666666667)</f>
        <v>42584.66667</v>
      </c>
      <c r="B1658" s="1">
        <f>IFERROR(__xludf.DUMMYFUNCTION("""COMPUTED_VALUE"""),90.82)</f>
        <v>90.82</v>
      </c>
    </row>
    <row r="1659">
      <c r="A1659" s="2">
        <f>IFERROR(__xludf.DUMMYFUNCTION("""COMPUTED_VALUE"""),42585.66666666667)</f>
        <v>42585.66667</v>
      </c>
      <c r="B1659" s="1">
        <f>IFERROR(__xludf.DUMMYFUNCTION("""COMPUTED_VALUE"""),92.66)</f>
        <v>92.66</v>
      </c>
    </row>
    <row r="1660">
      <c r="A1660" s="2">
        <f>IFERROR(__xludf.DUMMYFUNCTION("""COMPUTED_VALUE"""),42586.66666666667)</f>
        <v>42586.66667</v>
      </c>
      <c r="B1660" s="1">
        <f>IFERROR(__xludf.DUMMYFUNCTION("""COMPUTED_VALUE"""),92.74)</f>
        <v>92.74</v>
      </c>
    </row>
    <row r="1661">
      <c r="A1661" s="2">
        <f>IFERROR(__xludf.DUMMYFUNCTION("""COMPUTED_VALUE"""),42587.66666666667)</f>
        <v>42587.66667</v>
      </c>
      <c r="B1661" s="1">
        <f>IFERROR(__xludf.DUMMYFUNCTION("""COMPUTED_VALUE"""),93.66)</f>
        <v>93.66</v>
      </c>
    </row>
    <row r="1662">
      <c r="A1662" s="2">
        <f>IFERROR(__xludf.DUMMYFUNCTION("""COMPUTED_VALUE"""),42590.66666666667)</f>
        <v>42590.66667</v>
      </c>
      <c r="B1662" s="1">
        <f>IFERROR(__xludf.DUMMYFUNCTION("""COMPUTED_VALUE"""),94.99)</f>
        <v>94.99</v>
      </c>
    </row>
    <row r="1663">
      <c r="A1663" s="2">
        <f>IFERROR(__xludf.DUMMYFUNCTION("""COMPUTED_VALUE"""),42591.66666666667)</f>
        <v>42591.66667</v>
      </c>
      <c r="B1663" s="1">
        <f>IFERROR(__xludf.DUMMYFUNCTION("""COMPUTED_VALUE"""),94.41)</f>
        <v>94.41</v>
      </c>
    </row>
    <row r="1664">
      <c r="A1664" s="2">
        <f>IFERROR(__xludf.DUMMYFUNCTION("""COMPUTED_VALUE"""),42592.66666666667)</f>
        <v>42592.66667</v>
      </c>
      <c r="B1664" s="1">
        <f>IFERROR(__xludf.DUMMYFUNCTION("""COMPUTED_VALUE"""),93.29)</f>
        <v>93.29</v>
      </c>
    </row>
    <row r="1665">
      <c r="A1665" s="2">
        <f>IFERROR(__xludf.DUMMYFUNCTION("""COMPUTED_VALUE"""),42593.66666666667)</f>
        <v>42593.66667</v>
      </c>
      <c r="B1665" s="1">
        <f>IFERROR(__xludf.DUMMYFUNCTION("""COMPUTED_VALUE"""),94.62)</f>
        <v>94.62</v>
      </c>
    </row>
    <row r="1666">
      <c r="A1666" s="2">
        <f>IFERROR(__xludf.DUMMYFUNCTION("""COMPUTED_VALUE"""),42594.66666666667)</f>
        <v>42594.66667</v>
      </c>
      <c r="B1666" s="1">
        <f>IFERROR(__xludf.DUMMYFUNCTION("""COMPUTED_VALUE"""),95.14)</f>
        <v>95.14</v>
      </c>
    </row>
    <row r="1667">
      <c r="A1667" s="2">
        <f>IFERROR(__xludf.DUMMYFUNCTION("""COMPUTED_VALUE"""),42597.66666666667)</f>
        <v>42597.66667</v>
      </c>
      <c r="B1667" s="1">
        <f>IFERROR(__xludf.DUMMYFUNCTION("""COMPUTED_VALUE"""),96.01)</f>
        <v>96.01</v>
      </c>
    </row>
    <row r="1668">
      <c r="A1668" s="2">
        <f>IFERROR(__xludf.DUMMYFUNCTION("""COMPUTED_VALUE"""),42598.66666666667)</f>
        <v>42598.66667</v>
      </c>
      <c r="B1668" s="1">
        <f>IFERROR(__xludf.DUMMYFUNCTION("""COMPUTED_VALUE"""),96.25)</f>
        <v>96.25</v>
      </c>
    </row>
    <row r="1669">
      <c r="A1669" s="2">
        <f>IFERROR(__xludf.DUMMYFUNCTION("""COMPUTED_VALUE"""),42599.66666666667)</f>
        <v>42599.66667</v>
      </c>
      <c r="B1669" s="1">
        <f>IFERROR(__xludf.DUMMYFUNCTION("""COMPUTED_VALUE"""),96.48)</f>
        <v>96.48</v>
      </c>
    </row>
    <row r="1670">
      <c r="A1670" s="2">
        <f>IFERROR(__xludf.DUMMYFUNCTION("""COMPUTED_VALUE"""),42600.66666666667)</f>
        <v>42600.66667</v>
      </c>
      <c r="B1670" s="1">
        <f>IFERROR(__xludf.DUMMYFUNCTION("""COMPUTED_VALUE"""),98.4)</f>
        <v>98.4</v>
      </c>
    </row>
    <row r="1671">
      <c r="A1671" s="2">
        <f>IFERROR(__xludf.DUMMYFUNCTION("""COMPUTED_VALUE"""),42601.66666666667)</f>
        <v>42601.66667</v>
      </c>
      <c r="B1671" s="1">
        <f>IFERROR(__xludf.DUMMYFUNCTION("""COMPUTED_VALUE"""),97.6)</f>
        <v>97.6</v>
      </c>
    </row>
    <row r="1672">
      <c r="A1672" s="2">
        <f>IFERROR(__xludf.DUMMYFUNCTION("""COMPUTED_VALUE"""),42604.66666666667)</f>
        <v>42604.66667</v>
      </c>
      <c r="B1672" s="1">
        <f>IFERROR(__xludf.DUMMYFUNCTION("""COMPUTED_VALUE"""),96.53)</f>
        <v>96.53</v>
      </c>
    </row>
    <row r="1673">
      <c r="A1673" s="2">
        <f>IFERROR(__xludf.DUMMYFUNCTION("""COMPUTED_VALUE"""),42605.66666666667)</f>
        <v>42605.66667</v>
      </c>
      <c r="B1673" s="1">
        <f>IFERROR(__xludf.DUMMYFUNCTION("""COMPUTED_VALUE"""),97.06)</f>
        <v>97.06</v>
      </c>
    </row>
    <row r="1674">
      <c r="A1674" s="2">
        <f>IFERROR(__xludf.DUMMYFUNCTION("""COMPUTED_VALUE"""),42606.66666666667)</f>
        <v>42606.66667</v>
      </c>
      <c r="B1674" s="1">
        <f>IFERROR(__xludf.DUMMYFUNCTION("""COMPUTED_VALUE"""),96.64)</f>
        <v>96.64</v>
      </c>
    </row>
    <row r="1675">
      <c r="A1675" s="2">
        <f>IFERROR(__xludf.DUMMYFUNCTION("""COMPUTED_VALUE"""),42607.66666666667)</f>
        <v>42607.66667</v>
      </c>
      <c r="B1675" s="1">
        <f>IFERROR(__xludf.DUMMYFUNCTION("""COMPUTED_VALUE"""),96.44)</f>
        <v>96.44</v>
      </c>
    </row>
    <row r="1676">
      <c r="A1676" s="2">
        <f>IFERROR(__xludf.DUMMYFUNCTION("""COMPUTED_VALUE"""),42608.66666666667)</f>
        <v>42608.66667</v>
      </c>
      <c r="B1676" s="1">
        <f>IFERROR(__xludf.DUMMYFUNCTION("""COMPUTED_VALUE"""),96.2)</f>
        <v>96.2</v>
      </c>
    </row>
    <row r="1677">
      <c r="A1677" s="2">
        <f>IFERROR(__xludf.DUMMYFUNCTION("""COMPUTED_VALUE"""),42611.66666666667)</f>
        <v>42611.66667</v>
      </c>
      <c r="B1677" s="1">
        <f>IFERROR(__xludf.DUMMYFUNCTION("""COMPUTED_VALUE"""),96.82)</f>
        <v>96.82</v>
      </c>
    </row>
    <row r="1678">
      <c r="A1678" s="2">
        <f>IFERROR(__xludf.DUMMYFUNCTION("""COMPUTED_VALUE"""),42612.66666666667)</f>
        <v>42612.66667</v>
      </c>
      <c r="B1678" s="1">
        <f>IFERROR(__xludf.DUMMYFUNCTION("""COMPUTED_VALUE"""),96.41)</f>
        <v>96.41</v>
      </c>
    </row>
    <row r="1679">
      <c r="A1679" s="2">
        <f>IFERROR(__xludf.DUMMYFUNCTION("""COMPUTED_VALUE"""),42613.66666666667)</f>
        <v>42613.66667</v>
      </c>
      <c r="B1679" s="1">
        <f>IFERROR(__xludf.DUMMYFUNCTION("""COMPUTED_VALUE"""),95.06)</f>
        <v>95.06</v>
      </c>
    </row>
    <row r="1680">
      <c r="A1680" s="2">
        <f>IFERROR(__xludf.DUMMYFUNCTION("""COMPUTED_VALUE"""),42614.66666666667)</f>
        <v>42614.66667</v>
      </c>
      <c r="B1680" s="1">
        <f>IFERROR(__xludf.DUMMYFUNCTION("""COMPUTED_VALUE"""),94.74)</f>
        <v>94.74</v>
      </c>
    </row>
    <row r="1681">
      <c r="A1681" s="2">
        <f>IFERROR(__xludf.DUMMYFUNCTION("""COMPUTED_VALUE"""),42615.66666666667)</f>
        <v>42615.66667</v>
      </c>
      <c r="B1681" s="1">
        <f>IFERROR(__xludf.DUMMYFUNCTION("""COMPUTED_VALUE"""),95.75)</f>
        <v>95.75</v>
      </c>
    </row>
    <row r="1682">
      <c r="A1682" s="2">
        <f>IFERROR(__xludf.DUMMYFUNCTION("""COMPUTED_VALUE"""),42619.66666666667)</f>
        <v>42619.66667</v>
      </c>
      <c r="B1682" s="1">
        <f>IFERROR(__xludf.DUMMYFUNCTION("""COMPUTED_VALUE"""),97.25)</f>
        <v>97.25</v>
      </c>
    </row>
    <row r="1683">
      <c r="A1683" s="2">
        <f>IFERROR(__xludf.DUMMYFUNCTION("""COMPUTED_VALUE"""),42620.66666666667)</f>
        <v>42620.66667</v>
      </c>
      <c r="B1683" s="1">
        <f>IFERROR(__xludf.DUMMYFUNCTION("""COMPUTED_VALUE"""),97.62)</f>
        <v>97.62</v>
      </c>
    </row>
    <row r="1684">
      <c r="A1684" s="2">
        <f>IFERROR(__xludf.DUMMYFUNCTION("""COMPUTED_VALUE"""),42621.66666666667)</f>
        <v>42621.66667</v>
      </c>
      <c r="B1684" s="1">
        <f>IFERROR(__xludf.DUMMYFUNCTION("""COMPUTED_VALUE"""),99.37)</f>
        <v>99.37</v>
      </c>
    </row>
    <row r="1685">
      <c r="A1685" s="2">
        <f>IFERROR(__xludf.DUMMYFUNCTION("""COMPUTED_VALUE"""),42622.66666666667)</f>
        <v>42622.66667</v>
      </c>
      <c r="B1685" s="1">
        <f>IFERROR(__xludf.DUMMYFUNCTION("""COMPUTED_VALUE"""),96.41)</f>
        <v>96.41</v>
      </c>
    </row>
    <row r="1686">
      <c r="A1686" s="2">
        <f>IFERROR(__xludf.DUMMYFUNCTION("""COMPUTED_VALUE"""),42625.66666666667)</f>
        <v>42625.66667</v>
      </c>
      <c r="B1686" s="1">
        <f>IFERROR(__xludf.DUMMYFUNCTION("""COMPUTED_VALUE"""),97.27)</f>
        <v>97.27</v>
      </c>
    </row>
    <row r="1687">
      <c r="A1687" s="2">
        <f>IFERROR(__xludf.DUMMYFUNCTION("""COMPUTED_VALUE"""),42626.66666666667)</f>
        <v>42626.66667</v>
      </c>
      <c r="B1687" s="1">
        <f>IFERROR(__xludf.DUMMYFUNCTION("""COMPUTED_VALUE"""),94.36)</f>
        <v>94.36</v>
      </c>
    </row>
    <row r="1688">
      <c r="A1688" s="2">
        <f>IFERROR(__xludf.DUMMYFUNCTION("""COMPUTED_VALUE"""),42627.66666666667)</f>
        <v>42627.66667</v>
      </c>
      <c r="B1688" s="1">
        <f>IFERROR(__xludf.DUMMYFUNCTION("""COMPUTED_VALUE"""),93.17)</f>
        <v>93.17</v>
      </c>
    </row>
    <row r="1689">
      <c r="A1689" s="2">
        <f>IFERROR(__xludf.DUMMYFUNCTION("""COMPUTED_VALUE"""),42628.66666666667)</f>
        <v>42628.66667</v>
      </c>
      <c r="B1689" s="1">
        <f>IFERROR(__xludf.DUMMYFUNCTION("""COMPUTED_VALUE"""),94.24)</f>
        <v>94.24</v>
      </c>
    </row>
    <row r="1690">
      <c r="A1690" s="2">
        <f>IFERROR(__xludf.DUMMYFUNCTION("""COMPUTED_VALUE"""),42629.66666666667)</f>
        <v>42629.66667</v>
      </c>
      <c r="B1690" s="1">
        <f>IFERROR(__xludf.DUMMYFUNCTION("""COMPUTED_VALUE"""),93.49)</f>
        <v>93.49</v>
      </c>
    </row>
    <row r="1691">
      <c r="A1691" s="2">
        <f>IFERROR(__xludf.DUMMYFUNCTION("""COMPUTED_VALUE"""),42632.66666666667)</f>
        <v>42632.66667</v>
      </c>
      <c r="B1691" s="1">
        <f>IFERROR(__xludf.DUMMYFUNCTION("""COMPUTED_VALUE"""),93.44)</f>
        <v>93.44</v>
      </c>
    </row>
    <row r="1692">
      <c r="A1692" s="2">
        <f>IFERROR(__xludf.DUMMYFUNCTION("""COMPUTED_VALUE"""),42633.66666666667)</f>
        <v>42633.66667</v>
      </c>
      <c r="B1692" s="1">
        <f>IFERROR(__xludf.DUMMYFUNCTION("""COMPUTED_VALUE"""),92.02)</f>
        <v>92.02</v>
      </c>
    </row>
    <row r="1693">
      <c r="A1693" s="2">
        <f>IFERROR(__xludf.DUMMYFUNCTION("""COMPUTED_VALUE"""),42634.66666666667)</f>
        <v>42634.66667</v>
      </c>
      <c r="B1693" s="1">
        <f>IFERROR(__xludf.DUMMYFUNCTION("""COMPUTED_VALUE"""),94.12)</f>
        <v>94.12</v>
      </c>
    </row>
    <row r="1694">
      <c r="A1694" s="2">
        <f>IFERROR(__xludf.DUMMYFUNCTION("""COMPUTED_VALUE"""),42635.66666666667)</f>
        <v>42635.66667</v>
      </c>
      <c r="B1694" s="1">
        <f>IFERROR(__xludf.DUMMYFUNCTION("""COMPUTED_VALUE"""),94.49)</f>
        <v>94.49</v>
      </c>
    </row>
    <row r="1695">
      <c r="A1695" s="2">
        <f>IFERROR(__xludf.DUMMYFUNCTION("""COMPUTED_VALUE"""),42636.66666666667)</f>
        <v>42636.66667</v>
      </c>
      <c r="B1695" s="1">
        <f>IFERROR(__xludf.DUMMYFUNCTION("""COMPUTED_VALUE"""),93.01)</f>
        <v>93.01</v>
      </c>
    </row>
    <row r="1696">
      <c r="A1696" s="2">
        <f>IFERROR(__xludf.DUMMYFUNCTION("""COMPUTED_VALUE"""),42639.66666666667)</f>
        <v>42639.66667</v>
      </c>
      <c r="B1696" s="1">
        <f>IFERROR(__xludf.DUMMYFUNCTION("""COMPUTED_VALUE"""),92.67)</f>
        <v>92.67</v>
      </c>
    </row>
    <row r="1697">
      <c r="A1697" s="2">
        <f>IFERROR(__xludf.DUMMYFUNCTION("""COMPUTED_VALUE"""),42640.66666666667)</f>
        <v>42640.66667</v>
      </c>
      <c r="B1697" s="1">
        <f>IFERROR(__xludf.DUMMYFUNCTION("""COMPUTED_VALUE"""),92.07)</f>
        <v>92.07</v>
      </c>
    </row>
    <row r="1698">
      <c r="A1698" s="2">
        <f>IFERROR(__xludf.DUMMYFUNCTION("""COMPUTED_VALUE"""),42641.66666666667)</f>
        <v>42641.66667</v>
      </c>
      <c r="B1698" s="1">
        <f>IFERROR(__xludf.DUMMYFUNCTION("""COMPUTED_VALUE"""),96.27)</f>
        <v>96.27</v>
      </c>
    </row>
    <row r="1699">
      <c r="A1699" s="2">
        <f>IFERROR(__xludf.DUMMYFUNCTION("""COMPUTED_VALUE"""),42642.66666666667)</f>
        <v>42642.66667</v>
      </c>
      <c r="B1699" s="1">
        <f>IFERROR(__xludf.DUMMYFUNCTION("""COMPUTED_VALUE"""),96.36)</f>
        <v>96.36</v>
      </c>
    </row>
    <row r="1700">
      <c r="A1700" s="2">
        <f>IFERROR(__xludf.DUMMYFUNCTION("""COMPUTED_VALUE"""),42643.66666666667)</f>
        <v>42643.66667</v>
      </c>
      <c r="B1700" s="1">
        <f>IFERROR(__xludf.DUMMYFUNCTION("""COMPUTED_VALUE"""),97.69)</f>
        <v>97.69</v>
      </c>
    </row>
    <row r="1701">
      <c r="A1701" s="2">
        <f>IFERROR(__xludf.DUMMYFUNCTION("""COMPUTED_VALUE"""),42646.66666666667)</f>
        <v>42646.66667</v>
      </c>
      <c r="B1701" s="1">
        <f>IFERROR(__xludf.DUMMYFUNCTION("""COMPUTED_VALUE"""),97.52)</f>
        <v>97.52</v>
      </c>
    </row>
    <row r="1702">
      <c r="A1702" s="2">
        <f>IFERROR(__xludf.DUMMYFUNCTION("""COMPUTED_VALUE"""),42647.66666666667)</f>
        <v>42647.66667</v>
      </c>
      <c r="B1702" s="1">
        <f>IFERROR(__xludf.DUMMYFUNCTION("""COMPUTED_VALUE"""),96.6)</f>
        <v>96.6</v>
      </c>
    </row>
    <row r="1703">
      <c r="A1703" s="2">
        <f>IFERROR(__xludf.DUMMYFUNCTION("""COMPUTED_VALUE"""),42648.66666666667)</f>
        <v>42648.66667</v>
      </c>
      <c r="B1703" s="1">
        <f>IFERROR(__xludf.DUMMYFUNCTION("""COMPUTED_VALUE"""),98.13)</f>
        <v>98.13</v>
      </c>
    </row>
    <row r="1704">
      <c r="A1704" s="2">
        <f>IFERROR(__xludf.DUMMYFUNCTION("""COMPUTED_VALUE"""),42649.66666666667)</f>
        <v>42649.66667</v>
      </c>
      <c r="B1704" s="1">
        <f>IFERROR(__xludf.DUMMYFUNCTION("""COMPUTED_VALUE"""),98.33)</f>
        <v>98.33</v>
      </c>
    </row>
    <row r="1705">
      <c r="A1705" s="2">
        <f>IFERROR(__xludf.DUMMYFUNCTION("""COMPUTED_VALUE"""),42650.66666666667)</f>
        <v>42650.66667</v>
      </c>
      <c r="B1705" s="1">
        <f>IFERROR(__xludf.DUMMYFUNCTION("""COMPUTED_VALUE"""),97.76)</f>
        <v>97.76</v>
      </c>
    </row>
    <row r="1706">
      <c r="A1706" s="2">
        <f>IFERROR(__xludf.DUMMYFUNCTION("""COMPUTED_VALUE"""),42653.66666666667)</f>
        <v>42653.66667</v>
      </c>
      <c r="B1706" s="1">
        <f>IFERROR(__xludf.DUMMYFUNCTION("""COMPUTED_VALUE"""),99.43)</f>
        <v>99.43</v>
      </c>
    </row>
    <row r="1707">
      <c r="A1707" s="2">
        <f>IFERROR(__xludf.DUMMYFUNCTION("""COMPUTED_VALUE"""),42654.66666666667)</f>
        <v>42654.66667</v>
      </c>
      <c r="B1707" s="1">
        <f>IFERROR(__xludf.DUMMYFUNCTION("""COMPUTED_VALUE"""),98.27)</f>
        <v>98.27</v>
      </c>
    </row>
    <row r="1708">
      <c r="A1708" s="2">
        <f>IFERROR(__xludf.DUMMYFUNCTION("""COMPUTED_VALUE"""),42655.66666666667)</f>
        <v>42655.66667</v>
      </c>
      <c r="B1708" s="1">
        <f>IFERROR(__xludf.DUMMYFUNCTION("""COMPUTED_VALUE"""),97.77)</f>
        <v>97.77</v>
      </c>
    </row>
    <row r="1709">
      <c r="A1709" s="2">
        <f>IFERROR(__xludf.DUMMYFUNCTION("""COMPUTED_VALUE"""),42656.66666666667)</f>
        <v>42656.66667</v>
      </c>
      <c r="B1709" s="1">
        <f>IFERROR(__xludf.DUMMYFUNCTION("""COMPUTED_VALUE"""),97.23)</f>
        <v>97.23</v>
      </c>
    </row>
    <row r="1710">
      <c r="A1710" s="2">
        <f>IFERROR(__xludf.DUMMYFUNCTION("""COMPUTED_VALUE"""),42657.66666666667)</f>
        <v>42657.66667</v>
      </c>
      <c r="B1710" s="1">
        <f>IFERROR(__xludf.DUMMYFUNCTION("""COMPUTED_VALUE"""),96.72)</f>
        <v>96.72</v>
      </c>
    </row>
    <row r="1711">
      <c r="A1711" s="2">
        <f>IFERROR(__xludf.DUMMYFUNCTION("""COMPUTED_VALUE"""),42660.66666666667)</f>
        <v>42660.66667</v>
      </c>
      <c r="B1711" s="1">
        <f>IFERROR(__xludf.DUMMYFUNCTION("""COMPUTED_VALUE"""),96.2)</f>
        <v>96.2</v>
      </c>
    </row>
    <row r="1712">
      <c r="A1712" s="2">
        <f>IFERROR(__xludf.DUMMYFUNCTION("""COMPUTED_VALUE"""),42661.66666666667)</f>
        <v>42661.66667</v>
      </c>
      <c r="B1712" s="1">
        <f>IFERROR(__xludf.DUMMYFUNCTION("""COMPUTED_VALUE"""),96.54)</f>
        <v>96.54</v>
      </c>
    </row>
    <row r="1713">
      <c r="A1713" s="2">
        <f>IFERROR(__xludf.DUMMYFUNCTION("""COMPUTED_VALUE"""),42662.66666666667)</f>
        <v>42662.66667</v>
      </c>
      <c r="B1713" s="1">
        <f>IFERROR(__xludf.DUMMYFUNCTION("""COMPUTED_VALUE"""),97.93)</f>
        <v>97.93</v>
      </c>
    </row>
    <row r="1714">
      <c r="A1714" s="2">
        <f>IFERROR(__xludf.DUMMYFUNCTION("""COMPUTED_VALUE"""),42663.66666666667)</f>
        <v>42663.66667</v>
      </c>
      <c r="B1714" s="1">
        <f>IFERROR(__xludf.DUMMYFUNCTION("""COMPUTED_VALUE"""),97.84)</f>
        <v>97.84</v>
      </c>
    </row>
    <row r="1715">
      <c r="A1715" s="2">
        <f>IFERROR(__xludf.DUMMYFUNCTION("""COMPUTED_VALUE"""),42664.66666666667)</f>
        <v>42664.66667</v>
      </c>
      <c r="B1715" s="1">
        <f>IFERROR(__xludf.DUMMYFUNCTION("""COMPUTED_VALUE"""),97.23)</f>
        <v>97.23</v>
      </c>
    </row>
    <row r="1716">
      <c r="A1716" s="2">
        <f>IFERROR(__xludf.DUMMYFUNCTION("""COMPUTED_VALUE"""),42667.66666666667)</f>
        <v>42667.66667</v>
      </c>
      <c r="B1716" s="1">
        <f>IFERROR(__xludf.DUMMYFUNCTION("""COMPUTED_VALUE"""),96.88)</f>
        <v>96.88</v>
      </c>
    </row>
    <row r="1717">
      <c r="A1717" s="2">
        <f>IFERROR(__xludf.DUMMYFUNCTION("""COMPUTED_VALUE"""),42668.66666666667)</f>
        <v>42668.66667</v>
      </c>
      <c r="B1717" s="1">
        <f>IFERROR(__xludf.DUMMYFUNCTION("""COMPUTED_VALUE"""),96.14)</f>
        <v>96.14</v>
      </c>
    </row>
    <row r="1718">
      <c r="A1718" s="2">
        <f>IFERROR(__xludf.DUMMYFUNCTION("""COMPUTED_VALUE"""),42669.66666666667)</f>
        <v>42669.66667</v>
      </c>
      <c r="B1718" s="1">
        <f>IFERROR(__xludf.DUMMYFUNCTION("""COMPUTED_VALUE"""),96.28)</f>
        <v>96.28</v>
      </c>
    </row>
    <row r="1719">
      <c r="A1719" s="2">
        <f>IFERROR(__xludf.DUMMYFUNCTION("""COMPUTED_VALUE"""),42670.66666666667)</f>
        <v>42670.66667</v>
      </c>
      <c r="B1719" s="1">
        <f>IFERROR(__xludf.DUMMYFUNCTION("""COMPUTED_VALUE"""),95.95)</f>
        <v>95.95</v>
      </c>
    </row>
    <row r="1720">
      <c r="A1720" s="2">
        <f>IFERROR(__xludf.DUMMYFUNCTION("""COMPUTED_VALUE"""),42671.66666666667)</f>
        <v>42671.66667</v>
      </c>
      <c r="B1720" s="1">
        <f>IFERROR(__xludf.DUMMYFUNCTION("""COMPUTED_VALUE"""),95.26)</f>
        <v>95.26</v>
      </c>
    </row>
    <row r="1721">
      <c r="A1721" s="2">
        <f>IFERROR(__xludf.DUMMYFUNCTION("""COMPUTED_VALUE"""),42674.66666666667)</f>
        <v>42674.66667</v>
      </c>
      <c r="B1721" s="1">
        <f>IFERROR(__xludf.DUMMYFUNCTION("""COMPUTED_VALUE"""),94.07)</f>
        <v>94.07</v>
      </c>
    </row>
    <row r="1722">
      <c r="A1722" s="2">
        <f>IFERROR(__xludf.DUMMYFUNCTION("""COMPUTED_VALUE"""),42675.66666666667)</f>
        <v>42675.66667</v>
      </c>
      <c r="B1722" s="1">
        <f>IFERROR(__xludf.DUMMYFUNCTION("""COMPUTED_VALUE"""),94.14)</f>
        <v>94.14</v>
      </c>
    </row>
    <row r="1723">
      <c r="A1723" s="2">
        <f>IFERROR(__xludf.DUMMYFUNCTION("""COMPUTED_VALUE"""),42676.66666666667)</f>
        <v>42676.66667</v>
      </c>
      <c r="B1723" s="1">
        <f>IFERROR(__xludf.DUMMYFUNCTION("""COMPUTED_VALUE"""),93.04)</f>
        <v>93.04</v>
      </c>
    </row>
    <row r="1724">
      <c r="A1724" s="2">
        <f>IFERROR(__xludf.DUMMYFUNCTION("""COMPUTED_VALUE"""),42677.66666666667)</f>
        <v>42677.66667</v>
      </c>
      <c r="B1724" s="1">
        <f>IFERROR(__xludf.DUMMYFUNCTION("""COMPUTED_VALUE"""),93.37)</f>
        <v>93.37</v>
      </c>
    </row>
    <row r="1725">
      <c r="A1725" s="2">
        <f>IFERROR(__xludf.DUMMYFUNCTION("""COMPUTED_VALUE"""),42678.66666666667)</f>
        <v>42678.66667</v>
      </c>
      <c r="B1725" s="1">
        <f>IFERROR(__xludf.DUMMYFUNCTION("""COMPUTED_VALUE"""),92.9)</f>
        <v>92.9</v>
      </c>
    </row>
    <row r="1726">
      <c r="A1726" s="2">
        <f>IFERROR(__xludf.DUMMYFUNCTION("""COMPUTED_VALUE"""),42681.66666666667)</f>
        <v>42681.66667</v>
      </c>
      <c r="B1726" s="1">
        <f>IFERROR(__xludf.DUMMYFUNCTION("""COMPUTED_VALUE"""),94.9)</f>
        <v>94.9</v>
      </c>
    </row>
    <row r="1727">
      <c r="A1727" s="2">
        <f>IFERROR(__xludf.DUMMYFUNCTION("""COMPUTED_VALUE"""),42682.66666666667)</f>
        <v>42682.66667</v>
      </c>
      <c r="B1727" s="1">
        <f>IFERROR(__xludf.DUMMYFUNCTION("""COMPUTED_VALUE"""),95.09)</f>
        <v>95.09</v>
      </c>
    </row>
    <row r="1728">
      <c r="A1728" s="2">
        <f>IFERROR(__xludf.DUMMYFUNCTION("""COMPUTED_VALUE"""),42683.66666666667)</f>
        <v>42683.66667</v>
      </c>
      <c r="B1728" s="1">
        <f>IFERROR(__xludf.DUMMYFUNCTION("""COMPUTED_VALUE"""),96.99)</f>
        <v>96.99</v>
      </c>
    </row>
    <row r="1729">
      <c r="A1729" s="2">
        <f>IFERROR(__xludf.DUMMYFUNCTION("""COMPUTED_VALUE"""),42684.66666666667)</f>
        <v>42684.66667</v>
      </c>
      <c r="B1729" s="1">
        <f>IFERROR(__xludf.DUMMYFUNCTION("""COMPUTED_VALUE"""),97.26)</f>
        <v>97.26</v>
      </c>
    </row>
    <row r="1730">
      <c r="A1730" s="2">
        <f>IFERROR(__xludf.DUMMYFUNCTION("""COMPUTED_VALUE"""),42685.66666666667)</f>
        <v>42685.66667</v>
      </c>
      <c r="B1730" s="1">
        <f>IFERROR(__xludf.DUMMYFUNCTION("""COMPUTED_VALUE"""),95.76)</f>
        <v>95.76</v>
      </c>
    </row>
    <row r="1731">
      <c r="A1731" s="2">
        <f>IFERROR(__xludf.DUMMYFUNCTION("""COMPUTED_VALUE"""),42688.66666666667)</f>
        <v>42688.66667</v>
      </c>
      <c r="B1731" s="1">
        <f>IFERROR(__xludf.DUMMYFUNCTION("""COMPUTED_VALUE"""),96.28)</f>
        <v>96.28</v>
      </c>
    </row>
    <row r="1732">
      <c r="A1732" s="2">
        <f>IFERROR(__xludf.DUMMYFUNCTION("""COMPUTED_VALUE"""),42689.66666666667)</f>
        <v>42689.66667</v>
      </c>
      <c r="B1732" s="1">
        <f>IFERROR(__xludf.DUMMYFUNCTION("""COMPUTED_VALUE"""),99.02)</f>
        <v>99.02</v>
      </c>
    </row>
    <row r="1733">
      <c r="A1733" s="2">
        <f>IFERROR(__xludf.DUMMYFUNCTION("""COMPUTED_VALUE"""),42690.66666666667)</f>
        <v>42690.66667</v>
      </c>
      <c r="B1733" s="1">
        <f>IFERROR(__xludf.DUMMYFUNCTION("""COMPUTED_VALUE"""),98.31)</f>
        <v>98.31</v>
      </c>
    </row>
    <row r="1734">
      <c r="A1734" s="2">
        <f>IFERROR(__xludf.DUMMYFUNCTION("""COMPUTED_VALUE"""),42691.66666666667)</f>
        <v>42691.66667</v>
      </c>
      <c r="B1734" s="1">
        <f>IFERROR(__xludf.DUMMYFUNCTION("""COMPUTED_VALUE"""),97.76)</f>
        <v>97.76</v>
      </c>
    </row>
    <row r="1735">
      <c r="A1735" s="2">
        <f>IFERROR(__xludf.DUMMYFUNCTION("""COMPUTED_VALUE"""),42692.66666666667)</f>
        <v>42692.66667</v>
      </c>
      <c r="B1735" s="1">
        <f>IFERROR(__xludf.DUMMYFUNCTION("""COMPUTED_VALUE"""),98.24)</f>
        <v>98.24</v>
      </c>
    </row>
    <row r="1736">
      <c r="A1736" s="2">
        <f>IFERROR(__xludf.DUMMYFUNCTION("""COMPUTED_VALUE"""),42695.66666666667)</f>
        <v>42695.66667</v>
      </c>
      <c r="B1736" s="1">
        <f>IFERROR(__xludf.DUMMYFUNCTION("""COMPUTED_VALUE"""),100.61)</f>
        <v>100.61</v>
      </c>
    </row>
    <row r="1737">
      <c r="A1737" s="2">
        <f>IFERROR(__xludf.DUMMYFUNCTION("""COMPUTED_VALUE"""),42696.66666666667)</f>
        <v>42696.66667</v>
      </c>
      <c r="B1737" s="1">
        <f>IFERROR(__xludf.DUMMYFUNCTION("""COMPUTED_VALUE"""),100.58)</f>
        <v>100.58</v>
      </c>
    </row>
    <row r="1738">
      <c r="A1738" s="2">
        <f>IFERROR(__xludf.DUMMYFUNCTION("""COMPUTED_VALUE"""),42697.66666666667)</f>
        <v>42697.66667</v>
      </c>
      <c r="B1738" s="1">
        <f>IFERROR(__xludf.DUMMYFUNCTION("""COMPUTED_VALUE"""),101.06)</f>
        <v>101.06</v>
      </c>
    </row>
    <row r="1739">
      <c r="A1739" s="2">
        <f>IFERROR(__xludf.DUMMYFUNCTION("""COMPUTED_VALUE"""),42699.66666666667)</f>
        <v>42699.66667</v>
      </c>
      <c r="B1739" s="1">
        <f>IFERROR(__xludf.DUMMYFUNCTION("""COMPUTED_VALUE"""),100.53)</f>
        <v>100.53</v>
      </c>
    </row>
    <row r="1740">
      <c r="A1740" s="2">
        <f>IFERROR(__xludf.DUMMYFUNCTION("""COMPUTED_VALUE"""),42702.66666666667)</f>
        <v>42702.66667</v>
      </c>
      <c r="B1740" s="1">
        <f>IFERROR(__xludf.DUMMYFUNCTION("""COMPUTED_VALUE"""),98.98)</f>
        <v>98.98</v>
      </c>
    </row>
    <row r="1741">
      <c r="A1741" s="2">
        <f>IFERROR(__xludf.DUMMYFUNCTION("""COMPUTED_VALUE"""),42703.66666666667)</f>
        <v>42703.66667</v>
      </c>
      <c r="B1741" s="1">
        <f>IFERROR(__xludf.DUMMYFUNCTION("""COMPUTED_VALUE"""),97.62)</f>
        <v>97.62</v>
      </c>
    </row>
    <row r="1742">
      <c r="A1742" s="2">
        <f>IFERROR(__xludf.DUMMYFUNCTION("""COMPUTED_VALUE"""),42704.66666666667)</f>
        <v>42704.66667</v>
      </c>
      <c r="B1742" s="1">
        <f>IFERROR(__xludf.DUMMYFUNCTION("""COMPUTED_VALUE"""),103.25)</f>
        <v>103.25</v>
      </c>
    </row>
    <row r="1743">
      <c r="A1743" s="2">
        <f>IFERROR(__xludf.DUMMYFUNCTION("""COMPUTED_VALUE"""),42705.66666666667)</f>
        <v>42705.66667</v>
      </c>
      <c r="B1743" s="1">
        <f>IFERROR(__xludf.DUMMYFUNCTION("""COMPUTED_VALUE"""),103.59)</f>
        <v>103.59</v>
      </c>
    </row>
    <row r="1744">
      <c r="A1744" s="2">
        <f>IFERROR(__xludf.DUMMYFUNCTION("""COMPUTED_VALUE"""),42706.66666666667)</f>
        <v>42706.66667</v>
      </c>
      <c r="B1744" s="1">
        <f>IFERROR(__xludf.DUMMYFUNCTION("""COMPUTED_VALUE"""),103.73)</f>
        <v>103.73</v>
      </c>
    </row>
    <row r="1745">
      <c r="A1745" s="2">
        <f>IFERROR(__xludf.DUMMYFUNCTION("""COMPUTED_VALUE"""),42709.66666666667)</f>
        <v>42709.66667</v>
      </c>
      <c r="B1745" s="1">
        <f>IFERROR(__xludf.DUMMYFUNCTION("""COMPUTED_VALUE"""),104.62)</f>
        <v>104.62</v>
      </c>
    </row>
    <row r="1746">
      <c r="A1746" s="2">
        <f>IFERROR(__xludf.DUMMYFUNCTION("""COMPUTED_VALUE"""),42710.66666666667)</f>
        <v>42710.66667</v>
      </c>
      <c r="B1746" s="1">
        <f>IFERROR(__xludf.DUMMYFUNCTION("""COMPUTED_VALUE"""),104.63)</f>
        <v>104.63</v>
      </c>
    </row>
    <row r="1747">
      <c r="A1747" s="2">
        <f>IFERROR(__xludf.DUMMYFUNCTION("""COMPUTED_VALUE"""),42711.66666666667)</f>
        <v>42711.66667</v>
      </c>
      <c r="B1747" s="1">
        <f>IFERROR(__xludf.DUMMYFUNCTION("""COMPUTED_VALUE"""),105.19)</f>
        <v>105.19</v>
      </c>
    </row>
    <row r="1748">
      <c r="A1748" s="2">
        <f>IFERROR(__xludf.DUMMYFUNCTION("""COMPUTED_VALUE"""),42712.66666666667)</f>
        <v>42712.66667</v>
      </c>
      <c r="B1748" s="1">
        <f>IFERROR(__xludf.DUMMYFUNCTION("""COMPUTED_VALUE"""),105.92)</f>
        <v>105.92</v>
      </c>
    </row>
    <row r="1749">
      <c r="A1749" s="2">
        <f>IFERROR(__xludf.DUMMYFUNCTION("""COMPUTED_VALUE"""),42713.66666666667)</f>
        <v>42713.66667</v>
      </c>
      <c r="B1749" s="1">
        <f>IFERROR(__xludf.DUMMYFUNCTION("""COMPUTED_VALUE"""),106.3)</f>
        <v>106.3</v>
      </c>
    </row>
    <row r="1750">
      <c r="A1750" s="2">
        <f>IFERROR(__xludf.DUMMYFUNCTION("""COMPUTED_VALUE"""),42716.66666666667)</f>
        <v>42716.66667</v>
      </c>
      <c r="B1750" s="1">
        <f>IFERROR(__xludf.DUMMYFUNCTION("""COMPUTED_VALUE"""),106.86)</f>
        <v>106.86</v>
      </c>
    </row>
    <row r="1751">
      <c r="A1751" s="2">
        <f>IFERROR(__xludf.DUMMYFUNCTION("""COMPUTED_VALUE"""),42717.66666666667)</f>
        <v>42717.66667</v>
      </c>
      <c r="B1751" s="1">
        <f>IFERROR(__xludf.DUMMYFUNCTION("""COMPUTED_VALUE"""),108.16)</f>
        <v>108.16</v>
      </c>
    </row>
    <row r="1752">
      <c r="A1752" s="2">
        <f>IFERROR(__xludf.DUMMYFUNCTION("""COMPUTED_VALUE"""),42718.66666666667)</f>
        <v>42718.66667</v>
      </c>
      <c r="B1752" s="1">
        <f>IFERROR(__xludf.DUMMYFUNCTION("""COMPUTED_VALUE"""),105.06)</f>
        <v>105.06</v>
      </c>
    </row>
    <row r="1753">
      <c r="A1753" s="2">
        <f>IFERROR(__xludf.DUMMYFUNCTION("""COMPUTED_VALUE"""),42719.66666666667)</f>
        <v>42719.66667</v>
      </c>
      <c r="B1753" s="1">
        <f>IFERROR(__xludf.DUMMYFUNCTION("""COMPUTED_VALUE"""),105.5)</f>
        <v>105.5</v>
      </c>
    </row>
    <row r="1754">
      <c r="A1754" s="2">
        <f>IFERROR(__xludf.DUMMYFUNCTION("""COMPUTED_VALUE"""),42720.66666666667)</f>
        <v>42720.66667</v>
      </c>
      <c r="B1754" s="1">
        <f>IFERROR(__xludf.DUMMYFUNCTION("""COMPUTED_VALUE"""),106.11)</f>
        <v>106.11</v>
      </c>
    </row>
    <row r="1755">
      <c r="A1755" s="2">
        <f>IFERROR(__xludf.DUMMYFUNCTION("""COMPUTED_VALUE"""),42723.66666666667)</f>
        <v>42723.66667</v>
      </c>
      <c r="B1755" s="1">
        <f>IFERROR(__xludf.DUMMYFUNCTION("""COMPUTED_VALUE"""),105.67)</f>
        <v>105.67</v>
      </c>
    </row>
    <row r="1756">
      <c r="A1756" s="2">
        <f>IFERROR(__xludf.DUMMYFUNCTION("""COMPUTED_VALUE"""),42724.66666666667)</f>
        <v>42724.66667</v>
      </c>
      <c r="B1756" s="1">
        <f>IFERROR(__xludf.DUMMYFUNCTION("""COMPUTED_VALUE"""),105.53)</f>
        <v>105.53</v>
      </c>
    </row>
    <row r="1757">
      <c r="A1757" s="2">
        <f>IFERROR(__xludf.DUMMYFUNCTION("""COMPUTED_VALUE"""),42725.66666666667)</f>
        <v>42725.66667</v>
      </c>
      <c r="B1757" s="1">
        <f>IFERROR(__xludf.DUMMYFUNCTION("""COMPUTED_VALUE"""),105.67)</f>
        <v>105.67</v>
      </c>
    </row>
    <row r="1758">
      <c r="A1758" s="2">
        <f>IFERROR(__xludf.DUMMYFUNCTION("""COMPUTED_VALUE"""),42726.66666666667)</f>
        <v>42726.66667</v>
      </c>
      <c r="B1758" s="1">
        <f>IFERROR(__xludf.DUMMYFUNCTION("""COMPUTED_VALUE"""),106.1)</f>
        <v>106.1</v>
      </c>
    </row>
    <row r="1759">
      <c r="A1759" s="2">
        <f>IFERROR(__xludf.DUMMYFUNCTION("""COMPUTED_VALUE"""),42727.66666666667)</f>
        <v>42727.66667</v>
      </c>
      <c r="B1759" s="1">
        <f>IFERROR(__xludf.DUMMYFUNCTION("""COMPUTED_VALUE"""),105.93)</f>
        <v>105.93</v>
      </c>
    </row>
    <row r="1760">
      <c r="A1760" s="2">
        <f>IFERROR(__xludf.DUMMYFUNCTION("""COMPUTED_VALUE"""),42731.66666666667)</f>
        <v>42731.66667</v>
      </c>
      <c r="B1760" s="1">
        <f>IFERROR(__xludf.DUMMYFUNCTION("""COMPUTED_VALUE"""),106.22)</f>
        <v>106.22</v>
      </c>
    </row>
    <row r="1761">
      <c r="A1761" s="2">
        <f>IFERROR(__xludf.DUMMYFUNCTION("""COMPUTED_VALUE"""),42732.66666666667)</f>
        <v>42732.66667</v>
      </c>
      <c r="B1761" s="1">
        <f>IFERROR(__xludf.DUMMYFUNCTION("""COMPUTED_VALUE"""),105.13)</f>
        <v>105.13</v>
      </c>
    </row>
    <row r="1762">
      <c r="A1762" s="2">
        <f>IFERROR(__xludf.DUMMYFUNCTION("""COMPUTED_VALUE"""),42733.66666666667)</f>
        <v>42733.66667</v>
      </c>
      <c r="B1762" s="1">
        <f>IFERROR(__xludf.DUMMYFUNCTION("""COMPUTED_VALUE"""),104.88)</f>
        <v>104.88</v>
      </c>
    </row>
    <row r="1763">
      <c r="A1763" s="2">
        <f>IFERROR(__xludf.DUMMYFUNCTION("""COMPUTED_VALUE"""),42734.66666666667)</f>
        <v>42734.66667</v>
      </c>
      <c r="B1763" s="1">
        <f>IFERROR(__xludf.DUMMYFUNCTION("""COMPUTED_VALUE"""),104.68)</f>
        <v>104.68</v>
      </c>
    </row>
    <row r="1764">
      <c r="A1764" s="2">
        <f>IFERROR(__xludf.DUMMYFUNCTION("""COMPUTED_VALUE"""),42738.66666666667)</f>
        <v>42738.66667</v>
      </c>
      <c r="B1764" s="1">
        <f>IFERROR(__xludf.DUMMYFUNCTION("""COMPUTED_VALUE"""),105.91)</f>
        <v>105.91</v>
      </c>
    </row>
    <row r="1765">
      <c r="A1765" s="2">
        <f>IFERROR(__xludf.DUMMYFUNCTION("""COMPUTED_VALUE"""),42739.66666666667)</f>
        <v>42739.66667</v>
      </c>
      <c r="B1765" s="1">
        <f>IFERROR(__xludf.DUMMYFUNCTION("""COMPUTED_VALUE"""),105.88)</f>
        <v>105.88</v>
      </c>
    </row>
    <row r="1766">
      <c r="A1766" s="2">
        <f>IFERROR(__xludf.DUMMYFUNCTION("""COMPUTED_VALUE"""),42740.66666666667)</f>
        <v>42740.66667</v>
      </c>
      <c r="B1766" s="1">
        <f>IFERROR(__xludf.DUMMYFUNCTION("""COMPUTED_VALUE"""),105.59)</f>
        <v>105.59</v>
      </c>
    </row>
    <row r="1767">
      <c r="A1767" s="2">
        <f>IFERROR(__xludf.DUMMYFUNCTION("""COMPUTED_VALUE"""),42741.66666666667)</f>
        <v>42741.66667</v>
      </c>
      <c r="B1767" s="1">
        <f>IFERROR(__xludf.DUMMYFUNCTION("""COMPUTED_VALUE"""),105.56)</f>
        <v>105.56</v>
      </c>
    </row>
    <row r="1768">
      <c r="A1768" s="2">
        <f>IFERROR(__xludf.DUMMYFUNCTION("""COMPUTED_VALUE"""),42744.66666666667)</f>
        <v>42744.66667</v>
      </c>
      <c r="B1768" s="1">
        <f>IFERROR(__xludf.DUMMYFUNCTION("""COMPUTED_VALUE"""),103.89)</f>
        <v>103.89</v>
      </c>
    </row>
    <row r="1769">
      <c r="A1769" s="2">
        <f>IFERROR(__xludf.DUMMYFUNCTION("""COMPUTED_VALUE"""),42745.66666666667)</f>
        <v>42745.66667</v>
      </c>
      <c r="B1769" s="1">
        <f>IFERROR(__xludf.DUMMYFUNCTION("""COMPUTED_VALUE"""),102.95)</f>
        <v>102.95</v>
      </c>
    </row>
    <row r="1770">
      <c r="A1770" s="2">
        <f>IFERROR(__xludf.DUMMYFUNCTION("""COMPUTED_VALUE"""),42746.66666666667)</f>
        <v>42746.66667</v>
      </c>
      <c r="B1770" s="1">
        <f>IFERROR(__xludf.DUMMYFUNCTION("""COMPUTED_VALUE"""),104.13)</f>
        <v>104.13</v>
      </c>
    </row>
    <row r="1771">
      <c r="A1771" s="2">
        <f>IFERROR(__xludf.DUMMYFUNCTION("""COMPUTED_VALUE"""),42747.66666666667)</f>
        <v>42747.66667</v>
      </c>
      <c r="B1771" s="1">
        <f>IFERROR(__xludf.DUMMYFUNCTION("""COMPUTED_VALUE"""),103.59)</f>
        <v>103.59</v>
      </c>
    </row>
    <row r="1772">
      <c r="A1772" s="2">
        <f>IFERROR(__xludf.DUMMYFUNCTION("""COMPUTED_VALUE"""),42748.66666666667)</f>
        <v>42748.66667</v>
      </c>
      <c r="B1772" s="1">
        <f>IFERROR(__xludf.DUMMYFUNCTION("""COMPUTED_VALUE"""),103.25)</f>
        <v>103.25</v>
      </c>
    </row>
    <row r="1773">
      <c r="A1773" s="2">
        <f>IFERROR(__xludf.DUMMYFUNCTION("""COMPUTED_VALUE"""),42752.66666666667)</f>
        <v>42752.66667</v>
      </c>
      <c r="B1773" s="1">
        <f>IFERROR(__xludf.DUMMYFUNCTION("""COMPUTED_VALUE"""),103.91)</f>
        <v>103.91</v>
      </c>
    </row>
    <row r="1774">
      <c r="A1774" s="2">
        <f>IFERROR(__xludf.DUMMYFUNCTION("""COMPUTED_VALUE"""),42753.66666666667)</f>
        <v>42753.66667</v>
      </c>
      <c r="B1774" s="1">
        <f>IFERROR(__xludf.DUMMYFUNCTION("""COMPUTED_VALUE"""),103.55)</f>
        <v>103.55</v>
      </c>
    </row>
    <row r="1775">
      <c r="A1775" s="2">
        <f>IFERROR(__xludf.DUMMYFUNCTION("""COMPUTED_VALUE"""),42754.66666666667)</f>
        <v>42754.66667</v>
      </c>
      <c r="B1775" s="1">
        <f>IFERROR(__xludf.DUMMYFUNCTION("""COMPUTED_VALUE"""),102.92)</f>
        <v>102.92</v>
      </c>
    </row>
    <row r="1776">
      <c r="A1776" s="2">
        <f>IFERROR(__xludf.DUMMYFUNCTION("""COMPUTED_VALUE"""),42755.66666666667)</f>
        <v>42755.66667</v>
      </c>
      <c r="B1776" s="1">
        <f>IFERROR(__xludf.DUMMYFUNCTION("""COMPUTED_VALUE"""),103.47)</f>
        <v>103.47</v>
      </c>
    </row>
    <row r="1777">
      <c r="A1777" s="2">
        <f>IFERROR(__xludf.DUMMYFUNCTION("""COMPUTED_VALUE"""),42758.66666666667)</f>
        <v>42758.66667</v>
      </c>
      <c r="B1777" s="1">
        <f>IFERROR(__xludf.DUMMYFUNCTION("""COMPUTED_VALUE"""),102.3)</f>
        <v>102.3</v>
      </c>
    </row>
    <row r="1778">
      <c r="A1778" s="2">
        <f>IFERROR(__xludf.DUMMYFUNCTION("""COMPUTED_VALUE"""),42759.66666666667)</f>
        <v>42759.66667</v>
      </c>
      <c r="B1778" s="1">
        <f>IFERROR(__xludf.DUMMYFUNCTION("""COMPUTED_VALUE"""),103.41)</f>
        <v>103.41</v>
      </c>
    </row>
    <row r="1779">
      <c r="A1779" s="2">
        <f>IFERROR(__xludf.DUMMYFUNCTION("""COMPUTED_VALUE"""),42760.66666666667)</f>
        <v>42760.66667</v>
      </c>
      <c r="B1779" s="1">
        <f>IFERROR(__xludf.DUMMYFUNCTION("""COMPUTED_VALUE"""),104.14)</f>
        <v>104.14</v>
      </c>
    </row>
    <row r="1780">
      <c r="A1780" s="2">
        <f>IFERROR(__xludf.DUMMYFUNCTION("""COMPUTED_VALUE"""),42761.66666666667)</f>
        <v>42761.66667</v>
      </c>
      <c r="B1780" s="1">
        <f>IFERROR(__xludf.DUMMYFUNCTION("""COMPUTED_VALUE"""),104.16)</f>
        <v>104.16</v>
      </c>
    </row>
    <row r="1781">
      <c r="A1781" s="2">
        <f>IFERROR(__xludf.DUMMYFUNCTION("""COMPUTED_VALUE"""),42762.66666666667)</f>
        <v>42762.66667</v>
      </c>
      <c r="B1781" s="1">
        <f>IFERROR(__xludf.DUMMYFUNCTION("""COMPUTED_VALUE"""),103.02)</f>
        <v>103.02</v>
      </c>
    </row>
    <row r="1782">
      <c r="A1782" s="2">
        <f>IFERROR(__xludf.DUMMYFUNCTION("""COMPUTED_VALUE"""),42765.66666666667)</f>
        <v>42765.66667</v>
      </c>
      <c r="B1782" s="1">
        <f>IFERROR(__xludf.DUMMYFUNCTION("""COMPUTED_VALUE"""),101.08)</f>
        <v>101.08</v>
      </c>
    </row>
    <row r="1783">
      <c r="A1783" s="2">
        <f>IFERROR(__xludf.DUMMYFUNCTION("""COMPUTED_VALUE"""),42766.66666666667)</f>
        <v>42766.66667</v>
      </c>
      <c r="B1783" s="1">
        <f>IFERROR(__xludf.DUMMYFUNCTION("""COMPUTED_VALUE"""),101.05)</f>
        <v>101.05</v>
      </c>
    </row>
    <row r="1784">
      <c r="A1784" s="2">
        <f>IFERROR(__xludf.DUMMYFUNCTION("""COMPUTED_VALUE"""),42767.66666666667)</f>
        <v>42767.66667</v>
      </c>
      <c r="B1784" s="1">
        <f>IFERROR(__xludf.DUMMYFUNCTION("""COMPUTED_VALUE"""),100.33)</f>
        <v>100.33</v>
      </c>
    </row>
    <row r="1785">
      <c r="A1785" s="2">
        <f>IFERROR(__xludf.DUMMYFUNCTION("""COMPUTED_VALUE"""),42768.66666666667)</f>
        <v>42768.66667</v>
      </c>
      <c r="B1785" s="1">
        <f>IFERROR(__xludf.DUMMYFUNCTION("""COMPUTED_VALUE"""),100.94)</f>
        <v>100.94</v>
      </c>
    </row>
    <row r="1786">
      <c r="A1786" s="2">
        <f>IFERROR(__xludf.DUMMYFUNCTION("""COMPUTED_VALUE"""),42769.66666666667)</f>
        <v>42769.66667</v>
      </c>
      <c r="B1786" s="1">
        <f>IFERROR(__xludf.DUMMYFUNCTION("""COMPUTED_VALUE"""),101.94)</f>
        <v>101.94</v>
      </c>
    </row>
    <row r="1787">
      <c r="A1787" s="2">
        <f>IFERROR(__xludf.DUMMYFUNCTION("""COMPUTED_VALUE"""),42772.66666666667)</f>
        <v>42772.66667</v>
      </c>
      <c r="B1787" s="1">
        <f>IFERROR(__xludf.DUMMYFUNCTION("""COMPUTED_VALUE"""),100.97)</f>
        <v>100.97</v>
      </c>
    </row>
    <row r="1788">
      <c r="A1788" s="2">
        <f>IFERROR(__xludf.DUMMYFUNCTION("""COMPUTED_VALUE"""),42773.66666666667)</f>
        <v>42773.66667</v>
      </c>
      <c r="B1788" s="1">
        <f>IFERROR(__xludf.DUMMYFUNCTION("""COMPUTED_VALUE"""),99.43)</f>
        <v>99.43</v>
      </c>
    </row>
    <row r="1789">
      <c r="A1789" s="2">
        <f>IFERROR(__xludf.DUMMYFUNCTION("""COMPUTED_VALUE"""),42774.66666666667)</f>
        <v>42774.66667</v>
      </c>
      <c r="B1789" s="1">
        <f>IFERROR(__xludf.DUMMYFUNCTION("""COMPUTED_VALUE"""),99.5)</f>
        <v>99.5</v>
      </c>
    </row>
    <row r="1790">
      <c r="A1790" s="2">
        <f>IFERROR(__xludf.DUMMYFUNCTION("""COMPUTED_VALUE"""),42775.66666666667)</f>
        <v>42775.66667</v>
      </c>
      <c r="B1790" s="1">
        <f>IFERROR(__xludf.DUMMYFUNCTION("""COMPUTED_VALUE"""),100.58)</f>
        <v>100.58</v>
      </c>
    </row>
    <row r="1791">
      <c r="A1791" s="2">
        <f>IFERROR(__xludf.DUMMYFUNCTION("""COMPUTED_VALUE"""),42776.66666666667)</f>
        <v>42776.66667</v>
      </c>
      <c r="B1791" s="1">
        <f>IFERROR(__xludf.DUMMYFUNCTION("""COMPUTED_VALUE"""),101.35)</f>
        <v>101.35</v>
      </c>
    </row>
    <row r="1792">
      <c r="A1792" s="2">
        <f>IFERROR(__xludf.DUMMYFUNCTION("""COMPUTED_VALUE"""),42779.66666666667)</f>
        <v>42779.66667</v>
      </c>
      <c r="B1792" s="1">
        <f>IFERROR(__xludf.DUMMYFUNCTION("""COMPUTED_VALUE"""),101.45)</f>
        <v>101.45</v>
      </c>
    </row>
    <row r="1793">
      <c r="A1793" s="2">
        <f>IFERROR(__xludf.DUMMYFUNCTION("""COMPUTED_VALUE"""),42780.66666666667)</f>
        <v>42780.66667</v>
      </c>
      <c r="B1793" s="1">
        <f>IFERROR(__xludf.DUMMYFUNCTION("""COMPUTED_VALUE"""),101.85)</f>
        <v>101.85</v>
      </c>
    </row>
    <row r="1794">
      <c r="A1794" s="2">
        <f>IFERROR(__xludf.DUMMYFUNCTION("""COMPUTED_VALUE"""),42781.66666666667)</f>
        <v>42781.66667</v>
      </c>
      <c r="B1794" s="1">
        <f>IFERROR(__xludf.DUMMYFUNCTION("""COMPUTED_VALUE"""),101.44)</f>
        <v>101.44</v>
      </c>
    </row>
    <row r="1795">
      <c r="A1795" s="2">
        <f>IFERROR(__xludf.DUMMYFUNCTION("""COMPUTED_VALUE"""),42782.66666666667)</f>
        <v>42782.66667</v>
      </c>
      <c r="B1795" s="1">
        <f>IFERROR(__xludf.DUMMYFUNCTION("""COMPUTED_VALUE"""),100.03)</f>
        <v>100.03</v>
      </c>
    </row>
    <row r="1796">
      <c r="A1796" s="2">
        <f>IFERROR(__xludf.DUMMYFUNCTION("""COMPUTED_VALUE"""),42783.66666666667)</f>
        <v>42783.66667</v>
      </c>
      <c r="B1796" s="1">
        <f>IFERROR(__xludf.DUMMYFUNCTION("""COMPUTED_VALUE"""),99.4)</f>
        <v>99.4</v>
      </c>
    </row>
    <row r="1797">
      <c r="A1797" s="2">
        <f>IFERROR(__xludf.DUMMYFUNCTION("""COMPUTED_VALUE"""),42787.66666666667)</f>
        <v>42787.66667</v>
      </c>
      <c r="B1797" s="1">
        <f>IFERROR(__xludf.DUMMYFUNCTION("""COMPUTED_VALUE"""),100.14)</f>
        <v>100.14</v>
      </c>
    </row>
    <row r="1798">
      <c r="A1798" s="2">
        <f>IFERROR(__xludf.DUMMYFUNCTION("""COMPUTED_VALUE"""),42788.66666666667)</f>
        <v>42788.66667</v>
      </c>
      <c r="B1798" s="1">
        <f>IFERROR(__xludf.DUMMYFUNCTION("""COMPUTED_VALUE"""),98.48)</f>
        <v>98.48</v>
      </c>
    </row>
    <row r="1799">
      <c r="A1799" s="2">
        <f>IFERROR(__xludf.DUMMYFUNCTION("""COMPUTED_VALUE"""),42789.66666666667)</f>
        <v>42789.66667</v>
      </c>
      <c r="B1799" s="1">
        <f>IFERROR(__xludf.DUMMYFUNCTION("""COMPUTED_VALUE"""),98.87)</f>
        <v>98.87</v>
      </c>
    </row>
    <row r="1800">
      <c r="A1800" s="2">
        <f>IFERROR(__xludf.DUMMYFUNCTION("""COMPUTED_VALUE"""),42790.66666666667)</f>
        <v>42790.66667</v>
      </c>
      <c r="B1800" s="1">
        <f>IFERROR(__xludf.DUMMYFUNCTION("""COMPUTED_VALUE"""),97.76)</f>
        <v>97.76</v>
      </c>
    </row>
    <row r="1801">
      <c r="A1801" s="2">
        <f>IFERROR(__xludf.DUMMYFUNCTION("""COMPUTED_VALUE"""),42793.66666666667)</f>
        <v>42793.66667</v>
      </c>
      <c r="B1801" s="1">
        <f>IFERROR(__xludf.DUMMYFUNCTION("""COMPUTED_VALUE"""),98.75)</f>
        <v>98.75</v>
      </c>
    </row>
    <row r="1802">
      <c r="A1802" s="2">
        <f>IFERROR(__xludf.DUMMYFUNCTION("""COMPUTED_VALUE"""),42794.66666666667)</f>
        <v>42794.66667</v>
      </c>
      <c r="B1802" s="1">
        <f>IFERROR(__xludf.DUMMYFUNCTION("""COMPUTED_VALUE"""),98.37)</f>
        <v>98.37</v>
      </c>
    </row>
    <row r="1803">
      <c r="A1803" s="2">
        <f>IFERROR(__xludf.DUMMYFUNCTION("""COMPUTED_VALUE"""),42795.66666666667)</f>
        <v>42795.66667</v>
      </c>
      <c r="B1803" s="1">
        <f>IFERROR(__xludf.DUMMYFUNCTION("""COMPUTED_VALUE"""),100.46)</f>
        <v>100.46</v>
      </c>
    </row>
    <row r="1804">
      <c r="A1804" s="2">
        <f>IFERROR(__xludf.DUMMYFUNCTION("""COMPUTED_VALUE"""),42796.66666666667)</f>
        <v>42796.66667</v>
      </c>
      <c r="B1804" s="1">
        <f>IFERROR(__xludf.DUMMYFUNCTION("""COMPUTED_VALUE"""),99.42)</f>
        <v>99.42</v>
      </c>
    </row>
    <row r="1805">
      <c r="A1805" s="2">
        <f>IFERROR(__xludf.DUMMYFUNCTION("""COMPUTED_VALUE"""),42797.66666666667)</f>
        <v>42797.66667</v>
      </c>
      <c r="B1805" s="1">
        <f>IFERROR(__xludf.DUMMYFUNCTION("""COMPUTED_VALUE"""),99.09)</f>
        <v>99.09</v>
      </c>
    </row>
    <row r="1806">
      <c r="A1806" s="2">
        <f>IFERROR(__xludf.DUMMYFUNCTION("""COMPUTED_VALUE"""),42800.66666666667)</f>
        <v>42800.66667</v>
      </c>
      <c r="B1806" s="1">
        <f>IFERROR(__xludf.DUMMYFUNCTION("""COMPUTED_VALUE"""),99.31)</f>
        <v>99.31</v>
      </c>
    </row>
    <row r="1807">
      <c r="A1807" s="2">
        <f>IFERROR(__xludf.DUMMYFUNCTION("""COMPUTED_VALUE"""),42801.66666666667)</f>
        <v>42801.66667</v>
      </c>
      <c r="B1807" s="1">
        <f>IFERROR(__xludf.DUMMYFUNCTION("""COMPUTED_VALUE"""),98.45)</f>
        <v>98.45</v>
      </c>
    </row>
    <row r="1808">
      <c r="A1808" s="2">
        <f>IFERROR(__xludf.DUMMYFUNCTION("""COMPUTED_VALUE"""),42802.66666666667)</f>
        <v>42802.66667</v>
      </c>
      <c r="B1808" s="1">
        <f>IFERROR(__xludf.DUMMYFUNCTION("""COMPUTED_VALUE"""),95.79)</f>
        <v>95.79</v>
      </c>
    </row>
    <row r="1809">
      <c r="A1809" s="2">
        <f>IFERROR(__xludf.DUMMYFUNCTION("""COMPUTED_VALUE"""),42803.66666666667)</f>
        <v>42803.66667</v>
      </c>
      <c r="B1809" s="1">
        <f>IFERROR(__xludf.DUMMYFUNCTION("""COMPUTED_VALUE"""),96.23)</f>
        <v>96.23</v>
      </c>
    </row>
    <row r="1810">
      <c r="A1810" s="2">
        <f>IFERROR(__xludf.DUMMYFUNCTION("""COMPUTED_VALUE"""),42804.66666666667)</f>
        <v>42804.66667</v>
      </c>
      <c r="B1810" s="1">
        <f>IFERROR(__xludf.DUMMYFUNCTION("""COMPUTED_VALUE"""),96.23)</f>
        <v>96.23</v>
      </c>
    </row>
    <row r="1811">
      <c r="A1811" s="2">
        <f>IFERROR(__xludf.DUMMYFUNCTION("""COMPUTED_VALUE"""),42807.66666666667)</f>
        <v>42807.66667</v>
      </c>
      <c r="B1811" s="1">
        <f>IFERROR(__xludf.DUMMYFUNCTION("""COMPUTED_VALUE"""),96.33)</f>
        <v>96.33</v>
      </c>
    </row>
    <row r="1812">
      <c r="A1812" s="2">
        <f>IFERROR(__xludf.DUMMYFUNCTION("""COMPUTED_VALUE"""),42808.66666666667)</f>
        <v>42808.66667</v>
      </c>
      <c r="B1812" s="1">
        <f>IFERROR(__xludf.DUMMYFUNCTION("""COMPUTED_VALUE"""),95.14)</f>
        <v>95.14</v>
      </c>
    </row>
    <row r="1813">
      <c r="A1813" s="2">
        <f>IFERROR(__xludf.DUMMYFUNCTION("""COMPUTED_VALUE"""),42809.66666666667)</f>
        <v>42809.66667</v>
      </c>
      <c r="B1813" s="1">
        <f>IFERROR(__xludf.DUMMYFUNCTION("""COMPUTED_VALUE"""),97.21)</f>
        <v>97.21</v>
      </c>
    </row>
    <row r="1814">
      <c r="A1814" s="2">
        <f>IFERROR(__xludf.DUMMYFUNCTION("""COMPUTED_VALUE"""),42810.66666666667)</f>
        <v>42810.66667</v>
      </c>
      <c r="B1814" s="1">
        <f>IFERROR(__xludf.DUMMYFUNCTION("""COMPUTED_VALUE"""),96.63)</f>
        <v>96.63</v>
      </c>
    </row>
    <row r="1815">
      <c r="A1815" s="2">
        <f>IFERROR(__xludf.DUMMYFUNCTION("""COMPUTED_VALUE"""),42811.66666666667)</f>
        <v>42811.66667</v>
      </c>
      <c r="B1815" s="1">
        <f>IFERROR(__xludf.DUMMYFUNCTION("""COMPUTED_VALUE"""),96.6)</f>
        <v>96.6</v>
      </c>
    </row>
    <row r="1816">
      <c r="A1816" s="2">
        <f>IFERROR(__xludf.DUMMYFUNCTION("""COMPUTED_VALUE"""),42814.66666666667)</f>
        <v>42814.66667</v>
      </c>
      <c r="B1816" s="1">
        <f>IFERROR(__xludf.DUMMYFUNCTION("""COMPUTED_VALUE"""),96.46)</f>
        <v>96.46</v>
      </c>
    </row>
    <row r="1817">
      <c r="A1817" s="2">
        <f>IFERROR(__xludf.DUMMYFUNCTION("""COMPUTED_VALUE"""),42815.66666666667)</f>
        <v>42815.66667</v>
      </c>
      <c r="B1817" s="1">
        <f>IFERROR(__xludf.DUMMYFUNCTION("""COMPUTED_VALUE"""),95.57)</f>
        <v>95.57</v>
      </c>
    </row>
    <row r="1818">
      <c r="A1818" s="2">
        <f>IFERROR(__xludf.DUMMYFUNCTION("""COMPUTED_VALUE"""),42816.66666666667)</f>
        <v>42816.66667</v>
      </c>
      <c r="B1818" s="1">
        <f>IFERROR(__xludf.DUMMYFUNCTION("""COMPUTED_VALUE"""),95.45)</f>
        <v>95.45</v>
      </c>
    </row>
    <row r="1819">
      <c r="A1819" s="2">
        <f>IFERROR(__xludf.DUMMYFUNCTION("""COMPUTED_VALUE"""),42817.66666666667)</f>
        <v>42817.66667</v>
      </c>
      <c r="B1819" s="1">
        <f>IFERROR(__xludf.DUMMYFUNCTION("""COMPUTED_VALUE"""),95.13)</f>
        <v>95.13</v>
      </c>
    </row>
    <row r="1820">
      <c r="A1820" s="2">
        <f>IFERROR(__xludf.DUMMYFUNCTION("""COMPUTED_VALUE"""),42818.66666666667)</f>
        <v>42818.66667</v>
      </c>
      <c r="B1820" s="1">
        <f>IFERROR(__xludf.DUMMYFUNCTION("""COMPUTED_VALUE"""),94.15)</f>
        <v>94.15</v>
      </c>
    </row>
    <row r="1821">
      <c r="A1821" s="2">
        <f>IFERROR(__xludf.DUMMYFUNCTION("""COMPUTED_VALUE"""),42821.66666666667)</f>
        <v>42821.66667</v>
      </c>
      <c r="B1821" s="1">
        <f>IFERROR(__xludf.DUMMYFUNCTION("""COMPUTED_VALUE"""),93.84)</f>
        <v>93.84</v>
      </c>
    </row>
    <row r="1822">
      <c r="A1822" s="2">
        <f>IFERROR(__xludf.DUMMYFUNCTION("""COMPUTED_VALUE"""),42822.66666666667)</f>
        <v>42822.66667</v>
      </c>
      <c r="B1822" s="1">
        <f>IFERROR(__xludf.DUMMYFUNCTION("""COMPUTED_VALUE"""),95.24)</f>
        <v>95.24</v>
      </c>
    </row>
    <row r="1823">
      <c r="A1823" s="2">
        <f>IFERROR(__xludf.DUMMYFUNCTION("""COMPUTED_VALUE"""),42823.66666666667)</f>
        <v>42823.66667</v>
      </c>
      <c r="B1823" s="1">
        <f>IFERROR(__xludf.DUMMYFUNCTION("""COMPUTED_VALUE"""),96.54)</f>
        <v>96.54</v>
      </c>
    </row>
    <row r="1824">
      <c r="A1824" s="2">
        <f>IFERROR(__xludf.DUMMYFUNCTION("""COMPUTED_VALUE"""),42824.66666666667)</f>
        <v>42824.66667</v>
      </c>
      <c r="B1824" s="1">
        <f>IFERROR(__xludf.DUMMYFUNCTION("""COMPUTED_VALUE"""),96.86)</f>
        <v>96.86</v>
      </c>
    </row>
    <row r="1825">
      <c r="A1825" s="2">
        <f>IFERROR(__xludf.DUMMYFUNCTION("""COMPUTED_VALUE"""),42825.66666666667)</f>
        <v>42825.66667</v>
      </c>
      <c r="B1825" s="1">
        <f>IFERROR(__xludf.DUMMYFUNCTION("""COMPUTED_VALUE"""),96.71)</f>
        <v>96.71</v>
      </c>
    </row>
    <row r="1826">
      <c r="A1826" s="2">
        <f>IFERROR(__xludf.DUMMYFUNCTION("""COMPUTED_VALUE"""),42828.66666666667)</f>
        <v>42828.66667</v>
      </c>
      <c r="B1826" s="1">
        <f>IFERROR(__xludf.DUMMYFUNCTION("""COMPUTED_VALUE"""),96.46)</f>
        <v>96.46</v>
      </c>
    </row>
    <row r="1827">
      <c r="A1827" s="2">
        <f>IFERROR(__xludf.DUMMYFUNCTION("""COMPUTED_VALUE"""),42829.66666666667)</f>
        <v>42829.66667</v>
      </c>
      <c r="B1827" s="1">
        <f>IFERROR(__xludf.DUMMYFUNCTION("""COMPUTED_VALUE"""),97.2)</f>
        <v>97.2</v>
      </c>
    </row>
    <row r="1828">
      <c r="A1828" s="2">
        <f>IFERROR(__xludf.DUMMYFUNCTION("""COMPUTED_VALUE"""),42830.66666666667)</f>
        <v>42830.66667</v>
      </c>
      <c r="B1828" s="1">
        <f>IFERROR(__xludf.DUMMYFUNCTION("""COMPUTED_VALUE"""),96.69)</f>
        <v>96.69</v>
      </c>
    </row>
    <row r="1829">
      <c r="A1829" s="2">
        <f>IFERROR(__xludf.DUMMYFUNCTION("""COMPUTED_VALUE"""),42831.66666666667)</f>
        <v>42831.66667</v>
      </c>
      <c r="B1829" s="1">
        <f>IFERROR(__xludf.DUMMYFUNCTION("""COMPUTED_VALUE"""),97.51)</f>
        <v>97.51</v>
      </c>
    </row>
    <row r="1830">
      <c r="A1830" s="2">
        <f>IFERROR(__xludf.DUMMYFUNCTION("""COMPUTED_VALUE"""),42832.66666666667)</f>
        <v>42832.66667</v>
      </c>
      <c r="B1830" s="1">
        <f>IFERROR(__xludf.DUMMYFUNCTION("""COMPUTED_VALUE"""),97.14)</f>
        <v>97.14</v>
      </c>
    </row>
    <row r="1831">
      <c r="A1831" s="2">
        <f>IFERROR(__xludf.DUMMYFUNCTION("""COMPUTED_VALUE"""),42835.66666666667)</f>
        <v>42835.66667</v>
      </c>
      <c r="B1831" s="1">
        <f>IFERROR(__xludf.DUMMYFUNCTION("""COMPUTED_VALUE"""),98.0)</f>
        <v>98</v>
      </c>
    </row>
    <row r="1832">
      <c r="A1832" s="2">
        <f>IFERROR(__xludf.DUMMYFUNCTION("""COMPUTED_VALUE"""),42836.66666666667)</f>
        <v>42836.66667</v>
      </c>
      <c r="B1832" s="1">
        <f>IFERROR(__xludf.DUMMYFUNCTION("""COMPUTED_VALUE"""),97.96)</f>
        <v>97.96</v>
      </c>
    </row>
    <row r="1833">
      <c r="A1833" s="2">
        <f>IFERROR(__xludf.DUMMYFUNCTION("""COMPUTED_VALUE"""),42837.66666666667)</f>
        <v>42837.66667</v>
      </c>
      <c r="B1833" s="1">
        <f>IFERROR(__xludf.DUMMYFUNCTION("""COMPUTED_VALUE"""),97.34)</f>
        <v>97.34</v>
      </c>
    </row>
    <row r="1834">
      <c r="A1834" s="2">
        <f>IFERROR(__xludf.DUMMYFUNCTION("""COMPUTED_VALUE"""),42838.66666666667)</f>
        <v>42838.66667</v>
      </c>
      <c r="B1834" s="1">
        <f>IFERROR(__xludf.DUMMYFUNCTION("""COMPUTED_VALUE"""),95.52)</f>
        <v>95.52</v>
      </c>
    </row>
    <row r="1835">
      <c r="A1835" s="2">
        <f>IFERROR(__xludf.DUMMYFUNCTION("""COMPUTED_VALUE"""),42842.66666666667)</f>
        <v>42842.66667</v>
      </c>
      <c r="B1835" s="1">
        <f>IFERROR(__xludf.DUMMYFUNCTION("""COMPUTED_VALUE"""),95.67)</f>
        <v>95.67</v>
      </c>
    </row>
    <row r="1836">
      <c r="A1836" s="2">
        <f>IFERROR(__xludf.DUMMYFUNCTION("""COMPUTED_VALUE"""),42843.66666666667)</f>
        <v>42843.66667</v>
      </c>
      <c r="B1836" s="1">
        <f>IFERROR(__xludf.DUMMYFUNCTION("""COMPUTED_VALUE"""),94.78)</f>
        <v>94.78</v>
      </c>
    </row>
    <row r="1837">
      <c r="A1837" s="2">
        <f>IFERROR(__xludf.DUMMYFUNCTION("""COMPUTED_VALUE"""),42844.66666666667)</f>
        <v>42844.66667</v>
      </c>
      <c r="B1837" s="1">
        <f>IFERROR(__xludf.DUMMYFUNCTION("""COMPUTED_VALUE"""),93.3)</f>
        <v>93.3</v>
      </c>
    </row>
    <row r="1838">
      <c r="A1838" s="2">
        <f>IFERROR(__xludf.DUMMYFUNCTION("""COMPUTED_VALUE"""),42845.66666666667)</f>
        <v>42845.66667</v>
      </c>
      <c r="B1838" s="1">
        <f>IFERROR(__xludf.DUMMYFUNCTION("""COMPUTED_VALUE"""),93.62)</f>
        <v>93.62</v>
      </c>
    </row>
    <row r="1839">
      <c r="A1839" s="2">
        <f>IFERROR(__xludf.DUMMYFUNCTION("""COMPUTED_VALUE"""),42846.66666666667)</f>
        <v>42846.66667</v>
      </c>
      <c r="B1839" s="1">
        <f>IFERROR(__xludf.DUMMYFUNCTION("""COMPUTED_VALUE"""),93.26)</f>
        <v>93.26</v>
      </c>
    </row>
    <row r="1840">
      <c r="A1840" s="2">
        <f>IFERROR(__xludf.DUMMYFUNCTION("""COMPUTED_VALUE"""),42849.66666666667)</f>
        <v>42849.66667</v>
      </c>
      <c r="B1840" s="1">
        <f>IFERROR(__xludf.DUMMYFUNCTION("""COMPUTED_VALUE"""),93.73)</f>
        <v>93.73</v>
      </c>
    </row>
    <row r="1841">
      <c r="A1841" s="2">
        <f>IFERROR(__xludf.DUMMYFUNCTION("""COMPUTED_VALUE"""),42850.66666666667)</f>
        <v>42850.66667</v>
      </c>
      <c r="B1841" s="1">
        <f>IFERROR(__xludf.DUMMYFUNCTION("""COMPUTED_VALUE"""),94.74)</f>
        <v>94.74</v>
      </c>
    </row>
    <row r="1842">
      <c r="A1842" s="2">
        <f>IFERROR(__xludf.DUMMYFUNCTION("""COMPUTED_VALUE"""),42851.66666666667)</f>
        <v>42851.66667</v>
      </c>
      <c r="B1842" s="1">
        <f>IFERROR(__xludf.DUMMYFUNCTION("""COMPUTED_VALUE"""),94.4)</f>
        <v>94.4</v>
      </c>
    </row>
    <row r="1843">
      <c r="A1843" s="2">
        <f>IFERROR(__xludf.DUMMYFUNCTION("""COMPUTED_VALUE"""),42852.66666666667)</f>
        <v>42852.66667</v>
      </c>
      <c r="B1843" s="1">
        <f>IFERROR(__xludf.DUMMYFUNCTION("""COMPUTED_VALUE"""),93.25)</f>
        <v>93.25</v>
      </c>
    </row>
    <row r="1844">
      <c r="A1844" s="2">
        <f>IFERROR(__xludf.DUMMYFUNCTION("""COMPUTED_VALUE"""),42853.66666666667)</f>
        <v>42853.66667</v>
      </c>
      <c r="B1844" s="1">
        <f>IFERROR(__xludf.DUMMYFUNCTION("""COMPUTED_VALUE"""),93.33)</f>
        <v>93.33</v>
      </c>
    </row>
    <row r="1845">
      <c r="A1845" s="2">
        <f>IFERROR(__xludf.DUMMYFUNCTION("""COMPUTED_VALUE"""),42856.66666666667)</f>
        <v>42856.66667</v>
      </c>
      <c r="B1845" s="1">
        <f>IFERROR(__xludf.DUMMYFUNCTION("""COMPUTED_VALUE"""),93.14)</f>
        <v>93.14</v>
      </c>
    </row>
    <row r="1846">
      <c r="A1846" s="2">
        <f>IFERROR(__xludf.DUMMYFUNCTION("""COMPUTED_VALUE"""),42857.66666666667)</f>
        <v>42857.66667</v>
      </c>
      <c r="B1846" s="1">
        <f>IFERROR(__xludf.DUMMYFUNCTION("""COMPUTED_VALUE"""),92.54)</f>
        <v>92.54</v>
      </c>
    </row>
    <row r="1847">
      <c r="A1847" s="2">
        <f>IFERROR(__xludf.DUMMYFUNCTION("""COMPUTED_VALUE"""),42858.66666666667)</f>
        <v>42858.66667</v>
      </c>
      <c r="B1847" s="1">
        <f>IFERROR(__xludf.DUMMYFUNCTION("""COMPUTED_VALUE"""),92.82)</f>
        <v>92.82</v>
      </c>
    </row>
    <row r="1848">
      <c r="A1848" s="2">
        <f>IFERROR(__xludf.DUMMYFUNCTION("""COMPUTED_VALUE"""),42859.66666666667)</f>
        <v>42859.66667</v>
      </c>
      <c r="B1848" s="1">
        <f>IFERROR(__xludf.DUMMYFUNCTION("""COMPUTED_VALUE"""),90.81)</f>
        <v>90.81</v>
      </c>
    </row>
    <row r="1849">
      <c r="A1849" s="2">
        <f>IFERROR(__xludf.DUMMYFUNCTION("""COMPUTED_VALUE"""),42860.66666666667)</f>
        <v>42860.66667</v>
      </c>
      <c r="B1849" s="1">
        <f>IFERROR(__xludf.DUMMYFUNCTION("""COMPUTED_VALUE"""),92.58)</f>
        <v>92.58</v>
      </c>
    </row>
    <row r="1850">
      <c r="A1850" s="2">
        <f>IFERROR(__xludf.DUMMYFUNCTION("""COMPUTED_VALUE"""),42863.66666666667)</f>
        <v>42863.66667</v>
      </c>
      <c r="B1850" s="1">
        <f>IFERROR(__xludf.DUMMYFUNCTION("""COMPUTED_VALUE"""),93.19)</f>
        <v>93.19</v>
      </c>
    </row>
    <row r="1851">
      <c r="A1851" s="2">
        <f>IFERROR(__xludf.DUMMYFUNCTION("""COMPUTED_VALUE"""),42864.66666666667)</f>
        <v>42864.66667</v>
      </c>
      <c r="B1851" s="1">
        <f>IFERROR(__xludf.DUMMYFUNCTION("""COMPUTED_VALUE"""),92.35)</f>
        <v>92.35</v>
      </c>
    </row>
    <row r="1852">
      <c r="A1852" s="2">
        <f>IFERROR(__xludf.DUMMYFUNCTION("""COMPUTED_VALUE"""),42865.66666666667)</f>
        <v>42865.66667</v>
      </c>
      <c r="B1852" s="1">
        <f>IFERROR(__xludf.DUMMYFUNCTION("""COMPUTED_VALUE"""),93.71)</f>
        <v>93.71</v>
      </c>
    </row>
    <row r="1853">
      <c r="A1853" s="2">
        <f>IFERROR(__xludf.DUMMYFUNCTION("""COMPUTED_VALUE"""),42866.66666666667)</f>
        <v>42866.66667</v>
      </c>
      <c r="B1853" s="1">
        <f>IFERROR(__xludf.DUMMYFUNCTION("""COMPUTED_VALUE"""),93.5)</f>
        <v>93.5</v>
      </c>
    </row>
    <row r="1854">
      <c r="A1854" s="2">
        <f>IFERROR(__xludf.DUMMYFUNCTION("""COMPUTED_VALUE"""),42867.66666666667)</f>
        <v>42867.66667</v>
      </c>
      <c r="B1854" s="1">
        <f>IFERROR(__xludf.DUMMYFUNCTION("""COMPUTED_VALUE"""),93.18)</f>
        <v>93.18</v>
      </c>
    </row>
    <row r="1855">
      <c r="A1855" s="2">
        <f>IFERROR(__xludf.DUMMYFUNCTION("""COMPUTED_VALUE"""),42870.66666666667)</f>
        <v>42870.66667</v>
      </c>
      <c r="B1855" s="1">
        <f>IFERROR(__xludf.DUMMYFUNCTION("""COMPUTED_VALUE"""),93.87)</f>
        <v>93.87</v>
      </c>
    </row>
    <row r="1856">
      <c r="A1856" s="2">
        <f>IFERROR(__xludf.DUMMYFUNCTION("""COMPUTED_VALUE"""),42871.66666666667)</f>
        <v>42871.66667</v>
      </c>
      <c r="B1856" s="1">
        <f>IFERROR(__xludf.DUMMYFUNCTION("""COMPUTED_VALUE"""),93.46)</f>
        <v>93.46</v>
      </c>
    </row>
    <row r="1857">
      <c r="A1857" s="2">
        <f>IFERROR(__xludf.DUMMYFUNCTION("""COMPUTED_VALUE"""),42872.66666666667)</f>
        <v>42872.66667</v>
      </c>
      <c r="B1857" s="1">
        <f>IFERROR(__xludf.DUMMYFUNCTION("""COMPUTED_VALUE"""),92.52)</f>
        <v>92.52</v>
      </c>
    </row>
    <row r="1858">
      <c r="A1858" s="2">
        <f>IFERROR(__xludf.DUMMYFUNCTION("""COMPUTED_VALUE"""),42873.66666666667)</f>
        <v>42873.66667</v>
      </c>
      <c r="B1858" s="1">
        <f>IFERROR(__xludf.DUMMYFUNCTION("""COMPUTED_VALUE"""),92.42)</f>
        <v>92.42</v>
      </c>
    </row>
    <row r="1859">
      <c r="A1859" s="2">
        <f>IFERROR(__xludf.DUMMYFUNCTION("""COMPUTED_VALUE"""),42874.66666666667)</f>
        <v>42874.66667</v>
      </c>
      <c r="B1859" s="1">
        <f>IFERROR(__xludf.DUMMYFUNCTION("""COMPUTED_VALUE"""),93.69)</f>
        <v>93.69</v>
      </c>
    </row>
    <row r="1860">
      <c r="A1860" s="2">
        <f>IFERROR(__xludf.DUMMYFUNCTION("""COMPUTED_VALUE"""),42877.66666666667)</f>
        <v>42877.66667</v>
      </c>
      <c r="B1860" s="1">
        <f>IFERROR(__xludf.DUMMYFUNCTION("""COMPUTED_VALUE"""),93.44)</f>
        <v>93.44</v>
      </c>
    </row>
    <row r="1861">
      <c r="A1861" s="2">
        <f>IFERROR(__xludf.DUMMYFUNCTION("""COMPUTED_VALUE"""),42878.66666666667)</f>
        <v>42878.66667</v>
      </c>
      <c r="B1861" s="1">
        <f>IFERROR(__xludf.DUMMYFUNCTION("""COMPUTED_VALUE"""),93.61)</f>
        <v>93.61</v>
      </c>
    </row>
    <row r="1862">
      <c r="A1862" s="2">
        <f>IFERROR(__xludf.DUMMYFUNCTION("""COMPUTED_VALUE"""),42879.66666666667)</f>
        <v>42879.66667</v>
      </c>
      <c r="B1862" s="1">
        <f>IFERROR(__xludf.DUMMYFUNCTION("""COMPUTED_VALUE"""),93.12)</f>
        <v>93.12</v>
      </c>
    </row>
    <row r="1863">
      <c r="A1863" s="2">
        <f>IFERROR(__xludf.DUMMYFUNCTION("""COMPUTED_VALUE"""),42880.66666666667)</f>
        <v>42880.66667</v>
      </c>
      <c r="B1863" s="1">
        <f>IFERROR(__xludf.DUMMYFUNCTION("""COMPUTED_VALUE"""),91.32)</f>
        <v>91.32</v>
      </c>
    </row>
    <row r="1864">
      <c r="A1864" s="2">
        <f>IFERROR(__xludf.DUMMYFUNCTION("""COMPUTED_VALUE"""),42881.66666666667)</f>
        <v>42881.66667</v>
      </c>
      <c r="B1864" s="1">
        <f>IFERROR(__xludf.DUMMYFUNCTION("""COMPUTED_VALUE"""),91.31)</f>
        <v>91.31</v>
      </c>
    </row>
    <row r="1865">
      <c r="A1865" s="2">
        <f>IFERROR(__xludf.DUMMYFUNCTION("""COMPUTED_VALUE"""),42885.66666666667)</f>
        <v>42885.66667</v>
      </c>
      <c r="B1865" s="1">
        <f>IFERROR(__xludf.DUMMYFUNCTION("""COMPUTED_VALUE"""),90.06)</f>
        <v>90.06</v>
      </c>
    </row>
    <row r="1866">
      <c r="A1866" s="2">
        <f>IFERROR(__xludf.DUMMYFUNCTION("""COMPUTED_VALUE"""),42886.66666666667)</f>
        <v>42886.66667</v>
      </c>
      <c r="B1866" s="1">
        <f>IFERROR(__xludf.DUMMYFUNCTION("""COMPUTED_VALUE"""),89.55)</f>
        <v>89.55</v>
      </c>
    </row>
    <row r="1867">
      <c r="A1867" s="2">
        <f>IFERROR(__xludf.DUMMYFUNCTION("""COMPUTED_VALUE"""),42887.66666666667)</f>
        <v>42887.66667</v>
      </c>
      <c r="B1867" s="1">
        <f>IFERROR(__xludf.DUMMYFUNCTION("""COMPUTED_VALUE"""),90.28)</f>
        <v>90.28</v>
      </c>
    </row>
    <row r="1868">
      <c r="A1868" s="2">
        <f>IFERROR(__xludf.DUMMYFUNCTION("""COMPUTED_VALUE"""),42888.66666666667)</f>
        <v>42888.66667</v>
      </c>
      <c r="B1868" s="1">
        <f>IFERROR(__xludf.DUMMYFUNCTION("""COMPUTED_VALUE"""),89.1)</f>
        <v>89.1</v>
      </c>
    </row>
    <row r="1869">
      <c r="A1869" s="2">
        <f>IFERROR(__xludf.DUMMYFUNCTION("""COMPUTED_VALUE"""),42891.66666666667)</f>
        <v>42891.66667</v>
      </c>
      <c r="B1869" s="1">
        <f>IFERROR(__xludf.DUMMYFUNCTION("""COMPUTED_VALUE"""),89.32)</f>
        <v>89.32</v>
      </c>
    </row>
    <row r="1870">
      <c r="A1870" s="2">
        <f>IFERROR(__xludf.DUMMYFUNCTION("""COMPUTED_VALUE"""),42892.66666666667)</f>
        <v>42892.66667</v>
      </c>
      <c r="B1870" s="1">
        <f>IFERROR(__xludf.DUMMYFUNCTION("""COMPUTED_VALUE"""),90.44)</f>
        <v>90.44</v>
      </c>
    </row>
    <row r="1871">
      <c r="A1871" s="2">
        <f>IFERROR(__xludf.DUMMYFUNCTION("""COMPUTED_VALUE"""),42893.66666666667)</f>
        <v>42893.66667</v>
      </c>
      <c r="B1871" s="1">
        <f>IFERROR(__xludf.DUMMYFUNCTION("""COMPUTED_VALUE"""),88.73)</f>
        <v>88.73</v>
      </c>
    </row>
    <row r="1872">
      <c r="A1872" s="2">
        <f>IFERROR(__xludf.DUMMYFUNCTION("""COMPUTED_VALUE"""),42894.66666666667)</f>
        <v>42894.66667</v>
      </c>
      <c r="B1872" s="1">
        <f>IFERROR(__xludf.DUMMYFUNCTION("""COMPUTED_VALUE"""),88.45)</f>
        <v>88.45</v>
      </c>
    </row>
    <row r="1873">
      <c r="A1873" s="2">
        <f>IFERROR(__xludf.DUMMYFUNCTION("""COMPUTED_VALUE"""),42895.66666666667)</f>
        <v>42895.66667</v>
      </c>
      <c r="B1873" s="1">
        <f>IFERROR(__xludf.DUMMYFUNCTION("""COMPUTED_VALUE"""),90.76)</f>
        <v>90.76</v>
      </c>
    </row>
    <row r="1874">
      <c r="A1874" s="2">
        <f>IFERROR(__xludf.DUMMYFUNCTION("""COMPUTED_VALUE"""),42898.66666666667)</f>
        <v>42898.66667</v>
      </c>
      <c r="B1874" s="1">
        <f>IFERROR(__xludf.DUMMYFUNCTION("""COMPUTED_VALUE"""),91.3)</f>
        <v>91.3</v>
      </c>
    </row>
    <row r="1875">
      <c r="A1875" s="2">
        <f>IFERROR(__xludf.DUMMYFUNCTION("""COMPUTED_VALUE"""),42899.66666666667)</f>
        <v>42899.66667</v>
      </c>
      <c r="B1875" s="1">
        <f>IFERROR(__xludf.DUMMYFUNCTION("""COMPUTED_VALUE"""),92.15)</f>
        <v>92.15</v>
      </c>
    </row>
    <row r="1876">
      <c r="A1876" s="2">
        <f>IFERROR(__xludf.DUMMYFUNCTION("""COMPUTED_VALUE"""),42900.66666666667)</f>
        <v>42900.66667</v>
      </c>
      <c r="B1876" s="1">
        <f>IFERROR(__xludf.DUMMYFUNCTION("""COMPUTED_VALUE"""),90.12)</f>
        <v>90.12</v>
      </c>
    </row>
    <row r="1877">
      <c r="A1877" s="2">
        <f>IFERROR(__xludf.DUMMYFUNCTION("""COMPUTED_VALUE"""),42901.66666666667)</f>
        <v>42901.66667</v>
      </c>
      <c r="B1877" s="1">
        <f>IFERROR(__xludf.DUMMYFUNCTION("""COMPUTED_VALUE"""),89.27)</f>
        <v>89.27</v>
      </c>
    </row>
    <row r="1878">
      <c r="A1878" s="2">
        <f>IFERROR(__xludf.DUMMYFUNCTION("""COMPUTED_VALUE"""),42902.66666666667)</f>
        <v>42902.66667</v>
      </c>
      <c r="B1878" s="1">
        <f>IFERROR(__xludf.DUMMYFUNCTION("""COMPUTED_VALUE"""),90.71)</f>
        <v>90.71</v>
      </c>
    </row>
    <row r="1879">
      <c r="A1879" s="2">
        <f>IFERROR(__xludf.DUMMYFUNCTION("""COMPUTED_VALUE"""),42905.66666666667)</f>
        <v>42905.66667</v>
      </c>
      <c r="B1879" s="1">
        <f>IFERROR(__xludf.DUMMYFUNCTION("""COMPUTED_VALUE"""),90.24)</f>
        <v>90.24</v>
      </c>
    </row>
    <row r="1880">
      <c r="A1880" s="2">
        <f>IFERROR(__xludf.DUMMYFUNCTION("""COMPUTED_VALUE"""),42906.66666666667)</f>
        <v>42906.66667</v>
      </c>
      <c r="B1880" s="1">
        <f>IFERROR(__xludf.DUMMYFUNCTION("""COMPUTED_VALUE"""),89.03)</f>
        <v>89.03</v>
      </c>
    </row>
    <row r="1881">
      <c r="A1881" s="2">
        <f>IFERROR(__xludf.DUMMYFUNCTION("""COMPUTED_VALUE"""),42907.66666666667)</f>
        <v>42907.66667</v>
      </c>
      <c r="B1881" s="1">
        <f>IFERROR(__xludf.DUMMYFUNCTION("""COMPUTED_VALUE"""),87.47)</f>
        <v>87.47</v>
      </c>
    </row>
    <row r="1882">
      <c r="A1882" s="2">
        <f>IFERROR(__xludf.DUMMYFUNCTION("""COMPUTED_VALUE"""),42908.66666666667)</f>
        <v>42908.66667</v>
      </c>
      <c r="B1882" s="1">
        <f>IFERROR(__xludf.DUMMYFUNCTION("""COMPUTED_VALUE"""),87.45)</f>
        <v>87.45</v>
      </c>
    </row>
    <row r="1883">
      <c r="A1883" s="2">
        <f>IFERROR(__xludf.DUMMYFUNCTION("""COMPUTED_VALUE"""),42909.66666666667)</f>
        <v>42909.66667</v>
      </c>
      <c r="B1883" s="1">
        <f>IFERROR(__xludf.DUMMYFUNCTION("""COMPUTED_VALUE"""),87.61)</f>
        <v>87.61</v>
      </c>
    </row>
    <row r="1884">
      <c r="A1884" s="2">
        <f>IFERROR(__xludf.DUMMYFUNCTION("""COMPUTED_VALUE"""),42912.66666666667)</f>
        <v>42912.66667</v>
      </c>
      <c r="B1884" s="1">
        <f>IFERROR(__xludf.DUMMYFUNCTION("""COMPUTED_VALUE"""),87.54)</f>
        <v>87.54</v>
      </c>
    </row>
    <row r="1885">
      <c r="A1885" s="2">
        <f>IFERROR(__xludf.DUMMYFUNCTION("""COMPUTED_VALUE"""),42913.66666666667)</f>
        <v>42913.66667</v>
      </c>
      <c r="B1885" s="1">
        <f>IFERROR(__xludf.DUMMYFUNCTION("""COMPUTED_VALUE"""),87.41)</f>
        <v>87.41</v>
      </c>
    </row>
    <row r="1886">
      <c r="A1886" s="2">
        <f>IFERROR(__xludf.DUMMYFUNCTION("""COMPUTED_VALUE"""),42914.66666666667)</f>
        <v>42914.66667</v>
      </c>
      <c r="B1886" s="1">
        <f>IFERROR(__xludf.DUMMYFUNCTION("""COMPUTED_VALUE"""),88.0)</f>
        <v>88</v>
      </c>
    </row>
    <row r="1887">
      <c r="A1887" s="2">
        <f>IFERROR(__xludf.DUMMYFUNCTION("""COMPUTED_VALUE"""),42915.66666666667)</f>
        <v>42915.66667</v>
      </c>
      <c r="B1887" s="1">
        <f>IFERROR(__xludf.DUMMYFUNCTION("""COMPUTED_VALUE"""),88.21)</f>
        <v>88.21</v>
      </c>
    </row>
    <row r="1888">
      <c r="A1888" s="2">
        <f>IFERROR(__xludf.DUMMYFUNCTION("""COMPUTED_VALUE"""),42916.66666666667)</f>
        <v>42916.66667</v>
      </c>
      <c r="B1888" s="1">
        <f>IFERROR(__xludf.DUMMYFUNCTION("""COMPUTED_VALUE"""),88.5)</f>
        <v>88.5</v>
      </c>
    </row>
    <row r="1889">
      <c r="A1889" s="2">
        <f>IFERROR(__xludf.DUMMYFUNCTION("""COMPUTED_VALUE"""),42919.66666666667)</f>
        <v>42919.66667</v>
      </c>
      <c r="B1889" s="1">
        <f>IFERROR(__xludf.DUMMYFUNCTION("""COMPUTED_VALUE"""),90.37)</f>
        <v>90.37</v>
      </c>
    </row>
    <row r="1890">
      <c r="A1890" s="2">
        <f>IFERROR(__xludf.DUMMYFUNCTION("""COMPUTED_VALUE"""),42921.66666666667)</f>
        <v>42921.66667</v>
      </c>
      <c r="B1890" s="1">
        <f>IFERROR(__xludf.DUMMYFUNCTION("""COMPUTED_VALUE"""),88.37)</f>
        <v>88.37</v>
      </c>
    </row>
    <row r="1891">
      <c r="A1891" s="2">
        <f>IFERROR(__xludf.DUMMYFUNCTION("""COMPUTED_VALUE"""),42922.66666666667)</f>
        <v>42922.66667</v>
      </c>
      <c r="B1891" s="1">
        <f>IFERROR(__xludf.DUMMYFUNCTION("""COMPUTED_VALUE"""),87.33)</f>
        <v>87.33</v>
      </c>
    </row>
    <row r="1892">
      <c r="A1892" s="2">
        <f>IFERROR(__xludf.DUMMYFUNCTION("""COMPUTED_VALUE"""),42923.66666666667)</f>
        <v>42923.66667</v>
      </c>
      <c r="B1892" s="1">
        <f>IFERROR(__xludf.DUMMYFUNCTION("""COMPUTED_VALUE"""),87.13)</f>
        <v>87.13</v>
      </c>
    </row>
    <row r="1893">
      <c r="A1893" s="2">
        <f>IFERROR(__xludf.DUMMYFUNCTION("""COMPUTED_VALUE"""),42926.66666666667)</f>
        <v>42926.66667</v>
      </c>
      <c r="B1893" s="1">
        <f>IFERROR(__xludf.DUMMYFUNCTION("""COMPUTED_VALUE"""),87.56)</f>
        <v>87.56</v>
      </c>
    </row>
    <row r="1894">
      <c r="A1894" s="2">
        <f>IFERROR(__xludf.DUMMYFUNCTION("""COMPUTED_VALUE"""),42927.66666666667)</f>
        <v>42927.66667</v>
      </c>
      <c r="B1894" s="1">
        <f>IFERROR(__xludf.DUMMYFUNCTION("""COMPUTED_VALUE"""),88.02)</f>
        <v>88.02</v>
      </c>
    </row>
    <row r="1895">
      <c r="A1895" s="2">
        <f>IFERROR(__xludf.DUMMYFUNCTION("""COMPUTED_VALUE"""),42928.66666666667)</f>
        <v>42928.66667</v>
      </c>
      <c r="B1895" s="1">
        <f>IFERROR(__xludf.DUMMYFUNCTION("""COMPUTED_VALUE"""),88.34)</f>
        <v>88.34</v>
      </c>
    </row>
    <row r="1896">
      <c r="A1896" s="2">
        <f>IFERROR(__xludf.DUMMYFUNCTION("""COMPUTED_VALUE"""),42929.66666666667)</f>
        <v>42929.66667</v>
      </c>
      <c r="B1896" s="1">
        <f>IFERROR(__xludf.DUMMYFUNCTION("""COMPUTED_VALUE"""),88.82)</f>
        <v>88.82</v>
      </c>
    </row>
    <row r="1897">
      <c r="A1897" s="2">
        <f>IFERROR(__xludf.DUMMYFUNCTION("""COMPUTED_VALUE"""),42930.66666666667)</f>
        <v>42930.66667</v>
      </c>
      <c r="B1897" s="1">
        <f>IFERROR(__xludf.DUMMYFUNCTION("""COMPUTED_VALUE"""),89.27)</f>
        <v>89.27</v>
      </c>
    </row>
    <row r="1898">
      <c r="A1898" s="2">
        <f>IFERROR(__xludf.DUMMYFUNCTION("""COMPUTED_VALUE"""),42933.66666666667)</f>
        <v>42933.66667</v>
      </c>
      <c r="B1898" s="1">
        <f>IFERROR(__xludf.DUMMYFUNCTION("""COMPUTED_VALUE"""),89.23)</f>
        <v>89.23</v>
      </c>
    </row>
    <row r="1899">
      <c r="A1899" s="2">
        <f>IFERROR(__xludf.DUMMYFUNCTION("""COMPUTED_VALUE"""),42934.66666666667)</f>
        <v>42934.66667</v>
      </c>
      <c r="B1899" s="1">
        <f>IFERROR(__xludf.DUMMYFUNCTION("""COMPUTED_VALUE"""),88.69)</f>
        <v>88.69</v>
      </c>
    </row>
    <row r="1900">
      <c r="A1900" s="2">
        <f>IFERROR(__xludf.DUMMYFUNCTION("""COMPUTED_VALUE"""),42935.66666666667)</f>
        <v>42935.66667</v>
      </c>
      <c r="B1900" s="1">
        <f>IFERROR(__xludf.DUMMYFUNCTION("""COMPUTED_VALUE"""),90.17)</f>
        <v>90.17</v>
      </c>
    </row>
    <row r="1901">
      <c r="A1901" s="2">
        <f>IFERROR(__xludf.DUMMYFUNCTION("""COMPUTED_VALUE"""),42936.66666666667)</f>
        <v>42936.66667</v>
      </c>
      <c r="B1901" s="1">
        <f>IFERROR(__xludf.DUMMYFUNCTION("""COMPUTED_VALUE"""),89.71)</f>
        <v>89.71</v>
      </c>
    </row>
    <row r="1902">
      <c r="A1902" s="2">
        <f>IFERROR(__xludf.DUMMYFUNCTION("""COMPUTED_VALUE"""),42937.66666666667)</f>
        <v>42937.66667</v>
      </c>
      <c r="B1902" s="1">
        <f>IFERROR(__xludf.DUMMYFUNCTION("""COMPUTED_VALUE"""),88.89)</f>
        <v>88.89</v>
      </c>
    </row>
    <row r="1903">
      <c r="A1903" s="2">
        <f>IFERROR(__xludf.DUMMYFUNCTION("""COMPUTED_VALUE"""),42940.66666666667)</f>
        <v>42940.66667</v>
      </c>
      <c r="B1903" s="1">
        <f>IFERROR(__xludf.DUMMYFUNCTION("""COMPUTED_VALUE"""),88.6)</f>
        <v>88.6</v>
      </c>
    </row>
    <row r="1904">
      <c r="A1904" s="2">
        <f>IFERROR(__xludf.DUMMYFUNCTION("""COMPUTED_VALUE"""),42941.66666666667)</f>
        <v>42941.66667</v>
      </c>
      <c r="B1904" s="1">
        <f>IFERROR(__xludf.DUMMYFUNCTION("""COMPUTED_VALUE"""),89.91)</f>
        <v>89.91</v>
      </c>
    </row>
    <row r="1905">
      <c r="A1905" s="2">
        <f>IFERROR(__xludf.DUMMYFUNCTION("""COMPUTED_VALUE"""),42942.66666666667)</f>
        <v>42942.66667</v>
      </c>
      <c r="B1905" s="1">
        <f>IFERROR(__xludf.DUMMYFUNCTION("""COMPUTED_VALUE"""),89.99)</f>
        <v>89.99</v>
      </c>
    </row>
    <row r="1906">
      <c r="A1906" s="2">
        <f>IFERROR(__xludf.DUMMYFUNCTION("""COMPUTED_VALUE"""),42943.66666666667)</f>
        <v>42943.66667</v>
      </c>
      <c r="B1906" s="1">
        <f>IFERROR(__xludf.DUMMYFUNCTION("""COMPUTED_VALUE"""),90.84)</f>
        <v>90.84</v>
      </c>
    </row>
    <row r="1907">
      <c r="A1907" s="2">
        <f>IFERROR(__xludf.DUMMYFUNCTION("""COMPUTED_VALUE"""),42944.66666666667)</f>
        <v>42944.66667</v>
      </c>
      <c r="B1907" s="1">
        <f>IFERROR(__xludf.DUMMYFUNCTION("""COMPUTED_VALUE"""),90.6)</f>
        <v>90.6</v>
      </c>
    </row>
    <row r="1908">
      <c r="A1908" s="2">
        <f>IFERROR(__xludf.DUMMYFUNCTION("""COMPUTED_VALUE"""),42947.66666666667)</f>
        <v>42947.66667</v>
      </c>
      <c r="B1908" s="1">
        <f>IFERROR(__xludf.DUMMYFUNCTION("""COMPUTED_VALUE"""),90.78)</f>
        <v>90.78</v>
      </c>
    </row>
    <row r="1909">
      <c r="A1909" s="2">
        <f>IFERROR(__xludf.DUMMYFUNCTION("""COMPUTED_VALUE"""),42948.66666666667)</f>
        <v>42948.66667</v>
      </c>
      <c r="B1909" s="1">
        <f>IFERROR(__xludf.DUMMYFUNCTION("""COMPUTED_VALUE"""),90.6)</f>
        <v>90.6</v>
      </c>
    </row>
    <row r="1910">
      <c r="A1910" s="2">
        <f>IFERROR(__xludf.DUMMYFUNCTION("""COMPUTED_VALUE"""),42949.66666666667)</f>
        <v>42949.66667</v>
      </c>
      <c r="B1910" s="1">
        <f>IFERROR(__xludf.DUMMYFUNCTION("""COMPUTED_VALUE"""),90.23)</f>
        <v>90.23</v>
      </c>
    </row>
    <row r="1911">
      <c r="A1911" s="2">
        <f>IFERROR(__xludf.DUMMYFUNCTION("""COMPUTED_VALUE"""),42950.66666666667)</f>
        <v>42950.66667</v>
      </c>
      <c r="B1911" s="1">
        <f>IFERROR(__xludf.DUMMYFUNCTION("""COMPUTED_VALUE"""),88.88)</f>
        <v>88.88</v>
      </c>
    </row>
    <row r="1912">
      <c r="A1912" s="2">
        <f>IFERROR(__xludf.DUMMYFUNCTION("""COMPUTED_VALUE"""),42951.66666666667)</f>
        <v>42951.66667</v>
      </c>
      <c r="B1912" s="1">
        <f>IFERROR(__xludf.DUMMYFUNCTION("""COMPUTED_VALUE"""),89.42)</f>
        <v>89.42</v>
      </c>
    </row>
    <row r="1913">
      <c r="A1913" s="2">
        <f>IFERROR(__xludf.DUMMYFUNCTION("""COMPUTED_VALUE"""),42954.66666666667)</f>
        <v>42954.66667</v>
      </c>
      <c r="B1913" s="1">
        <f>IFERROR(__xludf.DUMMYFUNCTION("""COMPUTED_VALUE"""),88.54)</f>
        <v>88.54</v>
      </c>
    </row>
    <row r="1914">
      <c r="A1914" s="2">
        <f>IFERROR(__xludf.DUMMYFUNCTION("""COMPUTED_VALUE"""),42955.66666666667)</f>
        <v>42955.66667</v>
      </c>
      <c r="B1914" s="1">
        <f>IFERROR(__xludf.DUMMYFUNCTION("""COMPUTED_VALUE"""),88.3)</f>
        <v>88.3</v>
      </c>
    </row>
    <row r="1915">
      <c r="A1915" s="2">
        <f>IFERROR(__xludf.DUMMYFUNCTION("""COMPUTED_VALUE"""),42956.66666666667)</f>
        <v>42956.66667</v>
      </c>
      <c r="B1915" s="1">
        <f>IFERROR(__xludf.DUMMYFUNCTION("""COMPUTED_VALUE"""),88.34)</f>
        <v>88.34</v>
      </c>
    </row>
    <row r="1916">
      <c r="A1916" s="2">
        <f>IFERROR(__xludf.DUMMYFUNCTION("""COMPUTED_VALUE"""),42957.66666666667)</f>
        <v>42957.66667</v>
      </c>
      <c r="B1916" s="1">
        <f>IFERROR(__xludf.DUMMYFUNCTION("""COMPUTED_VALUE"""),87.33)</f>
        <v>87.33</v>
      </c>
    </row>
    <row r="1917">
      <c r="A1917" s="2">
        <f>IFERROR(__xludf.DUMMYFUNCTION("""COMPUTED_VALUE"""),42958.66666666667)</f>
        <v>42958.66667</v>
      </c>
      <c r="B1917" s="1">
        <f>IFERROR(__xludf.DUMMYFUNCTION("""COMPUTED_VALUE"""),86.85)</f>
        <v>86.85</v>
      </c>
    </row>
    <row r="1918">
      <c r="A1918" s="2">
        <f>IFERROR(__xludf.DUMMYFUNCTION("""COMPUTED_VALUE"""),42961.66666666667)</f>
        <v>42961.66667</v>
      </c>
      <c r="B1918" s="1">
        <f>IFERROR(__xludf.DUMMYFUNCTION("""COMPUTED_VALUE"""),86.49)</f>
        <v>86.49</v>
      </c>
    </row>
    <row r="1919">
      <c r="A1919" s="2">
        <f>IFERROR(__xludf.DUMMYFUNCTION("""COMPUTED_VALUE"""),42962.66666666667)</f>
        <v>42962.66667</v>
      </c>
      <c r="B1919" s="1">
        <f>IFERROR(__xludf.DUMMYFUNCTION("""COMPUTED_VALUE"""),86.12)</f>
        <v>86.12</v>
      </c>
    </row>
    <row r="1920">
      <c r="A1920" s="2">
        <f>IFERROR(__xludf.DUMMYFUNCTION("""COMPUTED_VALUE"""),42963.66666666667)</f>
        <v>42963.66667</v>
      </c>
      <c r="B1920" s="1">
        <f>IFERROR(__xludf.DUMMYFUNCTION("""COMPUTED_VALUE"""),85.26)</f>
        <v>85.26</v>
      </c>
    </row>
    <row r="1921">
      <c r="A1921" s="2">
        <f>IFERROR(__xludf.DUMMYFUNCTION("""COMPUTED_VALUE"""),42964.66666666667)</f>
        <v>42964.66667</v>
      </c>
      <c r="B1921" s="1">
        <f>IFERROR(__xludf.DUMMYFUNCTION("""COMPUTED_VALUE"""),84.06)</f>
        <v>84.06</v>
      </c>
    </row>
    <row r="1922">
      <c r="A1922" s="2">
        <f>IFERROR(__xludf.DUMMYFUNCTION("""COMPUTED_VALUE"""),42965.66666666667)</f>
        <v>42965.66667</v>
      </c>
      <c r="B1922" s="1">
        <f>IFERROR(__xludf.DUMMYFUNCTION("""COMPUTED_VALUE"""),84.61)</f>
        <v>84.61</v>
      </c>
    </row>
    <row r="1923">
      <c r="A1923" s="2">
        <f>IFERROR(__xludf.DUMMYFUNCTION("""COMPUTED_VALUE"""),42968.66666666667)</f>
        <v>42968.66667</v>
      </c>
      <c r="B1923" s="1">
        <f>IFERROR(__xludf.DUMMYFUNCTION("""COMPUTED_VALUE"""),84.03)</f>
        <v>84.03</v>
      </c>
    </row>
    <row r="1924">
      <c r="A1924" s="2">
        <f>IFERROR(__xludf.DUMMYFUNCTION("""COMPUTED_VALUE"""),42969.66666666667)</f>
        <v>42969.66667</v>
      </c>
      <c r="B1924" s="1">
        <f>IFERROR(__xludf.DUMMYFUNCTION("""COMPUTED_VALUE"""),84.71)</f>
        <v>84.71</v>
      </c>
    </row>
    <row r="1925">
      <c r="A1925" s="2">
        <f>IFERROR(__xludf.DUMMYFUNCTION("""COMPUTED_VALUE"""),42970.66666666667)</f>
        <v>42970.66667</v>
      </c>
      <c r="B1925" s="1">
        <f>IFERROR(__xludf.DUMMYFUNCTION("""COMPUTED_VALUE"""),85.1)</f>
        <v>85.1</v>
      </c>
    </row>
    <row r="1926">
      <c r="A1926" s="2">
        <f>IFERROR(__xludf.DUMMYFUNCTION("""COMPUTED_VALUE"""),42971.66666666667)</f>
        <v>42971.66667</v>
      </c>
      <c r="B1926" s="1">
        <f>IFERROR(__xludf.DUMMYFUNCTION("""COMPUTED_VALUE"""),85.09)</f>
        <v>85.09</v>
      </c>
    </row>
    <row r="1927">
      <c r="A1927" s="2">
        <f>IFERROR(__xludf.DUMMYFUNCTION("""COMPUTED_VALUE"""),42972.66666666667)</f>
        <v>42972.66667</v>
      </c>
      <c r="B1927" s="1">
        <f>IFERROR(__xludf.DUMMYFUNCTION("""COMPUTED_VALUE"""),85.63)</f>
        <v>85.63</v>
      </c>
    </row>
    <row r="1928">
      <c r="A1928" s="2">
        <f>IFERROR(__xludf.DUMMYFUNCTION("""COMPUTED_VALUE"""),42975.66666666667)</f>
        <v>42975.66667</v>
      </c>
      <c r="B1928" s="1">
        <f>IFERROR(__xludf.DUMMYFUNCTION("""COMPUTED_VALUE"""),85.13)</f>
        <v>85.13</v>
      </c>
    </row>
    <row r="1929">
      <c r="A1929" s="2">
        <f>IFERROR(__xludf.DUMMYFUNCTION("""COMPUTED_VALUE"""),42976.66666666667)</f>
        <v>42976.66667</v>
      </c>
      <c r="B1929" s="1">
        <f>IFERROR(__xludf.DUMMYFUNCTION("""COMPUTED_VALUE"""),85.03)</f>
        <v>85.03</v>
      </c>
    </row>
    <row r="1930">
      <c r="A1930" s="2">
        <f>IFERROR(__xludf.DUMMYFUNCTION("""COMPUTED_VALUE"""),42977.66666666667)</f>
        <v>42977.66667</v>
      </c>
      <c r="B1930" s="1">
        <f>IFERROR(__xludf.DUMMYFUNCTION("""COMPUTED_VALUE"""),85.09)</f>
        <v>85.09</v>
      </c>
    </row>
    <row r="1931">
      <c r="A1931" s="2">
        <f>IFERROR(__xludf.DUMMYFUNCTION("""COMPUTED_VALUE"""),42978.66666666667)</f>
        <v>42978.66667</v>
      </c>
      <c r="B1931" s="1">
        <f>IFERROR(__xludf.DUMMYFUNCTION("""COMPUTED_VALUE"""),85.72)</f>
        <v>85.72</v>
      </c>
    </row>
    <row r="1932">
      <c r="A1932" s="2">
        <f>IFERROR(__xludf.DUMMYFUNCTION("""COMPUTED_VALUE"""),42979.66666666667)</f>
        <v>42979.66667</v>
      </c>
      <c r="B1932" s="1">
        <f>IFERROR(__xludf.DUMMYFUNCTION("""COMPUTED_VALUE"""),86.56)</f>
        <v>86.56</v>
      </c>
    </row>
    <row r="1933">
      <c r="A1933" s="2">
        <f>IFERROR(__xludf.DUMMYFUNCTION("""COMPUTED_VALUE"""),42983.66666666667)</f>
        <v>42983.66667</v>
      </c>
      <c r="B1933" s="1">
        <f>IFERROR(__xludf.DUMMYFUNCTION("""COMPUTED_VALUE"""),87.0)</f>
        <v>87</v>
      </c>
    </row>
    <row r="1934">
      <c r="A1934" s="2">
        <f>IFERROR(__xludf.DUMMYFUNCTION("""COMPUTED_VALUE"""),42984.66666666667)</f>
        <v>42984.66667</v>
      </c>
      <c r="B1934" s="1">
        <f>IFERROR(__xludf.DUMMYFUNCTION("""COMPUTED_VALUE"""),88.44)</f>
        <v>88.44</v>
      </c>
    </row>
    <row r="1935">
      <c r="A1935" s="2">
        <f>IFERROR(__xludf.DUMMYFUNCTION("""COMPUTED_VALUE"""),42985.66666666667)</f>
        <v>42985.66667</v>
      </c>
      <c r="B1935" s="1">
        <f>IFERROR(__xludf.DUMMYFUNCTION("""COMPUTED_VALUE"""),88.44)</f>
        <v>88.44</v>
      </c>
    </row>
    <row r="1936">
      <c r="A1936" s="2">
        <f>IFERROR(__xludf.DUMMYFUNCTION("""COMPUTED_VALUE"""),42986.66666666667)</f>
        <v>42986.66667</v>
      </c>
      <c r="B1936" s="1">
        <f>IFERROR(__xludf.DUMMYFUNCTION("""COMPUTED_VALUE"""),87.43)</f>
        <v>87.43</v>
      </c>
    </row>
    <row r="1937">
      <c r="A1937" s="2">
        <f>IFERROR(__xludf.DUMMYFUNCTION("""COMPUTED_VALUE"""),42989.66666666667)</f>
        <v>42989.66667</v>
      </c>
      <c r="B1937" s="1">
        <f>IFERROR(__xludf.DUMMYFUNCTION("""COMPUTED_VALUE"""),88.31)</f>
        <v>88.31</v>
      </c>
    </row>
    <row r="1938">
      <c r="A1938" s="2">
        <f>IFERROR(__xludf.DUMMYFUNCTION("""COMPUTED_VALUE"""),42990.66666666667)</f>
        <v>42990.66667</v>
      </c>
      <c r="B1938" s="1">
        <f>IFERROR(__xludf.DUMMYFUNCTION("""COMPUTED_VALUE"""),88.94)</f>
        <v>88.94</v>
      </c>
    </row>
    <row r="1939">
      <c r="A1939" s="2">
        <f>IFERROR(__xludf.DUMMYFUNCTION("""COMPUTED_VALUE"""),42991.66666666667)</f>
        <v>42991.66667</v>
      </c>
      <c r="B1939" s="1">
        <f>IFERROR(__xludf.DUMMYFUNCTION("""COMPUTED_VALUE"""),90.21)</f>
        <v>90.21</v>
      </c>
    </row>
    <row r="1940">
      <c r="A1940" s="2">
        <f>IFERROR(__xludf.DUMMYFUNCTION("""COMPUTED_VALUE"""),42992.66666666667)</f>
        <v>42992.66667</v>
      </c>
      <c r="B1940" s="1">
        <f>IFERROR(__xludf.DUMMYFUNCTION("""COMPUTED_VALUE"""),90.69)</f>
        <v>90.69</v>
      </c>
    </row>
    <row r="1941">
      <c r="A1941" s="2">
        <f>IFERROR(__xludf.DUMMYFUNCTION("""COMPUTED_VALUE"""),42993.66666666667)</f>
        <v>42993.66667</v>
      </c>
      <c r="B1941" s="1">
        <f>IFERROR(__xludf.DUMMYFUNCTION("""COMPUTED_VALUE"""),90.82)</f>
        <v>90.82</v>
      </c>
    </row>
    <row r="1942">
      <c r="A1942" s="2">
        <f>IFERROR(__xludf.DUMMYFUNCTION("""COMPUTED_VALUE"""),42996.66666666667)</f>
        <v>42996.66667</v>
      </c>
      <c r="B1942" s="1">
        <f>IFERROR(__xludf.DUMMYFUNCTION("""COMPUTED_VALUE"""),91.32)</f>
        <v>91.32</v>
      </c>
    </row>
    <row r="1943">
      <c r="A1943" s="2">
        <f>IFERROR(__xludf.DUMMYFUNCTION("""COMPUTED_VALUE"""),42997.66666666667)</f>
        <v>42997.66667</v>
      </c>
      <c r="B1943" s="1">
        <f>IFERROR(__xludf.DUMMYFUNCTION("""COMPUTED_VALUE"""),91.55)</f>
        <v>91.55</v>
      </c>
    </row>
    <row r="1944">
      <c r="A1944" s="2">
        <f>IFERROR(__xludf.DUMMYFUNCTION("""COMPUTED_VALUE"""),42998.66666666667)</f>
        <v>42998.66667</v>
      </c>
      <c r="B1944" s="1">
        <f>IFERROR(__xludf.DUMMYFUNCTION("""COMPUTED_VALUE"""),92.37)</f>
        <v>92.37</v>
      </c>
    </row>
    <row r="1945">
      <c r="A1945" s="2">
        <f>IFERROR(__xludf.DUMMYFUNCTION("""COMPUTED_VALUE"""),42999.66666666667)</f>
        <v>42999.66667</v>
      </c>
      <c r="B1945" s="1">
        <f>IFERROR(__xludf.DUMMYFUNCTION("""COMPUTED_VALUE"""),92.3)</f>
        <v>92.3</v>
      </c>
    </row>
    <row r="1946">
      <c r="A1946" s="2">
        <f>IFERROR(__xludf.DUMMYFUNCTION("""COMPUTED_VALUE"""),43000.66666666667)</f>
        <v>43000.66667</v>
      </c>
      <c r="B1946" s="1">
        <f>IFERROR(__xludf.DUMMYFUNCTION("""COMPUTED_VALUE"""),92.71)</f>
        <v>92.71</v>
      </c>
    </row>
    <row r="1947">
      <c r="A1947" s="2">
        <f>IFERROR(__xludf.DUMMYFUNCTION("""COMPUTED_VALUE"""),43003.66666666667)</f>
        <v>43003.66667</v>
      </c>
      <c r="B1947" s="1">
        <f>IFERROR(__xludf.DUMMYFUNCTION("""COMPUTED_VALUE"""),94.27)</f>
        <v>94.27</v>
      </c>
    </row>
    <row r="1948">
      <c r="A1948" s="2">
        <f>IFERROR(__xludf.DUMMYFUNCTION("""COMPUTED_VALUE"""),43004.66666666667)</f>
        <v>43004.66667</v>
      </c>
      <c r="B1948" s="1">
        <f>IFERROR(__xludf.DUMMYFUNCTION("""COMPUTED_VALUE"""),94.15)</f>
        <v>94.15</v>
      </c>
    </row>
    <row r="1949">
      <c r="A1949" s="2">
        <f>IFERROR(__xludf.DUMMYFUNCTION("""COMPUTED_VALUE"""),43005.66666666667)</f>
        <v>43005.66667</v>
      </c>
      <c r="B1949" s="1">
        <f>IFERROR(__xludf.DUMMYFUNCTION("""COMPUTED_VALUE"""),93.41)</f>
        <v>93.41</v>
      </c>
    </row>
    <row r="1950">
      <c r="A1950" s="2">
        <f>IFERROR(__xludf.DUMMYFUNCTION("""COMPUTED_VALUE"""),43006.66666666667)</f>
        <v>43006.66667</v>
      </c>
      <c r="B1950" s="1">
        <f>IFERROR(__xludf.DUMMYFUNCTION("""COMPUTED_VALUE"""),93.55)</f>
        <v>93.55</v>
      </c>
    </row>
    <row r="1951">
      <c r="A1951" s="2">
        <f>IFERROR(__xludf.DUMMYFUNCTION("""COMPUTED_VALUE"""),43007.66666666667)</f>
        <v>43007.66667</v>
      </c>
      <c r="B1951" s="1">
        <f>IFERROR(__xludf.DUMMYFUNCTION("""COMPUTED_VALUE"""),93.58)</f>
        <v>93.58</v>
      </c>
    </row>
    <row r="1952">
      <c r="A1952" s="2">
        <f>IFERROR(__xludf.DUMMYFUNCTION("""COMPUTED_VALUE"""),43010.66666666667)</f>
        <v>43010.66667</v>
      </c>
      <c r="B1952" s="1">
        <f>IFERROR(__xludf.DUMMYFUNCTION("""COMPUTED_VALUE"""),93.51)</f>
        <v>93.51</v>
      </c>
    </row>
    <row r="1953">
      <c r="A1953" s="2">
        <f>IFERROR(__xludf.DUMMYFUNCTION("""COMPUTED_VALUE"""),43011.66666666667)</f>
        <v>43011.66667</v>
      </c>
      <c r="B1953" s="1">
        <f>IFERROR(__xludf.DUMMYFUNCTION("""COMPUTED_VALUE"""),93.44)</f>
        <v>93.44</v>
      </c>
    </row>
    <row r="1954">
      <c r="A1954" s="2">
        <f>IFERROR(__xludf.DUMMYFUNCTION("""COMPUTED_VALUE"""),43012.66666666667)</f>
        <v>43012.66667</v>
      </c>
      <c r="B1954" s="1">
        <f>IFERROR(__xludf.DUMMYFUNCTION("""COMPUTED_VALUE"""),93.35)</f>
        <v>93.35</v>
      </c>
    </row>
    <row r="1955">
      <c r="A1955" s="2">
        <f>IFERROR(__xludf.DUMMYFUNCTION("""COMPUTED_VALUE"""),43013.66666666667)</f>
        <v>43013.66667</v>
      </c>
      <c r="B1955" s="1">
        <f>IFERROR(__xludf.DUMMYFUNCTION("""COMPUTED_VALUE"""),93.78)</f>
        <v>93.78</v>
      </c>
    </row>
    <row r="1956">
      <c r="A1956" s="2">
        <f>IFERROR(__xludf.DUMMYFUNCTION("""COMPUTED_VALUE"""),43014.66666666667)</f>
        <v>43014.66667</v>
      </c>
      <c r="B1956" s="1">
        <f>IFERROR(__xludf.DUMMYFUNCTION("""COMPUTED_VALUE"""),92.8)</f>
        <v>92.8</v>
      </c>
    </row>
    <row r="1957">
      <c r="A1957" s="2">
        <f>IFERROR(__xludf.DUMMYFUNCTION("""COMPUTED_VALUE"""),43017.66666666667)</f>
        <v>43017.66667</v>
      </c>
      <c r="B1957" s="1">
        <f>IFERROR(__xludf.DUMMYFUNCTION("""COMPUTED_VALUE"""),93.08)</f>
        <v>93.08</v>
      </c>
    </row>
    <row r="1958">
      <c r="A1958" s="2">
        <f>IFERROR(__xludf.DUMMYFUNCTION("""COMPUTED_VALUE"""),43018.66666666667)</f>
        <v>43018.66667</v>
      </c>
      <c r="B1958" s="1">
        <f>IFERROR(__xludf.DUMMYFUNCTION("""COMPUTED_VALUE"""),93.15)</f>
        <v>93.15</v>
      </c>
    </row>
    <row r="1959">
      <c r="A1959" s="2">
        <f>IFERROR(__xludf.DUMMYFUNCTION("""COMPUTED_VALUE"""),43019.66666666667)</f>
        <v>43019.66667</v>
      </c>
      <c r="B1959" s="1">
        <f>IFERROR(__xludf.DUMMYFUNCTION("""COMPUTED_VALUE"""),93.38)</f>
        <v>93.38</v>
      </c>
    </row>
    <row r="1960">
      <c r="A1960" s="2">
        <f>IFERROR(__xludf.DUMMYFUNCTION("""COMPUTED_VALUE"""),43020.66666666667)</f>
        <v>43020.66667</v>
      </c>
      <c r="B1960" s="1">
        <f>IFERROR(__xludf.DUMMYFUNCTION("""COMPUTED_VALUE"""),92.95)</f>
        <v>92.95</v>
      </c>
    </row>
    <row r="1961">
      <c r="A1961" s="2">
        <f>IFERROR(__xludf.DUMMYFUNCTION("""COMPUTED_VALUE"""),43021.66666666667)</f>
        <v>43021.66667</v>
      </c>
      <c r="B1961" s="1">
        <f>IFERROR(__xludf.DUMMYFUNCTION("""COMPUTED_VALUE"""),92.93)</f>
        <v>92.93</v>
      </c>
    </row>
    <row r="1962">
      <c r="A1962" s="2">
        <f>IFERROR(__xludf.DUMMYFUNCTION("""COMPUTED_VALUE"""),43024.66666666667)</f>
        <v>43024.66667</v>
      </c>
      <c r="B1962" s="1">
        <f>IFERROR(__xludf.DUMMYFUNCTION("""COMPUTED_VALUE"""),93.14)</f>
        <v>93.14</v>
      </c>
    </row>
    <row r="1963">
      <c r="A1963" s="2">
        <f>IFERROR(__xludf.DUMMYFUNCTION("""COMPUTED_VALUE"""),43025.66666666667)</f>
        <v>43025.66667</v>
      </c>
      <c r="B1963" s="1">
        <f>IFERROR(__xludf.DUMMYFUNCTION("""COMPUTED_VALUE"""),93.15)</f>
        <v>93.15</v>
      </c>
    </row>
    <row r="1964">
      <c r="A1964" s="2">
        <f>IFERROR(__xludf.DUMMYFUNCTION("""COMPUTED_VALUE"""),43026.66666666667)</f>
        <v>43026.66667</v>
      </c>
      <c r="B1964" s="1">
        <f>IFERROR(__xludf.DUMMYFUNCTION("""COMPUTED_VALUE"""),92.39)</f>
        <v>92.39</v>
      </c>
    </row>
    <row r="1965">
      <c r="A1965" s="2">
        <f>IFERROR(__xludf.DUMMYFUNCTION("""COMPUTED_VALUE"""),43027.66666666667)</f>
        <v>43027.66667</v>
      </c>
      <c r="B1965" s="1">
        <f>IFERROR(__xludf.DUMMYFUNCTION("""COMPUTED_VALUE"""),92.04)</f>
        <v>92.04</v>
      </c>
    </row>
    <row r="1966">
      <c r="A1966" s="2">
        <f>IFERROR(__xludf.DUMMYFUNCTION("""COMPUTED_VALUE"""),43028.66666666667)</f>
        <v>43028.66667</v>
      </c>
      <c r="B1966" s="1">
        <f>IFERROR(__xludf.DUMMYFUNCTION("""COMPUTED_VALUE"""),92.25)</f>
        <v>92.25</v>
      </c>
    </row>
    <row r="1967">
      <c r="A1967" s="2">
        <f>IFERROR(__xludf.DUMMYFUNCTION("""COMPUTED_VALUE"""),43031.66666666667)</f>
        <v>43031.66667</v>
      </c>
      <c r="B1967" s="1">
        <f>IFERROR(__xludf.DUMMYFUNCTION("""COMPUTED_VALUE"""),91.48)</f>
        <v>91.48</v>
      </c>
    </row>
    <row r="1968">
      <c r="A1968" s="2">
        <f>IFERROR(__xludf.DUMMYFUNCTION("""COMPUTED_VALUE"""),43032.66666666667)</f>
        <v>43032.66667</v>
      </c>
      <c r="B1968" s="1">
        <f>IFERROR(__xludf.DUMMYFUNCTION("""COMPUTED_VALUE"""),91.7)</f>
        <v>91.7</v>
      </c>
    </row>
    <row r="1969">
      <c r="A1969" s="2">
        <f>IFERROR(__xludf.DUMMYFUNCTION("""COMPUTED_VALUE"""),43033.66666666667)</f>
        <v>43033.66667</v>
      </c>
      <c r="B1969" s="1">
        <f>IFERROR(__xludf.DUMMYFUNCTION("""COMPUTED_VALUE"""),91.03)</f>
        <v>91.03</v>
      </c>
    </row>
    <row r="1970">
      <c r="A1970" s="2">
        <f>IFERROR(__xludf.DUMMYFUNCTION("""COMPUTED_VALUE"""),43034.66666666667)</f>
        <v>43034.66667</v>
      </c>
      <c r="B1970" s="1">
        <f>IFERROR(__xludf.DUMMYFUNCTION("""COMPUTED_VALUE"""),91.32)</f>
        <v>91.32</v>
      </c>
    </row>
    <row r="1971">
      <c r="A1971" s="2">
        <f>IFERROR(__xludf.DUMMYFUNCTION("""COMPUTED_VALUE"""),43035.66666666667)</f>
        <v>43035.66667</v>
      </c>
      <c r="B1971" s="1">
        <f>IFERROR(__xludf.DUMMYFUNCTION("""COMPUTED_VALUE"""),91.73)</f>
        <v>91.73</v>
      </c>
    </row>
    <row r="1972">
      <c r="A1972" s="2">
        <f>IFERROR(__xludf.DUMMYFUNCTION("""COMPUTED_VALUE"""),43038.66666666667)</f>
        <v>43038.66667</v>
      </c>
      <c r="B1972" s="1">
        <f>IFERROR(__xludf.DUMMYFUNCTION("""COMPUTED_VALUE"""),92.21)</f>
        <v>92.21</v>
      </c>
    </row>
    <row r="1973">
      <c r="A1973" s="2">
        <f>IFERROR(__xludf.DUMMYFUNCTION("""COMPUTED_VALUE"""),43039.66666666667)</f>
        <v>43039.66667</v>
      </c>
      <c r="B1973" s="1">
        <f>IFERROR(__xludf.DUMMYFUNCTION("""COMPUTED_VALUE"""),92.58)</f>
        <v>92.58</v>
      </c>
    </row>
    <row r="1974">
      <c r="A1974" s="2">
        <f>IFERROR(__xludf.DUMMYFUNCTION("""COMPUTED_VALUE"""),43040.66666666667)</f>
        <v>43040.66667</v>
      </c>
      <c r="B1974" s="1">
        <f>IFERROR(__xludf.DUMMYFUNCTION("""COMPUTED_VALUE"""),93.77)</f>
        <v>93.77</v>
      </c>
    </row>
    <row r="1975">
      <c r="A1975" s="2">
        <f>IFERROR(__xludf.DUMMYFUNCTION("""COMPUTED_VALUE"""),43041.66666666667)</f>
        <v>43041.66667</v>
      </c>
      <c r="B1975" s="1">
        <f>IFERROR(__xludf.DUMMYFUNCTION("""COMPUTED_VALUE"""),93.5)</f>
        <v>93.5</v>
      </c>
    </row>
    <row r="1976">
      <c r="A1976" s="2">
        <f>IFERROR(__xludf.DUMMYFUNCTION("""COMPUTED_VALUE"""),43042.66666666667)</f>
        <v>43042.66667</v>
      </c>
      <c r="B1976" s="1">
        <f>IFERROR(__xludf.DUMMYFUNCTION("""COMPUTED_VALUE"""),93.84)</f>
        <v>93.84</v>
      </c>
    </row>
    <row r="1977">
      <c r="A1977" s="2">
        <f>IFERROR(__xludf.DUMMYFUNCTION("""COMPUTED_VALUE"""),43045.66666666667)</f>
        <v>43045.66667</v>
      </c>
      <c r="B1977" s="1">
        <f>IFERROR(__xludf.DUMMYFUNCTION("""COMPUTED_VALUE"""),96.18)</f>
        <v>96.18</v>
      </c>
    </row>
    <row r="1978">
      <c r="A1978" s="2">
        <f>IFERROR(__xludf.DUMMYFUNCTION("""COMPUTED_VALUE"""),43046.66666666667)</f>
        <v>43046.66667</v>
      </c>
      <c r="B1978" s="1">
        <f>IFERROR(__xludf.DUMMYFUNCTION("""COMPUTED_VALUE"""),95.99)</f>
        <v>95.99</v>
      </c>
    </row>
    <row r="1979">
      <c r="A1979" s="2">
        <f>IFERROR(__xludf.DUMMYFUNCTION("""COMPUTED_VALUE"""),43047.66666666667)</f>
        <v>43047.66667</v>
      </c>
      <c r="B1979" s="1">
        <f>IFERROR(__xludf.DUMMYFUNCTION("""COMPUTED_VALUE"""),95.52)</f>
        <v>95.52</v>
      </c>
    </row>
    <row r="1980">
      <c r="A1980" s="2">
        <f>IFERROR(__xludf.DUMMYFUNCTION("""COMPUTED_VALUE"""),43048.66666666667)</f>
        <v>43048.66667</v>
      </c>
      <c r="B1980" s="1">
        <f>IFERROR(__xludf.DUMMYFUNCTION("""COMPUTED_VALUE"""),95.83)</f>
        <v>95.83</v>
      </c>
    </row>
    <row r="1981">
      <c r="A1981" s="2">
        <f>IFERROR(__xludf.DUMMYFUNCTION("""COMPUTED_VALUE"""),43049.66666666667)</f>
        <v>43049.66667</v>
      </c>
      <c r="B1981" s="1">
        <f>IFERROR(__xludf.DUMMYFUNCTION("""COMPUTED_VALUE"""),95.37)</f>
        <v>95.37</v>
      </c>
    </row>
    <row r="1982">
      <c r="A1982" s="2">
        <f>IFERROR(__xludf.DUMMYFUNCTION("""COMPUTED_VALUE"""),43052.66666666667)</f>
        <v>43052.66667</v>
      </c>
      <c r="B1982" s="1">
        <f>IFERROR(__xludf.DUMMYFUNCTION("""COMPUTED_VALUE"""),94.65)</f>
        <v>94.65</v>
      </c>
    </row>
    <row r="1983">
      <c r="A1983" s="2">
        <f>IFERROR(__xludf.DUMMYFUNCTION("""COMPUTED_VALUE"""),43053.66666666667)</f>
        <v>43053.66667</v>
      </c>
      <c r="B1983" s="1">
        <f>IFERROR(__xludf.DUMMYFUNCTION("""COMPUTED_VALUE"""),93.07)</f>
        <v>93.07</v>
      </c>
    </row>
    <row r="1984">
      <c r="A1984" s="2">
        <f>IFERROR(__xludf.DUMMYFUNCTION("""COMPUTED_VALUE"""),43054.66666666667)</f>
        <v>43054.66667</v>
      </c>
      <c r="B1984" s="1">
        <f>IFERROR(__xludf.DUMMYFUNCTION("""COMPUTED_VALUE"""),91.98)</f>
        <v>91.98</v>
      </c>
    </row>
    <row r="1985">
      <c r="A1985" s="2">
        <f>IFERROR(__xludf.DUMMYFUNCTION("""COMPUTED_VALUE"""),43055.66666666667)</f>
        <v>43055.66667</v>
      </c>
      <c r="B1985" s="1">
        <f>IFERROR(__xludf.DUMMYFUNCTION("""COMPUTED_VALUE"""),91.65)</f>
        <v>91.65</v>
      </c>
    </row>
    <row r="1986">
      <c r="A1986" s="2">
        <f>IFERROR(__xludf.DUMMYFUNCTION("""COMPUTED_VALUE"""),43056.66666666667)</f>
        <v>43056.66667</v>
      </c>
      <c r="B1986" s="1">
        <f>IFERROR(__xludf.DUMMYFUNCTION("""COMPUTED_VALUE"""),92.26)</f>
        <v>92.26</v>
      </c>
    </row>
    <row r="1987">
      <c r="A1987" s="2">
        <f>IFERROR(__xludf.DUMMYFUNCTION("""COMPUTED_VALUE"""),43059.66666666667)</f>
        <v>43059.66667</v>
      </c>
      <c r="B1987" s="1">
        <f>IFERROR(__xludf.DUMMYFUNCTION("""COMPUTED_VALUE"""),92.04)</f>
        <v>92.04</v>
      </c>
    </row>
    <row r="1988">
      <c r="A1988" s="2">
        <f>IFERROR(__xludf.DUMMYFUNCTION("""COMPUTED_VALUE"""),43060.66666666667)</f>
        <v>43060.66667</v>
      </c>
      <c r="B1988" s="1">
        <f>IFERROR(__xludf.DUMMYFUNCTION("""COMPUTED_VALUE"""),92.2)</f>
        <v>92.2</v>
      </c>
    </row>
    <row r="1989">
      <c r="A1989" s="2">
        <f>IFERROR(__xludf.DUMMYFUNCTION("""COMPUTED_VALUE"""),43061.66666666667)</f>
        <v>43061.66667</v>
      </c>
      <c r="B1989" s="1">
        <f>IFERROR(__xludf.DUMMYFUNCTION("""COMPUTED_VALUE"""),92.79)</f>
        <v>92.79</v>
      </c>
    </row>
    <row r="1990">
      <c r="A1990" s="2">
        <f>IFERROR(__xludf.DUMMYFUNCTION("""COMPUTED_VALUE"""),43063.66666666667)</f>
        <v>43063.66667</v>
      </c>
      <c r="B1990" s="1">
        <f>IFERROR(__xludf.DUMMYFUNCTION("""COMPUTED_VALUE"""),93.0)</f>
        <v>93</v>
      </c>
    </row>
    <row r="1991">
      <c r="A1991" s="2">
        <f>IFERROR(__xludf.DUMMYFUNCTION("""COMPUTED_VALUE"""),43066.66666666667)</f>
        <v>43066.66667</v>
      </c>
      <c r="B1991" s="1">
        <f>IFERROR(__xludf.DUMMYFUNCTION("""COMPUTED_VALUE"""),91.85)</f>
        <v>91.85</v>
      </c>
    </row>
    <row r="1992">
      <c r="A1992" s="2">
        <f>IFERROR(__xludf.DUMMYFUNCTION("""COMPUTED_VALUE"""),43067.66666666667)</f>
        <v>43067.66667</v>
      </c>
      <c r="B1992" s="1">
        <f>IFERROR(__xludf.DUMMYFUNCTION("""COMPUTED_VALUE"""),92.56)</f>
        <v>92.56</v>
      </c>
    </row>
    <row r="1993">
      <c r="A1993" s="2">
        <f>IFERROR(__xludf.DUMMYFUNCTION("""COMPUTED_VALUE"""),43068.66666666667)</f>
        <v>43068.66667</v>
      </c>
      <c r="B1993" s="1">
        <f>IFERROR(__xludf.DUMMYFUNCTION("""COMPUTED_VALUE"""),93.01)</f>
        <v>93.01</v>
      </c>
    </row>
    <row r="1994">
      <c r="A1994" s="2">
        <f>IFERROR(__xludf.DUMMYFUNCTION("""COMPUTED_VALUE"""),43069.66666666667)</f>
        <v>43069.66667</v>
      </c>
      <c r="B1994" s="1">
        <f>IFERROR(__xludf.DUMMYFUNCTION("""COMPUTED_VALUE"""),94.49)</f>
        <v>94.49</v>
      </c>
    </row>
    <row r="1995">
      <c r="A1995" s="2">
        <f>IFERROR(__xludf.DUMMYFUNCTION("""COMPUTED_VALUE"""),43070.66666666667)</f>
        <v>43070.66667</v>
      </c>
      <c r="B1995" s="1">
        <f>IFERROR(__xludf.DUMMYFUNCTION("""COMPUTED_VALUE"""),95.49)</f>
        <v>95.49</v>
      </c>
    </row>
    <row r="1996">
      <c r="A1996" s="2">
        <f>IFERROR(__xludf.DUMMYFUNCTION("""COMPUTED_VALUE"""),43073.66666666667)</f>
        <v>43073.66667</v>
      </c>
      <c r="B1996" s="1">
        <f>IFERROR(__xludf.DUMMYFUNCTION("""COMPUTED_VALUE"""),95.35)</f>
        <v>95.35</v>
      </c>
    </row>
    <row r="1997">
      <c r="A1997" s="2">
        <f>IFERROR(__xludf.DUMMYFUNCTION("""COMPUTED_VALUE"""),43074.66666666667)</f>
        <v>43074.66667</v>
      </c>
      <c r="B1997" s="1">
        <f>IFERROR(__xludf.DUMMYFUNCTION("""COMPUTED_VALUE"""),94.92)</f>
        <v>94.92</v>
      </c>
    </row>
    <row r="1998">
      <c r="A1998" s="2">
        <f>IFERROR(__xludf.DUMMYFUNCTION("""COMPUTED_VALUE"""),43075.66666666667)</f>
        <v>43075.66667</v>
      </c>
      <c r="B1998" s="1">
        <f>IFERROR(__xludf.DUMMYFUNCTION("""COMPUTED_VALUE"""),93.42)</f>
        <v>93.42</v>
      </c>
    </row>
    <row r="1999">
      <c r="A1999" s="2">
        <f>IFERROR(__xludf.DUMMYFUNCTION("""COMPUTED_VALUE"""),43076.66666666667)</f>
        <v>43076.66667</v>
      </c>
      <c r="B1999" s="1">
        <f>IFERROR(__xludf.DUMMYFUNCTION("""COMPUTED_VALUE"""),93.8)</f>
        <v>93.8</v>
      </c>
    </row>
    <row r="2000">
      <c r="A2000" s="2">
        <f>IFERROR(__xludf.DUMMYFUNCTION("""COMPUTED_VALUE"""),43077.66666666667)</f>
        <v>43077.66667</v>
      </c>
      <c r="B2000" s="1">
        <f>IFERROR(__xludf.DUMMYFUNCTION("""COMPUTED_VALUE"""),94.66)</f>
        <v>94.66</v>
      </c>
    </row>
    <row r="2001">
      <c r="A2001" s="2">
        <f>IFERROR(__xludf.DUMMYFUNCTION("""COMPUTED_VALUE"""),43080.66666666667)</f>
        <v>43080.66667</v>
      </c>
      <c r="B2001" s="1">
        <f>IFERROR(__xludf.DUMMYFUNCTION("""COMPUTED_VALUE"""),95.46)</f>
        <v>95.46</v>
      </c>
    </row>
    <row r="2002">
      <c r="A2002" s="2">
        <f>IFERROR(__xludf.DUMMYFUNCTION("""COMPUTED_VALUE"""),43081.66666666667)</f>
        <v>43081.66667</v>
      </c>
      <c r="B2002" s="1">
        <f>IFERROR(__xludf.DUMMYFUNCTION("""COMPUTED_VALUE"""),95.07)</f>
        <v>95.07</v>
      </c>
    </row>
    <row r="2003">
      <c r="A2003" s="2">
        <f>IFERROR(__xludf.DUMMYFUNCTION("""COMPUTED_VALUE"""),43082.66666666667)</f>
        <v>43082.66667</v>
      </c>
      <c r="B2003" s="1">
        <f>IFERROR(__xludf.DUMMYFUNCTION("""COMPUTED_VALUE"""),94.96)</f>
        <v>94.96</v>
      </c>
    </row>
    <row r="2004">
      <c r="A2004" s="2">
        <f>IFERROR(__xludf.DUMMYFUNCTION("""COMPUTED_VALUE"""),43083.66666666667)</f>
        <v>43083.66667</v>
      </c>
      <c r="B2004" s="1">
        <f>IFERROR(__xludf.DUMMYFUNCTION("""COMPUTED_VALUE"""),93.94)</f>
        <v>93.94</v>
      </c>
    </row>
    <row r="2005">
      <c r="A2005" s="2">
        <f>IFERROR(__xludf.DUMMYFUNCTION("""COMPUTED_VALUE"""),43084.66666666667)</f>
        <v>43084.66667</v>
      </c>
      <c r="B2005" s="1">
        <f>IFERROR(__xludf.DUMMYFUNCTION("""COMPUTED_VALUE"""),93.81)</f>
        <v>93.81</v>
      </c>
    </row>
    <row r="2006">
      <c r="A2006" s="2">
        <f>IFERROR(__xludf.DUMMYFUNCTION("""COMPUTED_VALUE"""),43087.66666666667)</f>
        <v>43087.66667</v>
      </c>
      <c r="B2006" s="1">
        <f>IFERROR(__xludf.DUMMYFUNCTION("""COMPUTED_VALUE"""),94.71)</f>
        <v>94.71</v>
      </c>
    </row>
    <row r="2007">
      <c r="A2007" s="2">
        <f>IFERROR(__xludf.DUMMYFUNCTION("""COMPUTED_VALUE"""),43088.66666666667)</f>
        <v>43088.66667</v>
      </c>
      <c r="B2007" s="1">
        <f>IFERROR(__xludf.DUMMYFUNCTION("""COMPUTED_VALUE"""),94.74)</f>
        <v>94.74</v>
      </c>
    </row>
    <row r="2008">
      <c r="A2008" s="2">
        <f>IFERROR(__xludf.DUMMYFUNCTION("""COMPUTED_VALUE"""),43089.66666666667)</f>
        <v>43089.66667</v>
      </c>
      <c r="B2008" s="1">
        <f>IFERROR(__xludf.DUMMYFUNCTION("""COMPUTED_VALUE"""),96.19)</f>
        <v>96.19</v>
      </c>
    </row>
    <row r="2009">
      <c r="A2009" s="2">
        <f>IFERROR(__xludf.DUMMYFUNCTION("""COMPUTED_VALUE"""),43090.66666666667)</f>
        <v>43090.66667</v>
      </c>
      <c r="B2009" s="1">
        <f>IFERROR(__xludf.DUMMYFUNCTION("""COMPUTED_VALUE"""),98.23)</f>
        <v>98.23</v>
      </c>
    </row>
    <row r="2010">
      <c r="A2010" s="2">
        <f>IFERROR(__xludf.DUMMYFUNCTION("""COMPUTED_VALUE"""),43091.66666666667)</f>
        <v>43091.66667</v>
      </c>
      <c r="B2010" s="1">
        <f>IFERROR(__xludf.DUMMYFUNCTION("""COMPUTED_VALUE"""),98.56)</f>
        <v>98.56</v>
      </c>
    </row>
    <row r="2011">
      <c r="A2011" s="2">
        <f>IFERROR(__xludf.DUMMYFUNCTION("""COMPUTED_VALUE"""),43095.66666666667)</f>
        <v>43095.66667</v>
      </c>
      <c r="B2011" s="1">
        <f>IFERROR(__xludf.DUMMYFUNCTION("""COMPUTED_VALUE"""),99.57)</f>
        <v>99.57</v>
      </c>
    </row>
    <row r="2012">
      <c r="A2012" s="2">
        <f>IFERROR(__xludf.DUMMYFUNCTION("""COMPUTED_VALUE"""),43096.66666666667)</f>
        <v>43096.66667</v>
      </c>
      <c r="B2012" s="1">
        <f>IFERROR(__xludf.DUMMYFUNCTION("""COMPUTED_VALUE"""),99.18)</f>
        <v>99.18</v>
      </c>
    </row>
    <row r="2013">
      <c r="A2013" s="2">
        <f>IFERROR(__xludf.DUMMYFUNCTION("""COMPUTED_VALUE"""),43097.66666666667)</f>
        <v>43097.66667</v>
      </c>
      <c r="B2013" s="1">
        <f>IFERROR(__xludf.DUMMYFUNCTION("""COMPUTED_VALUE"""),99.31)</f>
        <v>99.31</v>
      </c>
    </row>
    <row r="2014">
      <c r="A2014" s="2">
        <f>IFERROR(__xludf.DUMMYFUNCTION("""COMPUTED_VALUE"""),43098.66666666667)</f>
        <v>43098.66667</v>
      </c>
      <c r="B2014" s="1">
        <f>IFERROR(__xludf.DUMMYFUNCTION("""COMPUTED_VALUE"""),98.95)</f>
        <v>98.95</v>
      </c>
    </row>
    <row r="2015">
      <c r="A2015" s="2">
        <f>IFERROR(__xludf.DUMMYFUNCTION("""COMPUTED_VALUE"""),43102.66666666667)</f>
        <v>43102.66667</v>
      </c>
      <c r="B2015" s="1">
        <f>IFERROR(__xludf.DUMMYFUNCTION("""COMPUTED_VALUE"""),100.73)</f>
        <v>100.73</v>
      </c>
    </row>
    <row r="2016">
      <c r="A2016" s="2">
        <f>IFERROR(__xludf.DUMMYFUNCTION("""COMPUTED_VALUE"""),43103.66666666667)</f>
        <v>43103.66667</v>
      </c>
      <c r="B2016" s="1">
        <f>IFERROR(__xludf.DUMMYFUNCTION("""COMPUTED_VALUE"""),102.26)</f>
        <v>102.26</v>
      </c>
    </row>
    <row r="2017">
      <c r="A2017" s="2">
        <f>IFERROR(__xludf.DUMMYFUNCTION("""COMPUTED_VALUE"""),43104.66666666667)</f>
        <v>43104.66667</v>
      </c>
      <c r="B2017" s="1">
        <f>IFERROR(__xludf.DUMMYFUNCTION("""COMPUTED_VALUE"""),102.81)</f>
        <v>102.81</v>
      </c>
    </row>
    <row r="2018">
      <c r="A2018" s="2">
        <f>IFERROR(__xludf.DUMMYFUNCTION("""COMPUTED_VALUE"""),43105.66666666667)</f>
        <v>43105.66667</v>
      </c>
      <c r="B2018" s="1">
        <f>IFERROR(__xludf.DUMMYFUNCTION("""COMPUTED_VALUE"""),102.78)</f>
        <v>102.78</v>
      </c>
    </row>
    <row r="2019">
      <c r="A2019" s="2">
        <f>IFERROR(__xludf.DUMMYFUNCTION("""COMPUTED_VALUE"""),43108.66666666667)</f>
        <v>43108.66667</v>
      </c>
      <c r="B2019" s="1">
        <f>IFERROR(__xludf.DUMMYFUNCTION("""COMPUTED_VALUE"""),103.36)</f>
        <v>103.36</v>
      </c>
    </row>
    <row r="2020">
      <c r="A2020" s="2">
        <f>IFERROR(__xludf.DUMMYFUNCTION("""COMPUTED_VALUE"""),43109.66666666667)</f>
        <v>43109.66667</v>
      </c>
      <c r="B2020" s="1">
        <f>IFERROR(__xludf.DUMMYFUNCTION("""COMPUTED_VALUE"""),103.13)</f>
        <v>103.13</v>
      </c>
    </row>
    <row r="2021">
      <c r="A2021" s="2">
        <f>IFERROR(__xludf.DUMMYFUNCTION("""COMPUTED_VALUE"""),43110.66666666667)</f>
        <v>43110.66667</v>
      </c>
      <c r="B2021" s="1">
        <f>IFERROR(__xludf.DUMMYFUNCTION("""COMPUTED_VALUE"""),102.97)</f>
        <v>102.97</v>
      </c>
    </row>
    <row r="2022">
      <c r="A2022" s="2">
        <f>IFERROR(__xludf.DUMMYFUNCTION("""COMPUTED_VALUE"""),43111.66666666667)</f>
        <v>43111.66667</v>
      </c>
      <c r="B2022" s="1">
        <f>IFERROR(__xludf.DUMMYFUNCTION("""COMPUTED_VALUE"""),105.11)</f>
        <v>105.11</v>
      </c>
    </row>
    <row r="2023">
      <c r="A2023" s="2">
        <f>IFERROR(__xludf.DUMMYFUNCTION("""COMPUTED_VALUE"""),43112.66666666667)</f>
        <v>43112.66667</v>
      </c>
      <c r="B2023" s="1">
        <f>IFERROR(__xludf.DUMMYFUNCTION("""COMPUTED_VALUE"""),105.99)</f>
        <v>105.99</v>
      </c>
    </row>
    <row r="2024">
      <c r="A2024" s="2">
        <f>IFERROR(__xludf.DUMMYFUNCTION("""COMPUTED_VALUE"""),43116.66666666667)</f>
        <v>43116.66667</v>
      </c>
      <c r="B2024" s="1">
        <f>IFERROR(__xludf.DUMMYFUNCTION("""COMPUTED_VALUE"""),104.69)</f>
        <v>104.69</v>
      </c>
    </row>
    <row r="2025">
      <c r="A2025" s="2">
        <f>IFERROR(__xludf.DUMMYFUNCTION("""COMPUTED_VALUE"""),43117.66666666667)</f>
        <v>43117.66667</v>
      </c>
      <c r="B2025" s="1">
        <f>IFERROR(__xludf.DUMMYFUNCTION("""COMPUTED_VALUE"""),105.49)</f>
        <v>105.49</v>
      </c>
    </row>
    <row r="2026">
      <c r="A2026" s="2">
        <f>IFERROR(__xludf.DUMMYFUNCTION("""COMPUTED_VALUE"""),43118.66666666667)</f>
        <v>43118.66667</v>
      </c>
      <c r="B2026" s="1">
        <f>IFERROR(__xludf.DUMMYFUNCTION("""COMPUTED_VALUE"""),104.61)</f>
        <v>104.61</v>
      </c>
    </row>
    <row r="2027">
      <c r="A2027" s="2">
        <f>IFERROR(__xludf.DUMMYFUNCTION("""COMPUTED_VALUE"""),43119.66666666667)</f>
        <v>43119.66667</v>
      </c>
      <c r="B2027" s="1">
        <f>IFERROR(__xludf.DUMMYFUNCTION("""COMPUTED_VALUE"""),104.5)</f>
        <v>104.5</v>
      </c>
    </row>
    <row r="2028">
      <c r="A2028" s="2">
        <f>IFERROR(__xludf.DUMMYFUNCTION("""COMPUTED_VALUE"""),43122.66666666667)</f>
        <v>43122.66667</v>
      </c>
      <c r="B2028" s="1">
        <f>IFERROR(__xludf.DUMMYFUNCTION("""COMPUTED_VALUE"""),106.7)</f>
        <v>106.7</v>
      </c>
    </row>
    <row r="2029">
      <c r="A2029" s="2">
        <f>IFERROR(__xludf.DUMMYFUNCTION("""COMPUTED_VALUE"""),43123.66666666667)</f>
        <v>43123.66667</v>
      </c>
      <c r="B2029" s="1">
        <f>IFERROR(__xludf.DUMMYFUNCTION("""COMPUTED_VALUE"""),106.66)</f>
        <v>106.66</v>
      </c>
    </row>
    <row r="2030">
      <c r="A2030" s="2">
        <f>IFERROR(__xludf.DUMMYFUNCTION("""COMPUTED_VALUE"""),43124.66666666667)</f>
        <v>43124.66667</v>
      </c>
      <c r="B2030" s="1">
        <f>IFERROR(__xludf.DUMMYFUNCTION("""COMPUTED_VALUE"""),106.28)</f>
        <v>106.28</v>
      </c>
    </row>
    <row r="2031">
      <c r="A2031" s="2">
        <f>IFERROR(__xludf.DUMMYFUNCTION("""COMPUTED_VALUE"""),43125.66666666667)</f>
        <v>43125.66667</v>
      </c>
      <c r="B2031" s="1">
        <f>IFERROR(__xludf.DUMMYFUNCTION("""COMPUTED_VALUE"""),105.35)</f>
        <v>105.35</v>
      </c>
    </row>
    <row r="2032">
      <c r="A2032" s="2">
        <f>IFERROR(__xludf.DUMMYFUNCTION("""COMPUTED_VALUE"""),43126.66666666667)</f>
        <v>43126.66667</v>
      </c>
      <c r="B2032" s="1">
        <f>IFERROR(__xludf.DUMMYFUNCTION("""COMPUTED_VALUE"""),105.96)</f>
        <v>105.96</v>
      </c>
    </row>
    <row r="2033">
      <c r="A2033" s="2">
        <f>IFERROR(__xludf.DUMMYFUNCTION("""COMPUTED_VALUE"""),43129.66666666667)</f>
        <v>43129.66667</v>
      </c>
      <c r="B2033" s="1">
        <f>IFERROR(__xludf.DUMMYFUNCTION("""COMPUTED_VALUE"""),104.3)</f>
        <v>104.3</v>
      </c>
    </row>
    <row r="2034">
      <c r="A2034" s="2">
        <f>IFERROR(__xludf.DUMMYFUNCTION("""COMPUTED_VALUE"""),43130.66666666667)</f>
        <v>43130.66667</v>
      </c>
      <c r="B2034" s="1">
        <f>IFERROR(__xludf.DUMMYFUNCTION("""COMPUTED_VALUE"""),102.04)</f>
        <v>102.04</v>
      </c>
    </row>
    <row r="2035">
      <c r="A2035" s="2">
        <f>IFERROR(__xludf.DUMMYFUNCTION("""COMPUTED_VALUE"""),43131.66666666667)</f>
        <v>43131.66667</v>
      </c>
      <c r="B2035" s="1">
        <f>IFERROR(__xludf.DUMMYFUNCTION("""COMPUTED_VALUE"""),102.07)</f>
        <v>102.07</v>
      </c>
    </row>
    <row r="2036">
      <c r="A2036" s="2">
        <f>IFERROR(__xludf.DUMMYFUNCTION("""COMPUTED_VALUE"""),43132.66666666667)</f>
        <v>43132.66667</v>
      </c>
      <c r="B2036" s="1">
        <f>IFERROR(__xludf.DUMMYFUNCTION("""COMPUTED_VALUE"""),103.27)</f>
        <v>103.27</v>
      </c>
    </row>
    <row r="2037">
      <c r="A2037" s="2">
        <f>IFERROR(__xludf.DUMMYFUNCTION("""COMPUTED_VALUE"""),43133.66666666667)</f>
        <v>43133.66667</v>
      </c>
      <c r="B2037" s="1">
        <f>IFERROR(__xludf.DUMMYFUNCTION("""COMPUTED_VALUE"""),98.83)</f>
        <v>98.83</v>
      </c>
    </row>
    <row r="2038">
      <c r="A2038" s="2">
        <f>IFERROR(__xludf.DUMMYFUNCTION("""COMPUTED_VALUE"""),43136.66666666667)</f>
        <v>43136.66667</v>
      </c>
      <c r="B2038" s="1">
        <f>IFERROR(__xludf.DUMMYFUNCTION("""COMPUTED_VALUE"""),94.77)</f>
        <v>94.77</v>
      </c>
    </row>
    <row r="2039">
      <c r="A2039" s="2">
        <f>IFERROR(__xludf.DUMMYFUNCTION("""COMPUTED_VALUE"""),43137.66666666667)</f>
        <v>43137.66667</v>
      </c>
      <c r="B2039" s="1">
        <f>IFERROR(__xludf.DUMMYFUNCTION("""COMPUTED_VALUE"""),95.72)</f>
        <v>95.72</v>
      </c>
    </row>
    <row r="2040">
      <c r="A2040" s="2">
        <f>IFERROR(__xludf.DUMMYFUNCTION("""COMPUTED_VALUE"""),43138.66666666667)</f>
        <v>43138.66667</v>
      </c>
      <c r="B2040" s="1">
        <f>IFERROR(__xludf.DUMMYFUNCTION("""COMPUTED_VALUE"""),93.97)</f>
        <v>93.97</v>
      </c>
    </row>
    <row r="2041">
      <c r="A2041" s="2">
        <f>IFERROR(__xludf.DUMMYFUNCTION("""COMPUTED_VALUE"""),43139.66666666667)</f>
        <v>43139.66667</v>
      </c>
      <c r="B2041" s="1">
        <f>IFERROR(__xludf.DUMMYFUNCTION("""COMPUTED_VALUE"""),90.93)</f>
        <v>90.93</v>
      </c>
    </row>
    <row r="2042">
      <c r="A2042" s="2">
        <f>IFERROR(__xludf.DUMMYFUNCTION("""COMPUTED_VALUE"""),43140.66666666667)</f>
        <v>43140.66667</v>
      </c>
      <c r="B2042" s="1">
        <f>IFERROR(__xludf.DUMMYFUNCTION("""COMPUTED_VALUE"""),90.8)</f>
        <v>90.8</v>
      </c>
    </row>
    <row r="2043">
      <c r="A2043" s="2">
        <f>IFERROR(__xludf.DUMMYFUNCTION("""COMPUTED_VALUE"""),43143.66666666667)</f>
        <v>43143.66667</v>
      </c>
      <c r="B2043" s="1">
        <f>IFERROR(__xludf.DUMMYFUNCTION("""COMPUTED_VALUE"""),92.44)</f>
        <v>92.44</v>
      </c>
    </row>
    <row r="2044">
      <c r="A2044" s="2">
        <f>IFERROR(__xludf.DUMMYFUNCTION("""COMPUTED_VALUE"""),43144.66666666667)</f>
        <v>43144.66667</v>
      </c>
      <c r="B2044" s="1">
        <f>IFERROR(__xludf.DUMMYFUNCTION("""COMPUTED_VALUE"""),92.03)</f>
        <v>92.03</v>
      </c>
    </row>
    <row r="2045">
      <c r="A2045" s="2">
        <f>IFERROR(__xludf.DUMMYFUNCTION("""COMPUTED_VALUE"""),43145.66666666667)</f>
        <v>43145.66667</v>
      </c>
      <c r="B2045" s="1">
        <f>IFERROR(__xludf.DUMMYFUNCTION("""COMPUTED_VALUE"""),93.54)</f>
        <v>93.54</v>
      </c>
    </row>
    <row r="2046">
      <c r="A2046" s="2">
        <f>IFERROR(__xludf.DUMMYFUNCTION("""COMPUTED_VALUE"""),43146.66666666667)</f>
        <v>43146.66667</v>
      </c>
      <c r="B2046" s="1">
        <f>IFERROR(__xludf.DUMMYFUNCTION("""COMPUTED_VALUE"""),93.38)</f>
        <v>93.38</v>
      </c>
    </row>
    <row r="2047">
      <c r="A2047" s="2">
        <f>IFERROR(__xludf.DUMMYFUNCTION("""COMPUTED_VALUE"""),43147.66666666667)</f>
        <v>43147.66667</v>
      </c>
      <c r="B2047" s="1">
        <f>IFERROR(__xludf.DUMMYFUNCTION("""COMPUTED_VALUE"""),93.16)</f>
        <v>93.16</v>
      </c>
    </row>
    <row r="2048">
      <c r="A2048" s="2">
        <f>IFERROR(__xludf.DUMMYFUNCTION("""COMPUTED_VALUE"""),43151.66666666667)</f>
        <v>43151.66667</v>
      </c>
      <c r="B2048" s="1">
        <f>IFERROR(__xludf.DUMMYFUNCTION("""COMPUTED_VALUE"""),92.62)</f>
        <v>92.62</v>
      </c>
    </row>
    <row r="2049">
      <c r="A2049" s="2">
        <f>IFERROR(__xludf.DUMMYFUNCTION("""COMPUTED_VALUE"""),43152.66666666667)</f>
        <v>43152.66667</v>
      </c>
      <c r="B2049" s="1">
        <f>IFERROR(__xludf.DUMMYFUNCTION("""COMPUTED_VALUE"""),91.13)</f>
        <v>91.13</v>
      </c>
    </row>
    <row r="2050">
      <c r="A2050" s="2">
        <f>IFERROR(__xludf.DUMMYFUNCTION("""COMPUTED_VALUE"""),43153.66666666667)</f>
        <v>43153.66667</v>
      </c>
      <c r="B2050" s="1">
        <f>IFERROR(__xludf.DUMMYFUNCTION("""COMPUTED_VALUE"""),92.12)</f>
        <v>92.12</v>
      </c>
    </row>
    <row r="2051">
      <c r="A2051" s="2">
        <f>IFERROR(__xludf.DUMMYFUNCTION("""COMPUTED_VALUE"""),43154.66666666667)</f>
        <v>43154.66667</v>
      </c>
      <c r="B2051" s="1">
        <f>IFERROR(__xludf.DUMMYFUNCTION("""COMPUTED_VALUE"""),94.19)</f>
        <v>94.19</v>
      </c>
    </row>
    <row r="2052">
      <c r="A2052" s="2">
        <f>IFERROR(__xludf.DUMMYFUNCTION("""COMPUTED_VALUE"""),43157.66666666667)</f>
        <v>43157.66667</v>
      </c>
      <c r="B2052" s="1">
        <f>IFERROR(__xludf.DUMMYFUNCTION("""COMPUTED_VALUE"""),94.76)</f>
        <v>94.76</v>
      </c>
    </row>
    <row r="2053">
      <c r="A2053" s="2">
        <f>IFERROR(__xludf.DUMMYFUNCTION("""COMPUTED_VALUE"""),43158.66666666667)</f>
        <v>43158.66667</v>
      </c>
      <c r="B2053" s="1">
        <f>IFERROR(__xludf.DUMMYFUNCTION("""COMPUTED_VALUE"""),93.45)</f>
        <v>93.45</v>
      </c>
    </row>
    <row r="2054">
      <c r="A2054" s="2">
        <f>IFERROR(__xludf.DUMMYFUNCTION("""COMPUTED_VALUE"""),43159.66666666667)</f>
        <v>43159.66667</v>
      </c>
      <c r="B2054" s="1">
        <f>IFERROR(__xludf.DUMMYFUNCTION("""COMPUTED_VALUE"""),91.11)</f>
        <v>91.11</v>
      </c>
    </row>
    <row r="2055">
      <c r="A2055" s="2">
        <f>IFERROR(__xludf.DUMMYFUNCTION("""COMPUTED_VALUE"""),43160.66666666667)</f>
        <v>43160.66667</v>
      </c>
      <c r="B2055" s="1">
        <f>IFERROR(__xludf.DUMMYFUNCTION("""COMPUTED_VALUE"""),91.15)</f>
        <v>91.15</v>
      </c>
    </row>
    <row r="2056">
      <c r="A2056" s="2">
        <f>IFERROR(__xludf.DUMMYFUNCTION("""COMPUTED_VALUE"""),43161.66666666667)</f>
        <v>43161.66667</v>
      </c>
      <c r="B2056" s="1">
        <f>IFERROR(__xludf.DUMMYFUNCTION("""COMPUTED_VALUE"""),91.66)</f>
        <v>91.66</v>
      </c>
    </row>
    <row r="2057">
      <c r="A2057" s="2">
        <f>IFERROR(__xludf.DUMMYFUNCTION("""COMPUTED_VALUE"""),43164.66666666667)</f>
        <v>43164.66667</v>
      </c>
      <c r="B2057" s="1">
        <f>IFERROR(__xludf.DUMMYFUNCTION("""COMPUTED_VALUE"""),92.82)</f>
        <v>92.82</v>
      </c>
    </row>
    <row r="2058">
      <c r="A2058" s="2">
        <f>IFERROR(__xludf.DUMMYFUNCTION("""COMPUTED_VALUE"""),43165.66666666667)</f>
        <v>43165.66667</v>
      </c>
      <c r="B2058" s="1">
        <f>IFERROR(__xludf.DUMMYFUNCTION("""COMPUTED_VALUE"""),92.76)</f>
        <v>92.76</v>
      </c>
    </row>
    <row r="2059">
      <c r="A2059" s="2">
        <f>IFERROR(__xludf.DUMMYFUNCTION("""COMPUTED_VALUE"""),43166.66666666667)</f>
        <v>43166.66667</v>
      </c>
      <c r="B2059" s="1">
        <f>IFERROR(__xludf.DUMMYFUNCTION("""COMPUTED_VALUE"""),92.01)</f>
        <v>92.01</v>
      </c>
    </row>
    <row r="2060">
      <c r="A2060" s="2">
        <f>IFERROR(__xludf.DUMMYFUNCTION("""COMPUTED_VALUE"""),43167.66666666667)</f>
        <v>43167.66667</v>
      </c>
      <c r="B2060" s="1">
        <f>IFERROR(__xludf.DUMMYFUNCTION("""COMPUTED_VALUE"""),91.87)</f>
        <v>91.87</v>
      </c>
    </row>
    <row r="2061">
      <c r="A2061" s="2">
        <f>IFERROR(__xludf.DUMMYFUNCTION("""COMPUTED_VALUE"""),43168.66666666667)</f>
        <v>43168.66667</v>
      </c>
      <c r="B2061" s="1">
        <f>IFERROR(__xludf.DUMMYFUNCTION("""COMPUTED_VALUE"""),93.62)</f>
        <v>93.62</v>
      </c>
    </row>
    <row r="2062">
      <c r="A2062" s="2">
        <f>IFERROR(__xludf.DUMMYFUNCTION("""COMPUTED_VALUE"""),43171.66666666667)</f>
        <v>43171.66667</v>
      </c>
      <c r="B2062" s="1">
        <f>IFERROR(__xludf.DUMMYFUNCTION("""COMPUTED_VALUE"""),93.67)</f>
        <v>93.67</v>
      </c>
    </row>
    <row r="2063">
      <c r="A2063" s="2">
        <f>IFERROR(__xludf.DUMMYFUNCTION("""COMPUTED_VALUE"""),43172.66666666667)</f>
        <v>43172.66667</v>
      </c>
      <c r="B2063" s="1">
        <f>IFERROR(__xludf.DUMMYFUNCTION("""COMPUTED_VALUE"""),93.02)</f>
        <v>93.02</v>
      </c>
    </row>
    <row r="2064">
      <c r="A2064" s="2">
        <f>IFERROR(__xludf.DUMMYFUNCTION("""COMPUTED_VALUE"""),43173.66666666667)</f>
        <v>43173.66667</v>
      </c>
      <c r="B2064" s="1">
        <f>IFERROR(__xludf.DUMMYFUNCTION("""COMPUTED_VALUE"""),92.49)</f>
        <v>92.49</v>
      </c>
    </row>
    <row r="2065">
      <c r="A2065" s="2">
        <f>IFERROR(__xludf.DUMMYFUNCTION("""COMPUTED_VALUE"""),43174.66666666667)</f>
        <v>43174.66667</v>
      </c>
      <c r="B2065" s="1">
        <f>IFERROR(__xludf.DUMMYFUNCTION("""COMPUTED_VALUE"""),91.98)</f>
        <v>91.98</v>
      </c>
    </row>
    <row r="2066">
      <c r="A2066" s="2">
        <f>IFERROR(__xludf.DUMMYFUNCTION("""COMPUTED_VALUE"""),43175.66666666667)</f>
        <v>43175.66667</v>
      </c>
      <c r="B2066" s="1">
        <f>IFERROR(__xludf.DUMMYFUNCTION("""COMPUTED_VALUE"""),92.27)</f>
        <v>92.27</v>
      </c>
    </row>
    <row r="2067">
      <c r="A2067" s="2">
        <f>IFERROR(__xludf.DUMMYFUNCTION("""COMPUTED_VALUE"""),43178.66666666667)</f>
        <v>43178.66667</v>
      </c>
      <c r="B2067" s="1">
        <f>IFERROR(__xludf.DUMMYFUNCTION("""COMPUTED_VALUE"""),90.71)</f>
        <v>90.71</v>
      </c>
    </row>
    <row r="2068">
      <c r="A2068" s="2">
        <f>IFERROR(__xludf.DUMMYFUNCTION("""COMPUTED_VALUE"""),43179.66666666667)</f>
        <v>43179.66667</v>
      </c>
      <c r="B2068" s="1">
        <f>IFERROR(__xludf.DUMMYFUNCTION("""COMPUTED_VALUE"""),91.47)</f>
        <v>91.47</v>
      </c>
    </row>
    <row r="2069">
      <c r="A2069" s="2">
        <f>IFERROR(__xludf.DUMMYFUNCTION("""COMPUTED_VALUE"""),43180.66666666667)</f>
        <v>43180.66667</v>
      </c>
      <c r="B2069" s="1">
        <f>IFERROR(__xludf.DUMMYFUNCTION("""COMPUTED_VALUE"""),94.08)</f>
        <v>94.08</v>
      </c>
    </row>
    <row r="2070">
      <c r="A2070" s="2">
        <f>IFERROR(__xludf.DUMMYFUNCTION("""COMPUTED_VALUE"""),43181.66666666667)</f>
        <v>43181.66667</v>
      </c>
      <c r="B2070" s="1">
        <f>IFERROR(__xludf.DUMMYFUNCTION("""COMPUTED_VALUE"""),92.1)</f>
        <v>92.1</v>
      </c>
    </row>
    <row r="2071">
      <c r="A2071" s="2">
        <f>IFERROR(__xludf.DUMMYFUNCTION("""COMPUTED_VALUE"""),43182.66666666667)</f>
        <v>43182.66667</v>
      </c>
      <c r="B2071" s="1">
        <f>IFERROR(__xludf.DUMMYFUNCTION("""COMPUTED_VALUE"""),91.5)</f>
        <v>91.5</v>
      </c>
    </row>
    <row r="2072">
      <c r="A2072" s="2">
        <f>IFERROR(__xludf.DUMMYFUNCTION("""COMPUTED_VALUE"""),43185.66666666667)</f>
        <v>43185.66667</v>
      </c>
      <c r="B2072" s="1">
        <f>IFERROR(__xludf.DUMMYFUNCTION("""COMPUTED_VALUE"""),93.07)</f>
        <v>93.07</v>
      </c>
    </row>
    <row r="2073">
      <c r="A2073" s="2">
        <f>IFERROR(__xludf.DUMMYFUNCTION("""COMPUTED_VALUE"""),43186.66666666667)</f>
        <v>43186.66667</v>
      </c>
      <c r="B2073" s="1">
        <f>IFERROR(__xludf.DUMMYFUNCTION("""COMPUTED_VALUE"""),92.05)</f>
        <v>92.05</v>
      </c>
    </row>
    <row r="2074">
      <c r="A2074" s="2">
        <f>IFERROR(__xludf.DUMMYFUNCTION("""COMPUTED_VALUE"""),43187.66666666667)</f>
        <v>43187.66667</v>
      </c>
      <c r="B2074" s="1">
        <f>IFERROR(__xludf.DUMMYFUNCTION("""COMPUTED_VALUE"""),90.38)</f>
        <v>90.38</v>
      </c>
    </row>
    <row r="2075">
      <c r="A2075" s="2">
        <f>IFERROR(__xludf.DUMMYFUNCTION("""COMPUTED_VALUE"""),43188.66666666667)</f>
        <v>43188.66667</v>
      </c>
      <c r="B2075" s="1">
        <f>IFERROR(__xludf.DUMMYFUNCTION("""COMPUTED_VALUE"""),92.37)</f>
        <v>92.37</v>
      </c>
    </row>
    <row r="2076">
      <c r="A2076" s="2">
        <f>IFERROR(__xludf.DUMMYFUNCTION("""COMPUTED_VALUE"""),43192.66666666667)</f>
        <v>43192.66667</v>
      </c>
      <c r="B2076" s="1">
        <f>IFERROR(__xludf.DUMMYFUNCTION("""COMPUTED_VALUE"""),90.39)</f>
        <v>90.39</v>
      </c>
    </row>
    <row r="2077">
      <c r="A2077" s="2">
        <f>IFERROR(__xludf.DUMMYFUNCTION("""COMPUTED_VALUE"""),43193.66666666667)</f>
        <v>43193.66667</v>
      </c>
      <c r="B2077" s="1">
        <f>IFERROR(__xludf.DUMMYFUNCTION("""COMPUTED_VALUE"""),92.31)</f>
        <v>92.31</v>
      </c>
    </row>
    <row r="2078">
      <c r="A2078" s="2">
        <f>IFERROR(__xludf.DUMMYFUNCTION("""COMPUTED_VALUE"""),43194.66666666667)</f>
        <v>43194.66667</v>
      </c>
      <c r="B2078" s="1">
        <f>IFERROR(__xludf.DUMMYFUNCTION("""COMPUTED_VALUE"""),92.25)</f>
        <v>92.25</v>
      </c>
    </row>
    <row r="2079">
      <c r="A2079" s="2">
        <f>IFERROR(__xludf.DUMMYFUNCTION("""COMPUTED_VALUE"""),43195.66666666667)</f>
        <v>43195.66667</v>
      </c>
      <c r="B2079" s="1">
        <f>IFERROR(__xludf.DUMMYFUNCTION("""COMPUTED_VALUE"""),94.05)</f>
        <v>94.05</v>
      </c>
    </row>
    <row r="2080">
      <c r="A2080" s="2">
        <f>IFERROR(__xludf.DUMMYFUNCTION("""COMPUTED_VALUE"""),43196.66666666667)</f>
        <v>43196.66667</v>
      </c>
      <c r="B2080" s="1">
        <f>IFERROR(__xludf.DUMMYFUNCTION("""COMPUTED_VALUE"""),92.13)</f>
        <v>92.13</v>
      </c>
    </row>
    <row r="2081">
      <c r="A2081" s="2">
        <f>IFERROR(__xludf.DUMMYFUNCTION("""COMPUTED_VALUE"""),43199.66666666667)</f>
        <v>43199.66667</v>
      </c>
      <c r="B2081" s="1">
        <f>IFERROR(__xludf.DUMMYFUNCTION("""COMPUTED_VALUE"""),92.49)</f>
        <v>92.49</v>
      </c>
    </row>
    <row r="2082">
      <c r="A2082" s="2">
        <f>IFERROR(__xludf.DUMMYFUNCTION("""COMPUTED_VALUE"""),43200.66666666667)</f>
        <v>43200.66667</v>
      </c>
      <c r="B2082" s="1">
        <f>IFERROR(__xludf.DUMMYFUNCTION("""COMPUTED_VALUE"""),95.73)</f>
        <v>95.73</v>
      </c>
    </row>
    <row r="2083">
      <c r="A2083" s="2">
        <f>IFERROR(__xludf.DUMMYFUNCTION("""COMPUTED_VALUE"""),43201.66666666667)</f>
        <v>43201.66667</v>
      </c>
      <c r="B2083" s="1">
        <f>IFERROR(__xludf.DUMMYFUNCTION("""COMPUTED_VALUE"""),96.82)</f>
        <v>96.82</v>
      </c>
    </row>
    <row r="2084">
      <c r="A2084" s="2">
        <f>IFERROR(__xludf.DUMMYFUNCTION("""COMPUTED_VALUE"""),43202.66666666667)</f>
        <v>43202.66667</v>
      </c>
      <c r="B2084" s="1">
        <f>IFERROR(__xludf.DUMMYFUNCTION("""COMPUTED_VALUE"""),96.83)</f>
        <v>96.83</v>
      </c>
    </row>
    <row r="2085">
      <c r="A2085" s="2">
        <f>IFERROR(__xludf.DUMMYFUNCTION("""COMPUTED_VALUE"""),43203.66666666667)</f>
        <v>43203.66667</v>
      </c>
      <c r="B2085" s="1">
        <f>IFERROR(__xludf.DUMMYFUNCTION("""COMPUTED_VALUE"""),98.0)</f>
        <v>98</v>
      </c>
    </row>
    <row r="2086">
      <c r="A2086" s="2">
        <f>IFERROR(__xludf.DUMMYFUNCTION("""COMPUTED_VALUE"""),43206.66666666667)</f>
        <v>43206.66667</v>
      </c>
      <c r="B2086" s="1">
        <f>IFERROR(__xludf.DUMMYFUNCTION("""COMPUTED_VALUE"""),98.91)</f>
        <v>98.91</v>
      </c>
    </row>
    <row r="2087">
      <c r="A2087" s="2">
        <f>IFERROR(__xludf.DUMMYFUNCTION("""COMPUTED_VALUE"""),43207.66666666667)</f>
        <v>43207.66667</v>
      </c>
      <c r="B2087" s="1">
        <f>IFERROR(__xludf.DUMMYFUNCTION("""COMPUTED_VALUE"""),98.91)</f>
        <v>98.91</v>
      </c>
    </row>
    <row r="2088">
      <c r="A2088" s="2">
        <f>IFERROR(__xludf.DUMMYFUNCTION("""COMPUTED_VALUE"""),43208.66666666667)</f>
        <v>43208.66667</v>
      </c>
      <c r="B2088" s="1">
        <f>IFERROR(__xludf.DUMMYFUNCTION("""COMPUTED_VALUE"""),101.08)</f>
        <v>101.08</v>
      </c>
    </row>
    <row r="2089">
      <c r="A2089" s="2">
        <f>IFERROR(__xludf.DUMMYFUNCTION("""COMPUTED_VALUE"""),43209.66666666667)</f>
        <v>43209.66667</v>
      </c>
      <c r="B2089" s="1">
        <f>IFERROR(__xludf.DUMMYFUNCTION("""COMPUTED_VALUE"""),101.17)</f>
        <v>101.17</v>
      </c>
    </row>
    <row r="2090">
      <c r="A2090" s="2">
        <f>IFERROR(__xludf.DUMMYFUNCTION("""COMPUTED_VALUE"""),43210.66666666667)</f>
        <v>43210.66667</v>
      </c>
      <c r="B2090" s="1">
        <f>IFERROR(__xludf.DUMMYFUNCTION("""COMPUTED_VALUE"""),100.7)</f>
        <v>100.7</v>
      </c>
    </row>
    <row r="2091">
      <c r="A2091" s="2">
        <f>IFERROR(__xludf.DUMMYFUNCTION("""COMPUTED_VALUE"""),43213.66666666667)</f>
        <v>43213.66667</v>
      </c>
      <c r="B2091" s="1">
        <f>IFERROR(__xludf.DUMMYFUNCTION("""COMPUTED_VALUE"""),101.31)</f>
        <v>101.31</v>
      </c>
    </row>
    <row r="2092">
      <c r="A2092" s="2">
        <f>IFERROR(__xludf.DUMMYFUNCTION("""COMPUTED_VALUE"""),43214.66666666667)</f>
        <v>43214.66667</v>
      </c>
      <c r="B2092" s="1">
        <f>IFERROR(__xludf.DUMMYFUNCTION("""COMPUTED_VALUE"""),100.2)</f>
        <v>100.2</v>
      </c>
    </row>
    <row r="2093">
      <c r="A2093" s="2">
        <f>IFERROR(__xludf.DUMMYFUNCTION("""COMPUTED_VALUE"""),43215.66666666667)</f>
        <v>43215.66667</v>
      </c>
      <c r="B2093" s="1">
        <f>IFERROR(__xludf.DUMMYFUNCTION("""COMPUTED_VALUE"""),101.12)</f>
        <v>101.12</v>
      </c>
    </row>
    <row r="2094">
      <c r="A2094" s="2">
        <f>IFERROR(__xludf.DUMMYFUNCTION("""COMPUTED_VALUE"""),43216.66666666667)</f>
        <v>43216.66667</v>
      </c>
      <c r="B2094" s="1">
        <f>IFERROR(__xludf.DUMMYFUNCTION("""COMPUTED_VALUE"""),102.59)</f>
        <v>102.59</v>
      </c>
    </row>
    <row r="2095">
      <c r="A2095" s="2">
        <f>IFERROR(__xludf.DUMMYFUNCTION("""COMPUTED_VALUE"""),43217.66666666667)</f>
        <v>43217.66667</v>
      </c>
      <c r="B2095" s="1">
        <f>IFERROR(__xludf.DUMMYFUNCTION("""COMPUTED_VALUE"""),101.34)</f>
        <v>101.34</v>
      </c>
    </row>
    <row r="2096">
      <c r="A2096" s="2">
        <f>IFERROR(__xludf.DUMMYFUNCTION("""COMPUTED_VALUE"""),43220.66666666667)</f>
        <v>43220.66667</v>
      </c>
      <c r="B2096" s="1">
        <f>IFERROR(__xludf.DUMMYFUNCTION("""COMPUTED_VALUE"""),101.32)</f>
        <v>101.32</v>
      </c>
    </row>
    <row r="2097">
      <c r="A2097" s="2">
        <f>IFERROR(__xludf.DUMMYFUNCTION("""COMPUTED_VALUE"""),43221.66666666667)</f>
        <v>43221.66667</v>
      </c>
      <c r="B2097" s="1">
        <f>IFERROR(__xludf.DUMMYFUNCTION("""COMPUTED_VALUE"""),100.72)</f>
        <v>100.72</v>
      </c>
    </row>
    <row r="2098">
      <c r="A2098" s="2">
        <f>IFERROR(__xludf.DUMMYFUNCTION("""COMPUTED_VALUE"""),43222.66666666667)</f>
        <v>43222.66667</v>
      </c>
      <c r="B2098" s="1">
        <f>IFERROR(__xludf.DUMMYFUNCTION("""COMPUTED_VALUE"""),101.27)</f>
        <v>101.27</v>
      </c>
    </row>
    <row r="2099">
      <c r="A2099" s="2">
        <f>IFERROR(__xludf.DUMMYFUNCTION("""COMPUTED_VALUE"""),43223.66666666667)</f>
        <v>43223.66667</v>
      </c>
      <c r="B2099" s="1">
        <f>IFERROR(__xludf.DUMMYFUNCTION("""COMPUTED_VALUE"""),100.92)</f>
        <v>100.92</v>
      </c>
    </row>
    <row r="2100">
      <c r="A2100" s="2">
        <f>IFERROR(__xludf.DUMMYFUNCTION("""COMPUTED_VALUE"""),43224.66666666667)</f>
        <v>43224.66667</v>
      </c>
      <c r="B2100" s="1">
        <f>IFERROR(__xludf.DUMMYFUNCTION("""COMPUTED_VALUE"""),101.59)</f>
        <v>101.59</v>
      </c>
    </row>
    <row r="2101">
      <c r="A2101" s="2">
        <f>IFERROR(__xludf.DUMMYFUNCTION("""COMPUTED_VALUE"""),43227.66666666667)</f>
        <v>43227.66667</v>
      </c>
      <c r="B2101" s="1">
        <f>IFERROR(__xludf.DUMMYFUNCTION("""COMPUTED_VALUE"""),101.82)</f>
        <v>101.82</v>
      </c>
    </row>
    <row r="2102">
      <c r="A2102" s="2">
        <f>IFERROR(__xludf.DUMMYFUNCTION("""COMPUTED_VALUE"""),43228.66666666667)</f>
        <v>43228.66667</v>
      </c>
      <c r="B2102" s="1">
        <f>IFERROR(__xludf.DUMMYFUNCTION("""COMPUTED_VALUE"""),102.82)</f>
        <v>102.82</v>
      </c>
    </row>
    <row r="2103">
      <c r="A2103" s="2">
        <f>IFERROR(__xludf.DUMMYFUNCTION("""COMPUTED_VALUE"""),43229.66666666667)</f>
        <v>43229.66667</v>
      </c>
      <c r="B2103" s="1">
        <f>IFERROR(__xludf.DUMMYFUNCTION("""COMPUTED_VALUE"""),104.81)</f>
        <v>104.81</v>
      </c>
    </row>
    <row r="2104">
      <c r="A2104" s="2">
        <f>IFERROR(__xludf.DUMMYFUNCTION("""COMPUTED_VALUE"""),43230.66666666667)</f>
        <v>43230.66667</v>
      </c>
      <c r="B2104" s="1">
        <f>IFERROR(__xludf.DUMMYFUNCTION("""COMPUTED_VALUE"""),105.58)</f>
        <v>105.58</v>
      </c>
    </row>
    <row r="2105">
      <c r="A2105" s="2">
        <f>IFERROR(__xludf.DUMMYFUNCTION("""COMPUTED_VALUE"""),43231.66666666667)</f>
        <v>43231.66667</v>
      </c>
      <c r="B2105" s="1">
        <f>IFERROR(__xludf.DUMMYFUNCTION("""COMPUTED_VALUE"""),105.58)</f>
        <v>105.58</v>
      </c>
    </row>
    <row r="2106">
      <c r="A2106" s="2">
        <f>IFERROR(__xludf.DUMMYFUNCTION("""COMPUTED_VALUE"""),43234.66666666667)</f>
        <v>43234.66667</v>
      </c>
      <c r="B2106" s="1">
        <f>IFERROR(__xludf.DUMMYFUNCTION("""COMPUTED_VALUE"""),106.35)</f>
        <v>106.35</v>
      </c>
    </row>
    <row r="2107">
      <c r="A2107" s="2">
        <f>IFERROR(__xludf.DUMMYFUNCTION("""COMPUTED_VALUE"""),43235.66666666667)</f>
        <v>43235.66667</v>
      </c>
      <c r="B2107" s="1">
        <f>IFERROR(__xludf.DUMMYFUNCTION("""COMPUTED_VALUE"""),106.36)</f>
        <v>106.36</v>
      </c>
    </row>
    <row r="2108">
      <c r="A2108" s="2">
        <f>IFERROR(__xludf.DUMMYFUNCTION("""COMPUTED_VALUE"""),43236.66666666667)</f>
        <v>43236.66667</v>
      </c>
      <c r="B2108" s="1">
        <f>IFERROR(__xludf.DUMMYFUNCTION("""COMPUTED_VALUE"""),106.88)</f>
        <v>106.88</v>
      </c>
    </row>
    <row r="2109">
      <c r="A2109" s="2">
        <f>IFERROR(__xludf.DUMMYFUNCTION("""COMPUTED_VALUE"""),43237.66666666667)</f>
        <v>43237.66667</v>
      </c>
      <c r="B2109" s="1">
        <f>IFERROR(__xludf.DUMMYFUNCTION("""COMPUTED_VALUE"""),108.59)</f>
        <v>108.59</v>
      </c>
    </row>
    <row r="2110">
      <c r="A2110" s="2">
        <f>IFERROR(__xludf.DUMMYFUNCTION("""COMPUTED_VALUE"""),43238.66666666667)</f>
        <v>43238.66667</v>
      </c>
      <c r="B2110" s="1">
        <f>IFERROR(__xludf.DUMMYFUNCTION("""COMPUTED_VALUE"""),108.59)</f>
        <v>108.59</v>
      </c>
    </row>
    <row r="2111">
      <c r="A2111" s="2">
        <f>IFERROR(__xludf.DUMMYFUNCTION("""COMPUTED_VALUE"""),43241.66666666667)</f>
        <v>43241.66667</v>
      </c>
      <c r="B2111" s="1">
        <f>IFERROR(__xludf.DUMMYFUNCTION("""COMPUTED_VALUE"""),108.92)</f>
        <v>108.92</v>
      </c>
    </row>
    <row r="2112">
      <c r="A2112" s="2">
        <f>IFERROR(__xludf.DUMMYFUNCTION("""COMPUTED_VALUE"""),43242.66666666667)</f>
        <v>43242.66667</v>
      </c>
      <c r="B2112" s="1">
        <f>IFERROR(__xludf.DUMMYFUNCTION("""COMPUTED_VALUE"""),107.39)</f>
        <v>107.39</v>
      </c>
    </row>
    <row r="2113">
      <c r="A2113" s="2">
        <f>IFERROR(__xludf.DUMMYFUNCTION("""COMPUTED_VALUE"""),43243.66666666667)</f>
        <v>43243.66667</v>
      </c>
      <c r="B2113" s="1">
        <f>IFERROR(__xludf.DUMMYFUNCTION("""COMPUTED_VALUE"""),107.26)</f>
        <v>107.26</v>
      </c>
    </row>
    <row r="2114">
      <c r="A2114" s="2">
        <f>IFERROR(__xludf.DUMMYFUNCTION("""COMPUTED_VALUE"""),43244.66666666667)</f>
        <v>43244.66667</v>
      </c>
      <c r="B2114" s="1">
        <f>IFERROR(__xludf.DUMMYFUNCTION("""COMPUTED_VALUE"""),105.53)</f>
        <v>105.53</v>
      </c>
    </row>
    <row r="2115">
      <c r="A2115" s="2">
        <f>IFERROR(__xludf.DUMMYFUNCTION("""COMPUTED_VALUE"""),43245.66666666667)</f>
        <v>43245.66667</v>
      </c>
      <c r="B2115" s="1">
        <f>IFERROR(__xludf.DUMMYFUNCTION("""COMPUTED_VALUE"""),102.77)</f>
        <v>102.77</v>
      </c>
    </row>
    <row r="2116">
      <c r="A2116" s="2">
        <f>IFERROR(__xludf.DUMMYFUNCTION("""COMPUTED_VALUE"""),43249.66666666667)</f>
        <v>43249.66667</v>
      </c>
      <c r="B2116" s="1">
        <f>IFERROR(__xludf.DUMMYFUNCTION("""COMPUTED_VALUE"""),102.53)</f>
        <v>102.53</v>
      </c>
    </row>
    <row r="2117">
      <c r="A2117" s="2">
        <f>IFERROR(__xludf.DUMMYFUNCTION("""COMPUTED_VALUE"""),43250.66666666667)</f>
        <v>43250.66667</v>
      </c>
      <c r="B2117" s="1">
        <f>IFERROR(__xludf.DUMMYFUNCTION("""COMPUTED_VALUE"""),105.84)</f>
        <v>105.84</v>
      </c>
    </row>
    <row r="2118">
      <c r="A2118" s="2">
        <f>IFERROR(__xludf.DUMMYFUNCTION("""COMPUTED_VALUE"""),43251.66666666667)</f>
        <v>43251.66667</v>
      </c>
      <c r="B2118" s="1">
        <f>IFERROR(__xludf.DUMMYFUNCTION("""COMPUTED_VALUE"""),105.84)</f>
        <v>105.84</v>
      </c>
    </row>
    <row r="2119">
      <c r="A2119" s="2">
        <f>IFERROR(__xludf.DUMMYFUNCTION("""COMPUTED_VALUE"""),43252.66666666667)</f>
        <v>43252.66667</v>
      </c>
      <c r="B2119" s="1">
        <f>IFERROR(__xludf.DUMMYFUNCTION("""COMPUTED_VALUE"""),105.39)</f>
        <v>105.39</v>
      </c>
    </row>
    <row r="2120">
      <c r="A2120" s="2">
        <f>IFERROR(__xludf.DUMMYFUNCTION("""COMPUTED_VALUE"""),43255.66666666667)</f>
        <v>43255.66667</v>
      </c>
      <c r="B2120" s="1">
        <f>IFERROR(__xludf.DUMMYFUNCTION("""COMPUTED_VALUE"""),104.31)</f>
        <v>104.31</v>
      </c>
    </row>
    <row r="2121">
      <c r="A2121" s="2">
        <f>IFERROR(__xludf.DUMMYFUNCTION("""COMPUTED_VALUE"""),43256.66666666667)</f>
        <v>43256.66667</v>
      </c>
      <c r="B2121" s="1">
        <f>IFERROR(__xludf.DUMMYFUNCTION("""COMPUTED_VALUE"""),104.07)</f>
        <v>104.07</v>
      </c>
    </row>
    <row r="2122">
      <c r="A2122" s="2">
        <f>IFERROR(__xludf.DUMMYFUNCTION("""COMPUTED_VALUE"""),43257.66666666667)</f>
        <v>43257.66667</v>
      </c>
      <c r="B2122" s="1">
        <f>IFERROR(__xludf.DUMMYFUNCTION("""COMPUTED_VALUE"""),104.44)</f>
        <v>104.44</v>
      </c>
    </row>
    <row r="2123">
      <c r="A2123" s="2">
        <f>IFERROR(__xludf.DUMMYFUNCTION("""COMPUTED_VALUE"""),43258.66666666667)</f>
        <v>43258.66667</v>
      </c>
      <c r="B2123" s="1">
        <f>IFERROR(__xludf.DUMMYFUNCTION("""COMPUTED_VALUE"""),106.19)</f>
        <v>106.19</v>
      </c>
    </row>
    <row r="2124">
      <c r="A2124" s="2">
        <f>IFERROR(__xludf.DUMMYFUNCTION("""COMPUTED_VALUE"""),43259.66666666667)</f>
        <v>43259.66667</v>
      </c>
      <c r="B2124" s="1">
        <f>IFERROR(__xludf.DUMMYFUNCTION("""COMPUTED_VALUE"""),105.86)</f>
        <v>105.86</v>
      </c>
    </row>
    <row r="2125">
      <c r="A2125" s="2">
        <f>IFERROR(__xludf.DUMMYFUNCTION("""COMPUTED_VALUE"""),43262.66666666667)</f>
        <v>43262.66667</v>
      </c>
      <c r="B2125" s="1">
        <f>IFERROR(__xludf.DUMMYFUNCTION("""COMPUTED_VALUE"""),106.28)</f>
        <v>106.28</v>
      </c>
    </row>
    <row r="2126">
      <c r="A2126" s="2">
        <f>IFERROR(__xludf.DUMMYFUNCTION("""COMPUTED_VALUE"""),43263.66666666667)</f>
        <v>43263.66667</v>
      </c>
      <c r="B2126" s="1">
        <f>IFERROR(__xludf.DUMMYFUNCTION("""COMPUTED_VALUE"""),105.55)</f>
        <v>105.55</v>
      </c>
    </row>
    <row r="2127">
      <c r="A2127" s="2">
        <f>IFERROR(__xludf.DUMMYFUNCTION("""COMPUTED_VALUE"""),43264.66666666667)</f>
        <v>43264.66667</v>
      </c>
      <c r="B2127" s="1">
        <f>IFERROR(__xludf.DUMMYFUNCTION("""COMPUTED_VALUE"""),105.18)</f>
        <v>105.18</v>
      </c>
    </row>
    <row r="2128">
      <c r="A2128" s="2">
        <f>IFERROR(__xludf.DUMMYFUNCTION("""COMPUTED_VALUE"""),43265.66666666667)</f>
        <v>43265.66667</v>
      </c>
      <c r="B2128" s="1">
        <f>IFERROR(__xludf.DUMMYFUNCTION("""COMPUTED_VALUE"""),104.85)</f>
        <v>104.85</v>
      </c>
    </row>
    <row r="2129">
      <c r="A2129" s="2">
        <f>IFERROR(__xludf.DUMMYFUNCTION("""COMPUTED_VALUE"""),43266.66666666667)</f>
        <v>43266.66667</v>
      </c>
      <c r="B2129" s="1">
        <f>IFERROR(__xludf.DUMMYFUNCTION("""COMPUTED_VALUE"""),102.58)</f>
        <v>102.58</v>
      </c>
    </row>
    <row r="2130">
      <c r="A2130" s="2">
        <f>IFERROR(__xludf.DUMMYFUNCTION("""COMPUTED_VALUE"""),43269.66666666667)</f>
        <v>43269.66667</v>
      </c>
      <c r="B2130" s="1">
        <f>IFERROR(__xludf.DUMMYFUNCTION("""COMPUTED_VALUE"""),103.79)</f>
        <v>103.79</v>
      </c>
    </row>
    <row r="2131">
      <c r="A2131" s="2">
        <f>IFERROR(__xludf.DUMMYFUNCTION("""COMPUTED_VALUE"""),43270.66666666667)</f>
        <v>43270.66667</v>
      </c>
      <c r="B2131" s="1">
        <f>IFERROR(__xludf.DUMMYFUNCTION("""COMPUTED_VALUE"""),103.62)</f>
        <v>103.62</v>
      </c>
    </row>
    <row r="2132">
      <c r="A2132" s="2">
        <f>IFERROR(__xludf.DUMMYFUNCTION("""COMPUTED_VALUE"""),43271.66666666667)</f>
        <v>43271.66667</v>
      </c>
      <c r="B2132" s="1">
        <f>IFERROR(__xludf.DUMMYFUNCTION("""COMPUTED_VALUE"""),104.27)</f>
        <v>104.27</v>
      </c>
    </row>
    <row r="2133">
      <c r="A2133" s="2">
        <f>IFERROR(__xludf.DUMMYFUNCTION("""COMPUTED_VALUE"""),43272.66666666667)</f>
        <v>43272.66667</v>
      </c>
      <c r="B2133" s="1">
        <f>IFERROR(__xludf.DUMMYFUNCTION("""COMPUTED_VALUE"""),102.13)</f>
        <v>102.13</v>
      </c>
    </row>
    <row r="2134">
      <c r="A2134" s="2">
        <f>IFERROR(__xludf.DUMMYFUNCTION("""COMPUTED_VALUE"""),43273.66666666667)</f>
        <v>43273.66667</v>
      </c>
      <c r="B2134" s="1">
        <f>IFERROR(__xludf.DUMMYFUNCTION("""COMPUTED_VALUE"""),104.54)</f>
        <v>104.54</v>
      </c>
    </row>
    <row r="2135">
      <c r="A2135" s="2">
        <f>IFERROR(__xludf.DUMMYFUNCTION("""COMPUTED_VALUE"""),43276.66666666667)</f>
        <v>43276.66667</v>
      </c>
      <c r="B2135" s="1">
        <f>IFERROR(__xludf.DUMMYFUNCTION("""COMPUTED_VALUE"""),102.2)</f>
        <v>102.2</v>
      </c>
    </row>
    <row r="2136">
      <c r="A2136" s="2">
        <f>IFERROR(__xludf.DUMMYFUNCTION("""COMPUTED_VALUE"""),43277.66666666667)</f>
        <v>43277.66667</v>
      </c>
      <c r="B2136" s="1">
        <f>IFERROR(__xludf.DUMMYFUNCTION("""COMPUTED_VALUE"""),103.76)</f>
        <v>103.76</v>
      </c>
    </row>
    <row r="2137">
      <c r="A2137" s="2">
        <f>IFERROR(__xludf.DUMMYFUNCTION("""COMPUTED_VALUE"""),43278.66666666667)</f>
        <v>43278.66667</v>
      </c>
      <c r="B2137" s="1">
        <f>IFERROR(__xludf.DUMMYFUNCTION("""COMPUTED_VALUE"""),105.26)</f>
        <v>105.26</v>
      </c>
    </row>
    <row r="2138">
      <c r="A2138" s="2">
        <f>IFERROR(__xludf.DUMMYFUNCTION("""COMPUTED_VALUE"""),43279.66666666667)</f>
        <v>43279.66667</v>
      </c>
      <c r="B2138" s="1">
        <f>IFERROR(__xludf.DUMMYFUNCTION("""COMPUTED_VALUE"""),104.38)</f>
        <v>104.38</v>
      </c>
    </row>
    <row r="2139">
      <c r="A2139" s="2">
        <f>IFERROR(__xludf.DUMMYFUNCTION("""COMPUTED_VALUE"""),43280.66666666667)</f>
        <v>43280.66667</v>
      </c>
      <c r="B2139" s="1">
        <f>IFERROR(__xludf.DUMMYFUNCTION("""COMPUTED_VALUE"""),105.08)</f>
        <v>105.08</v>
      </c>
    </row>
    <row r="2140">
      <c r="A2140" s="2">
        <f>IFERROR(__xludf.DUMMYFUNCTION("""COMPUTED_VALUE"""),43283.66666666667)</f>
        <v>43283.66667</v>
      </c>
      <c r="B2140" s="1">
        <f>IFERROR(__xludf.DUMMYFUNCTION("""COMPUTED_VALUE"""),103.31)</f>
        <v>103.31</v>
      </c>
    </row>
    <row r="2141">
      <c r="A2141" s="2">
        <f>IFERROR(__xludf.DUMMYFUNCTION("""COMPUTED_VALUE"""),43284.54166666667)</f>
        <v>43284.54167</v>
      </c>
      <c r="B2141" s="1">
        <f>IFERROR(__xludf.DUMMYFUNCTION("""COMPUTED_VALUE"""),104.16)</f>
        <v>104.16</v>
      </c>
    </row>
    <row r="2142">
      <c r="A2142" s="2">
        <f>IFERROR(__xludf.DUMMYFUNCTION("""COMPUTED_VALUE"""),43286.66666666667)</f>
        <v>43286.66667</v>
      </c>
      <c r="B2142" s="1">
        <f>IFERROR(__xludf.DUMMYFUNCTION("""COMPUTED_VALUE"""),103.98)</f>
        <v>103.98</v>
      </c>
    </row>
    <row r="2143">
      <c r="A2143" s="2">
        <f>IFERROR(__xludf.DUMMYFUNCTION("""COMPUTED_VALUE"""),43287.66666666667)</f>
        <v>43287.66667</v>
      </c>
      <c r="B2143" s="1">
        <f>IFERROR(__xludf.DUMMYFUNCTION("""COMPUTED_VALUE"""),104.75)</f>
        <v>104.75</v>
      </c>
    </row>
    <row r="2144">
      <c r="A2144" s="2">
        <f>IFERROR(__xludf.DUMMYFUNCTION("""COMPUTED_VALUE"""),43290.66666666667)</f>
        <v>43290.66667</v>
      </c>
      <c r="B2144" s="1">
        <f>IFERROR(__xludf.DUMMYFUNCTION("""COMPUTED_VALUE"""),106.43)</f>
        <v>106.43</v>
      </c>
    </row>
    <row r="2145">
      <c r="A2145" s="2">
        <f>IFERROR(__xludf.DUMMYFUNCTION("""COMPUTED_VALUE"""),43291.66666666667)</f>
        <v>43291.66667</v>
      </c>
      <c r="B2145" s="1">
        <f>IFERROR(__xludf.DUMMYFUNCTION("""COMPUTED_VALUE"""),107.1)</f>
        <v>107.1</v>
      </c>
    </row>
    <row r="2146">
      <c r="A2146" s="2">
        <f>IFERROR(__xludf.DUMMYFUNCTION("""COMPUTED_VALUE"""),43292.66666666667)</f>
        <v>43292.66667</v>
      </c>
      <c r="B2146" s="1">
        <f>IFERROR(__xludf.DUMMYFUNCTION("""COMPUTED_VALUE"""),104.76)</f>
        <v>104.76</v>
      </c>
    </row>
    <row r="2147">
      <c r="A2147" s="2">
        <f>IFERROR(__xludf.DUMMYFUNCTION("""COMPUTED_VALUE"""),43293.66666666667)</f>
        <v>43293.66667</v>
      </c>
      <c r="B2147" s="1">
        <f>IFERROR(__xludf.DUMMYFUNCTION("""COMPUTED_VALUE"""),104.85)</f>
        <v>104.85</v>
      </c>
    </row>
    <row r="2148">
      <c r="A2148" s="2">
        <f>IFERROR(__xludf.DUMMYFUNCTION("""COMPUTED_VALUE"""),43294.66666666667)</f>
        <v>43294.66667</v>
      </c>
      <c r="B2148" s="1">
        <f>IFERROR(__xludf.DUMMYFUNCTION("""COMPUTED_VALUE"""),105.38)</f>
        <v>105.38</v>
      </c>
    </row>
    <row r="2149">
      <c r="A2149" s="2">
        <f>IFERROR(__xludf.DUMMYFUNCTION("""COMPUTED_VALUE"""),43297.66666666667)</f>
        <v>43297.66667</v>
      </c>
      <c r="B2149" s="1">
        <f>IFERROR(__xludf.DUMMYFUNCTION("""COMPUTED_VALUE"""),104.11)</f>
        <v>104.11</v>
      </c>
    </row>
    <row r="2150">
      <c r="A2150" s="2">
        <f>IFERROR(__xludf.DUMMYFUNCTION("""COMPUTED_VALUE"""),43298.66666666667)</f>
        <v>43298.66667</v>
      </c>
      <c r="B2150" s="1">
        <f>IFERROR(__xludf.DUMMYFUNCTION("""COMPUTED_VALUE"""),103.73)</f>
        <v>103.73</v>
      </c>
    </row>
    <row r="2151">
      <c r="A2151" s="2">
        <f>IFERROR(__xludf.DUMMYFUNCTION("""COMPUTED_VALUE"""),43299.66666666667)</f>
        <v>43299.66667</v>
      </c>
      <c r="B2151" s="1">
        <f>IFERROR(__xludf.DUMMYFUNCTION("""COMPUTED_VALUE"""),103.88)</f>
        <v>103.88</v>
      </c>
    </row>
    <row r="2152">
      <c r="A2152" s="2">
        <f>IFERROR(__xludf.DUMMYFUNCTION("""COMPUTED_VALUE"""),43300.66666666667)</f>
        <v>43300.66667</v>
      </c>
      <c r="B2152" s="1">
        <f>IFERROR(__xludf.DUMMYFUNCTION("""COMPUTED_VALUE"""),103.93)</f>
        <v>103.93</v>
      </c>
    </row>
    <row r="2153">
      <c r="A2153" s="2">
        <f>IFERROR(__xludf.DUMMYFUNCTION("""COMPUTED_VALUE"""),43301.66666666667)</f>
        <v>43301.66667</v>
      </c>
      <c r="B2153" s="1">
        <f>IFERROR(__xludf.DUMMYFUNCTION("""COMPUTED_VALUE"""),103.45)</f>
        <v>103.45</v>
      </c>
    </row>
    <row r="2154">
      <c r="A2154" s="2">
        <f>IFERROR(__xludf.DUMMYFUNCTION("""COMPUTED_VALUE"""),43304.66666666667)</f>
        <v>43304.66667</v>
      </c>
      <c r="B2154" s="1">
        <f>IFERROR(__xludf.DUMMYFUNCTION("""COMPUTED_VALUE"""),103.08)</f>
        <v>103.08</v>
      </c>
    </row>
    <row r="2155">
      <c r="A2155" s="2">
        <f>IFERROR(__xludf.DUMMYFUNCTION("""COMPUTED_VALUE"""),43305.66666666667)</f>
        <v>43305.66667</v>
      </c>
      <c r="B2155" s="1">
        <f>IFERROR(__xludf.DUMMYFUNCTION("""COMPUTED_VALUE"""),104.23)</f>
        <v>104.23</v>
      </c>
    </row>
    <row r="2156">
      <c r="A2156" s="2">
        <f>IFERROR(__xludf.DUMMYFUNCTION("""COMPUTED_VALUE"""),43306.66666666667)</f>
        <v>43306.66667</v>
      </c>
      <c r="B2156" s="1">
        <f>IFERROR(__xludf.DUMMYFUNCTION("""COMPUTED_VALUE"""),105.23)</f>
        <v>105.23</v>
      </c>
    </row>
    <row r="2157">
      <c r="A2157" s="2">
        <f>IFERROR(__xludf.DUMMYFUNCTION("""COMPUTED_VALUE"""),43307.66666666667)</f>
        <v>43307.66667</v>
      </c>
      <c r="B2157" s="1">
        <f>IFERROR(__xludf.DUMMYFUNCTION("""COMPUTED_VALUE"""),106.16)</f>
        <v>106.16</v>
      </c>
    </row>
    <row r="2158">
      <c r="A2158" s="2">
        <f>IFERROR(__xludf.DUMMYFUNCTION("""COMPUTED_VALUE"""),43308.66666666667)</f>
        <v>43308.66667</v>
      </c>
      <c r="B2158" s="1">
        <f>IFERROR(__xludf.DUMMYFUNCTION("""COMPUTED_VALUE"""),105.47)</f>
        <v>105.47</v>
      </c>
    </row>
    <row r="2159">
      <c r="A2159" s="2">
        <f>IFERROR(__xludf.DUMMYFUNCTION("""COMPUTED_VALUE"""),43311.66666666667)</f>
        <v>43311.66667</v>
      </c>
      <c r="B2159" s="1">
        <f>IFERROR(__xludf.DUMMYFUNCTION("""COMPUTED_VALUE"""),106.52)</f>
        <v>106.52</v>
      </c>
    </row>
    <row r="2160">
      <c r="A2160" s="2">
        <f>IFERROR(__xludf.DUMMYFUNCTION("""COMPUTED_VALUE"""),43312.66666666667)</f>
        <v>43312.66667</v>
      </c>
      <c r="B2160" s="1">
        <f>IFERROR(__xludf.DUMMYFUNCTION("""COMPUTED_VALUE"""),106.22)</f>
        <v>106.22</v>
      </c>
    </row>
    <row r="2161">
      <c r="A2161" s="2">
        <f>IFERROR(__xludf.DUMMYFUNCTION("""COMPUTED_VALUE"""),43313.66666666667)</f>
        <v>43313.66667</v>
      </c>
      <c r="B2161" s="1">
        <f>IFERROR(__xludf.DUMMYFUNCTION("""COMPUTED_VALUE"""),104.95)</f>
        <v>104.95</v>
      </c>
    </row>
    <row r="2162">
      <c r="A2162" s="2">
        <f>IFERROR(__xludf.DUMMYFUNCTION("""COMPUTED_VALUE"""),43314.66666666667)</f>
        <v>43314.66667</v>
      </c>
      <c r="B2162" s="1">
        <f>IFERROR(__xludf.DUMMYFUNCTION("""COMPUTED_VALUE"""),104.52)</f>
        <v>104.52</v>
      </c>
    </row>
    <row r="2163">
      <c r="A2163" s="2">
        <f>IFERROR(__xludf.DUMMYFUNCTION("""COMPUTED_VALUE"""),43315.66666666667)</f>
        <v>43315.66667</v>
      </c>
      <c r="B2163" s="1">
        <f>IFERROR(__xludf.DUMMYFUNCTION("""COMPUTED_VALUE"""),104.04)</f>
        <v>104.04</v>
      </c>
    </row>
    <row r="2164">
      <c r="A2164" s="2">
        <f>IFERROR(__xludf.DUMMYFUNCTION("""COMPUTED_VALUE"""),43318.66666666667)</f>
        <v>43318.66667</v>
      </c>
      <c r="B2164" s="1">
        <f>IFERROR(__xludf.DUMMYFUNCTION("""COMPUTED_VALUE"""),104.49)</f>
        <v>104.49</v>
      </c>
    </row>
    <row r="2165">
      <c r="A2165" s="2">
        <f>IFERROR(__xludf.DUMMYFUNCTION("""COMPUTED_VALUE"""),43319.66666666667)</f>
        <v>43319.66667</v>
      </c>
      <c r="B2165" s="1">
        <f>IFERROR(__xludf.DUMMYFUNCTION("""COMPUTED_VALUE"""),105.12)</f>
        <v>105.12</v>
      </c>
    </row>
    <row r="2166">
      <c r="A2166" s="2">
        <f>IFERROR(__xludf.DUMMYFUNCTION("""COMPUTED_VALUE"""),43320.66666666667)</f>
        <v>43320.66667</v>
      </c>
      <c r="B2166" s="1">
        <f>IFERROR(__xludf.DUMMYFUNCTION("""COMPUTED_VALUE"""),104.31)</f>
        <v>104.31</v>
      </c>
    </row>
    <row r="2167">
      <c r="A2167" s="2">
        <f>IFERROR(__xludf.DUMMYFUNCTION("""COMPUTED_VALUE"""),43321.66666666667)</f>
        <v>43321.66667</v>
      </c>
      <c r="B2167" s="1">
        <f>IFERROR(__xludf.DUMMYFUNCTION("""COMPUTED_VALUE"""),103.43)</f>
        <v>103.43</v>
      </c>
    </row>
    <row r="2168">
      <c r="A2168" s="2">
        <f>IFERROR(__xludf.DUMMYFUNCTION("""COMPUTED_VALUE"""),43322.66666666667)</f>
        <v>43322.66667</v>
      </c>
      <c r="B2168" s="1">
        <f>IFERROR(__xludf.DUMMYFUNCTION("""COMPUTED_VALUE"""),104.01)</f>
        <v>104.01</v>
      </c>
    </row>
    <row r="2169">
      <c r="A2169" s="2">
        <f>IFERROR(__xludf.DUMMYFUNCTION("""COMPUTED_VALUE"""),43325.66666666667)</f>
        <v>43325.66667</v>
      </c>
      <c r="B2169" s="1">
        <f>IFERROR(__xludf.DUMMYFUNCTION("""COMPUTED_VALUE"""),102.55)</f>
        <v>102.55</v>
      </c>
    </row>
    <row r="2170">
      <c r="A2170" s="2">
        <f>IFERROR(__xludf.DUMMYFUNCTION("""COMPUTED_VALUE"""),43326.66666666667)</f>
        <v>43326.66667</v>
      </c>
      <c r="B2170" s="1">
        <f>IFERROR(__xludf.DUMMYFUNCTION("""COMPUTED_VALUE"""),102.88)</f>
        <v>102.88</v>
      </c>
    </row>
    <row r="2171">
      <c r="A2171" s="2">
        <f>IFERROR(__xludf.DUMMYFUNCTION("""COMPUTED_VALUE"""),43327.66666666667)</f>
        <v>43327.66667</v>
      </c>
      <c r="B2171" s="1">
        <f>IFERROR(__xludf.DUMMYFUNCTION("""COMPUTED_VALUE"""),99.14)</f>
        <v>99.14</v>
      </c>
    </row>
    <row r="2172">
      <c r="A2172" s="2">
        <f>IFERROR(__xludf.DUMMYFUNCTION("""COMPUTED_VALUE"""),43328.66666666667)</f>
        <v>43328.66667</v>
      </c>
      <c r="B2172" s="1">
        <f>IFERROR(__xludf.DUMMYFUNCTION("""COMPUTED_VALUE"""),99.91)</f>
        <v>99.91</v>
      </c>
    </row>
    <row r="2173">
      <c r="A2173" s="2">
        <f>IFERROR(__xludf.DUMMYFUNCTION("""COMPUTED_VALUE"""),43329.66666666667)</f>
        <v>43329.66667</v>
      </c>
      <c r="B2173" s="1">
        <f>IFERROR(__xludf.DUMMYFUNCTION("""COMPUTED_VALUE"""),100.23)</f>
        <v>100.23</v>
      </c>
    </row>
    <row r="2174">
      <c r="A2174" s="2">
        <f>IFERROR(__xludf.DUMMYFUNCTION("""COMPUTED_VALUE"""),43332.66666666667)</f>
        <v>43332.66667</v>
      </c>
      <c r="B2174" s="1">
        <f>IFERROR(__xludf.DUMMYFUNCTION("""COMPUTED_VALUE"""),101.02)</f>
        <v>101.02</v>
      </c>
    </row>
    <row r="2175">
      <c r="A2175" s="2">
        <f>IFERROR(__xludf.DUMMYFUNCTION("""COMPUTED_VALUE"""),43333.66666666667)</f>
        <v>43333.66667</v>
      </c>
      <c r="B2175" s="1">
        <f>IFERROR(__xludf.DUMMYFUNCTION("""COMPUTED_VALUE"""),101.66)</f>
        <v>101.66</v>
      </c>
    </row>
    <row r="2176">
      <c r="A2176" s="2">
        <f>IFERROR(__xludf.DUMMYFUNCTION("""COMPUTED_VALUE"""),43334.66666666667)</f>
        <v>43334.66667</v>
      </c>
      <c r="B2176" s="1">
        <f>IFERROR(__xludf.DUMMYFUNCTION("""COMPUTED_VALUE"""),102.99)</f>
        <v>102.99</v>
      </c>
    </row>
    <row r="2177">
      <c r="A2177" s="2">
        <f>IFERROR(__xludf.DUMMYFUNCTION("""COMPUTED_VALUE"""),43335.66666666667)</f>
        <v>43335.66667</v>
      </c>
      <c r="B2177" s="1">
        <f>IFERROR(__xludf.DUMMYFUNCTION("""COMPUTED_VALUE"""),102.53)</f>
        <v>102.53</v>
      </c>
    </row>
    <row r="2178">
      <c r="A2178" s="2">
        <f>IFERROR(__xludf.DUMMYFUNCTION("""COMPUTED_VALUE"""),43336.66666666667)</f>
        <v>43336.66667</v>
      </c>
      <c r="B2178" s="1">
        <f>IFERROR(__xludf.DUMMYFUNCTION("""COMPUTED_VALUE"""),103.28)</f>
        <v>103.28</v>
      </c>
    </row>
    <row r="2179">
      <c r="A2179" s="2">
        <f>IFERROR(__xludf.DUMMYFUNCTION("""COMPUTED_VALUE"""),43339.66666666667)</f>
        <v>43339.66667</v>
      </c>
      <c r="B2179" s="1">
        <f>IFERROR(__xludf.DUMMYFUNCTION("""COMPUTED_VALUE"""),103.98)</f>
        <v>103.98</v>
      </c>
    </row>
    <row r="2180">
      <c r="A2180" s="2">
        <f>IFERROR(__xludf.DUMMYFUNCTION("""COMPUTED_VALUE"""),43340.66666666667)</f>
        <v>43340.66667</v>
      </c>
      <c r="B2180" s="1">
        <f>IFERROR(__xludf.DUMMYFUNCTION("""COMPUTED_VALUE"""),103.46)</f>
        <v>103.46</v>
      </c>
    </row>
    <row r="2181">
      <c r="A2181" s="2">
        <f>IFERROR(__xludf.DUMMYFUNCTION("""COMPUTED_VALUE"""),43341.66666666667)</f>
        <v>43341.66667</v>
      </c>
      <c r="B2181" s="1">
        <f>IFERROR(__xludf.DUMMYFUNCTION("""COMPUTED_VALUE"""),104.2)</f>
        <v>104.2</v>
      </c>
    </row>
    <row r="2182">
      <c r="A2182" s="2">
        <f>IFERROR(__xludf.DUMMYFUNCTION("""COMPUTED_VALUE"""),43342.66666666667)</f>
        <v>43342.66667</v>
      </c>
      <c r="B2182" s="1">
        <f>IFERROR(__xludf.DUMMYFUNCTION("""COMPUTED_VALUE"""),103.86)</f>
        <v>103.86</v>
      </c>
    </row>
    <row r="2183">
      <c r="A2183" s="2">
        <f>IFERROR(__xludf.DUMMYFUNCTION("""COMPUTED_VALUE"""),43343.66666666667)</f>
        <v>43343.66667</v>
      </c>
      <c r="B2183" s="1">
        <f>IFERROR(__xludf.DUMMYFUNCTION("""COMPUTED_VALUE"""),103.08)</f>
        <v>103.08</v>
      </c>
    </row>
    <row r="2184">
      <c r="A2184" s="2">
        <f>IFERROR(__xludf.DUMMYFUNCTION("""COMPUTED_VALUE"""),43347.66666666667)</f>
        <v>43347.66667</v>
      </c>
      <c r="B2184" s="1">
        <f>IFERROR(__xludf.DUMMYFUNCTION("""COMPUTED_VALUE"""),102.72)</f>
        <v>102.72</v>
      </c>
    </row>
    <row r="2185">
      <c r="A2185" s="2">
        <f>IFERROR(__xludf.DUMMYFUNCTION("""COMPUTED_VALUE"""),43348.66666666667)</f>
        <v>43348.66667</v>
      </c>
      <c r="B2185" s="1">
        <f>IFERROR(__xludf.DUMMYFUNCTION("""COMPUTED_VALUE"""),102.48)</f>
        <v>102.48</v>
      </c>
    </row>
    <row r="2186">
      <c r="A2186" s="2">
        <f>IFERROR(__xludf.DUMMYFUNCTION("""COMPUTED_VALUE"""),43349.66666666667)</f>
        <v>43349.66667</v>
      </c>
      <c r="B2186" s="1">
        <f>IFERROR(__xludf.DUMMYFUNCTION("""COMPUTED_VALUE"""),100.4)</f>
        <v>100.4</v>
      </c>
    </row>
    <row r="2187">
      <c r="A2187" s="2">
        <f>IFERROR(__xludf.DUMMYFUNCTION("""COMPUTED_VALUE"""),43350.66666666667)</f>
        <v>43350.66667</v>
      </c>
      <c r="B2187" s="1">
        <f>IFERROR(__xludf.DUMMYFUNCTION("""COMPUTED_VALUE"""),100.42)</f>
        <v>100.42</v>
      </c>
    </row>
    <row r="2188">
      <c r="A2188" s="2">
        <f>IFERROR(__xludf.DUMMYFUNCTION("""COMPUTED_VALUE"""),43353.66666666667)</f>
        <v>43353.66667</v>
      </c>
      <c r="B2188" s="1">
        <f>IFERROR(__xludf.DUMMYFUNCTION("""COMPUTED_VALUE"""),100.38)</f>
        <v>100.38</v>
      </c>
    </row>
    <row r="2189">
      <c r="A2189" s="2">
        <f>IFERROR(__xludf.DUMMYFUNCTION("""COMPUTED_VALUE"""),43354.66666666667)</f>
        <v>43354.66667</v>
      </c>
      <c r="B2189" s="1">
        <f>IFERROR(__xludf.DUMMYFUNCTION("""COMPUTED_VALUE"""),101.58)</f>
        <v>101.58</v>
      </c>
    </row>
    <row r="2190">
      <c r="A2190" s="2">
        <f>IFERROR(__xludf.DUMMYFUNCTION("""COMPUTED_VALUE"""),43355.66666666667)</f>
        <v>43355.66667</v>
      </c>
      <c r="B2190" s="1">
        <f>IFERROR(__xludf.DUMMYFUNCTION("""COMPUTED_VALUE"""),102.17)</f>
        <v>102.17</v>
      </c>
    </row>
    <row r="2191">
      <c r="A2191" s="2">
        <f>IFERROR(__xludf.DUMMYFUNCTION("""COMPUTED_VALUE"""),43356.66666666667)</f>
        <v>43356.66667</v>
      </c>
      <c r="B2191" s="1">
        <f>IFERROR(__xludf.DUMMYFUNCTION("""COMPUTED_VALUE"""),102.07)</f>
        <v>102.07</v>
      </c>
    </row>
    <row r="2192">
      <c r="A2192" s="2">
        <f>IFERROR(__xludf.DUMMYFUNCTION("""COMPUTED_VALUE"""),43357.66666666667)</f>
        <v>43357.66667</v>
      </c>
      <c r="B2192" s="1">
        <f>IFERROR(__xludf.DUMMYFUNCTION("""COMPUTED_VALUE"""),102.62)</f>
        <v>102.62</v>
      </c>
    </row>
    <row r="2193">
      <c r="A2193" s="2">
        <f>IFERROR(__xludf.DUMMYFUNCTION("""COMPUTED_VALUE"""),43360.66666666667)</f>
        <v>43360.66667</v>
      </c>
      <c r="B2193" s="1">
        <f>IFERROR(__xludf.DUMMYFUNCTION("""COMPUTED_VALUE"""),102.7)</f>
        <v>102.7</v>
      </c>
    </row>
    <row r="2194">
      <c r="A2194" s="2">
        <f>IFERROR(__xludf.DUMMYFUNCTION("""COMPUTED_VALUE"""),43361.66666666667)</f>
        <v>43361.66667</v>
      </c>
      <c r="B2194" s="1">
        <f>IFERROR(__xludf.DUMMYFUNCTION("""COMPUTED_VALUE"""),103.53)</f>
        <v>103.53</v>
      </c>
    </row>
    <row r="2195">
      <c r="A2195" s="2">
        <f>IFERROR(__xludf.DUMMYFUNCTION("""COMPUTED_VALUE"""),43362.66666666667)</f>
        <v>43362.66667</v>
      </c>
      <c r="B2195" s="1">
        <f>IFERROR(__xludf.DUMMYFUNCTION("""COMPUTED_VALUE"""),104.01)</f>
        <v>104.01</v>
      </c>
    </row>
    <row r="2196">
      <c r="A2196" s="2">
        <f>IFERROR(__xludf.DUMMYFUNCTION("""COMPUTED_VALUE"""),43363.66666666667)</f>
        <v>43363.66667</v>
      </c>
      <c r="B2196" s="1">
        <f>IFERROR(__xludf.DUMMYFUNCTION("""COMPUTED_VALUE"""),104.03)</f>
        <v>104.03</v>
      </c>
    </row>
    <row r="2197">
      <c r="A2197" s="2">
        <f>IFERROR(__xludf.DUMMYFUNCTION("""COMPUTED_VALUE"""),43364.66666666667)</f>
        <v>43364.66667</v>
      </c>
      <c r="B2197" s="1">
        <f>IFERROR(__xludf.DUMMYFUNCTION("""COMPUTED_VALUE"""),104.69)</f>
        <v>104.69</v>
      </c>
    </row>
    <row r="2198">
      <c r="A2198" s="2">
        <f>IFERROR(__xludf.DUMMYFUNCTION("""COMPUTED_VALUE"""),43367.66666666667)</f>
        <v>43367.66667</v>
      </c>
      <c r="B2198" s="1">
        <f>IFERROR(__xludf.DUMMYFUNCTION("""COMPUTED_VALUE"""),105.67)</f>
        <v>105.67</v>
      </c>
    </row>
    <row r="2199">
      <c r="A2199" s="2">
        <f>IFERROR(__xludf.DUMMYFUNCTION("""COMPUTED_VALUE"""),43368.66666666667)</f>
        <v>43368.66667</v>
      </c>
      <c r="B2199" s="1">
        <f>IFERROR(__xludf.DUMMYFUNCTION("""COMPUTED_VALUE"""),106.24)</f>
        <v>106.24</v>
      </c>
    </row>
    <row r="2200">
      <c r="A2200" s="2">
        <f>IFERROR(__xludf.DUMMYFUNCTION("""COMPUTED_VALUE"""),43369.66666666667)</f>
        <v>43369.66667</v>
      </c>
      <c r="B2200" s="1">
        <f>IFERROR(__xludf.DUMMYFUNCTION("""COMPUTED_VALUE"""),105.12)</f>
        <v>105.12</v>
      </c>
    </row>
    <row r="2201">
      <c r="A2201" s="2">
        <f>IFERROR(__xludf.DUMMYFUNCTION("""COMPUTED_VALUE"""),43370.66666666667)</f>
        <v>43370.66667</v>
      </c>
      <c r="B2201" s="1">
        <f>IFERROR(__xludf.DUMMYFUNCTION("""COMPUTED_VALUE"""),105.31)</f>
        <v>105.31</v>
      </c>
    </row>
    <row r="2202">
      <c r="A2202" s="2">
        <f>IFERROR(__xludf.DUMMYFUNCTION("""COMPUTED_VALUE"""),43371.66666666667)</f>
        <v>43371.66667</v>
      </c>
      <c r="B2202" s="1">
        <f>IFERROR(__xludf.DUMMYFUNCTION("""COMPUTED_VALUE"""),105.11)</f>
        <v>105.11</v>
      </c>
    </row>
    <row r="2203">
      <c r="A2203" s="2">
        <f>IFERROR(__xludf.DUMMYFUNCTION("""COMPUTED_VALUE"""),43374.66666666667)</f>
        <v>43374.66667</v>
      </c>
      <c r="B2203" s="1">
        <f>IFERROR(__xludf.DUMMYFUNCTION("""COMPUTED_VALUE"""),106.58)</f>
        <v>106.58</v>
      </c>
    </row>
    <row r="2204">
      <c r="A2204" s="2">
        <f>IFERROR(__xludf.DUMMYFUNCTION("""COMPUTED_VALUE"""),43375.66666666667)</f>
        <v>43375.66667</v>
      </c>
      <c r="B2204" s="1">
        <f>IFERROR(__xludf.DUMMYFUNCTION("""COMPUTED_VALUE"""),106.57)</f>
        <v>106.57</v>
      </c>
    </row>
    <row r="2205">
      <c r="A2205" s="2">
        <f>IFERROR(__xludf.DUMMYFUNCTION("""COMPUTED_VALUE"""),43376.66666666667)</f>
        <v>43376.66667</v>
      </c>
      <c r="B2205" s="1">
        <f>IFERROR(__xludf.DUMMYFUNCTION("""COMPUTED_VALUE"""),107.61)</f>
        <v>107.61</v>
      </c>
    </row>
    <row r="2206">
      <c r="A2206" s="2">
        <f>IFERROR(__xludf.DUMMYFUNCTION("""COMPUTED_VALUE"""),43377.66666666667)</f>
        <v>43377.66667</v>
      </c>
      <c r="B2206" s="1">
        <f>IFERROR(__xludf.DUMMYFUNCTION("""COMPUTED_VALUE"""),106.86)</f>
        <v>106.86</v>
      </c>
    </row>
    <row r="2207">
      <c r="A2207" s="2">
        <f>IFERROR(__xludf.DUMMYFUNCTION("""COMPUTED_VALUE"""),43378.66666666667)</f>
        <v>43378.66667</v>
      </c>
      <c r="B2207" s="1">
        <f>IFERROR(__xludf.DUMMYFUNCTION("""COMPUTED_VALUE"""),106.79)</f>
        <v>106.79</v>
      </c>
    </row>
    <row r="2208">
      <c r="A2208" s="2">
        <f>IFERROR(__xludf.DUMMYFUNCTION("""COMPUTED_VALUE"""),43381.66666666667)</f>
        <v>43381.66667</v>
      </c>
      <c r="B2208" s="1">
        <f>IFERROR(__xludf.DUMMYFUNCTION("""COMPUTED_VALUE"""),106.8)</f>
        <v>106.8</v>
      </c>
    </row>
    <row r="2209">
      <c r="A2209" s="2">
        <f>IFERROR(__xludf.DUMMYFUNCTION("""COMPUTED_VALUE"""),43382.66666666667)</f>
        <v>43382.66667</v>
      </c>
      <c r="B2209" s="1">
        <f>IFERROR(__xludf.DUMMYFUNCTION("""COMPUTED_VALUE"""),107.8)</f>
        <v>107.8</v>
      </c>
    </row>
    <row r="2210">
      <c r="A2210" s="2">
        <f>IFERROR(__xludf.DUMMYFUNCTION("""COMPUTED_VALUE"""),43383.66666666667)</f>
        <v>43383.66667</v>
      </c>
      <c r="B2210" s="1">
        <f>IFERROR(__xludf.DUMMYFUNCTION("""COMPUTED_VALUE"""),103.79)</f>
        <v>103.79</v>
      </c>
    </row>
    <row r="2211">
      <c r="A2211" s="2">
        <f>IFERROR(__xludf.DUMMYFUNCTION("""COMPUTED_VALUE"""),43384.66666666667)</f>
        <v>43384.66667</v>
      </c>
      <c r="B2211" s="1">
        <f>IFERROR(__xludf.DUMMYFUNCTION("""COMPUTED_VALUE"""),100.61)</f>
        <v>100.61</v>
      </c>
    </row>
    <row r="2212">
      <c r="A2212" s="2">
        <f>IFERROR(__xludf.DUMMYFUNCTION("""COMPUTED_VALUE"""),43385.66666666667)</f>
        <v>43385.66667</v>
      </c>
      <c r="B2212" s="1">
        <f>IFERROR(__xludf.DUMMYFUNCTION("""COMPUTED_VALUE"""),101.06)</f>
        <v>101.06</v>
      </c>
    </row>
    <row r="2213">
      <c r="A2213" s="2">
        <f>IFERROR(__xludf.DUMMYFUNCTION("""COMPUTED_VALUE"""),43388.66666666667)</f>
        <v>43388.66667</v>
      </c>
      <c r="B2213" s="1">
        <f>IFERROR(__xludf.DUMMYFUNCTION("""COMPUTED_VALUE"""),100.46)</f>
        <v>100.46</v>
      </c>
    </row>
    <row r="2214">
      <c r="A2214" s="2">
        <f>IFERROR(__xludf.DUMMYFUNCTION("""COMPUTED_VALUE"""),43389.66666666667)</f>
        <v>43389.66667</v>
      </c>
      <c r="B2214" s="1">
        <f>IFERROR(__xludf.DUMMYFUNCTION("""COMPUTED_VALUE"""),101.43)</f>
        <v>101.43</v>
      </c>
    </row>
    <row r="2215">
      <c r="A2215" s="2">
        <f>IFERROR(__xludf.DUMMYFUNCTION("""COMPUTED_VALUE"""),43390.66666666667)</f>
        <v>43390.66667</v>
      </c>
      <c r="B2215" s="1">
        <f>IFERROR(__xludf.DUMMYFUNCTION("""COMPUTED_VALUE"""),100.57)</f>
        <v>100.57</v>
      </c>
    </row>
    <row r="2216">
      <c r="A2216" s="2">
        <f>IFERROR(__xludf.DUMMYFUNCTION("""COMPUTED_VALUE"""),43391.66666666667)</f>
        <v>43391.66667</v>
      </c>
      <c r="B2216" s="1">
        <f>IFERROR(__xludf.DUMMYFUNCTION("""COMPUTED_VALUE"""),99.88)</f>
        <v>99.88</v>
      </c>
    </row>
    <row r="2217">
      <c r="A2217" s="2">
        <f>IFERROR(__xludf.DUMMYFUNCTION("""COMPUTED_VALUE"""),43392.66666666667)</f>
        <v>43392.66667</v>
      </c>
      <c r="B2217" s="1">
        <f>IFERROR(__xludf.DUMMYFUNCTION("""COMPUTED_VALUE"""),99.08)</f>
        <v>99.08</v>
      </c>
    </row>
    <row r="2218">
      <c r="A2218" s="2">
        <f>IFERROR(__xludf.DUMMYFUNCTION("""COMPUTED_VALUE"""),43395.66666666667)</f>
        <v>43395.66667</v>
      </c>
      <c r="B2218" s="1">
        <f>IFERROR(__xludf.DUMMYFUNCTION("""COMPUTED_VALUE"""),97.96)</f>
        <v>97.96</v>
      </c>
    </row>
    <row r="2219">
      <c r="A2219" s="2">
        <f>IFERROR(__xludf.DUMMYFUNCTION("""COMPUTED_VALUE"""),43396.66666666667)</f>
        <v>43396.66667</v>
      </c>
      <c r="B2219" s="1">
        <f>IFERROR(__xludf.DUMMYFUNCTION("""COMPUTED_VALUE"""),95.21)</f>
        <v>95.21</v>
      </c>
    </row>
    <row r="2220">
      <c r="A2220" s="2">
        <f>IFERROR(__xludf.DUMMYFUNCTION("""COMPUTED_VALUE"""),43397.66666666667)</f>
        <v>43397.66667</v>
      </c>
      <c r="B2220" s="1">
        <f>IFERROR(__xludf.DUMMYFUNCTION("""COMPUTED_VALUE"""),91.27)</f>
        <v>91.27</v>
      </c>
    </row>
    <row r="2221">
      <c r="A2221" s="2">
        <f>IFERROR(__xludf.DUMMYFUNCTION("""COMPUTED_VALUE"""),43398.66666666667)</f>
        <v>43398.66667</v>
      </c>
      <c r="B2221" s="1">
        <f>IFERROR(__xludf.DUMMYFUNCTION("""COMPUTED_VALUE"""),92.45)</f>
        <v>92.45</v>
      </c>
    </row>
    <row r="2222">
      <c r="A2222" s="2">
        <f>IFERROR(__xludf.DUMMYFUNCTION("""COMPUTED_VALUE"""),43399.66666666667)</f>
        <v>43399.66667</v>
      </c>
      <c r="B2222" s="1">
        <f>IFERROR(__xludf.DUMMYFUNCTION("""COMPUTED_VALUE"""),91.71)</f>
        <v>91.71</v>
      </c>
    </row>
    <row r="2223">
      <c r="A2223" s="2">
        <f>IFERROR(__xludf.DUMMYFUNCTION("""COMPUTED_VALUE"""),43402.66666666667)</f>
        <v>43402.66667</v>
      </c>
      <c r="B2223" s="1">
        <f>IFERROR(__xludf.DUMMYFUNCTION("""COMPUTED_VALUE"""),89.88)</f>
        <v>89.88</v>
      </c>
    </row>
    <row r="2224">
      <c r="A2224" s="2">
        <f>IFERROR(__xludf.DUMMYFUNCTION("""COMPUTED_VALUE"""),43403.66666666667)</f>
        <v>43403.66667</v>
      </c>
      <c r="B2224" s="1">
        <f>IFERROR(__xludf.DUMMYFUNCTION("""COMPUTED_VALUE"""),91.82)</f>
        <v>91.82</v>
      </c>
    </row>
    <row r="2225">
      <c r="A2225" s="2">
        <f>IFERROR(__xludf.DUMMYFUNCTION("""COMPUTED_VALUE"""),43404.66666666667)</f>
        <v>43404.66667</v>
      </c>
      <c r="B2225" s="1">
        <f>IFERROR(__xludf.DUMMYFUNCTION("""COMPUTED_VALUE"""),92.38)</f>
        <v>92.38</v>
      </c>
    </row>
    <row r="2226">
      <c r="A2226" s="2">
        <f>IFERROR(__xludf.DUMMYFUNCTION("""COMPUTED_VALUE"""),43405.66666666667)</f>
        <v>43405.66667</v>
      </c>
      <c r="B2226" s="1">
        <f>IFERROR(__xludf.DUMMYFUNCTION("""COMPUTED_VALUE"""),93.3)</f>
        <v>93.3</v>
      </c>
    </row>
    <row r="2227">
      <c r="A2227" s="2">
        <f>IFERROR(__xludf.DUMMYFUNCTION("""COMPUTED_VALUE"""),43406.66666666667)</f>
        <v>43406.66667</v>
      </c>
      <c r="B2227" s="1">
        <f>IFERROR(__xludf.DUMMYFUNCTION("""COMPUTED_VALUE"""),92.98)</f>
        <v>92.98</v>
      </c>
    </row>
    <row r="2228">
      <c r="A2228" s="2">
        <f>IFERROR(__xludf.DUMMYFUNCTION("""COMPUTED_VALUE"""),43409.66666666667)</f>
        <v>43409.66667</v>
      </c>
      <c r="B2228" s="1">
        <f>IFERROR(__xludf.DUMMYFUNCTION("""COMPUTED_VALUE"""),94.55)</f>
        <v>94.55</v>
      </c>
    </row>
    <row r="2229">
      <c r="A2229" s="2">
        <f>IFERROR(__xludf.DUMMYFUNCTION("""COMPUTED_VALUE"""),43410.66666666667)</f>
        <v>43410.66667</v>
      </c>
      <c r="B2229" s="1">
        <f>IFERROR(__xludf.DUMMYFUNCTION("""COMPUTED_VALUE"""),94.75)</f>
        <v>94.75</v>
      </c>
    </row>
    <row r="2230">
      <c r="A2230" s="2">
        <f>IFERROR(__xludf.DUMMYFUNCTION("""COMPUTED_VALUE"""),43411.66666666667)</f>
        <v>43411.66667</v>
      </c>
      <c r="B2230" s="1">
        <f>IFERROR(__xludf.DUMMYFUNCTION("""COMPUTED_VALUE"""),96.33)</f>
        <v>96.33</v>
      </c>
    </row>
    <row r="2231">
      <c r="A2231" s="2">
        <f>IFERROR(__xludf.DUMMYFUNCTION("""COMPUTED_VALUE"""),43412.66666666667)</f>
        <v>43412.66667</v>
      </c>
      <c r="B2231" s="1">
        <f>IFERROR(__xludf.DUMMYFUNCTION("""COMPUTED_VALUE"""),94.15)</f>
        <v>94.15</v>
      </c>
    </row>
    <row r="2232">
      <c r="A2232" s="2">
        <f>IFERROR(__xludf.DUMMYFUNCTION("""COMPUTED_VALUE"""),43413.66666666667)</f>
        <v>43413.66667</v>
      </c>
      <c r="B2232" s="1">
        <f>IFERROR(__xludf.DUMMYFUNCTION("""COMPUTED_VALUE"""),93.9)</f>
        <v>93.9</v>
      </c>
    </row>
    <row r="2233">
      <c r="A2233" s="2">
        <f>IFERROR(__xludf.DUMMYFUNCTION("""COMPUTED_VALUE"""),43416.66666666667)</f>
        <v>43416.66667</v>
      </c>
      <c r="B2233" s="1">
        <f>IFERROR(__xludf.DUMMYFUNCTION("""COMPUTED_VALUE"""),91.8)</f>
        <v>91.8</v>
      </c>
    </row>
    <row r="2234">
      <c r="A2234" s="2">
        <f>IFERROR(__xludf.DUMMYFUNCTION("""COMPUTED_VALUE"""),43417.66666666667)</f>
        <v>43417.66667</v>
      </c>
      <c r="B2234" s="1">
        <f>IFERROR(__xludf.DUMMYFUNCTION("""COMPUTED_VALUE"""),89.55)</f>
        <v>89.55</v>
      </c>
    </row>
    <row r="2235">
      <c r="A2235" s="2">
        <f>IFERROR(__xludf.DUMMYFUNCTION("""COMPUTED_VALUE"""),43418.66666666667)</f>
        <v>43418.66667</v>
      </c>
      <c r="B2235" s="1">
        <f>IFERROR(__xludf.DUMMYFUNCTION("""COMPUTED_VALUE"""),89.42)</f>
        <v>89.42</v>
      </c>
    </row>
    <row r="2236">
      <c r="A2236" s="2">
        <f>IFERROR(__xludf.DUMMYFUNCTION("""COMPUTED_VALUE"""),43419.66666666667)</f>
        <v>43419.66667</v>
      </c>
      <c r="B2236" s="1">
        <f>IFERROR(__xludf.DUMMYFUNCTION("""COMPUTED_VALUE"""),90.95)</f>
        <v>90.95</v>
      </c>
    </row>
    <row r="2237">
      <c r="A2237" s="2">
        <f>IFERROR(__xludf.DUMMYFUNCTION("""COMPUTED_VALUE"""),43420.66666666667)</f>
        <v>43420.66667</v>
      </c>
      <c r="B2237" s="1">
        <f>IFERROR(__xludf.DUMMYFUNCTION("""COMPUTED_VALUE"""),91.79)</f>
        <v>91.79</v>
      </c>
    </row>
    <row r="2238">
      <c r="A2238" s="2">
        <f>IFERROR(__xludf.DUMMYFUNCTION("""COMPUTED_VALUE"""),43423.66666666667)</f>
        <v>43423.66667</v>
      </c>
      <c r="B2238" s="1">
        <f>IFERROR(__xludf.DUMMYFUNCTION("""COMPUTED_VALUE"""),91.69)</f>
        <v>91.69</v>
      </c>
    </row>
    <row r="2239">
      <c r="A2239" s="2">
        <f>IFERROR(__xludf.DUMMYFUNCTION("""COMPUTED_VALUE"""),43424.66666666667)</f>
        <v>43424.66667</v>
      </c>
      <c r="B2239" s="1">
        <f>IFERROR(__xludf.DUMMYFUNCTION("""COMPUTED_VALUE"""),88.51)</f>
        <v>88.51</v>
      </c>
    </row>
    <row r="2240">
      <c r="A2240" s="2">
        <f>IFERROR(__xludf.DUMMYFUNCTION("""COMPUTED_VALUE"""),43425.66666666667)</f>
        <v>43425.66667</v>
      </c>
      <c r="B2240" s="1">
        <f>IFERROR(__xludf.DUMMYFUNCTION("""COMPUTED_VALUE"""),90.04)</f>
        <v>90.04</v>
      </c>
    </row>
    <row r="2241">
      <c r="A2241" s="2">
        <f>IFERROR(__xludf.DUMMYFUNCTION("""COMPUTED_VALUE"""),43427.54166666667)</f>
        <v>43427.54167</v>
      </c>
      <c r="B2241" s="1">
        <f>IFERROR(__xludf.DUMMYFUNCTION("""COMPUTED_VALUE"""),87.09)</f>
        <v>87.09</v>
      </c>
    </row>
    <row r="2242">
      <c r="A2242" s="2">
        <f>IFERROR(__xludf.DUMMYFUNCTION("""COMPUTED_VALUE"""),43430.66666666667)</f>
        <v>43430.66667</v>
      </c>
      <c r="B2242" s="1">
        <f>IFERROR(__xludf.DUMMYFUNCTION("""COMPUTED_VALUE"""),88.54)</f>
        <v>88.54</v>
      </c>
    </row>
    <row r="2243">
      <c r="A2243" s="2">
        <f>IFERROR(__xludf.DUMMYFUNCTION("""COMPUTED_VALUE"""),43431.66666666667)</f>
        <v>43431.66667</v>
      </c>
      <c r="B2243" s="1">
        <f>IFERROR(__xludf.DUMMYFUNCTION("""COMPUTED_VALUE"""),88.21)</f>
        <v>88.21</v>
      </c>
    </row>
    <row r="2244">
      <c r="A2244" s="2">
        <f>IFERROR(__xludf.DUMMYFUNCTION("""COMPUTED_VALUE"""),43432.66666666667)</f>
        <v>43432.66667</v>
      </c>
      <c r="B2244" s="1">
        <f>IFERROR(__xludf.DUMMYFUNCTION("""COMPUTED_VALUE"""),89.63)</f>
        <v>89.63</v>
      </c>
    </row>
    <row r="2245">
      <c r="A2245" s="2">
        <f>IFERROR(__xludf.DUMMYFUNCTION("""COMPUTED_VALUE"""),43433.66666666667)</f>
        <v>43433.66667</v>
      </c>
      <c r="B2245" s="1">
        <f>IFERROR(__xludf.DUMMYFUNCTION("""COMPUTED_VALUE"""),90.24)</f>
        <v>90.24</v>
      </c>
    </row>
    <row r="2246">
      <c r="A2246" s="2">
        <f>IFERROR(__xludf.DUMMYFUNCTION("""COMPUTED_VALUE"""),43434.66666666667)</f>
        <v>43434.66667</v>
      </c>
      <c r="B2246" s="1">
        <f>IFERROR(__xludf.DUMMYFUNCTION("""COMPUTED_VALUE"""),89.76)</f>
        <v>89.76</v>
      </c>
    </row>
    <row r="2247">
      <c r="A2247" s="2">
        <f>IFERROR(__xludf.DUMMYFUNCTION("""COMPUTED_VALUE"""),43437.66666666667)</f>
        <v>43437.66667</v>
      </c>
      <c r="B2247" s="1">
        <f>IFERROR(__xludf.DUMMYFUNCTION("""COMPUTED_VALUE"""),92.02)</f>
        <v>92.02</v>
      </c>
    </row>
    <row r="2248">
      <c r="A2248" s="2">
        <f>IFERROR(__xludf.DUMMYFUNCTION("""COMPUTED_VALUE"""),43438.66666666667)</f>
        <v>43438.66667</v>
      </c>
      <c r="B2248" s="1">
        <f>IFERROR(__xludf.DUMMYFUNCTION("""COMPUTED_VALUE"""),89.22)</f>
        <v>89.22</v>
      </c>
    </row>
    <row r="2249">
      <c r="A2249" s="2">
        <f>IFERROR(__xludf.DUMMYFUNCTION("""COMPUTED_VALUE"""),43440.66666666667)</f>
        <v>43440.66667</v>
      </c>
      <c r="B2249" s="1">
        <f>IFERROR(__xludf.DUMMYFUNCTION("""COMPUTED_VALUE"""),87.35)</f>
        <v>87.35</v>
      </c>
    </row>
    <row r="2250">
      <c r="A2250" s="2">
        <f>IFERROR(__xludf.DUMMYFUNCTION("""COMPUTED_VALUE"""),43441.66666666667)</f>
        <v>43441.66667</v>
      </c>
      <c r="B2250" s="1">
        <f>IFERROR(__xludf.DUMMYFUNCTION("""COMPUTED_VALUE"""),86.9)</f>
        <v>86.9</v>
      </c>
    </row>
    <row r="2251">
      <c r="A2251" s="2">
        <f>IFERROR(__xludf.DUMMYFUNCTION("""COMPUTED_VALUE"""),43444.66666666667)</f>
        <v>43444.66667</v>
      </c>
      <c r="B2251" s="1">
        <f>IFERROR(__xludf.DUMMYFUNCTION("""COMPUTED_VALUE"""),85.37)</f>
        <v>85.37</v>
      </c>
    </row>
    <row r="2252">
      <c r="A2252" s="2">
        <f>IFERROR(__xludf.DUMMYFUNCTION("""COMPUTED_VALUE"""),43445.66666666667)</f>
        <v>43445.66667</v>
      </c>
      <c r="B2252" s="1">
        <f>IFERROR(__xludf.DUMMYFUNCTION("""COMPUTED_VALUE"""),85.36)</f>
        <v>85.36</v>
      </c>
    </row>
    <row r="2253">
      <c r="A2253" s="2">
        <f>IFERROR(__xludf.DUMMYFUNCTION("""COMPUTED_VALUE"""),43446.66666666667)</f>
        <v>43446.66667</v>
      </c>
      <c r="B2253" s="1">
        <f>IFERROR(__xludf.DUMMYFUNCTION("""COMPUTED_VALUE"""),85.78)</f>
        <v>85.78</v>
      </c>
    </row>
    <row r="2254">
      <c r="A2254" s="2">
        <f>IFERROR(__xludf.DUMMYFUNCTION("""COMPUTED_VALUE"""),43447.66666666667)</f>
        <v>43447.66667</v>
      </c>
      <c r="B2254" s="1">
        <f>IFERROR(__xludf.DUMMYFUNCTION("""COMPUTED_VALUE"""),85.21)</f>
        <v>85.21</v>
      </c>
    </row>
    <row r="2255">
      <c r="A2255" s="2">
        <f>IFERROR(__xludf.DUMMYFUNCTION("""COMPUTED_VALUE"""),43448.66666666667)</f>
        <v>43448.66667</v>
      </c>
      <c r="B2255" s="1">
        <f>IFERROR(__xludf.DUMMYFUNCTION("""COMPUTED_VALUE"""),83.08)</f>
        <v>83.08</v>
      </c>
    </row>
    <row r="2256">
      <c r="A2256" s="2">
        <f>IFERROR(__xludf.DUMMYFUNCTION("""COMPUTED_VALUE"""),43451.66666666667)</f>
        <v>43451.66667</v>
      </c>
      <c r="B2256" s="1">
        <f>IFERROR(__xludf.DUMMYFUNCTION("""COMPUTED_VALUE"""),81.45)</f>
        <v>81.45</v>
      </c>
    </row>
    <row r="2257">
      <c r="A2257" s="2">
        <f>IFERROR(__xludf.DUMMYFUNCTION("""COMPUTED_VALUE"""),43452.66666666667)</f>
        <v>43452.66667</v>
      </c>
      <c r="B2257" s="1">
        <f>IFERROR(__xludf.DUMMYFUNCTION("""COMPUTED_VALUE"""),79.53)</f>
        <v>79.53</v>
      </c>
    </row>
    <row r="2258">
      <c r="A2258" s="2">
        <f>IFERROR(__xludf.DUMMYFUNCTION("""COMPUTED_VALUE"""),43453.66666666667)</f>
        <v>43453.66667</v>
      </c>
      <c r="B2258" s="1">
        <f>IFERROR(__xludf.DUMMYFUNCTION("""COMPUTED_VALUE"""),78.48)</f>
        <v>78.48</v>
      </c>
    </row>
    <row r="2259">
      <c r="A2259" s="2">
        <f>IFERROR(__xludf.DUMMYFUNCTION("""COMPUTED_VALUE"""),43454.66666666667)</f>
        <v>43454.66667</v>
      </c>
      <c r="B2259" s="1">
        <f>IFERROR(__xludf.DUMMYFUNCTION("""COMPUTED_VALUE"""),76.3)</f>
        <v>76.3</v>
      </c>
    </row>
    <row r="2260">
      <c r="A2260" s="2">
        <f>IFERROR(__xludf.DUMMYFUNCTION("""COMPUTED_VALUE"""),43455.66666666667)</f>
        <v>43455.66667</v>
      </c>
      <c r="B2260" s="1">
        <f>IFERROR(__xludf.DUMMYFUNCTION("""COMPUTED_VALUE"""),75.32)</f>
        <v>75.32</v>
      </c>
    </row>
    <row r="2261">
      <c r="A2261" s="2">
        <f>IFERROR(__xludf.DUMMYFUNCTION("""COMPUTED_VALUE"""),43458.54166666667)</f>
        <v>43458.54167</v>
      </c>
      <c r="B2261" s="1">
        <f>IFERROR(__xludf.DUMMYFUNCTION("""COMPUTED_VALUE"""),72.37)</f>
        <v>72.37</v>
      </c>
    </row>
    <row r="2262">
      <c r="A2262" s="2">
        <f>IFERROR(__xludf.DUMMYFUNCTION("""COMPUTED_VALUE"""),43460.66666666667)</f>
        <v>43460.66667</v>
      </c>
      <c r="B2262" s="1">
        <f>IFERROR(__xludf.DUMMYFUNCTION("""COMPUTED_VALUE"""),77.03)</f>
        <v>77.03</v>
      </c>
    </row>
    <row r="2263">
      <c r="A2263" s="2">
        <f>IFERROR(__xludf.DUMMYFUNCTION("""COMPUTED_VALUE"""),43461.66666666667)</f>
        <v>43461.66667</v>
      </c>
      <c r="B2263" s="1">
        <f>IFERROR(__xludf.DUMMYFUNCTION("""COMPUTED_VALUE"""),77.44)</f>
        <v>77.44</v>
      </c>
    </row>
    <row r="2264">
      <c r="A2264" s="2">
        <f>IFERROR(__xludf.DUMMYFUNCTION("""COMPUTED_VALUE"""),43462.66666666667)</f>
        <v>43462.66667</v>
      </c>
      <c r="B2264" s="1">
        <f>IFERROR(__xludf.DUMMYFUNCTION("""COMPUTED_VALUE"""),76.69)</f>
        <v>76.69</v>
      </c>
    </row>
    <row r="2265">
      <c r="A2265" s="2">
        <f>IFERROR(__xludf.DUMMYFUNCTION("""COMPUTED_VALUE"""),43465.66666666667)</f>
        <v>43465.66667</v>
      </c>
      <c r="B2265" s="1">
        <f>IFERROR(__xludf.DUMMYFUNCTION("""COMPUTED_VALUE"""),77.11)</f>
        <v>77.11</v>
      </c>
    </row>
    <row r="2266">
      <c r="A2266" s="2">
        <f>IFERROR(__xludf.DUMMYFUNCTION("""COMPUTED_VALUE"""),43467.66666666667)</f>
        <v>43467.66667</v>
      </c>
      <c r="B2266" s="1">
        <f>IFERROR(__xludf.DUMMYFUNCTION("""COMPUTED_VALUE"""),78.82)</f>
        <v>78.82</v>
      </c>
    </row>
    <row r="2267">
      <c r="A2267" s="2">
        <f>IFERROR(__xludf.DUMMYFUNCTION("""COMPUTED_VALUE"""),43468.66666666667)</f>
        <v>43468.66667</v>
      </c>
      <c r="B2267" s="1">
        <f>IFERROR(__xludf.DUMMYFUNCTION("""COMPUTED_VALUE"""),78.08)</f>
        <v>78.08</v>
      </c>
    </row>
    <row r="2268">
      <c r="A2268" s="2">
        <f>IFERROR(__xludf.DUMMYFUNCTION("""COMPUTED_VALUE"""),43469.66666666667)</f>
        <v>43469.66667</v>
      </c>
      <c r="B2268" s="1">
        <f>IFERROR(__xludf.DUMMYFUNCTION("""COMPUTED_VALUE"""),80.95)</f>
        <v>80.95</v>
      </c>
    </row>
    <row r="2269">
      <c r="A2269" s="2">
        <f>IFERROR(__xludf.DUMMYFUNCTION("""COMPUTED_VALUE"""),43472.66666666667)</f>
        <v>43472.66667</v>
      </c>
      <c r="B2269" s="1">
        <f>IFERROR(__xludf.DUMMYFUNCTION("""COMPUTED_VALUE"""),82.27)</f>
        <v>82.27</v>
      </c>
    </row>
    <row r="2270">
      <c r="A2270" s="2">
        <f>IFERROR(__xludf.DUMMYFUNCTION("""COMPUTED_VALUE"""),43473.66666666667)</f>
        <v>43473.66667</v>
      </c>
      <c r="B2270" s="1">
        <f>IFERROR(__xludf.DUMMYFUNCTION("""COMPUTED_VALUE"""),82.97)</f>
        <v>82.97</v>
      </c>
    </row>
    <row r="2271">
      <c r="A2271" s="2">
        <f>IFERROR(__xludf.DUMMYFUNCTION("""COMPUTED_VALUE"""),43474.66666666667)</f>
        <v>43474.66667</v>
      </c>
      <c r="B2271" s="1">
        <f>IFERROR(__xludf.DUMMYFUNCTION("""COMPUTED_VALUE"""),84.28)</f>
        <v>84.28</v>
      </c>
    </row>
    <row r="2272">
      <c r="A2272" s="2">
        <f>IFERROR(__xludf.DUMMYFUNCTION("""COMPUTED_VALUE"""),43475.66666666667)</f>
        <v>43475.66667</v>
      </c>
      <c r="B2272" s="1">
        <f>IFERROR(__xludf.DUMMYFUNCTION("""COMPUTED_VALUE"""),84.49)</f>
        <v>84.49</v>
      </c>
    </row>
    <row r="2273">
      <c r="A2273" s="2">
        <f>IFERROR(__xludf.DUMMYFUNCTION("""COMPUTED_VALUE"""),43476.66666666667)</f>
        <v>43476.66667</v>
      </c>
      <c r="B2273" s="1">
        <f>IFERROR(__xludf.DUMMYFUNCTION("""COMPUTED_VALUE"""),83.96)</f>
        <v>83.96</v>
      </c>
    </row>
    <row r="2274">
      <c r="A2274" s="2">
        <f>IFERROR(__xludf.DUMMYFUNCTION("""COMPUTED_VALUE"""),43479.66666666667)</f>
        <v>43479.66667</v>
      </c>
      <c r="B2274" s="1">
        <f>IFERROR(__xludf.DUMMYFUNCTION("""COMPUTED_VALUE"""),83.73)</f>
        <v>83.73</v>
      </c>
    </row>
    <row r="2275">
      <c r="A2275" s="2">
        <f>IFERROR(__xludf.DUMMYFUNCTION("""COMPUTED_VALUE"""),43480.66666666667)</f>
        <v>43480.66667</v>
      </c>
      <c r="B2275" s="1">
        <f>IFERROR(__xludf.DUMMYFUNCTION("""COMPUTED_VALUE"""),84.15)</f>
        <v>84.15</v>
      </c>
    </row>
    <row r="2276">
      <c r="A2276" s="2">
        <f>IFERROR(__xludf.DUMMYFUNCTION("""COMPUTED_VALUE"""),43481.66666666667)</f>
        <v>43481.66667</v>
      </c>
      <c r="B2276" s="1">
        <f>IFERROR(__xludf.DUMMYFUNCTION("""COMPUTED_VALUE"""),84.02)</f>
        <v>84.02</v>
      </c>
    </row>
    <row r="2277">
      <c r="A2277" s="2">
        <f>IFERROR(__xludf.DUMMYFUNCTION("""COMPUTED_VALUE"""),43482.66666666667)</f>
        <v>43482.66667</v>
      </c>
      <c r="B2277" s="1">
        <f>IFERROR(__xludf.DUMMYFUNCTION("""COMPUTED_VALUE"""),84.78)</f>
        <v>84.78</v>
      </c>
    </row>
    <row r="2278">
      <c r="A2278" s="2">
        <f>IFERROR(__xludf.DUMMYFUNCTION("""COMPUTED_VALUE"""),43483.66666666667)</f>
        <v>43483.66667</v>
      </c>
      <c r="B2278" s="1">
        <f>IFERROR(__xludf.DUMMYFUNCTION("""COMPUTED_VALUE"""),86.49)</f>
        <v>86.49</v>
      </c>
    </row>
    <row r="2279">
      <c r="A2279" s="2">
        <f>IFERROR(__xludf.DUMMYFUNCTION("""COMPUTED_VALUE"""),43487.66666666667)</f>
        <v>43487.66667</v>
      </c>
      <c r="B2279" s="1">
        <f>IFERROR(__xludf.DUMMYFUNCTION("""COMPUTED_VALUE"""),84.36)</f>
        <v>84.36</v>
      </c>
    </row>
    <row r="2280">
      <c r="A2280" s="2">
        <f>IFERROR(__xludf.DUMMYFUNCTION("""COMPUTED_VALUE"""),43488.66666666667)</f>
        <v>43488.66667</v>
      </c>
      <c r="B2280" s="1">
        <f>IFERROR(__xludf.DUMMYFUNCTION("""COMPUTED_VALUE"""),83.48)</f>
        <v>83.48</v>
      </c>
    </row>
    <row r="2281">
      <c r="A2281" s="2">
        <f>IFERROR(__xludf.DUMMYFUNCTION("""COMPUTED_VALUE"""),43489.66666666667)</f>
        <v>43489.66667</v>
      </c>
      <c r="B2281" s="1">
        <f>IFERROR(__xludf.DUMMYFUNCTION("""COMPUTED_VALUE"""),84.0)</f>
        <v>84</v>
      </c>
    </row>
    <row r="2282">
      <c r="A2282" s="2">
        <f>IFERROR(__xludf.DUMMYFUNCTION("""COMPUTED_VALUE"""),43490.66666666667)</f>
        <v>43490.66667</v>
      </c>
      <c r="B2282" s="1">
        <f>IFERROR(__xludf.DUMMYFUNCTION("""COMPUTED_VALUE"""),85.14)</f>
        <v>85.14</v>
      </c>
    </row>
    <row r="2283">
      <c r="A2283" s="2">
        <f>IFERROR(__xludf.DUMMYFUNCTION("""COMPUTED_VALUE"""),43493.66666666667)</f>
        <v>43493.66667</v>
      </c>
      <c r="B2283" s="1">
        <f>IFERROR(__xludf.DUMMYFUNCTION("""COMPUTED_VALUE"""),84.24)</f>
        <v>84.24</v>
      </c>
    </row>
    <row r="2284">
      <c r="A2284" s="2">
        <f>IFERROR(__xludf.DUMMYFUNCTION("""COMPUTED_VALUE"""),43494.66666666667)</f>
        <v>43494.66667</v>
      </c>
      <c r="B2284" s="1">
        <f>IFERROR(__xludf.DUMMYFUNCTION("""COMPUTED_VALUE"""),84.49)</f>
        <v>84.49</v>
      </c>
    </row>
    <row r="2285">
      <c r="A2285" s="2">
        <f>IFERROR(__xludf.DUMMYFUNCTION("""COMPUTED_VALUE"""),43495.66666666667)</f>
        <v>43495.66667</v>
      </c>
      <c r="B2285" s="1">
        <f>IFERROR(__xludf.DUMMYFUNCTION("""COMPUTED_VALUE"""),85.75)</f>
        <v>85.75</v>
      </c>
    </row>
    <row r="2286">
      <c r="A2286" s="2">
        <f>IFERROR(__xludf.DUMMYFUNCTION("""COMPUTED_VALUE"""),43496.66666666667)</f>
        <v>43496.66667</v>
      </c>
      <c r="B2286" s="1">
        <f>IFERROR(__xludf.DUMMYFUNCTION("""COMPUTED_VALUE"""),86.14)</f>
        <v>86.14</v>
      </c>
    </row>
    <row r="2287">
      <c r="A2287" s="2">
        <f>IFERROR(__xludf.DUMMYFUNCTION("""COMPUTED_VALUE"""),43497.66666666667)</f>
        <v>43497.66667</v>
      </c>
      <c r="B2287" s="1">
        <f>IFERROR(__xludf.DUMMYFUNCTION("""COMPUTED_VALUE"""),87.58)</f>
        <v>87.58</v>
      </c>
    </row>
    <row r="2288">
      <c r="A2288" s="2">
        <f>IFERROR(__xludf.DUMMYFUNCTION("""COMPUTED_VALUE"""),43500.66666666667)</f>
        <v>43500.66667</v>
      </c>
      <c r="B2288" s="1">
        <f>IFERROR(__xludf.DUMMYFUNCTION("""COMPUTED_VALUE"""),87.87)</f>
        <v>87.87</v>
      </c>
    </row>
    <row r="2289">
      <c r="A2289" s="2">
        <f>IFERROR(__xludf.DUMMYFUNCTION("""COMPUTED_VALUE"""),43501.66666666667)</f>
        <v>43501.66667</v>
      </c>
      <c r="B2289" s="1">
        <f>IFERROR(__xludf.DUMMYFUNCTION("""COMPUTED_VALUE"""),87.88)</f>
        <v>87.88</v>
      </c>
    </row>
    <row r="2290">
      <c r="A2290" s="2">
        <f>IFERROR(__xludf.DUMMYFUNCTION("""COMPUTED_VALUE"""),43502.66666666667)</f>
        <v>43502.66667</v>
      </c>
      <c r="B2290" s="1">
        <f>IFERROR(__xludf.DUMMYFUNCTION("""COMPUTED_VALUE"""),87.23)</f>
        <v>87.23</v>
      </c>
    </row>
    <row r="2291">
      <c r="A2291" s="2">
        <f>IFERROR(__xludf.DUMMYFUNCTION("""COMPUTED_VALUE"""),43503.66666666667)</f>
        <v>43503.66667</v>
      </c>
      <c r="B2291" s="1">
        <f>IFERROR(__xludf.DUMMYFUNCTION("""COMPUTED_VALUE"""),85.16)</f>
        <v>85.16</v>
      </c>
    </row>
    <row r="2292">
      <c r="A2292" s="2">
        <f>IFERROR(__xludf.DUMMYFUNCTION("""COMPUTED_VALUE"""),43504.66666666667)</f>
        <v>43504.66667</v>
      </c>
      <c r="B2292" s="1">
        <f>IFERROR(__xludf.DUMMYFUNCTION("""COMPUTED_VALUE"""),84.76)</f>
        <v>84.76</v>
      </c>
    </row>
    <row r="2293">
      <c r="A2293" s="2">
        <f>IFERROR(__xludf.DUMMYFUNCTION("""COMPUTED_VALUE"""),43507.66666666667)</f>
        <v>43507.66667</v>
      </c>
      <c r="B2293" s="1">
        <f>IFERROR(__xludf.DUMMYFUNCTION("""COMPUTED_VALUE"""),85.25)</f>
        <v>85.25</v>
      </c>
    </row>
    <row r="2294">
      <c r="A2294" s="2">
        <f>IFERROR(__xludf.DUMMYFUNCTION("""COMPUTED_VALUE"""),43508.66666666667)</f>
        <v>43508.66667</v>
      </c>
      <c r="B2294" s="1">
        <f>IFERROR(__xludf.DUMMYFUNCTION("""COMPUTED_VALUE"""),86.3)</f>
        <v>86.3</v>
      </c>
    </row>
    <row r="2295">
      <c r="A2295" s="2">
        <f>IFERROR(__xludf.DUMMYFUNCTION("""COMPUTED_VALUE"""),43509.66666666667)</f>
        <v>43509.66667</v>
      </c>
      <c r="B2295" s="1">
        <f>IFERROR(__xludf.DUMMYFUNCTION("""COMPUTED_VALUE"""),87.42)</f>
        <v>87.42</v>
      </c>
    </row>
    <row r="2296">
      <c r="A2296" s="2">
        <f>IFERROR(__xludf.DUMMYFUNCTION("""COMPUTED_VALUE"""),43510.66666666667)</f>
        <v>43510.66667</v>
      </c>
      <c r="B2296" s="1">
        <f>IFERROR(__xludf.DUMMYFUNCTION("""COMPUTED_VALUE"""),87.78)</f>
        <v>87.78</v>
      </c>
    </row>
    <row r="2297">
      <c r="A2297" s="2">
        <f>IFERROR(__xludf.DUMMYFUNCTION("""COMPUTED_VALUE"""),43511.66666666667)</f>
        <v>43511.66667</v>
      </c>
      <c r="B2297" s="1">
        <f>IFERROR(__xludf.DUMMYFUNCTION("""COMPUTED_VALUE"""),89.28)</f>
        <v>89.28</v>
      </c>
    </row>
    <row r="2298">
      <c r="A2298" s="2">
        <f>IFERROR(__xludf.DUMMYFUNCTION("""COMPUTED_VALUE"""),43515.66666666667)</f>
        <v>43515.66667</v>
      </c>
      <c r="B2298" s="1">
        <f>IFERROR(__xludf.DUMMYFUNCTION("""COMPUTED_VALUE"""),89.62)</f>
        <v>89.62</v>
      </c>
    </row>
    <row r="2299">
      <c r="A2299" s="2">
        <f>IFERROR(__xludf.DUMMYFUNCTION("""COMPUTED_VALUE"""),43516.66666666667)</f>
        <v>43516.66667</v>
      </c>
      <c r="B2299" s="1">
        <f>IFERROR(__xludf.DUMMYFUNCTION("""COMPUTED_VALUE"""),90.04)</f>
        <v>90.04</v>
      </c>
    </row>
    <row r="2300">
      <c r="A2300" s="2">
        <f>IFERROR(__xludf.DUMMYFUNCTION("""COMPUTED_VALUE"""),43517.66666666667)</f>
        <v>43517.66667</v>
      </c>
      <c r="B2300" s="1">
        <f>IFERROR(__xludf.DUMMYFUNCTION("""COMPUTED_VALUE"""),88.54)</f>
        <v>88.54</v>
      </c>
    </row>
    <row r="2301">
      <c r="A2301" s="2">
        <f>IFERROR(__xludf.DUMMYFUNCTION("""COMPUTED_VALUE"""),43518.66666666667)</f>
        <v>43518.66667</v>
      </c>
      <c r="B2301" s="1">
        <f>IFERROR(__xludf.DUMMYFUNCTION("""COMPUTED_VALUE"""),88.81)</f>
        <v>88.81</v>
      </c>
    </row>
    <row r="2302">
      <c r="A2302" s="2">
        <f>IFERROR(__xludf.DUMMYFUNCTION("""COMPUTED_VALUE"""),43521.66666666667)</f>
        <v>43521.66667</v>
      </c>
      <c r="B2302" s="1">
        <f>IFERROR(__xludf.DUMMYFUNCTION("""COMPUTED_VALUE"""),88.89)</f>
        <v>88.89</v>
      </c>
    </row>
    <row r="2303">
      <c r="A2303" s="2">
        <f>IFERROR(__xludf.DUMMYFUNCTION("""COMPUTED_VALUE"""),43522.66666666667)</f>
        <v>43522.66667</v>
      </c>
      <c r="B2303" s="1">
        <f>IFERROR(__xludf.DUMMYFUNCTION("""COMPUTED_VALUE"""),88.49)</f>
        <v>88.49</v>
      </c>
    </row>
    <row r="2304">
      <c r="A2304" s="2">
        <f>IFERROR(__xludf.DUMMYFUNCTION("""COMPUTED_VALUE"""),43523.66666666667)</f>
        <v>43523.66667</v>
      </c>
      <c r="B2304" s="1">
        <f>IFERROR(__xludf.DUMMYFUNCTION("""COMPUTED_VALUE"""),88.86)</f>
        <v>88.86</v>
      </c>
    </row>
    <row r="2305">
      <c r="A2305" s="2">
        <f>IFERROR(__xludf.DUMMYFUNCTION("""COMPUTED_VALUE"""),43524.66666666667)</f>
        <v>43524.66667</v>
      </c>
      <c r="B2305" s="1">
        <f>IFERROR(__xludf.DUMMYFUNCTION("""COMPUTED_VALUE"""),88.01)</f>
        <v>88.01</v>
      </c>
    </row>
    <row r="2306">
      <c r="A2306" s="2">
        <f>IFERROR(__xludf.DUMMYFUNCTION("""COMPUTED_VALUE"""),43525.66666666667)</f>
        <v>43525.66667</v>
      </c>
      <c r="B2306" s="1">
        <f>IFERROR(__xludf.DUMMYFUNCTION("""COMPUTED_VALUE"""),89.61)</f>
        <v>89.61</v>
      </c>
    </row>
    <row r="2307">
      <c r="A2307" s="2">
        <f>IFERROR(__xludf.DUMMYFUNCTION("""COMPUTED_VALUE"""),43528.66666666667)</f>
        <v>43528.66667</v>
      </c>
      <c r="B2307" s="1">
        <f>IFERROR(__xludf.DUMMYFUNCTION("""COMPUTED_VALUE"""),89.82)</f>
        <v>89.82</v>
      </c>
    </row>
    <row r="2308">
      <c r="A2308" s="2">
        <f>IFERROR(__xludf.DUMMYFUNCTION("""COMPUTED_VALUE"""),43529.66666666667)</f>
        <v>43529.66667</v>
      </c>
      <c r="B2308" s="1">
        <f>IFERROR(__xludf.DUMMYFUNCTION("""COMPUTED_VALUE"""),89.54)</f>
        <v>89.54</v>
      </c>
    </row>
    <row r="2309">
      <c r="A2309" s="2">
        <f>IFERROR(__xludf.DUMMYFUNCTION("""COMPUTED_VALUE"""),43530.66666666667)</f>
        <v>43530.66667</v>
      </c>
      <c r="B2309" s="1">
        <f>IFERROR(__xludf.DUMMYFUNCTION("""COMPUTED_VALUE"""),88.22)</f>
        <v>88.22</v>
      </c>
    </row>
    <row r="2310">
      <c r="A2310" s="2">
        <f>IFERROR(__xludf.DUMMYFUNCTION("""COMPUTED_VALUE"""),43531.66666666667)</f>
        <v>43531.66667</v>
      </c>
      <c r="B2310" s="1">
        <f>IFERROR(__xludf.DUMMYFUNCTION("""COMPUTED_VALUE"""),87.71)</f>
        <v>87.71</v>
      </c>
    </row>
    <row r="2311">
      <c r="A2311" s="2">
        <f>IFERROR(__xludf.DUMMYFUNCTION("""COMPUTED_VALUE"""),43532.66666666667)</f>
        <v>43532.66667</v>
      </c>
      <c r="B2311" s="1">
        <f>IFERROR(__xludf.DUMMYFUNCTION("""COMPUTED_VALUE"""),85.94)</f>
        <v>85.94</v>
      </c>
    </row>
    <row r="2312">
      <c r="A2312" s="2">
        <f>IFERROR(__xludf.DUMMYFUNCTION("""COMPUTED_VALUE"""),43535.66666666667)</f>
        <v>43535.66667</v>
      </c>
      <c r="B2312" s="1">
        <f>IFERROR(__xludf.DUMMYFUNCTION("""COMPUTED_VALUE"""),87.36)</f>
        <v>87.36</v>
      </c>
    </row>
    <row r="2313">
      <c r="A2313" s="2">
        <f>IFERROR(__xludf.DUMMYFUNCTION("""COMPUTED_VALUE"""),43536.66666666667)</f>
        <v>43536.66667</v>
      </c>
      <c r="B2313" s="1">
        <f>IFERROR(__xludf.DUMMYFUNCTION("""COMPUTED_VALUE"""),88.09)</f>
        <v>88.09</v>
      </c>
    </row>
    <row r="2314">
      <c r="A2314" s="2">
        <f>IFERROR(__xludf.DUMMYFUNCTION("""COMPUTED_VALUE"""),43537.66666666667)</f>
        <v>43537.66667</v>
      </c>
      <c r="B2314" s="1">
        <f>IFERROR(__xludf.DUMMYFUNCTION("""COMPUTED_VALUE"""),89.06)</f>
        <v>89.06</v>
      </c>
    </row>
    <row r="2315">
      <c r="A2315" s="2">
        <f>IFERROR(__xludf.DUMMYFUNCTION("""COMPUTED_VALUE"""),43538.66666666667)</f>
        <v>43538.66667</v>
      </c>
      <c r="B2315" s="1">
        <f>IFERROR(__xludf.DUMMYFUNCTION("""COMPUTED_VALUE"""),89.17)</f>
        <v>89.17</v>
      </c>
    </row>
    <row r="2316">
      <c r="A2316" s="2">
        <f>IFERROR(__xludf.DUMMYFUNCTION("""COMPUTED_VALUE"""),43539.66666666667)</f>
        <v>43539.66667</v>
      </c>
      <c r="B2316" s="1">
        <f>IFERROR(__xludf.DUMMYFUNCTION("""COMPUTED_VALUE"""),89.04)</f>
        <v>89.04</v>
      </c>
    </row>
    <row r="2317">
      <c r="A2317" s="2">
        <f>IFERROR(__xludf.DUMMYFUNCTION("""COMPUTED_VALUE"""),43542.66666666667)</f>
        <v>43542.66667</v>
      </c>
      <c r="B2317" s="1">
        <f>IFERROR(__xludf.DUMMYFUNCTION("""COMPUTED_VALUE"""),90.45)</f>
        <v>90.45</v>
      </c>
    </row>
    <row r="2318">
      <c r="A2318" s="2">
        <f>IFERROR(__xludf.DUMMYFUNCTION("""COMPUTED_VALUE"""),43543.66666666667)</f>
        <v>43543.66667</v>
      </c>
      <c r="B2318" s="1">
        <f>IFERROR(__xludf.DUMMYFUNCTION("""COMPUTED_VALUE"""),90.1)</f>
        <v>90.1</v>
      </c>
    </row>
    <row r="2319">
      <c r="A2319" s="2">
        <f>IFERROR(__xludf.DUMMYFUNCTION("""COMPUTED_VALUE"""),43544.66666666667)</f>
        <v>43544.66667</v>
      </c>
      <c r="B2319" s="1">
        <f>IFERROR(__xludf.DUMMYFUNCTION("""COMPUTED_VALUE"""),91.05)</f>
        <v>91.05</v>
      </c>
    </row>
    <row r="2320">
      <c r="A2320" s="2">
        <f>IFERROR(__xludf.DUMMYFUNCTION("""COMPUTED_VALUE"""),43545.66666666667)</f>
        <v>43545.66667</v>
      </c>
      <c r="B2320" s="1">
        <f>IFERROR(__xludf.DUMMYFUNCTION("""COMPUTED_VALUE"""),91.03)</f>
        <v>91.03</v>
      </c>
    </row>
    <row r="2321">
      <c r="A2321" s="2">
        <f>IFERROR(__xludf.DUMMYFUNCTION("""COMPUTED_VALUE"""),43546.66666666667)</f>
        <v>43546.66667</v>
      </c>
      <c r="B2321" s="1">
        <f>IFERROR(__xludf.DUMMYFUNCTION("""COMPUTED_VALUE"""),88.45)</f>
        <v>88.45</v>
      </c>
    </row>
    <row r="2322">
      <c r="A2322" s="2">
        <f>IFERROR(__xludf.DUMMYFUNCTION("""COMPUTED_VALUE"""),43549.66666666667)</f>
        <v>43549.66667</v>
      </c>
      <c r="B2322" s="1">
        <f>IFERROR(__xludf.DUMMYFUNCTION("""COMPUTED_VALUE"""),88.39)</f>
        <v>88.39</v>
      </c>
    </row>
    <row r="2323">
      <c r="A2323" s="2">
        <f>IFERROR(__xludf.DUMMYFUNCTION("""COMPUTED_VALUE"""),43550.66666666667)</f>
        <v>43550.66667</v>
      </c>
      <c r="B2323" s="1">
        <f>IFERROR(__xludf.DUMMYFUNCTION("""COMPUTED_VALUE"""),89.71)</f>
        <v>89.71</v>
      </c>
    </row>
    <row r="2324">
      <c r="A2324" s="2">
        <f>IFERROR(__xludf.DUMMYFUNCTION("""COMPUTED_VALUE"""),43551.66666666667)</f>
        <v>43551.66667</v>
      </c>
      <c r="B2324" s="1">
        <f>IFERROR(__xludf.DUMMYFUNCTION("""COMPUTED_VALUE"""),89.1)</f>
        <v>89.1</v>
      </c>
    </row>
    <row r="2325">
      <c r="A2325" s="2">
        <f>IFERROR(__xludf.DUMMYFUNCTION("""COMPUTED_VALUE"""),43552.66666666667)</f>
        <v>43552.66667</v>
      </c>
      <c r="B2325" s="1">
        <f>IFERROR(__xludf.DUMMYFUNCTION("""COMPUTED_VALUE"""),89.44)</f>
        <v>89.44</v>
      </c>
    </row>
    <row r="2326">
      <c r="A2326" s="2">
        <f>IFERROR(__xludf.DUMMYFUNCTION("""COMPUTED_VALUE"""),43553.66666666667)</f>
        <v>43553.66667</v>
      </c>
      <c r="B2326" s="1">
        <f>IFERROR(__xludf.DUMMYFUNCTION("""COMPUTED_VALUE"""),89.38)</f>
        <v>89.38</v>
      </c>
    </row>
    <row r="2327">
      <c r="A2327" s="2">
        <f>IFERROR(__xludf.DUMMYFUNCTION("""COMPUTED_VALUE"""),43556.66666666667)</f>
        <v>43556.66667</v>
      </c>
      <c r="B2327" s="1">
        <f>IFERROR(__xludf.DUMMYFUNCTION("""COMPUTED_VALUE"""),90.63)</f>
        <v>90.63</v>
      </c>
    </row>
    <row r="2328">
      <c r="A2328" s="2">
        <f>IFERROR(__xludf.DUMMYFUNCTION("""COMPUTED_VALUE"""),43557.66666666667)</f>
        <v>43557.66667</v>
      </c>
      <c r="B2328" s="1">
        <f>IFERROR(__xludf.DUMMYFUNCTION("""COMPUTED_VALUE"""),89.96)</f>
        <v>89.96</v>
      </c>
    </row>
    <row r="2329">
      <c r="A2329" s="2">
        <f>IFERROR(__xludf.DUMMYFUNCTION("""COMPUTED_VALUE"""),43558.66666666667)</f>
        <v>43558.66667</v>
      </c>
      <c r="B2329" s="1">
        <f>IFERROR(__xludf.DUMMYFUNCTION("""COMPUTED_VALUE"""),89.0)</f>
        <v>89</v>
      </c>
    </row>
    <row r="2330">
      <c r="A2330" s="2">
        <f>IFERROR(__xludf.DUMMYFUNCTION("""COMPUTED_VALUE"""),43559.66666666667)</f>
        <v>43559.66667</v>
      </c>
      <c r="B2330" s="1">
        <f>IFERROR(__xludf.DUMMYFUNCTION("""COMPUTED_VALUE"""),89.82)</f>
        <v>89.82</v>
      </c>
    </row>
    <row r="2331">
      <c r="A2331" s="2">
        <f>IFERROR(__xludf.DUMMYFUNCTION("""COMPUTED_VALUE"""),43560.66666666667)</f>
        <v>43560.66667</v>
      </c>
      <c r="B2331" s="1">
        <f>IFERROR(__xludf.DUMMYFUNCTION("""COMPUTED_VALUE"""),91.48)</f>
        <v>91.48</v>
      </c>
    </row>
    <row r="2332">
      <c r="A2332" s="2">
        <f>IFERROR(__xludf.DUMMYFUNCTION("""COMPUTED_VALUE"""),43563.66666666667)</f>
        <v>43563.66667</v>
      </c>
      <c r="B2332" s="1">
        <f>IFERROR(__xludf.DUMMYFUNCTION("""COMPUTED_VALUE"""),91.85)</f>
        <v>91.85</v>
      </c>
    </row>
    <row r="2333">
      <c r="A2333" s="2">
        <f>IFERROR(__xludf.DUMMYFUNCTION("""COMPUTED_VALUE"""),43564.66666666667)</f>
        <v>43564.66667</v>
      </c>
      <c r="B2333" s="1">
        <f>IFERROR(__xludf.DUMMYFUNCTION("""COMPUTED_VALUE"""),90.67)</f>
        <v>90.67</v>
      </c>
    </row>
    <row r="2334">
      <c r="A2334" s="2">
        <f>IFERROR(__xludf.DUMMYFUNCTION("""COMPUTED_VALUE"""),43565.66666666667)</f>
        <v>43565.66667</v>
      </c>
      <c r="B2334" s="1">
        <f>IFERROR(__xludf.DUMMYFUNCTION("""COMPUTED_VALUE"""),91.08)</f>
        <v>91.08</v>
      </c>
    </row>
    <row r="2335">
      <c r="A2335" s="2">
        <f>IFERROR(__xludf.DUMMYFUNCTION("""COMPUTED_VALUE"""),43566.66666666667)</f>
        <v>43566.66667</v>
      </c>
      <c r="B2335" s="1">
        <f>IFERROR(__xludf.DUMMYFUNCTION("""COMPUTED_VALUE"""),91.05)</f>
        <v>91.05</v>
      </c>
    </row>
    <row r="2336">
      <c r="A2336" s="2">
        <f>IFERROR(__xludf.DUMMYFUNCTION("""COMPUTED_VALUE"""),43567.66666666667)</f>
        <v>43567.66667</v>
      </c>
      <c r="B2336" s="1">
        <f>IFERROR(__xludf.DUMMYFUNCTION("""COMPUTED_VALUE"""),91.42)</f>
        <v>91.42</v>
      </c>
    </row>
    <row r="2337">
      <c r="A2337" s="2">
        <f>IFERROR(__xludf.DUMMYFUNCTION("""COMPUTED_VALUE"""),43570.66666666667)</f>
        <v>43570.66667</v>
      </c>
      <c r="B2337" s="1">
        <f>IFERROR(__xludf.DUMMYFUNCTION("""COMPUTED_VALUE"""),90.84)</f>
        <v>90.84</v>
      </c>
    </row>
    <row r="2338">
      <c r="A2338" s="2">
        <f>IFERROR(__xludf.DUMMYFUNCTION("""COMPUTED_VALUE"""),43571.66666666667)</f>
        <v>43571.66667</v>
      </c>
      <c r="B2338" s="1">
        <f>IFERROR(__xludf.DUMMYFUNCTION("""COMPUTED_VALUE"""),91.38)</f>
        <v>91.38</v>
      </c>
    </row>
    <row r="2339">
      <c r="A2339" s="2">
        <f>IFERROR(__xludf.DUMMYFUNCTION("""COMPUTED_VALUE"""),43572.66666666667)</f>
        <v>43572.66667</v>
      </c>
      <c r="B2339" s="1">
        <f>IFERROR(__xludf.DUMMYFUNCTION("""COMPUTED_VALUE"""),91.3)</f>
        <v>91.3</v>
      </c>
    </row>
    <row r="2340">
      <c r="A2340" s="2">
        <f>IFERROR(__xludf.DUMMYFUNCTION("""COMPUTED_VALUE"""),43573.66666666667)</f>
        <v>43573.66667</v>
      </c>
      <c r="B2340" s="1">
        <f>IFERROR(__xludf.DUMMYFUNCTION("""COMPUTED_VALUE"""),90.79)</f>
        <v>90.79</v>
      </c>
    </row>
    <row r="2341">
      <c r="A2341" s="2">
        <f>IFERROR(__xludf.DUMMYFUNCTION("""COMPUTED_VALUE"""),43577.66666666667)</f>
        <v>43577.66667</v>
      </c>
      <c r="B2341" s="1">
        <f>IFERROR(__xludf.DUMMYFUNCTION("""COMPUTED_VALUE"""),92.84)</f>
        <v>92.84</v>
      </c>
    </row>
    <row r="2342">
      <c r="A2342" s="2">
        <f>IFERROR(__xludf.DUMMYFUNCTION("""COMPUTED_VALUE"""),43578.66666666667)</f>
        <v>43578.66667</v>
      </c>
      <c r="B2342" s="1">
        <f>IFERROR(__xludf.DUMMYFUNCTION("""COMPUTED_VALUE"""),92.88)</f>
        <v>92.88</v>
      </c>
    </row>
    <row r="2343">
      <c r="A2343" s="2">
        <f>IFERROR(__xludf.DUMMYFUNCTION("""COMPUTED_VALUE"""),43579.66666666667)</f>
        <v>43579.66667</v>
      </c>
      <c r="B2343" s="1">
        <f>IFERROR(__xludf.DUMMYFUNCTION("""COMPUTED_VALUE"""),91.14)</f>
        <v>91.14</v>
      </c>
    </row>
    <row r="2344">
      <c r="A2344" s="2">
        <f>IFERROR(__xludf.DUMMYFUNCTION("""COMPUTED_VALUE"""),43580.66666666667)</f>
        <v>43580.66667</v>
      </c>
      <c r="B2344" s="1">
        <f>IFERROR(__xludf.DUMMYFUNCTION("""COMPUTED_VALUE"""),90.69)</f>
        <v>90.69</v>
      </c>
    </row>
    <row r="2345">
      <c r="A2345" s="2">
        <f>IFERROR(__xludf.DUMMYFUNCTION("""COMPUTED_VALUE"""),43581.66666666667)</f>
        <v>43581.66667</v>
      </c>
      <c r="B2345" s="1">
        <f>IFERROR(__xludf.DUMMYFUNCTION("""COMPUTED_VALUE"""),89.62)</f>
        <v>89.62</v>
      </c>
    </row>
    <row r="2346">
      <c r="A2346" s="2">
        <f>IFERROR(__xludf.DUMMYFUNCTION("""COMPUTED_VALUE"""),43584.66666666667)</f>
        <v>43584.66667</v>
      </c>
      <c r="B2346" s="1">
        <f>IFERROR(__xludf.DUMMYFUNCTION("""COMPUTED_VALUE"""),89.45)</f>
        <v>89.45</v>
      </c>
    </row>
    <row r="2347">
      <c r="A2347" s="2">
        <f>IFERROR(__xludf.DUMMYFUNCTION("""COMPUTED_VALUE"""),43585.66666666667)</f>
        <v>43585.66667</v>
      </c>
      <c r="B2347" s="1">
        <f>IFERROR(__xludf.DUMMYFUNCTION("""COMPUTED_VALUE"""),89.21)</f>
        <v>89.21</v>
      </c>
    </row>
    <row r="2348">
      <c r="A2348" s="2">
        <f>IFERROR(__xludf.DUMMYFUNCTION("""COMPUTED_VALUE"""),43586.66666666667)</f>
        <v>43586.66667</v>
      </c>
      <c r="B2348" s="1">
        <f>IFERROR(__xludf.DUMMYFUNCTION("""COMPUTED_VALUE"""),87.27)</f>
        <v>87.27</v>
      </c>
    </row>
    <row r="2349">
      <c r="A2349" s="2">
        <f>IFERROR(__xludf.DUMMYFUNCTION("""COMPUTED_VALUE"""),43587.66666666667)</f>
        <v>43587.66667</v>
      </c>
      <c r="B2349" s="1">
        <f>IFERROR(__xludf.DUMMYFUNCTION("""COMPUTED_VALUE"""),85.78)</f>
        <v>85.78</v>
      </c>
    </row>
    <row r="2350">
      <c r="A2350" s="2">
        <f>IFERROR(__xludf.DUMMYFUNCTION("""COMPUTED_VALUE"""),43588.66666666667)</f>
        <v>43588.66667</v>
      </c>
      <c r="B2350" s="1">
        <f>IFERROR(__xludf.DUMMYFUNCTION("""COMPUTED_VALUE"""),86.55)</f>
        <v>86.55</v>
      </c>
    </row>
    <row r="2351">
      <c r="A2351" s="2">
        <f>IFERROR(__xludf.DUMMYFUNCTION("""COMPUTED_VALUE"""),43591.66666666667)</f>
        <v>43591.66667</v>
      </c>
      <c r="B2351" s="1">
        <f>IFERROR(__xludf.DUMMYFUNCTION("""COMPUTED_VALUE"""),86.63)</f>
        <v>86.63</v>
      </c>
    </row>
    <row r="2352">
      <c r="A2352" s="2">
        <f>IFERROR(__xludf.DUMMYFUNCTION("""COMPUTED_VALUE"""),43592.66666666667)</f>
        <v>43592.66667</v>
      </c>
      <c r="B2352" s="1">
        <f>IFERROR(__xludf.DUMMYFUNCTION("""COMPUTED_VALUE"""),86.04)</f>
        <v>86.04</v>
      </c>
    </row>
    <row r="2353">
      <c r="A2353" s="2">
        <f>IFERROR(__xludf.DUMMYFUNCTION("""COMPUTED_VALUE"""),43593.66666666667)</f>
        <v>43593.66667</v>
      </c>
      <c r="B2353" s="1">
        <f>IFERROR(__xludf.DUMMYFUNCTION("""COMPUTED_VALUE"""),85.97)</f>
        <v>85.97</v>
      </c>
    </row>
    <row r="2354">
      <c r="A2354" s="2">
        <f>IFERROR(__xludf.DUMMYFUNCTION("""COMPUTED_VALUE"""),43594.66666666667)</f>
        <v>43594.66667</v>
      </c>
      <c r="B2354" s="1">
        <f>IFERROR(__xludf.DUMMYFUNCTION("""COMPUTED_VALUE"""),85.89)</f>
        <v>85.89</v>
      </c>
    </row>
    <row r="2355">
      <c r="A2355" s="2">
        <f>IFERROR(__xludf.DUMMYFUNCTION("""COMPUTED_VALUE"""),43595.66666666667)</f>
        <v>43595.66667</v>
      </c>
      <c r="B2355" s="1">
        <f>IFERROR(__xludf.DUMMYFUNCTION("""COMPUTED_VALUE"""),86.39)</f>
        <v>86.39</v>
      </c>
    </row>
    <row r="2356">
      <c r="A2356" s="2">
        <f>IFERROR(__xludf.DUMMYFUNCTION("""COMPUTED_VALUE"""),43598.66666666667)</f>
        <v>43598.66667</v>
      </c>
      <c r="B2356" s="1">
        <f>IFERROR(__xludf.DUMMYFUNCTION("""COMPUTED_VALUE"""),84.73)</f>
        <v>84.73</v>
      </c>
    </row>
    <row r="2357">
      <c r="A2357" s="2">
        <f>IFERROR(__xludf.DUMMYFUNCTION("""COMPUTED_VALUE"""),43599.66666666667)</f>
        <v>43599.66667</v>
      </c>
      <c r="B2357" s="1">
        <f>IFERROR(__xludf.DUMMYFUNCTION("""COMPUTED_VALUE"""),85.9)</f>
        <v>85.9</v>
      </c>
    </row>
    <row r="2358">
      <c r="A2358" s="2">
        <f>IFERROR(__xludf.DUMMYFUNCTION("""COMPUTED_VALUE"""),43600.66666666667)</f>
        <v>43600.66667</v>
      </c>
      <c r="B2358" s="1">
        <f>IFERROR(__xludf.DUMMYFUNCTION("""COMPUTED_VALUE"""),86.4)</f>
        <v>86.4</v>
      </c>
    </row>
    <row r="2359">
      <c r="A2359" s="2">
        <f>IFERROR(__xludf.DUMMYFUNCTION("""COMPUTED_VALUE"""),43601.66666666667)</f>
        <v>43601.66667</v>
      </c>
      <c r="B2359" s="1">
        <f>IFERROR(__xludf.DUMMYFUNCTION("""COMPUTED_VALUE"""),86.95)</f>
        <v>86.95</v>
      </c>
    </row>
    <row r="2360">
      <c r="A2360" s="2">
        <f>IFERROR(__xludf.DUMMYFUNCTION("""COMPUTED_VALUE"""),43602.66666666667)</f>
        <v>43602.66667</v>
      </c>
      <c r="B2360" s="1">
        <f>IFERROR(__xludf.DUMMYFUNCTION("""COMPUTED_VALUE"""),85.91)</f>
        <v>85.91</v>
      </c>
    </row>
    <row r="2361">
      <c r="A2361" s="2">
        <f>IFERROR(__xludf.DUMMYFUNCTION("""COMPUTED_VALUE"""),43605.66666666667)</f>
        <v>43605.66667</v>
      </c>
      <c r="B2361" s="1">
        <f>IFERROR(__xludf.DUMMYFUNCTION("""COMPUTED_VALUE"""),85.86)</f>
        <v>85.86</v>
      </c>
    </row>
    <row r="2362">
      <c r="A2362" s="2">
        <f>IFERROR(__xludf.DUMMYFUNCTION("""COMPUTED_VALUE"""),43606.66666666667)</f>
        <v>43606.66667</v>
      </c>
      <c r="B2362" s="1">
        <f>IFERROR(__xludf.DUMMYFUNCTION("""COMPUTED_VALUE"""),86.87)</f>
        <v>86.87</v>
      </c>
    </row>
    <row r="2363">
      <c r="A2363" s="2">
        <f>IFERROR(__xludf.DUMMYFUNCTION("""COMPUTED_VALUE"""),43607.66666666667)</f>
        <v>43607.66667</v>
      </c>
      <c r="B2363" s="1">
        <f>IFERROR(__xludf.DUMMYFUNCTION("""COMPUTED_VALUE"""),85.21)</f>
        <v>85.21</v>
      </c>
    </row>
    <row r="2364">
      <c r="A2364" s="2">
        <f>IFERROR(__xludf.DUMMYFUNCTION("""COMPUTED_VALUE"""),43608.66666666667)</f>
        <v>43608.66667</v>
      </c>
      <c r="B2364" s="1">
        <f>IFERROR(__xludf.DUMMYFUNCTION("""COMPUTED_VALUE"""),82.35)</f>
        <v>82.35</v>
      </c>
    </row>
    <row r="2365">
      <c r="A2365" s="2">
        <f>IFERROR(__xludf.DUMMYFUNCTION("""COMPUTED_VALUE"""),43609.66666666667)</f>
        <v>43609.66667</v>
      </c>
      <c r="B2365" s="1">
        <f>IFERROR(__xludf.DUMMYFUNCTION("""COMPUTED_VALUE"""),82.49)</f>
        <v>82.49</v>
      </c>
    </row>
    <row r="2366">
      <c r="A2366" s="2">
        <f>IFERROR(__xludf.DUMMYFUNCTION("""COMPUTED_VALUE"""),43613.66666666667)</f>
        <v>43613.66667</v>
      </c>
      <c r="B2366" s="1">
        <f>IFERROR(__xludf.DUMMYFUNCTION("""COMPUTED_VALUE"""),81.6)</f>
        <v>81.6</v>
      </c>
    </row>
    <row r="2367">
      <c r="A2367" s="2">
        <f>IFERROR(__xludf.DUMMYFUNCTION("""COMPUTED_VALUE"""),43614.66666666667)</f>
        <v>43614.66667</v>
      </c>
      <c r="B2367" s="1">
        <f>IFERROR(__xludf.DUMMYFUNCTION("""COMPUTED_VALUE"""),81.16)</f>
        <v>81.16</v>
      </c>
    </row>
    <row r="2368">
      <c r="A2368" s="2">
        <f>IFERROR(__xludf.DUMMYFUNCTION("""COMPUTED_VALUE"""),43615.66666666667)</f>
        <v>43615.66667</v>
      </c>
      <c r="B2368" s="1">
        <f>IFERROR(__xludf.DUMMYFUNCTION("""COMPUTED_VALUE"""),80.11)</f>
        <v>80.11</v>
      </c>
    </row>
    <row r="2369">
      <c r="A2369" s="2">
        <f>IFERROR(__xludf.DUMMYFUNCTION("""COMPUTED_VALUE"""),43616.66666666667)</f>
        <v>43616.66667</v>
      </c>
      <c r="B2369" s="1">
        <f>IFERROR(__xludf.DUMMYFUNCTION("""COMPUTED_VALUE"""),78.77)</f>
        <v>78.77</v>
      </c>
    </row>
    <row r="2370">
      <c r="A2370" s="2">
        <f>IFERROR(__xludf.DUMMYFUNCTION("""COMPUTED_VALUE"""),43619.66666666667)</f>
        <v>43619.66667</v>
      </c>
      <c r="B2370" s="1">
        <f>IFERROR(__xludf.DUMMYFUNCTION("""COMPUTED_VALUE"""),79.87)</f>
        <v>79.87</v>
      </c>
    </row>
    <row r="2371">
      <c r="A2371" s="2">
        <f>IFERROR(__xludf.DUMMYFUNCTION("""COMPUTED_VALUE"""),43620.66666666667)</f>
        <v>43620.66667</v>
      </c>
      <c r="B2371" s="1">
        <f>IFERROR(__xludf.DUMMYFUNCTION("""COMPUTED_VALUE"""),81.31)</f>
        <v>81.31</v>
      </c>
    </row>
    <row r="2372">
      <c r="A2372" s="2">
        <f>IFERROR(__xludf.DUMMYFUNCTION("""COMPUTED_VALUE"""),43621.66666666667)</f>
        <v>43621.66667</v>
      </c>
      <c r="B2372" s="1">
        <f>IFERROR(__xludf.DUMMYFUNCTION("""COMPUTED_VALUE"""),80.19)</f>
        <v>80.19</v>
      </c>
    </row>
    <row r="2373">
      <c r="A2373" s="2">
        <f>IFERROR(__xludf.DUMMYFUNCTION("""COMPUTED_VALUE"""),43622.66666666667)</f>
        <v>43622.66667</v>
      </c>
      <c r="B2373" s="1">
        <f>IFERROR(__xludf.DUMMYFUNCTION("""COMPUTED_VALUE"""),81.49)</f>
        <v>81.49</v>
      </c>
    </row>
    <row r="2374">
      <c r="A2374" s="2">
        <f>IFERROR(__xludf.DUMMYFUNCTION("""COMPUTED_VALUE"""),43623.66666666667)</f>
        <v>43623.66667</v>
      </c>
      <c r="B2374" s="1">
        <f>IFERROR(__xludf.DUMMYFUNCTION("""COMPUTED_VALUE"""),81.82)</f>
        <v>81.82</v>
      </c>
    </row>
    <row r="2375">
      <c r="A2375" s="2">
        <f>IFERROR(__xludf.DUMMYFUNCTION("""COMPUTED_VALUE"""),43626.66666666667)</f>
        <v>43626.66667</v>
      </c>
      <c r="B2375" s="1">
        <f>IFERROR(__xludf.DUMMYFUNCTION("""COMPUTED_VALUE"""),81.99)</f>
        <v>81.99</v>
      </c>
    </row>
    <row r="2376">
      <c r="A2376" s="2">
        <f>IFERROR(__xludf.DUMMYFUNCTION("""COMPUTED_VALUE"""),43627.66666666667)</f>
        <v>43627.66667</v>
      </c>
      <c r="B2376" s="1">
        <f>IFERROR(__xludf.DUMMYFUNCTION("""COMPUTED_VALUE"""),82.12)</f>
        <v>82.12</v>
      </c>
    </row>
    <row r="2377">
      <c r="A2377" s="2">
        <f>IFERROR(__xludf.DUMMYFUNCTION("""COMPUTED_VALUE"""),43628.66666666667)</f>
        <v>43628.66667</v>
      </c>
      <c r="B2377" s="1">
        <f>IFERROR(__xludf.DUMMYFUNCTION("""COMPUTED_VALUE"""),80.78)</f>
        <v>80.78</v>
      </c>
    </row>
    <row r="2378">
      <c r="A2378" s="2">
        <f>IFERROR(__xludf.DUMMYFUNCTION("""COMPUTED_VALUE"""),43629.66666666667)</f>
        <v>43629.66667</v>
      </c>
      <c r="B2378" s="1">
        <f>IFERROR(__xludf.DUMMYFUNCTION("""COMPUTED_VALUE"""),81.82)</f>
        <v>81.82</v>
      </c>
    </row>
    <row r="2379">
      <c r="A2379" s="2">
        <f>IFERROR(__xludf.DUMMYFUNCTION("""COMPUTED_VALUE"""),43630.66666666667)</f>
        <v>43630.66667</v>
      </c>
      <c r="B2379" s="1">
        <f>IFERROR(__xludf.DUMMYFUNCTION("""COMPUTED_VALUE"""),81.16)</f>
        <v>81.16</v>
      </c>
    </row>
    <row r="2380">
      <c r="A2380" s="2">
        <f>IFERROR(__xludf.DUMMYFUNCTION("""COMPUTED_VALUE"""),43633.66666666667)</f>
        <v>43633.66667</v>
      </c>
      <c r="B2380" s="1">
        <f>IFERROR(__xludf.DUMMYFUNCTION("""COMPUTED_VALUE"""),81.88)</f>
        <v>81.88</v>
      </c>
    </row>
    <row r="2381">
      <c r="A2381" s="2">
        <f>IFERROR(__xludf.DUMMYFUNCTION("""COMPUTED_VALUE"""),43634.66666666667)</f>
        <v>43634.66667</v>
      </c>
      <c r="B2381" s="1">
        <f>IFERROR(__xludf.DUMMYFUNCTION("""COMPUTED_VALUE"""),83.08)</f>
        <v>83.08</v>
      </c>
    </row>
    <row r="2382">
      <c r="A2382" s="2">
        <f>IFERROR(__xludf.DUMMYFUNCTION("""COMPUTED_VALUE"""),43635.66666666667)</f>
        <v>43635.66667</v>
      </c>
      <c r="B2382" s="1">
        <f>IFERROR(__xludf.DUMMYFUNCTION("""COMPUTED_VALUE"""),82.92)</f>
        <v>82.92</v>
      </c>
    </row>
    <row r="2383">
      <c r="A2383" s="2">
        <f>IFERROR(__xludf.DUMMYFUNCTION("""COMPUTED_VALUE"""),43636.66666666667)</f>
        <v>43636.66667</v>
      </c>
      <c r="B2383" s="1">
        <f>IFERROR(__xludf.DUMMYFUNCTION("""COMPUTED_VALUE"""),84.82)</f>
        <v>84.82</v>
      </c>
    </row>
    <row r="2384">
      <c r="A2384" s="2">
        <f>IFERROR(__xludf.DUMMYFUNCTION("""COMPUTED_VALUE"""),43637.66666666667)</f>
        <v>43637.66667</v>
      </c>
      <c r="B2384" s="1">
        <f>IFERROR(__xludf.DUMMYFUNCTION("""COMPUTED_VALUE"""),84.82)</f>
        <v>84.82</v>
      </c>
    </row>
    <row r="2385">
      <c r="A2385" s="2">
        <f>IFERROR(__xludf.DUMMYFUNCTION("""COMPUTED_VALUE"""),43640.66666666667)</f>
        <v>43640.66667</v>
      </c>
      <c r="B2385" s="1">
        <f>IFERROR(__xludf.DUMMYFUNCTION("""COMPUTED_VALUE"""),83.9)</f>
        <v>83.9</v>
      </c>
    </row>
    <row r="2386">
      <c r="A2386" s="2">
        <f>IFERROR(__xludf.DUMMYFUNCTION("""COMPUTED_VALUE"""),43641.66666666667)</f>
        <v>43641.66667</v>
      </c>
      <c r="B2386" s="1">
        <f>IFERROR(__xludf.DUMMYFUNCTION("""COMPUTED_VALUE"""),83.27)</f>
        <v>83.27</v>
      </c>
    </row>
    <row r="2387">
      <c r="A2387" s="2">
        <f>IFERROR(__xludf.DUMMYFUNCTION("""COMPUTED_VALUE"""),43642.66666666667)</f>
        <v>43642.66667</v>
      </c>
      <c r="B2387" s="1">
        <f>IFERROR(__xludf.DUMMYFUNCTION("""COMPUTED_VALUE"""),84.59)</f>
        <v>84.59</v>
      </c>
    </row>
    <row r="2388">
      <c r="A2388" s="2">
        <f>IFERROR(__xludf.DUMMYFUNCTION("""COMPUTED_VALUE"""),43643.66666666667)</f>
        <v>43643.66667</v>
      </c>
      <c r="B2388" s="1">
        <f>IFERROR(__xludf.DUMMYFUNCTION("""COMPUTED_VALUE"""),83.98)</f>
        <v>83.98</v>
      </c>
    </row>
    <row r="2389">
      <c r="A2389" s="2">
        <f>IFERROR(__xludf.DUMMYFUNCTION("""COMPUTED_VALUE"""),43644.66666666667)</f>
        <v>43644.66667</v>
      </c>
      <c r="B2389" s="1">
        <f>IFERROR(__xludf.DUMMYFUNCTION("""COMPUTED_VALUE"""),85.02)</f>
        <v>85.02</v>
      </c>
    </row>
    <row r="2390">
      <c r="A2390" s="2">
        <f>IFERROR(__xludf.DUMMYFUNCTION("""COMPUTED_VALUE"""),43647.66666666667)</f>
        <v>43647.66667</v>
      </c>
      <c r="B2390" s="1">
        <f>IFERROR(__xludf.DUMMYFUNCTION("""COMPUTED_VALUE"""),85.17)</f>
        <v>85.17</v>
      </c>
    </row>
    <row r="2391">
      <c r="A2391" s="2">
        <f>IFERROR(__xludf.DUMMYFUNCTION("""COMPUTED_VALUE"""),43648.66666666667)</f>
        <v>43648.66667</v>
      </c>
      <c r="B2391" s="1">
        <f>IFERROR(__xludf.DUMMYFUNCTION("""COMPUTED_VALUE"""),83.64)</f>
        <v>83.64</v>
      </c>
    </row>
    <row r="2392">
      <c r="A2392" s="2">
        <f>IFERROR(__xludf.DUMMYFUNCTION("""COMPUTED_VALUE"""),43649.54166666667)</f>
        <v>43649.54167</v>
      </c>
      <c r="B2392" s="1">
        <f>IFERROR(__xludf.DUMMYFUNCTION("""COMPUTED_VALUE"""),84.08)</f>
        <v>84.08</v>
      </c>
    </row>
    <row r="2393">
      <c r="A2393" s="2">
        <f>IFERROR(__xludf.DUMMYFUNCTION("""COMPUTED_VALUE"""),43651.66666666667)</f>
        <v>43651.66667</v>
      </c>
      <c r="B2393" s="1">
        <f>IFERROR(__xludf.DUMMYFUNCTION("""COMPUTED_VALUE"""),84.25)</f>
        <v>84.25</v>
      </c>
    </row>
    <row r="2394">
      <c r="A2394" s="2">
        <f>IFERROR(__xludf.DUMMYFUNCTION("""COMPUTED_VALUE"""),43654.66666666667)</f>
        <v>43654.66667</v>
      </c>
      <c r="B2394" s="1">
        <f>IFERROR(__xludf.DUMMYFUNCTION("""COMPUTED_VALUE"""),84.16)</f>
        <v>84.16</v>
      </c>
    </row>
    <row r="2395">
      <c r="A2395" s="2">
        <f>IFERROR(__xludf.DUMMYFUNCTION("""COMPUTED_VALUE"""),43655.66666666667)</f>
        <v>43655.66667</v>
      </c>
      <c r="B2395" s="1">
        <f>IFERROR(__xludf.DUMMYFUNCTION("""COMPUTED_VALUE"""),84.3)</f>
        <v>84.3</v>
      </c>
    </row>
    <row r="2396">
      <c r="A2396" s="2">
        <f>IFERROR(__xludf.DUMMYFUNCTION("""COMPUTED_VALUE"""),43656.66666666667)</f>
        <v>43656.66667</v>
      </c>
      <c r="B2396" s="1">
        <f>IFERROR(__xludf.DUMMYFUNCTION("""COMPUTED_VALUE"""),85.56)</f>
        <v>85.56</v>
      </c>
    </row>
    <row r="2397">
      <c r="A2397" s="2">
        <f>IFERROR(__xludf.DUMMYFUNCTION("""COMPUTED_VALUE"""),43657.66666666667)</f>
        <v>43657.66667</v>
      </c>
      <c r="B2397" s="1">
        <f>IFERROR(__xludf.DUMMYFUNCTION("""COMPUTED_VALUE"""),85.5)</f>
        <v>85.5</v>
      </c>
    </row>
    <row r="2398">
      <c r="A2398" s="2">
        <f>IFERROR(__xludf.DUMMYFUNCTION("""COMPUTED_VALUE"""),43658.66666666667)</f>
        <v>43658.66667</v>
      </c>
      <c r="B2398" s="1">
        <f>IFERROR(__xludf.DUMMYFUNCTION("""COMPUTED_VALUE"""),85.82)</f>
        <v>85.82</v>
      </c>
    </row>
    <row r="2399">
      <c r="A2399" s="2">
        <f>IFERROR(__xludf.DUMMYFUNCTION("""COMPUTED_VALUE"""),43661.66666666667)</f>
        <v>43661.66667</v>
      </c>
      <c r="B2399" s="1">
        <f>IFERROR(__xludf.DUMMYFUNCTION("""COMPUTED_VALUE"""),84.95)</f>
        <v>84.95</v>
      </c>
    </row>
    <row r="2400">
      <c r="A2400" s="2">
        <f>IFERROR(__xludf.DUMMYFUNCTION("""COMPUTED_VALUE"""),43662.66666666667)</f>
        <v>43662.66667</v>
      </c>
      <c r="B2400" s="1">
        <f>IFERROR(__xludf.DUMMYFUNCTION("""COMPUTED_VALUE"""),83.89)</f>
        <v>83.89</v>
      </c>
    </row>
    <row r="2401">
      <c r="A2401" s="2">
        <f>IFERROR(__xludf.DUMMYFUNCTION("""COMPUTED_VALUE"""),43663.66666666667)</f>
        <v>43663.66667</v>
      </c>
      <c r="B2401" s="1">
        <f>IFERROR(__xludf.DUMMYFUNCTION("""COMPUTED_VALUE"""),82.83)</f>
        <v>82.83</v>
      </c>
    </row>
    <row r="2402">
      <c r="A2402" s="2">
        <f>IFERROR(__xludf.DUMMYFUNCTION("""COMPUTED_VALUE"""),43664.66666666667)</f>
        <v>43664.66667</v>
      </c>
      <c r="B2402" s="1">
        <f>IFERROR(__xludf.DUMMYFUNCTION("""COMPUTED_VALUE"""),82.73)</f>
        <v>82.73</v>
      </c>
    </row>
    <row r="2403">
      <c r="A2403" s="2">
        <f>IFERROR(__xludf.DUMMYFUNCTION("""COMPUTED_VALUE"""),43665.66666666667)</f>
        <v>43665.66667</v>
      </c>
      <c r="B2403" s="1">
        <f>IFERROR(__xludf.DUMMYFUNCTION("""COMPUTED_VALUE"""),83.18)</f>
        <v>83.18</v>
      </c>
    </row>
    <row r="2404">
      <c r="A2404" s="2">
        <f>IFERROR(__xludf.DUMMYFUNCTION("""COMPUTED_VALUE"""),43668.66666666667)</f>
        <v>43668.66667</v>
      </c>
      <c r="B2404" s="1">
        <f>IFERROR(__xludf.DUMMYFUNCTION("""COMPUTED_VALUE"""),83.57)</f>
        <v>83.57</v>
      </c>
    </row>
    <row r="2405">
      <c r="A2405" s="2">
        <f>IFERROR(__xludf.DUMMYFUNCTION("""COMPUTED_VALUE"""),43669.66666666667)</f>
        <v>43669.66667</v>
      </c>
      <c r="B2405" s="1">
        <f>IFERROR(__xludf.DUMMYFUNCTION("""COMPUTED_VALUE"""),83.93)</f>
        <v>83.93</v>
      </c>
    </row>
    <row r="2406">
      <c r="A2406" s="2">
        <f>IFERROR(__xludf.DUMMYFUNCTION("""COMPUTED_VALUE"""),43670.66666666667)</f>
        <v>43670.66667</v>
      </c>
      <c r="B2406" s="1">
        <f>IFERROR(__xludf.DUMMYFUNCTION("""COMPUTED_VALUE"""),84.2)</f>
        <v>84.2</v>
      </c>
    </row>
    <row r="2407">
      <c r="A2407" s="2">
        <f>IFERROR(__xludf.DUMMYFUNCTION("""COMPUTED_VALUE"""),43671.66666666667)</f>
        <v>43671.66667</v>
      </c>
      <c r="B2407" s="1">
        <f>IFERROR(__xludf.DUMMYFUNCTION("""COMPUTED_VALUE"""),83.15)</f>
        <v>83.15</v>
      </c>
    </row>
    <row r="2408">
      <c r="A2408" s="2">
        <f>IFERROR(__xludf.DUMMYFUNCTION("""COMPUTED_VALUE"""),43672.66666666667)</f>
        <v>43672.66667</v>
      </c>
      <c r="B2408" s="1">
        <f>IFERROR(__xludf.DUMMYFUNCTION("""COMPUTED_VALUE"""),82.72)</f>
        <v>82.72</v>
      </c>
    </row>
    <row r="2409">
      <c r="A2409" s="2">
        <f>IFERROR(__xludf.DUMMYFUNCTION("""COMPUTED_VALUE"""),43675.66666666667)</f>
        <v>43675.66667</v>
      </c>
      <c r="B2409" s="1">
        <f>IFERROR(__xludf.DUMMYFUNCTION("""COMPUTED_VALUE"""),82.25)</f>
        <v>82.25</v>
      </c>
    </row>
    <row r="2410">
      <c r="A2410" s="2">
        <f>IFERROR(__xludf.DUMMYFUNCTION("""COMPUTED_VALUE"""),43676.66666666667)</f>
        <v>43676.66667</v>
      </c>
      <c r="B2410" s="1">
        <f>IFERROR(__xludf.DUMMYFUNCTION("""COMPUTED_VALUE"""),83.38)</f>
        <v>83.38</v>
      </c>
    </row>
    <row r="2411">
      <c r="A2411" s="2">
        <f>IFERROR(__xludf.DUMMYFUNCTION("""COMPUTED_VALUE"""),43677.66666666667)</f>
        <v>43677.66667</v>
      </c>
      <c r="B2411" s="1">
        <f>IFERROR(__xludf.DUMMYFUNCTION("""COMPUTED_VALUE"""),82.97)</f>
        <v>82.97</v>
      </c>
    </row>
    <row r="2412">
      <c r="A2412" s="2">
        <f>IFERROR(__xludf.DUMMYFUNCTION("""COMPUTED_VALUE"""),43678.66666666667)</f>
        <v>43678.66667</v>
      </c>
      <c r="B2412" s="1">
        <f>IFERROR(__xludf.DUMMYFUNCTION("""COMPUTED_VALUE"""),80.87)</f>
        <v>80.87</v>
      </c>
    </row>
    <row r="2413">
      <c r="A2413" s="2">
        <f>IFERROR(__xludf.DUMMYFUNCTION("""COMPUTED_VALUE"""),43679.66666666667)</f>
        <v>43679.66667</v>
      </c>
      <c r="B2413" s="1">
        <f>IFERROR(__xludf.DUMMYFUNCTION("""COMPUTED_VALUE"""),79.74)</f>
        <v>79.74</v>
      </c>
    </row>
    <row r="2414">
      <c r="A2414" s="2">
        <f>IFERROR(__xludf.DUMMYFUNCTION("""COMPUTED_VALUE"""),43682.66666666667)</f>
        <v>43682.66667</v>
      </c>
      <c r="B2414" s="1">
        <f>IFERROR(__xludf.DUMMYFUNCTION("""COMPUTED_VALUE"""),77.23)</f>
        <v>77.23</v>
      </c>
    </row>
    <row r="2415">
      <c r="A2415" s="2">
        <f>IFERROR(__xludf.DUMMYFUNCTION("""COMPUTED_VALUE"""),43683.66666666667)</f>
        <v>43683.66667</v>
      </c>
      <c r="B2415" s="1">
        <f>IFERROR(__xludf.DUMMYFUNCTION("""COMPUTED_VALUE"""),77.2)</f>
        <v>77.2</v>
      </c>
    </row>
    <row r="2416">
      <c r="A2416" s="2">
        <f>IFERROR(__xludf.DUMMYFUNCTION("""COMPUTED_VALUE"""),43684.66666666667)</f>
        <v>43684.66667</v>
      </c>
      <c r="B2416" s="1">
        <f>IFERROR(__xludf.DUMMYFUNCTION("""COMPUTED_VALUE"""),76.53)</f>
        <v>76.53</v>
      </c>
    </row>
    <row r="2417">
      <c r="A2417" s="2">
        <f>IFERROR(__xludf.DUMMYFUNCTION("""COMPUTED_VALUE"""),43685.66666666667)</f>
        <v>43685.66667</v>
      </c>
      <c r="B2417" s="1">
        <f>IFERROR(__xludf.DUMMYFUNCTION("""COMPUTED_VALUE"""),78.7)</f>
        <v>78.7</v>
      </c>
    </row>
    <row r="2418">
      <c r="A2418" s="2">
        <f>IFERROR(__xludf.DUMMYFUNCTION("""COMPUTED_VALUE"""),43686.66666666667)</f>
        <v>43686.66667</v>
      </c>
      <c r="B2418" s="1">
        <f>IFERROR(__xludf.DUMMYFUNCTION("""COMPUTED_VALUE"""),77.74)</f>
        <v>77.74</v>
      </c>
    </row>
    <row r="2419">
      <c r="A2419" s="2">
        <f>IFERROR(__xludf.DUMMYFUNCTION("""COMPUTED_VALUE"""),43689.66666666667)</f>
        <v>43689.66667</v>
      </c>
      <c r="B2419" s="1">
        <f>IFERROR(__xludf.DUMMYFUNCTION("""COMPUTED_VALUE"""),76.73)</f>
        <v>76.73</v>
      </c>
    </row>
    <row r="2420">
      <c r="A2420" s="2">
        <f>IFERROR(__xludf.DUMMYFUNCTION("""COMPUTED_VALUE"""),43690.66666666667)</f>
        <v>43690.66667</v>
      </c>
      <c r="B2420" s="1">
        <f>IFERROR(__xludf.DUMMYFUNCTION("""COMPUTED_VALUE"""),77.58)</f>
        <v>77.58</v>
      </c>
    </row>
    <row r="2421">
      <c r="A2421" s="2">
        <f>IFERROR(__xludf.DUMMYFUNCTION("""COMPUTED_VALUE"""),43691.66666666667)</f>
        <v>43691.66667</v>
      </c>
      <c r="B2421" s="1">
        <f>IFERROR(__xludf.DUMMYFUNCTION("""COMPUTED_VALUE"""),74.3)</f>
        <v>74.3</v>
      </c>
    </row>
    <row r="2422">
      <c r="A2422" s="2">
        <f>IFERROR(__xludf.DUMMYFUNCTION("""COMPUTED_VALUE"""),43692.66666666667)</f>
        <v>43692.66667</v>
      </c>
      <c r="B2422" s="1">
        <f>IFERROR(__xludf.DUMMYFUNCTION("""COMPUTED_VALUE"""),73.92)</f>
        <v>73.92</v>
      </c>
    </row>
    <row r="2423">
      <c r="A2423" s="2">
        <f>IFERROR(__xludf.DUMMYFUNCTION("""COMPUTED_VALUE"""),43693.66666666667)</f>
        <v>43693.66667</v>
      </c>
      <c r="B2423" s="1">
        <f>IFERROR(__xludf.DUMMYFUNCTION("""COMPUTED_VALUE"""),75.06)</f>
        <v>75.06</v>
      </c>
    </row>
    <row r="2424">
      <c r="A2424" s="2">
        <f>IFERROR(__xludf.DUMMYFUNCTION("""COMPUTED_VALUE"""),43696.66666666667)</f>
        <v>43696.66667</v>
      </c>
      <c r="B2424" s="1">
        <f>IFERROR(__xludf.DUMMYFUNCTION("""COMPUTED_VALUE"""),76.86)</f>
        <v>76.86</v>
      </c>
    </row>
    <row r="2425">
      <c r="A2425" s="2">
        <f>IFERROR(__xludf.DUMMYFUNCTION("""COMPUTED_VALUE"""),43697.66666666667)</f>
        <v>43697.66667</v>
      </c>
      <c r="B2425" s="1">
        <f>IFERROR(__xludf.DUMMYFUNCTION("""COMPUTED_VALUE"""),76.17)</f>
        <v>76.17</v>
      </c>
    </row>
    <row r="2426">
      <c r="A2426" s="2">
        <f>IFERROR(__xludf.DUMMYFUNCTION("""COMPUTED_VALUE"""),43698.66666666667)</f>
        <v>43698.66667</v>
      </c>
      <c r="B2426" s="1">
        <f>IFERROR(__xludf.DUMMYFUNCTION("""COMPUTED_VALUE"""),76.74)</f>
        <v>76.74</v>
      </c>
    </row>
    <row r="2427">
      <c r="A2427" s="2">
        <f>IFERROR(__xludf.DUMMYFUNCTION("""COMPUTED_VALUE"""),43699.66666666667)</f>
        <v>43699.66667</v>
      </c>
      <c r="B2427" s="1">
        <f>IFERROR(__xludf.DUMMYFUNCTION("""COMPUTED_VALUE"""),76.21)</f>
        <v>76.21</v>
      </c>
    </row>
    <row r="2428">
      <c r="A2428" s="2">
        <f>IFERROR(__xludf.DUMMYFUNCTION("""COMPUTED_VALUE"""),43700.66666666667)</f>
        <v>43700.66667</v>
      </c>
      <c r="B2428" s="1">
        <f>IFERROR(__xludf.DUMMYFUNCTION("""COMPUTED_VALUE"""),73.61)</f>
        <v>73.61</v>
      </c>
    </row>
    <row r="2429">
      <c r="A2429" s="2">
        <f>IFERROR(__xludf.DUMMYFUNCTION("""COMPUTED_VALUE"""),43703.66666666667)</f>
        <v>43703.66667</v>
      </c>
      <c r="B2429" s="1">
        <f>IFERROR(__xludf.DUMMYFUNCTION("""COMPUTED_VALUE"""),73.87)</f>
        <v>73.87</v>
      </c>
    </row>
    <row r="2430">
      <c r="A2430" s="2">
        <f>IFERROR(__xludf.DUMMYFUNCTION("""COMPUTED_VALUE"""),43704.66666666667)</f>
        <v>43704.66667</v>
      </c>
      <c r="B2430" s="1">
        <f>IFERROR(__xludf.DUMMYFUNCTION("""COMPUTED_VALUE"""),73.29)</f>
        <v>73.29</v>
      </c>
    </row>
    <row r="2431">
      <c r="A2431" s="2">
        <f>IFERROR(__xludf.DUMMYFUNCTION("""COMPUTED_VALUE"""),43705.66666666667)</f>
        <v>43705.66667</v>
      </c>
      <c r="B2431" s="1">
        <f>IFERROR(__xludf.DUMMYFUNCTION("""COMPUTED_VALUE"""),74.56)</f>
        <v>74.56</v>
      </c>
    </row>
    <row r="2432">
      <c r="A2432" s="2">
        <f>IFERROR(__xludf.DUMMYFUNCTION("""COMPUTED_VALUE"""),43706.66666666667)</f>
        <v>43706.66667</v>
      </c>
      <c r="B2432" s="1">
        <f>IFERROR(__xludf.DUMMYFUNCTION("""COMPUTED_VALUE"""),75.76)</f>
        <v>75.76</v>
      </c>
    </row>
    <row r="2433">
      <c r="A2433" s="2">
        <f>IFERROR(__xludf.DUMMYFUNCTION("""COMPUTED_VALUE"""),43707.66666666667)</f>
        <v>43707.66667</v>
      </c>
      <c r="B2433" s="1">
        <f>IFERROR(__xludf.DUMMYFUNCTION("""COMPUTED_VALUE"""),75.74)</f>
        <v>75.74</v>
      </c>
    </row>
    <row r="2434">
      <c r="A2434" s="2">
        <f>IFERROR(__xludf.DUMMYFUNCTION("""COMPUTED_VALUE"""),43711.66666666667)</f>
        <v>43711.66667</v>
      </c>
      <c r="B2434" s="1">
        <f>IFERROR(__xludf.DUMMYFUNCTION("""COMPUTED_VALUE"""),75.29)</f>
        <v>75.29</v>
      </c>
    </row>
    <row r="2435">
      <c r="A2435" s="2">
        <f>IFERROR(__xludf.DUMMYFUNCTION("""COMPUTED_VALUE"""),43712.66666666667)</f>
        <v>43712.66667</v>
      </c>
      <c r="B2435" s="1">
        <f>IFERROR(__xludf.DUMMYFUNCTION("""COMPUTED_VALUE"""),76.4)</f>
        <v>76.4</v>
      </c>
    </row>
    <row r="2436">
      <c r="A2436" s="2">
        <f>IFERROR(__xludf.DUMMYFUNCTION("""COMPUTED_VALUE"""),43713.66666666667)</f>
        <v>43713.66667</v>
      </c>
      <c r="B2436" s="1">
        <f>IFERROR(__xludf.DUMMYFUNCTION("""COMPUTED_VALUE"""),77.55)</f>
        <v>77.55</v>
      </c>
    </row>
    <row r="2437">
      <c r="A2437" s="2">
        <f>IFERROR(__xludf.DUMMYFUNCTION("""COMPUTED_VALUE"""),43714.66666666667)</f>
        <v>43714.66667</v>
      </c>
      <c r="B2437" s="1">
        <f>IFERROR(__xludf.DUMMYFUNCTION("""COMPUTED_VALUE"""),77.78)</f>
        <v>77.78</v>
      </c>
    </row>
    <row r="2438">
      <c r="A2438" s="2">
        <f>IFERROR(__xludf.DUMMYFUNCTION("""COMPUTED_VALUE"""),43717.66666666667)</f>
        <v>43717.66667</v>
      </c>
      <c r="B2438" s="1">
        <f>IFERROR(__xludf.DUMMYFUNCTION("""COMPUTED_VALUE"""),79.62)</f>
        <v>79.62</v>
      </c>
    </row>
    <row r="2439">
      <c r="A2439" s="2">
        <f>IFERROR(__xludf.DUMMYFUNCTION("""COMPUTED_VALUE"""),43718.66666666667)</f>
        <v>43718.66667</v>
      </c>
      <c r="B2439" s="1">
        <f>IFERROR(__xludf.DUMMYFUNCTION("""COMPUTED_VALUE"""),80.6)</f>
        <v>80.6</v>
      </c>
    </row>
    <row r="2440">
      <c r="A2440" s="2">
        <f>IFERROR(__xludf.DUMMYFUNCTION("""COMPUTED_VALUE"""),43719.66666666667)</f>
        <v>43719.66667</v>
      </c>
      <c r="B2440" s="1">
        <f>IFERROR(__xludf.DUMMYFUNCTION("""COMPUTED_VALUE"""),80.76)</f>
        <v>80.76</v>
      </c>
    </row>
    <row r="2441">
      <c r="A2441" s="2">
        <f>IFERROR(__xludf.DUMMYFUNCTION("""COMPUTED_VALUE"""),43720.66666666667)</f>
        <v>43720.66667</v>
      </c>
      <c r="B2441" s="1">
        <f>IFERROR(__xludf.DUMMYFUNCTION("""COMPUTED_VALUE"""),80.18)</f>
        <v>80.18</v>
      </c>
    </row>
    <row r="2442">
      <c r="A2442" s="2">
        <f>IFERROR(__xludf.DUMMYFUNCTION("""COMPUTED_VALUE"""),43721.66666666667)</f>
        <v>43721.66667</v>
      </c>
      <c r="B2442" s="1">
        <f>IFERROR(__xludf.DUMMYFUNCTION("""COMPUTED_VALUE"""),80.8)</f>
        <v>80.8</v>
      </c>
    </row>
    <row r="2443">
      <c r="A2443" s="2">
        <f>IFERROR(__xludf.DUMMYFUNCTION("""COMPUTED_VALUE"""),43724.66666666667)</f>
        <v>43724.66667</v>
      </c>
      <c r="B2443" s="1">
        <f>IFERROR(__xludf.DUMMYFUNCTION("""COMPUTED_VALUE"""),84.06)</f>
        <v>84.06</v>
      </c>
    </row>
    <row r="2444">
      <c r="A2444" s="2">
        <f>IFERROR(__xludf.DUMMYFUNCTION("""COMPUTED_VALUE"""),43725.66666666667)</f>
        <v>43725.66667</v>
      </c>
      <c r="B2444" s="1">
        <f>IFERROR(__xludf.DUMMYFUNCTION("""COMPUTED_VALUE"""),82.48)</f>
        <v>82.48</v>
      </c>
    </row>
    <row r="2445">
      <c r="A2445" s="2">
        <f>IFERROR(__xludf.DUMMYFUNCTION("""COMPUTED_VALUE"""),43726.66666666667)</f>
        <v>43726.66667</v>
      </c>
      <c r="B2445" s="1">
        <f>IFERROR(__xludf.DUMMYFUNCTION("""COMPUTED_VALUE"""),81.92)</f>
        <v>81.92</v>
      </c>
    </row>
    <row r="2446">
      <c r="A2446" s="2">
        <f>IFERROR(__xludf.DUMMYFUNCTION("""COMPUTED_VALUE"""),43727.66666666667)</f>
        <v>43727.66667</v>
      </c>
      <c r="B2446" s="1">
        <f>IFERROR(__xludf.DUMMYFUNCTION("""COMPUTED_VALUE"""),81.46)</f>
        <v>81.46</v>
      </c>
    </row>
    <row r="2447">
      <c r="A2447" s="2">
        <f>IFERROR(__xludf.DUMMYFUNCTION("""COMPUTED_VALUE"""),43728.66666666667)</f>
        <v>43728.66667</v>
      </c>
      <c r="B2447" s="1">
        <f>IFERROR(__xludf.DUMMYFUNCTION("""COMPUTED_VALUE"""),81.64)</f>
        <v>81.64</v>
      </c>
    </row>
    <row r="2448">
      <c r="A2448" s="2">
        <f>IFERROR(__xludf.DUMMYFUNCTION("""COMPUTED_VALUE"""),43731.66666666667)</f>
        <v>43731.66667</v>
      </c>
      <c r="B2448" s="1">
        <f>IFERROR(__xludf.DUMMYFUNCTION("""COMPUTED_VALUE"""),81.67)</f>
        <v>81.67</v>
      </c>
    </row>
    <row r="2449">
      <c r="A2449" s="2">
        <f>IFERROR(__xludf.DUMMYFUNCTION("""COMPUTED_VALUE"""),43732.66666666667)</f>
        <v>43732.66667</v>
      </c>
      <c r="B2449" s="1">
        <f>IFERROR(__xludf.DUMMYFUNCTION("""COMPUTED_VALUE"""),80.3)</f>
        <v>80.3</v>
      </c>
    </row>
    <row r="2450">
      <c r="A2450" s="2">
        <f>IFERROR(__xludf.DUMMYFUNCTION("""COMPUTED_VALUE"""),43733.66666666667)</f>
        <v>43733.66667</v>
      </c>
      <c r="B2450" s="1">
        <f>IFERROR(__xludf.DUMMYFUNCTION("""COMPUTED_VALUE"""),80.35)</f>
        <v>80.35</v>
      </c>
    </row>
    <row r="2451">
      <c r="A2451" s="2">
        <f>IFERROR(__xludf.DUMMYFUNCTION("""COMPUTED_VALUE"""),43734.66666666667)</f>
        <v>43734.66667</v>
      </c>
      <c r="B2451" s="1">
        <f>IFERROR(__xludf.DUMMYFUNCTION("""COMPUTED_VALUE"""),78.64)</f>
        <v>78.64</v>
      </c>
    </row>
    <row r="2452">
      <c r="A2452" s="2">
        <f>IFERROR(__xludf.DUMMYFUNCTION("""COMPUTED_VALUE"""),43735.66666666667)</f>
        <v>43735.66667</v>
      </c>
      <c r="B2452" s="1">
        <f>IFERROR(__xludf.DUMMYFUNCTION("""COMPUTED_VALUE"""),78.49)</f>
        <v>78.49</v>
      </c>
    </row>
    <row r="2453">
      <c r="A2453" s="2">
        <f>IFERROR(__xludf.DUMMYFUNCTION("""COMPUTED_VALUE"""),43738.66666666667)</f>
        <v>43738.66667</v>
      </c>
      <c r="B2453" s="1">
        <f>IFERROR(__xludf.DUMMYFUNCTION("""COMPUTED_VALUE"""),78.02)</f>
        <v>78.02</v>
      </c>
    </row>
    <row r="2454">
      <c r="A2454" s="2">
        <f>IFERROR(__xludf.DUMMYFUNCTION("""COMPUTED_VALUE"""),43739.66666666667)</f>
        <v>43739.66667</v>
      </c>
      <c r="B2454" s="1">
        <f>IFERROR(__xludf.DUMMYFUNCTION("""COMPUTED_VALUE"""),76.18)</f>
        <v>76.18</v>
      </c>
    </row>
    <row r="2455">
      <c r="A2455" s="2">
        <f>IFERROR(__xludf.DUMMYFUNCTION("""COMPUTED_VALUE"""),43740.66666666667)</f>
        <v>43740.66667</v>
      </c>
      <c r="B2455" s="1">
        <f>IFERROR(__xludf.DUMMYFUNCTION("""COMPUTED_VALUE"""),74.19)</f>
        <v>74.19</v>
      </c>
    </row>
    <row r="2456">
      <c r="A2456" s="2">
        <f>IFERROR(__xludf.DUMMYFUNCTION("""COMPUTED_VALUE"""),43741.66666666667)</f>
        <v>43741.66667</v>
      </c>
      <c r="B2456" s="1">
        <f>IFERROR(__xludf.DUMMYFUNCTION("""COMPUTED_VALUE"""),75.12)</f>
        <v>75.12</v>
      </c>
    </row>
    <row r="2457">
      <c r="A2457" s="2">
        <f>IFERROR(__xludf.DUMMYFUNCTION("""COMPUTED_VALUE"""),43742.66666666667)</f>
        <v>43742.66667</v>
      </c>
      <c r="B2457" s="1">
        <f>IFERROR(__xludf.DUMMYFUNCTION("""COMPUTED_VALUE"""),75.53)</f>
        <v>75.53</v>
      </c>
    </row>
    <row r="2458">
      <c r="A2458" s="2">
        <f>IFERROR(__xludf.DUMMYFUNCTION("""COMPUTED_VALUE"""),43745.66666666667)</f>
        <v>43745.66667</v>
      </c>
      <c r="B2458" s="1">
        <f>IFERROR(__xludf.DUMMYFUNCTION("""COMPUTED_VALUE"""),74.77)</f>
        <v>74.77</v>
      </c>
    </row>
    <row r="2459">
      <c r="A2459" s="2">
        <f>IFERROR(__xludf.DUMMYFUNCTION("""COMPUTED_VALUE"""),43746.66666666667)</f>
        <v>43746.66667</v>
      </c>
      <c r="B2459" s="1">
        <f>IFERROR(__xludf.DUMMYFUNCTION("""COMPUTED_VALUE"""),73.38)</f>
        <v>73.38</v>
      </c>
    </row>
    <row r="2460">
      <c r="A2460" s="2">
        <f>IFERROR(__xludf.DUMMYFUNCTION("""COMPUTED_VALUE"""),43747.66666666667)</f>
        <v>43747.66667</v>
      </c>
      <c r="B2460" s="1">
        <f>IFERROR(__xludf.DUMMYFUNCTION("""COMPUTED_VALUE"""),74.11)</f>
        <v>74.11</v>
      </c>
    </row>
    <row r="2461">
      <c r="A2461" s="2">
        <f>IFERROR(__xludf.DUMMYFUNCTION("""COMPUTED_VALUE"""),43748.66666666667)</f>
        <v>43748.66667</v>
      </c>
      <c r="B2461" s="1">
        <f>IFERROR(__xludf.DUMMYFUNCTION("""COMPUTED_VALUE"""),75.04)</f>
        <v>75.04</v>
      </c>
    </row>
    <row r="2462">
      <c r="A2462" s="2">
        <f>IFERROR(__xludf.DUMMYFUNCTION("""COMPUTED_VALUE"""),43749.66666666667)</f>
        <v>43749.66667</v>
      </c>
      <c r="B2462" s="1">
        <f>IFERROR(__xludf.DUMMYFUNCTION("""COMPUTED_VALUE"""),76.25)</f>
        <v>76.25</v>
      </c>
    </row>
    <row r="2463">
      <c r="A2463" s="2">
        <f>IFERROR(__xludf.DUMMYFUNCTION("""COMPUTED_VALUE"""),43752.66666666667)</f>
        <v>43752.66667</v>
      </c>
      <c r="B2463" s="1">
        <f>IFERROR(__xludf.DUMMYFUNCTION("""COMPUTED_VALUE"""),75.96)</f>
        <v>75.96</v>
      </c>
    </row>
    <row r="2464">
      <c r="A2464" s="2">
        <f>IFERROR(__xludf.DUMMYFUNCTION("""COMPUTED_VALUE"""),43753.66666666667)</f>
        <v>43753.66667</v>
      </c>
      <c r="B2464" s="1">
        <f>IFERROR(__xludf.DUMMYFUNCTION("""COMPUTED_VALUE"""),76.34)</f>
        <v>76.34</v>
      </c>
    </row>
    <row r="2465">
      <c r="A2465" s="2">
        <f>IFERROR(__xludf.DUMMYFUNCTION("""COMPUTED_VALUE"""),43754.66666666667)</f>
        <v>43754.66667</v>
      </c>
      <c r="B2465" s="1">
        <f>IFERROR(__xludf.DUMMYFUNCTION("""COMPUTED_VALUE"""),75.35)</f>
        <v>75.35</v>
      </c>
    </row>
    <row r="2466">
      <c r="A2466" s="2">
        <f>IFERROR(__xludf.DUMMYFUNCTION("""COMPUTED_VALUE"""),43755.66666666667)</f>
        <v>43755.66667</v>
      </c>
      <c r="B2466" s="1">
        <f>IFERROR(__xludf.DUMMYFUNCTION("""COMPUTED_VALUE"""),75.38)</f>
        <v>75.38</v>
      </c>
    </row>
    <row r="2467">
      <c r="A2467" s="2">
        <f>IFERROR(__xludf.DUMMYFUNCTION("""COMPUTED_VALUE"""),43756.66666666667)</f>
        <v>43756.66667</v>
      </c>
      <c r="B2467" s="1">
        <f>IFERROR(__xludf.DUMMYFUNCTION("""COMPUTED_VALUE"""),74.85)</f>
        <v>74.85</v>
      </c>
    </row>
    <row r="2468">
      <c r="A2468" s="2">
        <f>IFERROR(__xludf.DUMMYFUNCTION("""COMPUTED_VALUE"""),43759.66666666667)</f>
        <v>43759.66667</v>
      </c>
      <c r="B2468" s="1">
        <f>IFERROR(__xludf.DUMMYFUNCTION("""COMPUTED_VALUE"""),76.21)</f>
        <v>76.21</v>
      </c>
    </row>
    <row r="2469">
      <c r="A2469" s="2">
        <f>IFERROR(__xludf.DUMMYFUNCTION("""COMPUTED_VALUE"""),43760.66666666667)</f>
        <v>43760.66667</v>
      </c>
      <c r="B2469" s="1">
        <f>IFERROR(__xludf.DUMMYFUNCTION("""COMPUTED_VALUE"""),77.19)</f>
        <v>77.19</v>
      </c>
    </row>
    <row r="2470">
      <c r="A2470" s="2">
        <f>IFERROR(__xludf.DUMMYFUNCTION("""COMPUTED_VALUE"""),43761.66666666667)</f>
        <v>43761.66667</v>
      </c>
      <c r="B2470" s="1">
        <f>IFERROR(__xludf.DUMMYFUNCTION("""COMPUTED_VALUE"""),77.88)</f>
        <v>77.88</v>
      </c>
    </row>
    <row r="2471">
      <c r="A2471" s="2">
        <f>IFERROR(__xludf.DUMMYFUNCTION("""COMPUTED_VALUE"""),43762.66666666667)</f>
        <v>43762.66667</v>
      </c>
      <c r="B2471" s="1">
        <f>IFERROR(__xludf.DUMMYFUNCTION("""COMPUTED_VALUE"""),77.46)</f>
        <v>77.46</v>
      </c>
    </row>
    <row r="2472">
      <c r="A2472" s="2">
        <f>IFERROR(__xludf.DUMMYFUNCTION("""COMPUTED_VALUE"""),43763.66666666667)</f>
        <v>43763.66667</v>
      </c>
      <c r="B2472" s="1">
        <f>IFERROR(__xludf.DUMMYFUNCTION("""COMPUTED_VALUE"""),78.18)</f>
        <v>78.18</v>
      </c>
    </row>
    <row r="2473">
      <c r="A2473" s="2">
        <f>IFERROR(__xludf.DUMMYFUNCTION("""COMPUTED_VALUE"""),43766.66666666667)</f>
        <v>43766.66667</v>
      </c>
      <c r="B2473" s="1">
        <f>IFERROR(__xludf.DUMMYFUNCTION("""COMPUTED_VALUE"""),77.7)</f>
        <v>77.7</v>
      </c>
    </row>
    <row r="2474">
      <c r="A2474" s="2">
        <f>IFERROR(__xludf.DUMMYFUNCTION("""COMPUTED_VALUE"""),43767.66666666667)</f>
        <v>43767.66667</v>
      </c>
      <c r="B2474" s="1">
        <f>IFERROR(__xludf.DUMMYFUNCTION("""COMPUTED_VALUE"""),78.0)</f>
        <v>78</v>
      </c>
    </row>
    <row r="2475">
      <c r="A2475" s="2">
        <f>IFERROR(__xludf.DUMMYFUNCTION("""COMPUTED_VALUE"""),43768.66666666667)</f>
        <v>43768.66667</v>
      </c>
      <c r="B2475" s="1">
        <f>IFERROR(__xludf.DUMMYFUNCTION("""COMPUTED_VALUE"""),76.35)</f>
        <v>76.35</v>
      </c>
    </row>
    <row r="2476">
      <c r="A2476" s="2">
        <f>IFERROR(__xludf.DUMMYFUNCTION("""COMPUTED_VALUE"""),43769.66666666667)</f>
        <v>43769.66667</v>
      </c>
      <c r="B2476" s="1">
        <f>IFERROR(__xludf.DUMMYFUNCTION("""COMPUTED_VALUE"""),75.97)</f>
        <v>75.97</v>
      </c>
    </row>
    <row r="2477">
      <c r="A2477" s="2">
        <f>IFERROR(__xludf.DUMMYFUNCTION("""COMPUTED_VALUE"""),43770.66666666667)</f>
        <v>43770.66667</v>
      </c>
      <c r="B2477" s="1">
        <f>IFERROR(__xludf.DUMMYFUNCTION("""COMPUTED_VALUE"""),77.87)</f>
        <v>77.87</v>
      </c>
    </row>
    <row r="2478">
      <c r="A2478" s="2">
        <f>IFERROR(__xludf.DUMMYFUNCTION("""COMPUTED_VALUE"""),43773.66666666667)</f>
        <v>43773.66667</v>
      </c>
      <c r="B2478" s="1">
        <f>IFERROR(__xludf.DUMMYFUNCTION("""COMPUTED_VALUE"""),80.43)</f>
        <v>80.43</v>
      </c>
    </row>
    <row r="2479">
      <c r="A2479" s="2">
        <f>IFERROR(__xludf.DUMMYFUNCTION("""COMPUTED_VALUE"""),43774.66666666667)</f>
        <v>43774.66667</v>
      </c>
      <c r="B2479" s="1">
        <f>IFERROR(__xludf.DUMMYFUNCTION("""COMPUTED_VALUE"""),80.74)</f>
        <v>80.74</v>
      </c>
    </row>
    <row r="2480">
      <c r="A2480" s="2">
        <f>IFERROR(__xludf.DUMMYFUNCTION("""COMPUTED_VALUE"""),43775.66666666667)</f>
        <v>43775.66667</v>
      </c>
      <c r="B2480" s="1">
        <f>IFERROR(__xludf.DUMMYFUNCTION("""COMPUTED_VALUE"""),78.82)</f>
        <v>78.82</v>
      </c>
    </row>
    <row r="2481">
      <c r="A2481" s="2">
        <f>IFERROR(__xludf.DUMMYFUNCTION("""COMPUTED_VALUE"""),43776.66666666667)</f>
        <v>43776.66667</v>
      </c>
      <c r="B2481" s="1">
        <f>IFERROR(__xludf.DUMMYFUNCTION("""COMPUTED_VALUE"""),80.04)</f>
        <v>80.04</v>
      </c>
    </row>
    <row r="2482">
      <c r="A2482" s="2">
        <f>IFERROR(__xludf.DUMMYFUNCTION("""COMPUTED_VALUE"""),43777.66666666667)</f>
        <v>43777.66667</v>
      </c>
      <c r="B2482" s="1">
        <f>IFERROR(__xludf.DUMMYFUNCTION("""COMPUTED_VALUE"""),79.73)</f>
        <v>79.73</v>
      </c>
    </row>
    <row r="2483">
      <c r="A2483" s="2">
        <f>IFERROR(__xludf.DUMMYFUNCTION("""COMPUTED_VALUE"""),43780.66666666667)</f>
        <v>43780.66667</v>
      </c>
      <c r="B2483" s="1">
        <f>IFERROR(__xludf.DUMMYFUNCTION("""COMPUTED_VALUE"""),79.19)</f>
        <v>79.19</v>
      </c>
    </row>
    <row r="2484">
      <c r="A2484" s="2">
        <f>IFERROR(__xludf.DUMMYFUNCTION("""COMPUTED_VALUE"""),43781.66666666667)</f>
        <v>43781.66667</v>
      </c>
      <c r="B2484" s="1">
        <f>IFERROR(__xludf.DUMMYFUNCTION("""COMPUTED_VALUE"""),78.74)</f>
        <v>78.74</v>
      </c>
    </row>
    <row r="2485">
      <c r="A2485" s="2">
        <f>IFERROR(__xludf.DUMMYFUNCTION("""COMPUTED_VALUE"""),43782.66666666667)</f>
        <v>43782.66667</v>
      </c>
      <c r="B2485" s="1">
        <f>IFERROR(__xludf.DUMMYFUNCTION("""COMPUTED_VALUE"""),78.17)</f>
        <v>78.17</v>
      </c>
    </row>
    <row r="2486">
      <c r="A2486" s="2">
        <f>IFERROR(__xludf.DUMMYFUNCTION("""COMPUTED_VALUE"""),43783.66666666667)</f>
        <v>43783.66667</v>
      </c>
      <c r="B2486" s="1">
        <f>IFERROR(__xludf.DUMMYFUNCTION("""COMPUTED_VALUE"""),77.96)</f>
        <v>77.96</v>
      </c>
    </row>
    <row r="2487">
      <c r="A2487" s="2">
        <f>IFERROR(__xludf.DUMMYFUNCTION("""COMPUTED_VALUE"""),43784.66666666667)</f>
        <v>43784.66667</v>
      </c>
      <c r="B2487" s="1">
        <f>IFERROR(__xludf.DUMMYFUNCTION("""COMPUTED_VALUE"""),78.61)</f>
        <v>78.61</v>
      </c>
    </row>
    <row r="2488">
      <c r="A2488" s="2">
        <f>IFERROR(__xludf.DUMMYFUNCTION("""COMPUTED_VALUE"""),43787.66666666667)</f>
        <v>43787.66667</v>
      </c>
      <c r="B2488" s="1">
        <f>IFERROR(__xludf.DUMMYFUNCTION("""COMPUTED_VALUE"""),77.51)</f>
        <v>77.51</v>
      </c>
    </row>
    <row r="2489">
      <c r="A2489" s="2">
        <f>IFERROR(__xludf.DUMMYFUNCTION("""COMPUTED_VALUE"""),43788.66666666667)</f>
        <v>43788.66667</v>
      </c>
      <c r="B2489" s="1">
        <f>IFERROR(__xludf.DUMMYFUNCTION("""COMPUTED_VALUE"""),76.23)</f>
        <v>76.23</v>
      </c>
    </row>
    <row r="2490">
      <c r="A2490" s="2">
        <f>IFERROR(__xludf.DUMMYFUNCTION("""COMPUTED_VALUE"""),43789.66666666667)</f>
        <v>43789.66667</v>
      </c>
      <c r="B2490" s="1">
        <f>IFERROR(__xludf.DUMMYFUNCTION("""COMPUTED_VALUE"""),76.99)</f>
        <v>76.99</v>
      </c>
    </row>
    <row r="2491">
      <c r="A2491" s="2">
        <f>IFERROR(__xludf.DUMMYFUNCTION("""COMPUTED_VALUE"""),43790.66666666667)</f>
        <v>43790.66667</v>
      </c>
      <c r="B2491" s="1">
        <f>IFERROR(__xludf.DUMMYFUNCTION("""COMPUTED_VALUE"""),78.21)</f>
        <v>78.21</v>
      </c>
    </row>
    <row r="2492">
      <c r="A2492" s="2">
        <f>IFERROR(__xludf.DUMMYFUNCTION("""COMPUTED_VALUE"""),43791.66666666667)</f>
        <v>43791.66667</v>
      </c>
      <c r="B2492" s="1">
        <f>IFERROR(__xludf.DUMMYFUNCTION("""COMPUTED_VALUE"""),77.98)</f>
        <v>77.98</v>
      </c>
    </row>
    <row r="2493">
      <c r="A2493" s="2">
        <f>IFERROR(__xludf.DUMMYFUNCTION("""COMPUTED_VALUE"""),43794.66666666667)</f>
        <v>43794.66667</v>
      </c>
      <c r="B2493" s="1">
        <f>IFERROR(__xludf.DUMMYFUNCTION("""COMPUTED_VALUE"""),78.28)</f>
        <v>78.28</v>
      </c>
    </row>
    <row r="2494">
      <c r="A2494" s="2">
        <f>IFERROR(__xludf.DUMMYFUNCTION("""COMPUTED_VALUE"""),43795.66666666667)</f>
        <v>43795.66667</v>
      </c>
      <c r="B2494" s="1">
        <f>IFERROR(__xludf.DUMMYFUNCTION("""COMPUTED_VALUE"""),77.33)</f>
        <v>77.33</v>
      </c>
    </row>
    <row r="2495">
      <c r="A2495" s="2">
        <f>IFERROR(__xludf.DUMMYFUNCTION("""COMPUTED_VALUE"""),43796.66666666667)</f>
        <v>43796.66667</v>
      </c>
      <c r="B2495" s="1">
        <f>IFERROR(__xludf.DUMMYFUNCTION("""COMPUTED_VALUE"""),77.62)</f>
        <v>77.62</v>
      </c>
    </row>
    <row r="2496">
      <c r="A2496" s="2">
        <f>IFERROR(__xludf.DUMMYFUNCTION("""COMPUTED_VALUE"""),43798.54166666667)</f>
        <v>43798.54167</v>
      </c>
      <c r="B2496" s="1">
        <f>IFERROR(__xludf.DUMMYFUNCTION("""COMPUTED_VALUE"""),76.79)</f>
        <v>76.79</v>
      </c>
    </row>
    <row r="2497">
      <c r="A2497" s="2">
        <f>IFERROR(__xludf.DUMMYFUNCTION("""COMPUTED_VALUE"""),43801.66666666667)</f>
        <v>43801.66667</v>
      </c>
      <c r="B2497" s="1">
        <f>IFERROR(__xludf.DUMMYFUNCTION("""COMPUTED_VALUE"""),76.85)</f>
        <v>76.85</v>
      </c>
    </row>
    <row r="2498">
      <c r="A2498" s="2">
        <f>IFERROR(__xludf.DUMMYFUNCTION("""COMPUTED_VALUE"""),43802.66666666667)</f>
        <v>43802.66667</v>
      </c>
      <c r="B2498" s="1">
        <f>IFERROR(__xludf.DUMMYFUNCTION("""COMPUTED_VALUE"""),75.71)</f>
        <v>75.71</v>
      </c>
    </row>
    <row r="2499">
      <c r="A2499" s="2">
        <f>IFERROR(__xludf.DUMMYFUNCTION("""COMPUTED_VALUE"""),43803.66666666667)</f>
        <v>43803.66667</v>
      </c>
      <c r="B2499" s="1">
        <f>IFERROR(__xludf.DUMMYFUNCTION("""COMPUTED_VALUE"""),76.88)</f>
        <v>76.88</v>
      </c>
    </row>
    <row r="2500">
      <c r="A2500" s="2">
        <f>IFERROR(__xludf.DUMMYFUNCTION("""COMPUTED_VALUE"""),43804.66666666667)</f>
        <v>43804.66667</v>
      </c>
      <c r="B2500" s="1">
        <f>IFERROR(__xludf.DUMMYFUNCTION("""COMPUTED_VALUE"""),76.57)</f>
        <v>76.57</v>
      </c>
    </row>
    <row r="2501">
      <c r="A2501" s="2">
        <f>IFERROR(__xludf.DUMMYFUNCTION("""COMPUTED_VALUE"""),43805.66666666667)</f>
        <v>43805.66667</v>
      </c>
      <c r="B2501" s="1">
        <f>IFERROR(__xludf.DUMMYFUNCTION("""COMPUTED_VALUE"""),78.1)</f>
        <v>78.1</v>
      </c>
    </row>
    <row r="2502">
      <c r="A2502" s="2">
        <f>IFERROR(__xludf.DUMMYFUNCTION("""COMPUTED_VALUE"""),43808.66666666667)</f>
        <v>43808.66667</v>
      </c>
      <c r="B2502" s="1">
        <f>IFERROR(__xludf.DUMMYFUNCTION("""COMPUTED_VALUE"""),78.04)</f>
        <v>78.04</v>
      </c>
    </row>
    <row r="2503">
      <c r="A2503" s="2">
        <f>IFERROR(__xludf.DUMMYFUNCTION("""COMPUTED_VALUE"""),43809.66666666667)</f>
        <v>43809.66667</v>
      </c>
      <c r="B2503" s="1">
        <f>IFERROR(__xludf.DUMMYFUNCTION("""COMPUTED_VALUE"""),78.31)</f>
        <v>78.31</v>
      </c>
    </row>
    <row r="2504">
      <c r="A2504" s="2">
        <f>IFERROR(__xludf.DUMMYFUNCTION("""COMPUTED_VALUE"""),43810.66666666667)</f>
        <v>43810.66667</v>
      </c>
      <c r="B2504" s="1">
        <f>IFERROR(__xludf.DUMMYFUNCTION("""COMPUTED_VALUE"""),78.14)</f>
        <v>78.14</v>
      </c>
    </row>
    <row r="2505">
      <c r="A2505" s="2">
        <f>IFERROR(__xludf.DUMMYFUNCTION("""COMPUTED_VALUE"""),43811.66666666667)</f>
        <v>43811.66667</v>
      </c>
      <c r="B2505" s="1">
        <f>IFERROR(__xludf.DUMMYFUNCTION("""COMPUTED_VALUE"""),79.75)</f>
        <v>79.75</v>
      </c>
    </row>
    <row r="2506">
      <c r="A2506" s="2">
        <f>IFERROR(__xludf.DUMMYFUNCTION("""COMPUTED_VALUE"""),43812.66666666667)</f>
        <v>43812.66667</v>
      </c>
      <c r="B2506" s="1">
        <f>IFERROR(__xludf.DUMMYFUNCTION("""COMPUTED_VALUE"""),79.12)</f>
        <v>79.12</v>
      </c>
    </row>
    <row r="2507">
      <c r="A2507" s="2">
        <f>IFERROR(__xludf.DUMMYFUNCTION("""COMPUTED_VALUE"""),43815.66666666667)</f>
        <v>43815.66667</v>
      </c>
      <c r="B2507" s="1">
        <f>IFERROR(__xludf.DUMMYFUNCTION("""COMPUTED_VALUE"""),79.43)</f>
        <v>79.43</v>
      </c>
    </row>
    <row r="2508">
      <c r="A2508" s="2">
        <f>IFERROR(__xludf.DUMMYFUNCTION("""COMPUTED_VALUE"""),43816.66666666667)</f>
        <v>43816.66667</v>
      </c>
      <c r="B2508" s="1">
        <f>IFERROR(__xludf.DUMMYFUNCTION("""COMPUTED_VALUE"""),79.72)</f>
        <v>79.72</v>
      </c>
    </row>
    <row r="2509">
      <c r="A2509" s="2">
        <f>IFERROR(__xludf.DUMMYFUNCTION("""COMPUTED_VALUE"""),43817.66666666667)</f>
        <v>43817.66667</v>
      </c>
      <c r="B2509" s="1">
        <f>IFERROR(__xludf.DUMMYFUNCTION("""COMPUTED_VALUE"""),80.04)</f>
        <v>80.04</v>
      </c>
    </row>
    <row r="2510">
      <c r="A2510" s="2">
        <f>IFERROR(__xludf.DUMMYFUNCTION("""COMPUTED_VALUE"""),43818.66666666667)</f>
        <v>43818.66667</v>
      </c>
      <c r="B2510" s="1">
        <f>IFERROR(__xludf.DUMMYFUNCTION("""COMPUTED_VALUE"""),80.14)</f>
        <v>80.14</v>
      </c>
    </row>
    <row r="2511">
      <c r="A2511" s="2">
        <f>IFERROR(__xludf.DUMMYFUNCTION("""COMPUTED_VALUE"""),43819.66666666667)</f>
        <v>43819.66667</v>
      </c>
      <c r="B2511" s="1">
        <f>IFERROR(__xludf.DUMMYFUNCTION("""COMPUTED_VALUE"""),80.73)</f>
        <v>80.73</v>
      </c>
    </row>
    <row r="2512">
      <c r="A2512" s="2">
        <f>IFERROR(__xludf.DUMMYFUNCTION("""COMPUTED_VALUE"""),43822.66666666667)</f>
        <v>43822.66667</v>
      </c>
      <c r="B2512" s="1">
        <f>IFERROR(__xludf.DUMMYFUNCTION("""COMPUTED_VALUE"""),81.73)</f>
        <v>81.73</v>
      </c>
    </row>
    <row r="2513">
      <c r="A2513" s="2">
        <f>IFERROR(__xludf.DUMMYFUNCTION("""COMPUTED_VALUE"""),43823.54166666667)</f>
        <v>43823.54167</v>
      </c>
      <c r="B2513" s="1">
        <f>IFERROR(__xludf.DUMMYFUNCTION("""COMPUTED_VALUE"""),81.73)</f>
        <v>81.73</v>
      </c>
    </row>
    <row r="2514">
      <c r="A2514" s="2">
        <f>IFERROR(__xludf.DUMMYFUNCTION("""COMPUTED_VALUE"""),43825.66666666667)</f>
        <v>43825.66667</v>
      </c>
      <c r="B2514" s="1">
        <f>IFERROR(__xludf.DUMMYFUNCTION("""COMPUTED_VALUE"""),81.67)</f>
        <v>81.67</v>
      </c>
    </row>
    <row r="2515">
      <c r="A2515" s="2">
        <f>IFERROR(__xludf.DUMMYFUNCTION("""COMPUTED_VALUE"""),43826.66666666667)</f>
        <v>43826.66667</v>
      </c>
      <c r="B2515" s="1">
        <f>IFERROR(__xludf.DUMMYFUNCTION("""COMPUTED_VALUE"""),81.21)</f>
        <v>81.21</v>
      </c>
    </row>
    <row r="2516">
      <c r="A2516" s="2">
        <f>IFERROR(__xludf.DUMMYFUNCTION("""COMPUTED_VALUE"""),43829.66666666667)</f>
        <v>43829.66667</v>
      </c>
      <c r="B2516" s="1">
        <f>IFERROR(__xludf.DUMMYFUNCTION("""COMPUTED_VALUE"""),80.98)</f>
        <v>80.98</v>
      </c>
    </row>
    <row r="2517">
      <c r="A2517" s="2">
        <f>IFERROR(__xludf.DUMMYFUNCTION("""COMPUTED_VALUE"""),43830.66666666667)</f>
        <v>43830.66667</v>
      </c>
      <c r="B2517" s="1">
        <f>IFERROR(__xludf.DUMMYFUNCTION("""COMPUTED_VALUE"""),81.49)</f>
        <v>81.49</v>
      </c>
    </row>
    <row r="2518">
      <c r="A2518" s="2">
        <f>IFERROR(__xludf.DUMMYFUNCTION("""COMPUTED_VALUE"""),43832.66666666667)</f>
        <v>43832.66667</v>
      </c>
      <c r="B2518" s="1">
        <f>IFERROR(__xludf.DUMMYFUNCTION("""COMPUTED_VALUE"""),82.19)</f>
        <v>82.19</v>
      </c>
    </row>
    <row r="2519">
      <c r="A2519" s="2">
        <f>IFERROR(__xludf.DUMMYFUNCTION("""COMPUTED_VALUE"""),43833.66666666667)</f>
        <v>43833.66667</v>
      </c>
      <c r="B2519" s="1">
        <f>IFERROR(__xludf.DUMMYFUNCTION("""COMPUTED_VALUE"""),82.01)</f>
        <v>82.01</v>
      </c>
    </row>
    <row r="2520">
      <c r="A2520" s="2">
        <f>IFERROR(__xludf.DUMMYFUNCTION("""COMPUTED_VALUE"""),43836.66666666667)</f>
        <v>43836.66667</v>
      </c>
      <c r="B2520" s="1">
        <f>IFERROR(__xludf.DUMMYFUNCTION("""COMPUTED_VALUE"""),82.78)</f>
        <v>82.78</v>
      </c>
    </row>
    <row r="2521">
      <c r="A2521" s="2">
        <f>IFERROR(__xludf.DUMMYFUNCTION("""COMPUTED_VALUE"""),43837.66666666667)</f>
        <v>43837.66667</v>
      </c>
      <c r="B2521" s="1">
        <f>IFERROR(__xludf.DUMMYFUNCTION("""COMPUTED_VALUE"""),82.49)</f>
        <v>82.49</v>
      </c>
    </row>
    <row r="2522">
      <c r="A2522" s="2">
        <f>IFERROR(__xludf.DUMMYFUNCTION("""COMPUTED_VALUE"""),43838.66666666667)</f>
        <v>43838.66667</v>
      </c>
      <c r="B2522" s="1">
        <f>IFERROR(__xludf.DUMMYFUNCTION("""COMPUTED_VALUE"""),80.95)</f>
        <v>80.95</v>
      </c>
    </row>
    <row r="2523">
      <c r="A2523" s="2">
        <f>IFERROR(__xludf.DUMMYFUNCTION("""COMPUTED_VALUE"""),43839.66666666667)</f>
        <v>43839.66667</v>
      </c>
      <c r="B2523" s="1">
        <f>IFERROR(__xludf.DUMMYFUNCTION("""COMPUTED_VALUE"""),81.45)</f>
        <v>81.45</v>
      </c>
    </row>
    <row r="2524">
      <c r="A2524" s="2">
        <f>IFERROR(__xludf.DUMMYFUNCTION("""COMPUTED_VALUE"""),43840.66666666667)</f>
        <v>43840.66667</v>
      </c>
      <c r="B2524" s="1">
        <f>IFERROR(__xludf.DUMMYFUNCTION("""COMPUTED_VALUE"""),80.84)</f>
        <v>80.84</v>
      </c>
    </row>
    <row r="2525">
      <c r="A2525" s="2">
        <f>IFERROR(__xludf.DUMMYFUNCTION("""COMPUTED_VALUE"""),43843.66666666667)</f>
        <v>43843.66667</v>
      </c>
      <c r="B2525" s="1">
        <f>IFERROR(__xludf.DUMMYFUNCTION("""COMPUTED_VALUE"""),80.88)</f>
        <v>80.88</v>
      </c>
    </row>
    <row r="2526">
      <c r="A2526" s="2">
        <f>IFERROR(__xludf.DUMMYFUNCTION("""COMPUTED_VALUE"""),43844.66666666667)</f>
        <v>43844.66667</v>
      </c>
      <c r="B2526" s="1">
        <f>IFERROR(__xludf.DUMMYFUNCTION("""COMPUTED_VALUE"""),80.93)</f>
        <v>80.93</v>
      </c>
    </row>
    <row r="2527">
      <c r="A2527" s="2">
        <f>IFERROR(__xludf.DUMMYFUNCTION("""COMPUTED_VALUE"""),43845.66666666667)</f>
        <v>43845.66667</v>
      </c>
      <c r="B2527" s="1">
        <f>IFERROR(__xludf.DUMMYFUNCTION("""COMPUTED_VALUE"""),80.4)</f>
        <v>80.4</v>
      </c>
    </row>
    <row r="2528">
      <c r="A2528" s="2">
        <f>IFERROR(__xludf.DUMMYFUNCTION("""COMPUTED_VALUE"""),43846.66666666667)</f>
        <v>43846.66667</v>
      </c>
      <c r="B2528" s="1">
        <f>IFERROR(__xludf.DUMMYFUNCTION("""COMPUTED_VALUE"""),80.44)</f>
        <v>80.44</v>
      </c>
    </row>
    <row r="2529">
      <c r="A2529" s="2">
        <f>IFERROR(__xludf.DUMMYFUNCTION("""COMPUTED_VALUE"""),43847.66666666667)</f>
        <v>43847.66667</v>
      </c>
      <c r="B2529" s="1">
        <f>IFERROR(__xludf.DUMMYFUNCTION("""COMPUTED_VALUE"""),79.92)</f>
        <v>79.92</v>
      </c>
    </row>
    <row r="2530">
      <c r="A2530" s="2">
        <f>IFERROR(__xludf.DUMMYFUNCTION("""COMPUTED_VALUE"""),43851.66666666667)</f>
        <v>43851.66667</v>
      </c>
      <c r="B2530" s="1">
        <f>IFERROR(__xludf.DUMMYFUNCTION("""COMPUTED_VALUE"""),78.19)</f>
        <v>78.19</v>
      </c>
    </row>
    <row r="2531">
      <c r="A2531" s="2">
        <f>IFERROR(__xludf.DUMMYFUNCTION("""COMPUTED_VALUE"""),43852.66666666667)</f>
        <v>43852.66667</v>
      </c>
      <c r="B2531" s="1">
        <f>IFERROR(__xludf.DUMMYFUNCTION("""COMPUTED_VALUE"""),77.46)</f>
        <v>77.46</v>
      </c>
    </row>
    <row r="2532">
      <c r="A2532" s="2">
        <f>IFERROR(__xludf.DUMMYFUNCTION("""COMPUTED_VALUE"""),43853.66666666667)</f>
        <v>43853.66667</v>
      </c>
      <c r="B2532" s="1">
        <f>IFERROR(__xludf.DUMMYFUNCTION("""COMPUTED_VALUE"""),77.06)</f>
        <v>77.06</v>
      </c>
    </row>
    <row r="2533">
      <c r="A2533" s="2">
        <f>IFERROR(__xludf.DUMMYFUNCTION("""COMPUTED_VALUE"""),43854.66666666667)</f>
        <v>43854.66667</v>
      </c>
      <c r="B2533" s="1">
        <f>IFERROR(__xludf.DUMMYFUNCTION("""COMPUTED_VALUE"""),76.12)</f>
        <v>76.12</v>
      </c>
    </row>
    <row r="2534">
      <c r="A2534" s="2">
        <f>IFERROR(__xludf.DUMMYFUNCTION("""COMPUTED_VALUE"""),43857.66666666667)</f>
        <v>43857.66667</v>
      </c>
      <c r="B2534" s="1">
        <f>IFERROR(__xludf.DUMMYFUNCTION("""COMPUTED_VALUE"""),73.91)</f>
        <v>73.91</v>
      </c>
    </row>
    <row r="2535">
      <c r="A2535" s="2">
        <f>IFERROR(__xludf.DUMMYFUNCTION("""COMPUTED_VALUE"""),43858.66666666667)</f>
        <v>43858.66667</v>
      </c>
      <c r="B2535" s="1">
        <f>IFERROR(__xludf.DUMMYFUNCTION("""COMPUTED_VALUE"""),74.38)</f>
        <v>74.38</v>
      </c>
    </row>
    <row r="2536">
      <c r="A2536" s="2">
        <f>IFERROR(__xludf.DUMMYFUNCTION("""COMPUTED_VALUE"""),43859.66666666667)</f>
        <v>43859.66667</v>
      </c>
      <c r="B2536" s="1">
        <f>IFERROR(__xludf.DUMMYFUNCTION("""COMPUTED_VALUE"""),73.58)</f>
        <v>73.58</v>
      </c>
    </row>
    <row r="2537">
      <c r="A2537" s="2">
        <f>IFERROR(__xludf.DUMMYFUNCTION("""COMPUTED_VALUE"""),43860.66666666667)</f>
        <v>43860.66667</v>
      </c>
      <c r="B2537" s="1">
        <f>IFERROR(__xludf.DUMMYFUNCTION("""COMPUTED_VALUE"""),74.05)</f>
        <v>74.05</v>
      </c>
    </row>
    <row r="2538">
      <c r="A2538" s="2">
        <f>IFERROR(__xludf.DUMMYFUNCTION("""COMPUTED_VALUE"""),43861.66666666667)</f>
        <v>43861.66667</v>
      </c>
      <c r="B2538" s="1">
        <f>IFERROR(__xludf.DUMMYFUNCTION("""COMPUTED_VALUE"""),71.87)</f>
        <v>71.87</v>
      </c>
    </row>
    <row r="2539">
      <c r="A2539" s="2">
        <f>IFERROR(__xludf.DUMMYFUNCTION("""COMPUTED_VALUE"""),43864.66666666667)</f>
        <v>43864.66667</v>
      </c>
      <c r="B2539" s="1">
        <f>IFERROR(__xludf.DUMMYFUNCTION("""COMPUTED_VALUE"""),70.99)</f>
        <v>70.99</v>
      </c>
    </row>
    <row r="2540">
      <c r="A2540" s="2">
        <f>IFERROR(__xludf.DUMMYFUNCTION("""COMPUTED_VALUE"""),43865.66666666667)</f>
        <v>43865.66667</v>
      </c>
      <c r="B2540" s="1">
        <f>IFERROR(__xludf.DUMMYFUNCTION("""COMPUTED_VALUE"""),71.15)</f>
        <v>71.15</v>
      </c>
    </row>
    <row r="2541">
      <c r="A2541" s="2">
        <f>IFERROR(__xludf.DUMMYFUNCTION("""COMPUTED_VALUE"""),43866.66666666667)</f>
        <v>43866.66667</v>
      </c>
      <c r="B2541" s="1">
        <f>IFERROR(__xludf.DUMMYFUNCTION("""COMPUTED_VALUE"""),73.89)</f>
        <v>73.89</v>
      </c>
    </row>
    <row r="2542">
      <c r="A2542" s="2">
        <f>IFERROR(__xludf.DUMMYFUNCTION("""COMPUTED_VALUE"""),43867.66666666667)</f>
        <v>43867.66667</v>
      </c>
      <c r="B2542" s="1">
        <f>IFERROR(__xludf.DUMMYFUNCTION("""COMPUTED_VALUE"""),73.06)</f>
        <v>73.06</v>
      </c>
    </row>
    <row r="2543">
      <c r="A2543" s="2">
        <f>IFERROR(__xludf.DUMMYFUNCTION("""COMPUTED_VALUE"""),43868.66666666667)</f>
        <v>43868.66667</v>
      </c>
      <c r="B2543" s="1">
        <f>IFERROR(__xludf.DUMMYFUNCTION("""COMPUTED_VALUE"""),72.42)</f>
        <v>72.42</v>
      </c>
    </row>
    <row r="2544">
      <c r="A2544" s="2">
        <f>IFERROR(__xludf.DUMMYFUNCTION("""COMPUTED_VALUE"""),43871.66666666667)</f>
        <v>43871.66667</v>
      </c>
      <c r="B2544" s="1">
        <f>IFERROR(__xludf.DUMMYFUNCTION("""COMPUTED_VALUE"""),71.85)</f>
        <v>71.85</v>
      </c>
    </row>
    <row r="2545">
      <c r="A2545" s="2">
        <f>IFERROR(__xludf.DUMMYFUNCTION("""COMPUTED_VALUE"""),43872.66666666667)</f>
        <v>43872.66667</v>
      </c>
      <c r="B2545" s="1">
        <f>IFERROR(__xludf.DUMMYFUNCTION("""COMPUTED_VALUE"""),72.6)</f>
        <v>72.6</v>
      </c>
    </row>
    <row r="2546">
      <c r="A2546" s="2">
        <f>IFERROR(__xludf.DUMMYFUNCTION("""COMPUTED_VALUE"""),43873.66666666667)</f>
        <v>43873.66667</v>
      </c>
      <c r="B2546" s="1">
        <f>IFERROR(__xludf.DUMMYFUNCTION("""COMPUTED_VALUE"""),73.65)</f>
        <v>73.65</v>
      </c>
    </row>
    <row r="2547">
      <c r="A2547" s="2">
        <f>IFERROR(__xludf.DUMMYFUNCTION("""COMPUTED_VALUE"""),43874.66666666667)</f>
        <v>43874.66667</v>
      </c>
      <c r="B2547" s="1">
        <f>IFERROR(__xludf.DUMMYFUNCTION("""COMPUTED_VALUE"""),73.34)</f>
        <v>73.34</v>
      </c>
    </row>
    <row r="2548">
      <c r="A2548" s="2">
        <f>IFERROR(__xludf.DUMMYFUNCTION("""COMPUTED_VALUE"""),43875.66666666667)</f>
        <v>43875.66667</v>
      </c>
      <c r="B2548" s="1">
        <f>IFERROR(__xludf.DUMMYFUNCTION("""COMPUTED_VALUE"""),72.99)</f>
        <v>72.99</v>
      </c>
    </row>
    <row r="2549">
      <c r="A2549" s="2">
        <f>IFERROR(__xludf.DUMMYFUNCTION("""COMPUTED_VALUE"""),43879.66666666667)</f>
        <v>43879.66667</v>
      </c>
      <c r="B2549" s="1">
        <f>IFERROR(__xludf.DUMMYFUNCTION("""COMPUTED_VALUE"""),72.38)</f>
        <v>72.38</v>
      </c>
    </row>
    <row r="2550">
      <c r="A2550" s="2">
        <f>IFERROR(__xludf.DUMMYFUNCTION("""COMPUTED_VALUE"""),43880.66666666667)</f>
        <v>43880.66667</v>
      </c>
      <c r="B2550" s="1">
        <f>IFERROR(__xludf.DUMMYFUNCTION("""COMPUTED_VALUE"""),73.35)</f>
        <v>73.35</v>
      </c>
    </row>
    <row r="2551">
      <c r="A2551" s="2">
        <f>IFERROR(__xludf.DUMMYFUNCTION("""COMPUTED_VALUE"""),43881.66666666667)</f>
        <v>43881.66667</v>
      </c>
      <c r="B2551" s="1">
        <f>IFERROR(__xludf.DUMMYFUNCTION("""COMPUTED_VALUE"""),73.37)</f>
        <v>73.37</v>
      </c>
    </row>
    <row r="2552">
      <c r="A2552" s="2">
        <f>IFERROR(__xludf.DUMMYFUNCTION("""COMPUTED_VALUE"""),43882.66666666667)</f>
        <v>43882.66667</v>
      </c>
      <c r="B2552" s="1">
        <f>IFERROR(__xludf.DUMMYFUNCTION("""COMPUTED_VALUE"""),72.36)</f>
        <v>72.36</v>
      </c>
    </row>
    <row r="2553">
      <c r="A2553" s="2">
        <f>IFERROR(__xludf.DUMMYFUNCTION("""COMPUTED_VALUE"""),43885.66666666667)</f>
        <v>43885.66667</v>
      </c>
      <c r="B2553" s="1">
        <f>IFERROR(__xludf.DUMMYFUNCTION("""COMPUTED_VALUE"""),68.89)</f>
        <v>68.89</v>
      </c>
    </row>
    <row r="2554">
      <c r="A2554" s="2">
        <f>IFERROR(__xludf.DUMMYFUNCTION("""COMPUTED_VALUE"""),43886.66666666667)</f>
        <v>43886.66667</v>
      </c>
      <c r="B2554" s="1">
        <f>IFERROR(__xludf.DUMMYFUNCTION("""COMPUTED_VALUE"""),65.86)</f>
        <v>65.86</v>
      </c>
    </row>
    <row r="2555">
      <c r="A2555" s="2">
        <f>IFERROR(__xludf.DUMMYFUNCTION("""COMPUTED_VALUE"""),43887.66666666667)</f>
        <v>43887.66667</v>
      </c>
      <c r="B2555" s="1">
        <f>IFERROR(__xludf.DUMMYFUNCTION("""COMPUTED_VALUE"""),63.83)</f>
        <v>63.83</v>
      </c>
    </row>
    <row r="2556">
      <c r="A2556" s="2">
        <f>IFERROR(__xludf.DUMMYFUNCTION("""COMPUTED_VALUE"""),43888.66666666667)</f>
        <v>43888.66667</v>
      </c>
      <c r="B2556" s="1">
        <f>IFERROR(__xludf.DUMMYFUNCTION("""COMPUTED_VALUE"""),60.27)</f>
        <v>60.27</v>
      </c>
    </row>
    <row r="2557">
      <c r="A2557" s="2">
        <f>IFERROR(__xludf.DUMMYFUNCTION("""COMPUTED_VALUE"""),43889.66666666667)</f>
        <v>43889.66667</v>
      </c>
      <c r="B2557" s="1">
        <f>IFERROR(__xludf.DUMMYFUNCTION("""COMPUTED_VALUE"""),61.13)</f>
        <v>61.13</v>
      </c>
    </row>
    <row r="2558">
      <c r="A2558" s="2">
        <f>IFERROR(__xludf.DUMMYFUNCTION("""COMPUTED_VALUE"""),43892.66666666667)</f>
        <v>43892.66667</v>
      </c>
      <c r="B2558" s="1">
        <f>IFERROR(__xludf.DUMMYFUNCTION("""COMPUTED_VALUE"""),62.79)</f>
        <v>62.79</v>
      </c>
    </row>
    <row r="2559">
      <c r="A2559" s="2">
        <f>IFERROR(__xludf.DUMMYFUNCTION("""COMPUTED_VALUE"""),43893.66666666667)</f>
        <v>43893.66667</v>
      </c>
      <c r="B2559" s="1">
        <f>IFERROR(__xludf.DUMMYFUNCTION("""COMPUTED_VALUE"""),60.81)</f>
        <v>60.81</v>
      </c>
    </row>
    <row r="2560">
      <c r="A2560" s="2">
        <f>IFERROR(__xludf.DUMMYFUNCTION("""COMPUTED_VALUE"""),43894.66666666667)</f>
        <v>43894.66667</v>
      </c>
      <c r="B2560" s="1">
        <f>IFERROR(__xludf.DUMMYFUNCTION("""COMPUTED_VALUE"""),62.04)</f>
        <v>62.04</v>
      </c>
    </row>
    <row r="2561">
      <c r="A2561" s="2">
        <f>IFERROR(__xludf.DUMMYFUNCTION("""COMPUTED_VALUE"""),43895.66666666667)</f>
        <v>43895.66667</v>
      </c>
      <c r="B2561" s="1">
        <f>IFERROR(__xludf.DUMMYFUNCTION("""COMPUTED_VALUE"""),59.67)</f>
        <v>59.67</v>
      </c>
    </row>
    <row r="2562">
      <c r="A2562" s="2">
        <f>IFERROR(__xludf.DUMMYFUNCTION("""COMPUTED_VALUE"""),43896.66666666667)</f>
        <v>43896.66667</v>
      </c>
      <c r="B2562" s="1">
        <f>IFERROR(__xludf.DUMMYFUNCTION("""COMPUTED_VALUE"""),56.14)</f>
        <v>56.14</v>
      </c>
    </row>
    <row r="2563">
      <c r="A2563" s="2">
        <f>IFERROR(__xludf.DUMMYFUNCTION("""COMPUTED_VALUE"""),43899.66666666667)</f>
        <v>43899.66667</v>
      </c>
      <c r="B2563" s="1">
        <f>IFERROR(__xludf.DUMMYFUNCTION("""COMPUTED_VALUE"""),45.01)</f>
        <v>45.01</v>
      </c>
    </row>
    <row r="2564">
      <c r="A2564" s="2">
        <f>IFERROR(__xludf.DUMMYFUNCTION("""COMPUTED_VALUE"""),43900.66666666667)</f>
        <v>43900.66667</v>
      </c>
      <c r="B2564" s="1">
        <f>IFERROR(__xludf.DUMMYFUNCTION("""COMPUTED_VALUE"""),45.98)</f>
        <v>45.98</v>
      </c>
    </row>
    <row r="2565">
      <c r="A2565" s="2">
        <f>IFERROR(__xludf.DUMMYFUNCTION("""COMPUTED_VALUE"""),43901.66666666667)</f>
        <v>43901.66667</v>
      </c>
      <c r="B2565" s="1">
        <f>IFERROR(__xludf.DUMMYFUNCTION("""COMPUTED_VALUE"""),43.25)</f>
        <v>43.25</v>
      </c>
    </row>
    <row r="2566">
      <c r="A2566" s="2">
        <f>IFERROR(__xludf.DUMMYFUNCTION("""COMPUTED_VALUE"""),43902.66666666667)</f>
        <v>43902.66667</v>
      </c>
      <c r="B2566" s="1">
        <f>IFERROR(__xludf.DUMMYFUNCTION("""COMPUTED_VALUE"""),38.09)</f>
        <v>38.09</v>
      </c>
    </row>
    <row r="2567">
      <c r="A2567" s="2">
        <f>IFERROR(__xludf.DUMMYFUNCTION("""COMPUTED_VALUE"""),43903.66666666667)</f>
        <v>43903.66667</v>
      </c>
      <c r="B2567" s="1">
        <f>IFERROR(__xludf.DUMMYFUNCTION("""COMPUTED_VALUE"""),41.57)</f>
        <v>41.57</v>
      </c>
    </row>
    <row r="2568">
      <c r="A2568" s="2">
        <f>IFERROR(__xludf.DUMMYFUNCTION("""COMPUTED_VALUE"""),43906.66666666667)</f>
        <v>43906.66667</v>
      </c>
      <c r="B2568" s="1">
        <f>IFERROR(__xludf.DUMMYFUNCTION("""COMPUTED_VALUE"""),36.15)</f>
        <v>36.15</v>
      </c>
    </row>
    <row r="2569">
      <c r="A2569" s="2">
        <f>IFERROR(__xludf.DUMMYFUNCTION("""COMPUTED_VALUE"""),43907.66666666667)</f>
        <v>43907.66667</v>
      </c>
      <c r="B2569" s="1">
        <f>IFERROR(__xludf.DUMMYFUNCTION("""COMPUTED_VALUE"""),36.18)</f>
        <v>36.18</v>
      </c>
    </row>
    <row r="2570">
      <c r="A2570" s="2">
        <f>IFERROR(__xludf.DUMMYFUNCTION("""COMPUTED_VALUE"""),43908.66666666667)</f>
        <v>43908.66667</v>
      </c>
      <c r="B2570" s="1">
        <f>IFERROR(__xludf.DUMMYFUNCTION("""COMPUTED_VALUE"""),31.29)</f>
        <v>31.29</v>
      </c>
    </row>
    <row r="2571">
      <c r="A2571" s="2">
        <f>IFERROR(__xludf.DUMMYFUNCTION("""COMPUTED_VALUE"""),43909.66666666667)</f>
        <v>43909.66667</v>
      </c>
      <c r="B2571" s="1">
        <f>IFERROR(__xludf.DUMMYFUNCTION("""COMPUTED_VALUE"""),33.32)</f>
        <v>33.32</v>
      </c>
    </row>
    <row r="2572">
      <c r="A2572" s="2">
        <f>IFERROR(__xludf.DUMMYFUNCTION("""COMPUTED_VALUE"""),43910.66666666667)</f>
        <v>43910.66667</v>
      </c>
      <c r="B2572" s="1">
        <f>IFERROR(__xludf.DUMMYFUNCTION("""COMPUTED_VALUE"""),33.69)</f>
        <v>33.69</v>
      </c>
    </row>
    <row r="2573">
      <c r="A2573" s="2">
        <f>IFERROR(__xludf.DUMMYFUNCTION("""COMPUTED_VALUE"""),43913.66666666667)</f>
        <v>43913.66667</v>
      </c>
      <c r="B2573" s="1">
        <f>IFERROR(__xludf.DUMMYFUNCTION("""COMPUTED_VALUE"""),31.4)</f>
        <v>31.4</v>
      </c>
    </row>
    <row r="2574">
      <c r="A2574" s="2">
        <f>IFERROR(__xludf.DUMMYFUNCTION("""COMPUTED_VALUE"""),43914.66666666667)</f>
        <v>43914.66667</v>
      </c>
      <c r="B2574" s="1">
        <f>IFERROR(__xludf.DUMMYFUNCTION("""COMPUTED_VALUE"""),36.34)</f>
        <v>36.34</v>
      </c>
    </row>
    <row r="2575">
      <c r="A2575" s="2">
        <f>IFERROR(__xludf.DUMMYFUNCTION("""COMPUTED_VALUE"""),43915.66666666667)</f>
        <v>43915.66667</v>
      </c>
      <c r="B2575" s="1">
        <f>IFERROR(__xludf.DUMMYFUNCTION("""COMPUTED_VALUE"""),37.8)</f>
        <v>37.8</v>
      </c>
    </row>
    <row r="2576">
      <c r="A2576" s="2">
        <f>IFERROR(__xludf.DUMMYFUNCTION("""COMPUTED_VALUE"""),43916.66666666667)</f>
        <v>43916.66667</v>
      </c>
      <c r="B2576" s="1">
        <f>IFERROR(__xludf.DUMMYFUNCTION("""COMPUTED_VALUE"""),39.95)</f>
        <v>39.95</v>
      </c>
    </row>
    <row r="2577">
      <c r="A2577" s="2">
        <f>IFERROR(__xludf.DUMMYFUNCTION("""COMPUTED_VALUE"""),43917.66666666667)</f>
        <v>43917.66667</v>
      </c>
      <c r="B2577" s="1">
        <f>IFERROR(__xludf.DUMMYFUNCTION("""COMPUTED_VALUE"""),37.27)</f>
        <v>37.27</v>
      </c>
    </row>
    <row r="2578">
      <c r="A2578" s="2">
        <f>IFERROR(__xludf.DUMMYFUNCTION("""COMPUTED_VALUE"""),43920.66666666667)</f>
        <v>43920.66667</v>
      </c>
      <c r="B2578" s="1">
        <f>IFERROR(__xludf.DUMMYFUNCTION("""COMPUTED_VALUE"""),37.6)</f>
        <v>37.6</v>
      </c>
    </row>
    <row r="2579">
      <c r="A2579" s="2">
        <f>IFERROR(__xludf.DUMMYFUNCTION("""COMPUTED_VALUE"""),43921.66666666667)</f>
        <v>43921.66667</v>
      </c>
      <c r="B2579" s="1">
        <f>IFERROR(__xludf.DUMMYFUNCTION("""COMPUTED_VALUE"""),38.22)</f>
        <v>38.22</v>
      </c>
    </row>
    <row r="2580">
      <c r="A2580" s="2">
        <f>IFERROR(__xludf.DUMMYFUNCTION("""COMPUTED_VALUE"""),43922.66666666667)</f>
        <v>43922.66667</v>
      </c>
      <c r="B2580" s="1">
        <f>IFERROR(__xludf.DUMMYFUNCTION("""COMPUTED_VALUE"""),36.44)</f>
        <v>36.44</v>
      </c>
    </row>
    <row r="2581">
      <c r="A2581" s="2">
        <f>IFERROR(__xludf.DUMMYFUNCTION("""COMPUTED_VALUE"""),43923.66666666667)</f>
        <v>43923.66667</v>
      </c>
      <c r="B2581" s="1">
        <f>IFERROR(__xludf.DUMMYFUNCTION("""COMPUTED_VALUE"""),39.64)</f>
        <v>39.64</v>
      </c>
    </row>
    <row r="2582">
      <c r="A2582" s="2">
        <f>IFERROR(__xludf.DUMMYFUNCTION("""COMPUTED_VALUE"""),43924.66666666667)</f>
        <v>43924.66667</v>
      </c>
      <c r="B2582" s="1">
        <f>IFERROR(__xludf.DUMMYFUNCTION("""COMPUTED_VALUE"""),39.18)</f>
        <v>39.18</v>
      </c>
    </row>
    <row r="2583">
      <c r="A2583" s="2">
        <f>IFERROR(__xludf.DUMMYFUNCTION("""COMPUTED_VALUE"""),43927.66666666667)</f>
        <v>43927.66667</v>
      </c>
      <c r="B2583" s="1">
        <f>IFERROR(__xludf.DUMMYFUNCTION("""COMPUTED_VALUE"""),41.22)</f>
        <v>41.22</v>
      </c>
    </row>
    <row r="2584">
      <c r="A2584" s="2">
        <f>IFERROR(__xludf.DUMMYFUNCTION("""COMPUTED_VALUE"""),43928.66666666667)</f>
        <v>43928.66667</v>
      </c>
      <c r="B2584" s="1">
        <f>IFERROR(__xludf.DUMMYFUNCTION("""COMPUTED_VALUE"""),42.01)</f>
        <v>42.01</v>
      </c>
    </row>
    <row r="2585">
      <c r="A2585" s="2">
        <f>IFERROR(__xludf.DUMMYFUNCTION("""COMPUTED_VALUE"""),43929.66666666667)</f>
        <v>43929.66667</v>
      </c>
      <c r="B2585" s="1">
        <f>IFERROR(__xludf.DUMMYFUNCTION("""COMPUTED_VALUE"""),44.86)</f>
        <v>44.86</v>
      </c>
    </row>
    <row r="2586">
      <c r="A2586" s="2">
        <f>IFERROR(__xludf.DUMMYFUNCTION("""COMPUTED_VALUE"""),43930.66666666667)</f>
        <v>43930.66667</v>
      </c>
      <c r="B2586" s="1">
        <f>IFERROR(__xludf.DUMMYFUNCTION("""COMPUTED_VALUE"""),44.66)</f>
        <v>44.66</v>
      </c>
    </row>
    <row r="2587">
      <c r="A2587" s="2">
        <f>IFERROR(__xludf.DUMMYFUNCTION("""COMPUTED_VALUE"""),43934.66666666667)</f>
        <v>43934.66667</v>
      </c>
      <c r="B2587" s="1">
        <f>IFERROR(__xludf.DUMMYFUNCTION("""COMPUTED_VALUE"""),44.53)</f>
        <v>44.53</v>
      </c>
    </row>
    <row r="2588">
      <c r="A2588" s="2">
        <f>IFERROR(__xludf.DUMMYFUNCTION("""COMPUTED_VALUE"""),43935.66666666667)</f>
        <v>43935.66667</v>
      </c>
      <c r="B2588" s="1">
        <f>IFERROR(__xludf.DUMMYFUNCTION("""COMPUTED_VALUE"""),44.36)</f>
        <v>44.36</v>
      </c>
    </row>
    <row r="2589">
      <c r="A2589" s="2">
        <f>IFERROR(__xludf.DUMMYFUNCTION("""COMPUTED_VALUE"""),43936.66666666667)</f>
        <v>43936.66667</v>
      </c>
      <c r="B2589" s="1">
        <f>IFERROR(__xludf.DUMMYFUNCTION("""COMPUTED_VALUE"""),42.34)</f>
        <v>42.34</v>
      </c>
    </row>
    <row r="2590">
      <c r="A2590" s="2">
        <f>IFERROR(__xludf.DUMMYFUNCTION("""COMPUTED_VALUE"""),43937.66666666667)</f>
        <v>43937.66667</v>
      </c>
      <c r="B2590" s="1">
        <f>IFERROR(__xludf.DUMMYFUNCTION("""COMPUTED_VALUE"""),40.65)</f>
        <v>40.65</v>
      </c>
    </row>
    <row r="2591">
      <c r="A2591" s="2">
        <f>IFERROR(__xludf.DUMMYFUNCTION("""COMPUTED_VALUE"""),43938.66666666667)</f>
        <v>43938.66667</v>
      </c>
      <c r="B2591" s="1">
        <f>IFERROR(__xludf.DUMMYFUNCTION("""COMPUTED_VALUE"""),44.76)</f>
        <v>44.76</v>
      </c>
    </row>
    <row r="2592">
      <c r="A2592" s="2">
        <f>IFERROR(__xludf.DUMMYFUNCTION("""COMPUTED_VALUE"""),43941.66666666667)</f>
        <v>43941.66667</v>
      </c>
      <c r="B2592" s="1">
        <f>IFERROR(__xludf.DUMMYFUNCTION("""COMPUTED_VALUE"""),43.54)</f>
        <v>43.54</v>
      </c>
    </row>
    <row r="2593">
      <c r="A2593" s="2">
        <f>IFERROR(__xludf.DUMMYFUNCTION("""COMPUTED_VALUE"""),43942.66666666667)</f>
        <v>43942.66667</v>
      </c>
      <c r="B2593" s="1">
        <f>IFERROR(__xludf.DUMMYFUNCTION("""COMPUTED_VALUE"""),42.9)</f>
        <v>42.9</v>
      </c>
    </row>
    <row r="2594">
      <c r="A2594" s="2">
        <f>IFERROR(__xludf.DUMMYFUNCTION("""COMPUTED_VALUE"""),43943.66666666667)</f>
        <v>43943.66667</v>
      </c>
      <c r="B2594" s="1">
        <f>IFERROR(__xludf.DUMMYFUNCTION("""COMPUTED_VALUE"""),44.35)</f>
        <v>44.35</v>
      </c>
    </row>
    <row r="2595">
      <c r="A2595" s="2">
        <f>IFERROR(__xludf.DUMMYFUNCTION("""COMPUTED_VALUE"""),43944.66666666667)</f>
        <v>43944.66667</v>
      </c>
      <c r="B2595" s="1">
        <f>IFERROR(__xludf.DUMMYFUNCTION("""COMPUTED_VALUE"""),45.8)</f>
        <v>45.8</v>
      </c>
    </row>
    <row r="2596">
      <c r="A2596" s="2">
        <f>IFERROR(__xludf.DUMMYFUNCTION("""COMPUTED_VALUE"""),43945.66666666667)</f>
        <v>43945.66667</v>
      </c>
      <c r="B2596" s="1">
        <f>IFERROR(__xludf.DUMMYFUNCTION("""COMPUTED_VALUE"""),45.85)</f>
        <v>45.85</v>
      </c>
    </row>
    <row r="2597">
      <c r="A2597" s="2">
        <f>IFERROR(__xludf.DUMMYFUNCTION("""COMPUTED_VALUE"""),43948.66666666667)</f>
        <v>43948.66667</v>
      </c>
      <c r="B2597" s="1">
        <f>IFERROR(__xludf.DUMMYFUNCTION("""COMPUTED_VALUE"""),46.85)</f>
        <v>46.85</v>
      </c>
    </row>
    <row r="2598">
      <c r="A2598" s="2">
        <f>IFERROR(__xludf.DUMMYFUNCTION("""COMPUTED_VALUE"""),43949.66666666667)</f>
        <v>43949.66667</v>
      </c>
      <c r="B2598" s="1">
        <f>IFERROR(__xludf.DUMMYFUNCTION("""COMPUTED_VALUE"""),47.89)</f>
        <v>47.89</v>
      </c>
    </row>
    <row r="2599">
      <c r="A2599" s="2">
        <f>IFERROR(__xludf.DUMMYFUNCTION("""COMPUTED_VALUE"""),43950.66666666667)</f>
        <v>43950.66667</v>
      </c>
      <c r="B2599" s="1">
        <f>IFERROR(__xludf.DUMMYFUNCTION("""COMPUTED_VALUE"""),51.46)</f>
        <v>51.46</v>
      </c>
    </row>
    <row r="2600">
      <c r="A2600" s="2">
        <f>IFERROR(__xludf.DUMMYFUNCTION("""COMPUTED_VALUE"""),43951.66666666667)</f>
        <v>43951.66667</v>
      </c>
      <c r="B2600" s="1">
        <f>IFERROR(__xludf.DUMMYFUNCTION("""COMPUTED_VALUE"""),50.53)</f>
        <v>50.53</v>
      </c>
    </row>
    <row r="2601">
      <c r="A2601" s="2">
        <f>IFERROR(__xludf.DUMMYFUNCTION("""COMPUTED_VALUE"""),43952.66666666667)</f>
        <v>43952.66667</v>
      </c>
      <c r="B2601" s="1">
        <f>IFERROR(__xludf.DUMMYFUNCTION("""COMPUTED_VALUE"""),47.52)</f>
        <v>47.52</v>
      </c>
    </row>
    <row r="2602">
      <c r="A2602" s="2">
        <f>IFERROR(__xludf.DUMMYFUNCTION("""COMPUTED_VALUE"""),43955.66666666667)</f>
        <v>43955.66667</v>
      </c>
      <c r="B2602" s="1">
        <f>IFERROR(__xludf.DUMMYFUNCTION("""COMPUTED_VALUE"""),49.14)</f>
        <v>49.14</v>
      </c>
    </row>
    <row r="2603">
      <c r="A2603" s="2">
        <f>IFERROR(__xludf.DUMMYFUNCTION("""COMPUTED_VALUE"""),43956.66666666667)</f>
        <v>43956.66667</v>
      </c>
      <c r="B2603" s="1">
        <f>IFERROR(__xludf.DUMMYFUNCTION("""COMPUTED_VALUE"""),49.23)</f>
        <v>49.23</v>
      </c>
    </row>
    <row r="2604">
      <c r="A2604" s="2">
        <f>IFERROR(__xludf.DUMMYFUNCTION("""COMPUTED_VALUE"""),43957.66666666667)</f>
        <v>43957.66667</v>
      </c>
      <c r="B2604" s="1">
        <f>IFERROR(__xludf.DUMMYFUNCTION("""COMPUTED_VALUE"""),47.88)</f>
        <v>47.88</v>
      </c>
    </row>
    <row r="2605">
      <c r="A2605" s="2">
        <f>IFERROR(__xludf.DUMMYFUNCTION("""COMPUTED_VALUE"""),43958.66666666667)</f>
        <v>43958.66667</v>
      </c>
      <c r="B2605" s="1">
        <f>IFERROR(__xludf.DUMMYFUNCTION("""COMPUTED_VALUE"""),48.98)</f>
        <v>48.98</v>
      </c>
    </row>
    <row r="2606">
      <c r="A2606" s="2">
        <f>IFERROR(__xludf.DUMMYFUNCTION("""COMPUTED_VALUE"""),43959.66666666667)</f>
        <v>43959.66667</v>
      </c>
      <c r="B2606" s="1">
        <f>IFERROR(__xludf.DUMMYFUNCTION("""COMPUTED_VALUE"""),51.23)</f>
        <v>51.23</v>
      </c>
    </row>
    <row r="2607">
      <c r="A2607" s="2">
        <f>IFERROR(__xludf.DUMMYFUNCTION("""COMPUTED_VALUE"""),43962.66666666667)</f>
        <v>43962.66667</v>
      </c>
      <c r="B2607" s="1">
        <f>IFERROR(__xludf.DUMMYFUNCTION("""COMPUTED_VALUE"""),50.43)</f>
        <v>50.43</v>
      </c>
    </row>
    <row r="2608">
      <c r="A2608" s="2">
        <f>IFERROR(__xludf.DUMMYFUNCTION("""COMPUTED_VALUE"""),43963.66666666667)</f>
        <v>43963.66667</v>
      </c>
      <c r="B2608" s="1">
        <f>IFERROR(__xludf.DUMMYFUNCTION("""COMPUTED_VALUE"""),49.51)</f>
        <v>49.51</v>
      </c>
    </row>
    <row r="2609">
      <c r="A2609" s="2">
        <f>IFERROR(__xludf.DUMMYFUNCTION("""COMPUTED_VALUE"""),43964.66666666667)</f>
        <v>43964.66667</v>
      </c>
      <c r="B2609" s="1">
        <f>IFERROR(__xludf.DUMMYFUNCTION("""COMPUTED_VALUE"""),47.21)</f>
        <v>47.21</v>
      </c>
    </row>
    <row r="2610">
      <c r="A2610" s="2">
        <f>IFERROR(__xludf.DUMMYFUNCTION("""COMPUTED_VALUE"""),43965.66666666667)</f>
        <v>43965.66667</v>
      </c>
      <c r="B2610" s="1">
        <f>IFERROR(__xludf.DUMMYFUNCTION("""COMPUTED_VALUE"""),47.64)</f>
        <v>47.64</v>
      </c>
    </row>
    <row r="2611">
      <c r="A2611" s="2">
        <f>IFERROR(__xludf.DUMMYFUNCTION("""COMPUTED_VALUE"""),43966.66666666667)</f>
        <v>43966.66667</v>
      </c>
      <c r="B2611" s="1">
        <f>IFERROR(__xludf.DUMMYFUNCTION("""COMPUTED_VALUE"""),47.68)</f>
        <v>47.68</v>
      </c>
    </row>
    <row r="2612">
      <c r="A2612" s="2">
        <f>IFERROR(__xludf.DUMMYFUNCTION("""COMPUTED_VALUE"""),43969.66666666667)</f>
        <v>43969.66667</v>
      </c>
      <c r="B2612" s="1">
        <f>IFERROR(__xludf.DUMMYFUNCTION("""COMPUTED_VALUE"""),51.51)</f>
        <v>51.51</v>
      </c>
    </row>
    <row r="2613">
      <c r="A2613" s="2">
        <f>IFERROR(__xludf.DUMMYFUNCTION("""COMPUTED_VALUE"""),43970.66666666667)</f>
        <v>43970.66667</v>
      </c>
      <c r="B2613" s="1">
        <f>IFERROR(__xludf.DUMMYFUNCTION("""COMPUTED_VALUE"""),50.05)</f>
        <v>50.05</v>
      </c>
    </row>
    <row r="2614">
      <c r="A2614" s="2">
        <f>IFERROR(__xludf.DUMMYFUNCTION("""COMPUTED_VALUE"""),43971.66666666667)</f>
        <v>43971.66667</v>
      </c>
      <c r="B2614" s="1">
        <f>IFERROR(__xludf.DUMMYFUNCTION("""COMPUTED_VALUE"""),52.01)</f>
        <v>52.01</v>
      </c>
    </row>
    <row r="2615">
      <c r="A2615" s="2">
        <f>IFERROR(__xludf.DUMMYFUNCTION("""COMPUTED_VALUE"""),43972.66666666667)</f>
        <v>43972.66667</v>
      </c>
      <c r="B2615" s="1">
        <f>IFERROR(__xludf.DUMMYFUNCTION("""COMPUTED_VALUE"""),51.22)</f>
        <v>51.22</v>
      </c>
    </row>
    <row r="2616">
      <c r="A2616" s="2">
        <f>IFERROR(__xludf.DUMMYFUNCTION("""COMPUTED_VALUE"""),43973.66666666667)</f>
        <v>43973.66667</v>
      </c>
      <c r="B2616" s="1">
        <f>IFERROR(__xludf.DUMMYFUNCTION("""COMPUTED_VALUE"""),50.97)</f>
        <v>50.97</v>
      </c>
    </row>
    <row r="2617">
      <c r="A2617" s="2">
        <f>IFERROR(__xludf.DUMMYFUNCTION("""COMPUTED_VALUE"""),43977.66666666667)</f>
        <v>43977.66667</v>
      </c>
      <c r="B2617" s="1">
        <f>IFERROR(__xludf.DUMMYFUNCTION("""COMPUTED_VALUE"""),52.43)</f>
        <v>52.43</v>
      </c>
    </row>
    <row r="2618">
      <c r="A2618" s="2">
        <f>IFERROR(__xludf.DUMMYFUNCTION("""COMPUTED_VALUE"""),43978.66666666667)</f>
        <v>43978.66667</v>
      </c>
      <c r="B2618" s="1">
        <f>IFERROR(__xludf.DUMMYFUNCTION("""COMPUTED_VALUE"""),53.06)</f>
        <v>53.06</v>
      </c>
    </row>
    <row r="2619">
      <c r="A2619" s="2">
        <f>IFERROR(__xludf.DUMMYFUNCTION("""COMPUTED_VALUE"""),43979.66666666667)</f>
        <v>43979.66667</v>
      </c>
      <c r="B2619" s="1">
        <f>IFERROR(__xludf.DUMMYFUNCTION("""COMPUTED_VALUE"""),51.61)</f>
        <v>51.61</v>
      </c>
    </row>
    <row r="2620">
      <c r="A2620" s="2">
        <f>IFERROR(__xludf.DUMMYFUNCTION("""COMPUTED_VALUE"""),43980.66666666667)</f>
        <v>43980.66667</v>
      </c>
      <c r="B2620" s="1">
        <f>IFERROR(__xludf.DUMMYFUNCTION("""COMPUTED_VALUE"""),51.37)</f>
        <v>51.37</v>
      </c>
    </row>
    <row r="2621">
      <c r="A2621" s="2">
        <f>IFERROR(__xludf.DUMMYFUNCTION("""COMPUTED_VALUE"""),43983.66666666667)</f>
        <v>43983.66667</v>
      </c>
      <c r="B2621" s="1">
        <f>IFERROR(__xludf.DUMMYFUNCTION("""COMPUTED_VALUE"""),52.3)</f>
        <v>52.3</v>
      </c>
    </row>
    <row r="2622">
      <c r="A2622" s="2">
        <f>IFERROR(__xludf.DUMMYFUNCTION("""COMPUTED_VALUE"""),43984.66666666667)</f>
        <v>43984.66667</v>
      </c>
      <c r="B2622" s="1">
        <f>IFERROR(__xludf.DUMMYFUNCTION("""COMPUTED_VALUE"""),53.74)</f>
        <v>53.74</v>
      </c>
    </row>
    <row r="2623">
      <c r="A2623" s="2">
        <f>IFERROR(__xludf.DUMMYFUNCTION("""COMPUTED_VALUE"""),43985.66666666667)</f>
        <v>43985.66667</v>
      </c>
      <c r="B2623" s="1">
        <f>IFERROR(__xludf.DUMMYFUNCTION("""COMPUTED_VALUE"""),55.39)</f>
        <v>55.39</v>
      </c>
    </row>
    <row r="2624">
      <c r="A2624" s="2">
        <f>IFERROR(__xludf.DUMMYFUNCTION("""COMPUTED_VALUE"""),43986.66666666667)</f>
        <v>43986.66667</v>
      </c>
      <c r="B2624" s="1">
        <f>IFERROR(__xludf.DUMMYFUNCTION("""COMPUTED_VALUE"""),55.53)</f>
        <v>55.53</v>
      </c>
    </row>
    <row r="2625">
      <c r="A2625" s="2">
        <f>IFERROR(__xludf.DUMMYFUNCTION("""COMPUTED_VALUE"""),43987.66666666667)</f>
        <v>43987.66667</v>
      </c>
      <c r="B2625" s="1">
        <f>IFERROR(__xludf.DUMMYFUNCTION("""COMPUTED_VALUE"""),59.87)</f>
        <v>59.87</v>
      </c>
    </row>
    <row r="2626">
      <c r="A2626" s="2">
        <f>IFERROR(__xludf.DUMMYFUNCTION("""COMPUTED_VALUE"""),43990.66666666667)</f>
        <v>43990.66667</v>
      </c>
      <c r="B2626" s="1">
        <f>IFERROR(__xludf.DUMMYFUNCTION("""COMPUTED_VALUE"""),63.07)</f>
        <v>63.07</v>
      </c>
    </row>
    <row r="2627">
      <c r="A2627" s="2">
        <f>IFERROR(__xludf.DUMMYFUNCTION("""COMPUTED_VALUE"""),43991.66666666667)</f>
        <v>43991.66667</v>
      </c>
      <c r="B2627" s="1">
        <f>IFERROR(__xludf.DUMMYFUNCTION("""COMPUTED_VALUE"""),60.57)</f>
        <v>60.57</v>
      </c>
    </row>
    <row r="2628">
      <c r="A2628" s="2">
        <f>IFERROR(__xludf.DUMMYFUNCTION("""COMPUTED_VALUE"""),43992.66666666667)</f>
        <v>43992.66667</v>
      </c>
      <c r="B2628" s="1">
        <f>IFERROR(__xludf.DUMMYFUNCTION("""COMPUTED_VALUE"""),57.35)</f>
        <v>57.35</v>
      </c>
    </row>
    <row r="2629">
      <c r="A2629" s="2">
        <f>IFERROR(__xludf.DUMMYFUNCTION("""COMPUTED_VALUE"""),43993.66666666667)</f>
        <v>43993.66667</v>
      </c>
      <c r="B2629" s="1">
        <f>IFERROR(__xludf.DUMMYFUNCTION("""COMPUTED_VALUE"""),51.85)</f>
        <v>51.85</v>
      </c>
    </row>
    <row r="2630">
      <c r="A2630" s="2">
        <f>IFERROR(__xludf.DUMMYFUNCTION("""COMPUTED_VALUE"""),43994.66666666667)</f>
        <v>43994.66667</v>
      </c>
      <c r="B2630" s="1">
        <f>IFERROR(__xludf.DUMMYFUNCTION("""COMPUTED_VALUE"""),53.3)</f>
        <v>53.3</v>
      </c>
    </row>
    <row r="2631">
      <c r="A2631" s="2">
        <f>IFERROR(__xludf.DUMMYFUNCTION("""COMPUTED_VALUE"""),43997.66666666667)</f>
        <v>43997.66667</v>
      </c>
      <c r="B2631" s="1">
        <f>IFERROR(__xludf.DUMMYFUNCTION("""COMPUTED_VALUE"""),53.63)</f>
        <v>53.63</v>
      </c>
    </row>
    <row r="2632">
      <c r="A2632" s="2">
        <f>IFERROR(__xludf.DUMMYFUNCTION("""COMPUTED_VALUE"""),43998.66666666667)</f>
        <v>43998.66667</v>
      </c>
      <c r="B2632" s="1">
        <f>IFERROR(__xludf.DUMMYFUNCTION("""COMPUTED_VALUE"""),55.03)</f>
        <v>55.03</v>
      </c>
    </row>
    <row r="2633">
      <c r="A2633" s="2">
        <f>IFERROR(__xludf.DUMMYFUNCTION("""COMPUTED_VALUE"""),43999.66666666667)</f>
        <v>43999.66667</v>
      </c>
      <c r="B2633" s="1">
        <f>IFERROR(__xludf.DUMMYFUNCTION("""COMPUTED_VALUE"""),53.15)</f>
        <v>53.15</v>
      </c>
    </row>
    <row r="2634">
      <c r="A2634" s="2">
        <f>IFERROR(__xludf.DUMMYFUNCTION("""COMPUTED_VALUE"""),44000.66666666667)</f>
        <v>44000.66667</v>
      </c>
      <c r="B2634" s="1">
        <f>IFERROR(__xludf.DUMMYFUNCTION("""COMPUTED_VALUE"""),53.68)</f>
        <v>53.68</v>
      </c>
    </row>
    <row r="2635">
      <c r="A2635" s="2">
        <f>IFERROR(__xludf.DUMMYFUNCTION("""COMPUTED_VALUE"""),44001.66666666667)</f>
        <v>44001.66667</v>
      </c>
      <c r="B2635" s="1">
        <f>IFERROR(__xludf.DUMMYFUNCTION("""COMPUTED_VALUE"""),52.86)</f>
        <v>52.86</v>
      </c>
    </row>
    <row r="2636">
      <c r="A2636" s="2">
        <f>IFERROR(__xludf.DUMMYFUNCTION("""COMPUTED_VALUE"""),44004.66666666667)</f>
        <v>44004.66667</v>
      </c>
      <c r="B2636" s="1">
        <f>IFERROR(__xludf.DUMMYFUNCTION("""COMPUTED_VALUE"""),52.38)</f>
        <v>52.38</v>
      </c>
    </row>
    <row r="2637">
      <c r="A2637" s="2">
        <f>IFERROR(__xludf.DUMMYFUNCTION("""COMPUTED_VALUE"""),44005.66666666667)</f>
        <v>44005.66667</v>
      </c>
      <c r="B2637" s="1">
        <f>IFERROR(__xludf.DUMMYFUNCTION("""COMPUTED_VALUE"""),52.34)</f>
        <v>52.34</v>
      </c>
    </row>
    <row r="2638">
      <c r="A2638" s="2">
        <f>IFERROR(__xludf.DUMMYFUNCTION("""COMPUTED_VALUE"""),44006.66666666667)</f>
        <v>44006.66667</v>
      </c>
      <c r="B2638" s="1">
        <f>IFERROR(__xludf.DUMMYFUNCTION("""COMPUTED_VALUE"""),49.38)</f>
        <v>49.38</v>
      </c>
    </row>
    <row r="2639">
      <c r="A2639" s="2">
        <f>IFERROR(__xludf.DUMMYFUNCTION("""COMPUTED_VALUE"""),44007.66666666667)</f>
        <v>44007.66667</v>
      </c>
      <c r="B2639" s="1">
        <f>IFERROR(__xludf.DUMMYFUNCTION("""COMPUTED_VALUE"""),50.3)</f>
        <v>50.3</v>
      </c>
    </row>
    <row r="2640">
      <c r="A2640" s="2">
        <f>IFERROR(__xludf.DUMMYFUNCTION("""COMPUTED_VALUE"""),44008.66666666667)</f>
        <v>44008.66667</v>
      </c>
      <c r="B2640" s="1">
        <f>IFERROR(__xludf.DUMMYFUNCTION("""COMPUTED_VALUE"""),48.54)</f>
        <v>48.54</v>
      </c>
    </row>
    <row r="2641">
      <c r="A2641" s="2">
        <f>IFERROR(__xludf.DUMMYFUNCTION("""COMPUTED_VALUE"""),44011.66666666667)</f>
        <v>44011.66667</v>
      </c>
      <c r="B2641" s="1">
        <f>IFERROR(__xludf.DUMMYFUNCTION("""COMPUTED_VALUE"""),49.22)</f>
        <v>49.22</v>
      </c>
    </row>
    <row r="2642">
      <c r="A2642" s="2">
        <f>IFERROR(__xludf.DUMMYFUNCTION("""COMPUTED_VALUE"""),44012.66666666667)</f>
        <v>44012.66667</v>
      </c>
      <c r="B2642" s="1">
        <f>IFERROR(__xludf.DUMMYFUNCTION("""COMPUTED_VALUE"""),50.3)</f>
        <v>50.3</v>
      </c>
    </row>
    <row r="2643">
      <c r="A2643" s="2">
        <f>IFERROR(__xludf.DUMMYFUNCTION("""COMPUTED_VALUE"""),44013.66666666667)</f>
        <v>44013.66667</v>
      </c>
      <c r="B2643" s="1">
        <f>IFERROR(__xludf.DUMMYFUNCTION("""COMPUTED_VALUE"""),49.09)</f>
        <v>49.09</v>
      </c>
    </row>
    <row r="2644">
      <c r="A2644" s="2">
        <f>IFERROR(__xludf.DUMMYFUNCTION("""COMPUTED_VALUE"""),44014.66666666667)</f>
        <v>44014.66667</v>
      </c>
      <c r="B2644" s="1">
        <f>IFERROR(__xludf.DUMMYFUNCTION("""COMPUTED_VALUE"""),49.7)</f>
        <v>49.7</v>
      </c>
    </row>
    <row r="2645">
      <c r="A2645" s="2">
        <f>IFERROR(__xludf.DUMMYFUNCTION("""COMPUTED_VALUE"""),44018.66666666667)</f>
        <v>44018.66667</v>
      </c>
      <c r="B2645" s="1">
        <f>IFERROR(__xludf.DUMMYFUNCTION("""COMPUTED_VALUE"""),49.93)</f>
        <v>49.93</v>
      </c>
    </row>
    <row r="2646">
      <c r="A2646" s="2">
        <f>IFERROR(__xludf.DUMMYFUNCTION("""COMPUTED_VALUE"""),44019.66666666667)</f>
        <v>44019.66667</v>
      </c>
      <c r="B2646" s="1">
        <f>IFERROR(__xludf.DUMMYFUNCTION("""COMPUTED_VALUE"""),48.46)</f>
        <v>48.46</v>
      </c>
    </row>
    <row r="2647">
      <c r="A2647" s="2">
        <f>IFERROR(__xludf.DUMMYFUNCTION("""COMPUTED_VALUE"""),44020.66666666667)</f>
        <v>44020.66667</v>
      </c>
      <c r="B2647" s="1">
        <f>IFERROR(__xludf.DUMMYFUNCTION("""COMPUTED_VALUE"""),48.43)</f>
        <v>48.43</v>
      </c>
    </row>
    <row r="2648">
      <c r="A2648" s="2">
        <f>IFERROR(__xludf.DUMMYFUNCTION("""COMPUTED_VALUE"""),44021.66666666667)</f>
        <v>44021.66667</v>
      </c>
      <c r="B2648" s="1">
        <f>IFERROR(__xludf.DUMMYFUNCTION("""COMPUTED_VALUE"""),46.13)</f>
        <v>46.13</v>
      </c>
    </row>
    <row r="2649">
      <c r="A2649" s="2">
        <f>IFERROR(__xludf.DUMMYFUNCTION("""COMPUTED_VALUE"""),44022.66666666667)</f>
        <v>44022.66667</v>
      </c>
      <c r="B2649" s="1">
        <f>IFERROR(__xludf.DUMMYFUNCTION("""COMPUTED_VALUE"""),47.54)</f>
        <v>47.54</v>
      </c>
    </row>
    <row r="2650">
      <c r="A2650" s="2">
        <f>IFERROR(__xludf.DUMMYFUNCTION("""COMPUTED_VALUE"""),44025.66666666667)</f>
        <v>44025.66667</v>
      </c>
      <c r="B2650" s="1">
        <f>IFERROR(__xludf.DUMMYFUNCTION("""COMPUTED_VALUE"""),47.14)</f>
        <v>47.14</v>
      </c>
    </row>
    <row r="2651">
      <c r="A2651" s="2">
        <f>IFERROR(__xludf.DUMMYFUNCTION("""COMPUTED_VALUE"""),44026.66666666667)</f>
        <v>44026.66667</v>
      </c>
      <c r="B2651" s="1">
        <f>IFERROR(__xludf.DUMMYFUNCTION("""COMPUTED_VALUE"""),48.84)</f>
        <v>48.84</v>
      </c>
    </row>
    <row r="2652">
      <c r="A2652" s="2">
        <f>IFERROR(__xludf.DUMMYFUNCTION("""COMPUTED_VALUE"""),44027.66666666667)</f>
        <v>44027.66667</v>
      </c>
      <c r="B2652" s="1">
        <f>IFERROR(__xludf.DUMMYFUNCTION("""COMPUTED_VALUE"""),49.96)</f>
        <v>49.96</v>
      </c>
    </row>
    <row r="2653">
      <c r="A2653" s="2">
        <f>IFERROR(__xludf.DUMMYFUNCTION("""COMPUTED_VALUE"""),44028.66666666667)</f>
        <v>44028.66667</v>
      </c>
      <c r="B2653" s="1">
        <f>IFERROR(__xludf.DUMMYFUNCTION("""COMPUTED_VALUE"""),49.72)</f>
        <v>49.72</v>
      </c>
    </row>
    <row r="2654">
      <c r="A2654" s="2">
        <f>IFERROR(__xludf.DUMMYFUNCTION("""COMPUTED_VALUE"""),44029.66666666667)</f>
        <v>44029.66667</v>
      </c>
      <c r="B2654" s="1">
        <f>IFERROR(__xludf.DUMMYFUNCTION("""COMPUTED_VALUE"""),48.91)</f>
        <v>48.91</v>
      </c>
    </row>
    <row r="2655">
      <c r="A2655" s="2">
        <f>IFERROR(__xludf.DUMMYFUNCTION("""COMPUTED_VALUE"""),44032.66666666667)</f>
        <v>44032.66667</v>
      </c>
      <c r="B2655" s="1">
        <f>IFERROR(__xludf.DUMMYFUNCTION("""COMPUTED_VALUE"""),48.1)</f>
        <v>48.1</v>
      </c>
    </row>
    <row r="2656">
      <c r="A2656" s="2">
        <f>IFERROR(__xludf.DUMMYFUNCTION("""COMPUTED_VALUE"""),44033.66666666667)</f>
        <v>44033.66667</v>
      </c>
      <c r="B2656" s="1">
        <f>IFERROR(__xludf.DUMMYFUNCTION("""COMPUTED_VALUE"""),51.12)</f>
        <v>51.12</v>
      </c>
    </row>
    <row r="2657">
      <c r="A2657" s="2">
        <f>IFERROR(__xludf.DUMMYFUNCTION("""COMPUTED_VALUE"""),44034.66666666667)</f>
        <v>44034.66667</v>
      </c>
      <c r="B2657" s="1">
        <f>IFERROR(__xludf.DUMMYFUNCTION("""COMPUTED_VALUE"""),50.46)</f>
        <v>50.46</v>
      </c>
    </row>
    <row r="2658">
      <c r="A2658" s="2">
        <f>IFERROR(__xludf.DUMMYFUNCTION("""COMPUTED_VALUE"""),44035.66666666667)</f>
        <v>44035.66667</v>
      </c>
      <c r="B2658" s="1">
        <f>IFERROR(__xludf.DUMMYFUNCTION("""COMPUTED_VALUE"""),50.42)</f>
        <v>50.42</v>
      </c>
    </row>
    <row r="2659">
      <c r="A2659" s="2">
        <f>IFERROR(__xludf.DUMMYFUNCTION("""COMPUTED_VALUE"""),44036.66666666667)</f>
        <v>44036.66667</v>
      </c>
      <c r="B2659" s="1">
        <f>IFERROR(__xludf.DUMMYFUNCTION("""COMPUTED_VALUE"""),50.1)</f>
        <v>50.1</v>
      </c>
    </row>
    <row r="2660">
      <c r="A2660" s="2">
        <f>IFERROR(__xludf.DUMMYFUNCTION("""COMPUTED_VALUE"""),44039.66666666667)</f>
        <v>44039.66667</v>
      </c>
      <c r="B2660" s="1">
        <f>IFERROR(__xludf.DUMMYFUNCTION("""COMPUTED_VALUE"""),50.12)</f>
        <v>50.12</v>
      </c>
    </row>
    <row r="2661">
      <c r="A2661" s="2">
        <f>IFERROR(__xludf.DUMMYFUNCTION("""COMPUTED_VALUE"""),44040.66666666667)</f>
        <v>44040.66667</v>
      </c>
      <c r="B2661" s="1">
        <f>IFERROR(__xludf.DUMMYFUNCTION("""COMPUTED_VALUE"""),49.26)</f>
        <v>49.26</v>
      </c>
    </row>
    <row r="2662">
      <c r="A2662" s="2">
        <f>IFERROR(__xludf.DUMMYFUNCTION("""COMPUTED_VALUE"""),44041.66666666667)</f>
        <v>44041.66667</v>
      </c>
      <c r="B2662" s="1">
        <f>IFERROR(__xludf.DUMMYFUNCTION("""COMPUTED_VALUE"""),50.35)</f>
        <v>50.35</v>
      </c>
    </row>
    <row r="2663">
      <c r="A2663" s="2">
        <f>IFERROR(__xludf.DUMMYFUNCTION("""COMPUTED_VALUE"""),44042.66666666667)</f>
        <v>44042.66667</v>
      </c>
      <c r="B2663" s="1">
        <f>IFERROR(__xludf.DUMMYFUNCTION("""COMPUTED_VALUE"""),48.53)</f>
        <v>48.53</v>
      </c>
    </row>
    <row r="2664">
      <c r="A2664" s="2">
        <f>IFERROR(__xludf.DUMMYFUNCTION("""COMPUTED_VALUE"""),44043.66666666667)</f>
        <v>44043.66667</v>
      </c>
      <c r="B2664" s="1">
        <f>IFERROR(__xludf.DUMMYFUNCTION("""COMPUTED_VALUE"""),48.19)</f>
        <v>48.19</v>
      </c>
    </row>
    <row r="2665">
      <c r="A2665" s="2">
        <f>IFERROR(__xludf.DUMMYFUNCTION("""COMPUTED_VALUE"""),44046.66666666667)</f>
        <v>44046.66667</v>
      </c>
      <c r="B2665" s="1">
        <f>IFERROR(__xludf.DUMMYFUNCTION("""COMPUTED_VALUE"""),48.46)</f>
        <v>48.46</v>
      </c>
    </row>
    <row r="2666">
      <c r="A2666" s="2">
        <f>IFERROR(__xludf.DUMMYFUNCTION("""COMPUTED_VALUE"""),44047.66666666667)</f>
        <v>44047.66667</v>
      </c>
      <c r="B2666" s="1">
        <f>IFERROR(__xludf.DUMMYFUNCTION("""COMPUTED_VALUE"""),49.71)</f>
        <v>49.71</v>
      </c>
    </row>
    <row r="2667">
      <c r="A2667" s="2">
        <f>IFERROR(__xludf.DUMMYFUNCTION("""COMPUTED_VALUE"""),44048.66666666667)</f>
        <v>44048.66667</v>
      </c>
      <c r="B2667" s="1">
        <f>IFERROR(__xludf.DUMMYFUNCTION("""COMPUTED_VALUE"""),50.38)</f>
        <v>50.38</v>
      </c>
    </row>
    <row r="2668">
      <c r="A2668" s="2">
        <f>IFERROR(__xludf.DUMMYFUNCTION("""COMPUTED_VALUE"""),44049.66666666667)</f>
        <v>44049.66667</v>
      </c>
      <c r="B2668" s="1">
        <f>IFERROR(__xludf.DUMMYFUNCTION("""COMPUTED_VALUE"""),49.91)</f>
        <v>49.91</v>
      </c>
    </row>
    <row r="2669">
      <c r="A2669" s="2">
        <f>IFERROR(__xludf.DUMMYFUNCTION("""COMPUTED_VALUE"""),44050.66666666667)</f>
        <v>44050.66667</v>
      </c>
      <c r="B2669" s="1">
        <f>IFERROR(__xludf.DUMMYFUNCTION("""COMPUTED_VALUE"""),50.07)</f>
        <v>50.07</v>
      </c>
    </row>
    <row r="2670">
      <c r="A2670" s="2">
        <f>IFERROR(__xludf.DUMMYFUNCTION("""COMPUTED_VALUE"""),44053.66666666667)</f>
        <v>44053.66667</v>
      </c>
      <c r="B2670" s="1">
        <f>IFERROR(__xludf.DUMMYFUNCTION("""COMPUTED_VALUE"""),51.66)</f>
        <v>51.66</v>
      </c>
    </row>
    <row r="2671">
      <c r="A2671" s="2">
        <f>IFERROR(__xludf.DUMMYFUNCTION("""COMPUTED_VALUE"""),44054.66666666667)</f>
        <v>44054.66667</v>
      </c>
      <c r="B2671" s="1">
        <f>IFERROR(__xludf.DUMMYFUNCTION("""COMPUTED_VALUE"""),51.45)</f>
        <v>51.45</v>
      </c>
    </row>
    <row r="2672">
      <c r="A2672" s="2">
        <f>IFERROR(__xludf.DUMMYFUNCTION("""COMPUTED_VALUE"""),44055.66666666667)</f>
        <v>44055.66667</v>
      </c>
      <c r="B2672" s="1">
        <f>IFERROR(__xludf.DUMMYFUNCTION("""COMPUTED_VALUE"""),52.03)</f>
        <v>52.03</v>
      </c>
    </row>
    <row r="2673">
      <c r="A2673" s="2">
        <f>IFERROR(__xludf.DUMMYFUNCTION("""COMPUTED_VALUE"""),44056.66666666667)</f>
        <v>44056.66667</v>
      </c>
      <c r="B2673" s="1">
        <f>IFERROR(__xludf.DUMMYFUNCTION("""COMPUTED_VALUE"""),50.97)</f>
        <v>50.97</v>
      </c>
    </row>
    <row r="2674">
      <c r="A2674" s="2">
        <f>IFERROR(__xludf.DUMMYFUNCTION("""COMPUTED_VALUE"""),44057.66666666667)</f>
        <v>44057.66667</v>
      </c>
      <c r="B2674" s="1">
        <f>IFERROR(__xludf.DUMMYFUNCTION("""COMPUTED_VALUE"""),51.55)</f>
        <v>51.55</v>
      </c>
    </row>
    <row r="2675">
      <c r="A2675" s="2">
        <f>IFERROR(__xludf.DUMMYFUNCTION("""COMPUTED_VALUE"""),44060.66666666667)</f>
        <v>44060.66667</v>
      </c>
      <c r="B2675" s="1">
        <f>IFERROR(__xludf.DUMMYFUNCTION("""COMPUTED_VALUE"""),51.24)</f>
        <v>51.24</v>
      </c>
    </row>
    <row r="2676">
      <c r="A2676" s="2">
        <f>IFERROR(__xludf.DUMMYFUNCTION("""COMPUTED_VALUE"""),44061.66666666667)</f>
        <v>44061.66667</v>
      </c>
      <c r="B2676" s="1">
        <f>IFERROR(__xludf.DUMMYFUNCTION("""COMPUTED_VALUE"""),50.51)</f>
        <v>50.51</v>
      </c>
    </row>
    <row r="2677">
      <c r="A2677" s="2">
        <f>IFERROR(__xludf.DUMMYFUNCTION("""COMPUTED_VALUE"""),44062.66666666667)</f>
        <v>44062.66667</v>
      </c>
      <c r="B2677" s="1">
        <f>IFERROR(__xludf.DUMMYFUNCTION("""COMPUTED_VALUE"""),49.95)</f>
        <v>49.95</v>
      </c>
    </row>
    <row r="2678">
      <c r="A2678" s="2">
        <f>IFERROR(__xludf.DUMMYFUNCTION("""COMPUTED_VALUE"""),44063.66666666667)</f>
        <v>44063.66667</v>
      </c>
      <c r="B2678" s="1">
        <f>IFERROR(__xludf.DUMMYFUNCTION("""COMPUTED_VALUE"""),48.85)</f>
        <v>48.85</v>
      </c>
    </row>
    <row r="2679">
      <c r="A2679" s="2">
        <f>IFERROR(__xludf.DUMMYFUNCTION("""COMPUTED_VALUE"""),44064.66666666667)</f>
        <v>44064.66667</v>
      </c>
      <c r="B2679" s="1">
        <f>IFERROR(__xludf.DUMMYFUNCTION("""COMPUTED_VALUE"""),48.4)</f>
        <v>48.4</v>
      </c>
    </row>
    <row r="2680">
      <c r="A2680" s="2">
        <f>IFERROR(__xludf.DUMMYFUNCTION("""COMPUTED_VALUE"""),44067.66666666667)</f>
        <v>44067.66667</v>
      </c>
      <c r="B2680" s="1">
        <f>IFERROR(__xludf.DUMMYFUNCTION("""COMPUTED_VALUE"""),49.79)</f>
        <v>49.79</v>
      </c>
    </row>
    <row r="2681">
      <c r="A2681" s="2">
        <f>IFERROR(__xludf.DUMMYFUNCTION("""COMPUTED_VALUE"""),44068.66666666667)</f>
        <v>44068.66667</v>
      </c>
      <c r="B2681" s="1">
        <f>IFERROR(__xludf.DUMMYFUNCTION("""COMPUTED_VALUE"""),49.17)</f>
        <v>49.17</v>
      </c>
    </row>
    <row r="2682">
      <c r="A2682" s="2">
        <f>IFERROR(__xludf.DUMMYFUNCTION("""COMPUTED_VALUE"""),44069.66666666667)</f>
        <v>44069.66667</v>
      </c>
      <c r="B2682" s="1">
        <f>IFERROR(__xludf.DUMMYFUNCTION("""COMPUTED_VALUE"""),48.04)</f>
        <v>48.04</v>
      </c>
    </row>
    <row r="2683">
      <c r="A2683" s="2">
        <f>IFERROR(__xludf.DUMMYFUNCTION("""COMPUTED_VALUE"""),44070.66666666667)</f>
        <v>44070.66667</v>
      </c>
      <c r="B2683" s="1">
        <f>IFERROR(__xludf.DUMMYFUNCTION("""COMPUTED_VALUE"""),48.22)</f>
        <v>48.22</v>
      </c>
    </row>
    <row r="2684">
      <c r="A2684" s="2">
        <f>IFERROR(__xludf.DUMMYFUNCTION("""COMPUTED_VALUE"""),44071.66666666667)</f>
        <v>44071.66667</v>
      </c>
      <c r="B2684" s="1">
        <f>IFERROR(__xludf.DUMMYFUNCTION("""COMPUTED_VALUE"""),49.03)</f>
        <v>49.03</v>
      </c>
    </row>
    <row r="2685">
      <c r="A2685" s="2">
        <f>IFERROR(__xludf.DUMMYFUNCTION("""COMPUTED_VALUE"""),44074.66666666667)</f>
        <v>44074.66667</v>
      </c>
      <c r="B2685" s="1">
        <f>IFERROR(__xludf.DUMMYFUNCTION("""COMPUTED_VALUE"""),47.89)</f>
        <v>47.89</v>
      </c>
    </row>
    <row r="2686">
      <c r="A2686" s="2">
        <f>IFERROR(__xludf.DUMMYFUNCTION("""COMPUTED_VALUE"""),44075.66666666667)</f>
        <v>44075.66667</v>
      </c>
      <c r="B2686" s="1">
        <f>IFERROR(__xludf.DUMMYFUNCTION("""COMPUTED_VALUE"""),47.57)</f>
        <v>47.57</v>
      </c>
    </row>
    <row r="2687">
      <c r="A2687" s="2">
        <f>IFERROR(__xludf.DUMMYFUNCTION("""COMPUTED_VALUE"""),44076.66666666667)</f>
        <v>44076.66667</v>
      </c>
      <c r="B2687" s="1">
        <f>IFERROR(__xludf.DUMMYFUNCTION("""COMPUTED_VALUE"""),47.3)</f>
        <v>47.3</v>
      </c>
    </row>
    <row r="2688">
      <c r="A2688" s="2">
        <f>IFERROR(__xludf.DUMMYFUNCTION("""COMPUTED_VALUE"""),44077.66666666667)</f>
        <v>44077.66667</v>
      </c>
      <c r="B2688" s="1">
        <f>IFERROR(__xludf.DUMMYFUNCTION("""COMPUTED_VALUE"""),46.95)</f>
        <v>46.95</v>
      </c>
    </row>
    <row r="2689">
      <c r="A2689" s="2">
        <f>IFERROR(__xludf.DUMMYFUNCTION("""COMPUTED_VALUE"""),44078.66666666667)</f>
        <v>44078.66667</v>
      </c>
      <c r="B2689" s="1">
        <f>IFERROR(__xludf.DUMMYFUNCTION("""COMPUTED_VALUE"""),46.81)</f>
        <v>46.81</v>
      </c>
    </row>
    <row r="2690">
      <c r="A2690" s="2">
        <f>IFERROR(__xludf.DUMMYFUNCTION("""COMPUTED_VALUE"""),44082.66666666667)</f>
        <v>44082.66667</v>
      </c>
      <c r="B2690" s="1">
        <f>IFERROR(__xludf.DUMMYFUNCTION("""COMPUTED_VALUE"""),44.94)</f>
        <v>44.94</v>
      </c>
    </row>
    <row r="2691">
      <c r="A2691" s="2">
        <f>IFERROR(__xludf.DUMMYFUNCTION("""COMPUTED_VALUE"""),44083.66666666667)</f>
        <v>44083.66667</v>
      </c>
      <c r="B2691" s="1">
        <f>IFERROR(__xludf.DUMMYFUNCTION("""COMPUTED_VALUE"""),45.27)</f>
        <v>45.27</v>
      </c>
    </row>
    <row r="2692">
      <c r="A2692" s="2">
        <f>IFERROR(__xludf.DUMMYFUNCTION("""COMPUTED_VALUE"""),44084.66666666667)</f>
        <v>44084.66667</v>
      </c>
      <c r="B2692" s="1">
        <f>IFERROR(__xludf.DUMMYFUNCTION("""COMPUTED_VALUE"""),43.53)</f>
        <v>43.53</v>
      </c>
    </row>
    <row r="2693">
      <c r="A2693" s="2">
        <f>IFERROR(__xludf.DUMMYFUNCTION("""COMPUTED_VALUE"""),44085.66666666667)</f>
        <v>44085.66667</v>
      </c>
      <c r="B2693" s="1">
        <f>IFERROR(__xludf.DUMMYFUNCTION("""COMPUTED_VALUE"""),43.09)</f>
        <v>43.09</v>
      </c>
    </row>
    <row r="2694">
      <c r="A2694" s="2">
        <f>IFERROR(__xludf.DUMMYFUNCTION("""COMPUTED_VALUE"""),44088.66666666667)</f>
        <v>44088.66667</v>
      </c>
      <c r="B2694" s="1">
        <f>IFERROR(__xludf.DUMMYFUNCTION("""COMPUTED_VALUE"""),43.42)</f>
        <v>43.42</v>
      </c>
    </row>
    <row r="2695">
      <c r="A2695" s="2">
        <f>IFERROR(__xludf.DUMMYFUNCTION("""COMPUTED_VALUE"""),44089.66666666667)</f>
        <v>44089.66667</v>
      </c>
      <c r="B2695" s="1">
        <f>IFERROR(__xludf.DUMMYFUNCTION("""COMPUTED_VALUE"""),43.13)</f>
        <v>43.13</v>
      </c>
    </row>
    <row r="2696">
      <c r="A2696" s="2">
        <f>IFERROR(__xludf.DUMMYFUNCTION("""COMPUTED_VALUE"""),44090.66666666667)</f>
        <v>44090.66667</v>
      </c>
      <c r="B2696" s="1">
        <f>IFERROR(__xludf.DUMMYFUNCTION("""COMPUTED_VALUE"""),44.88)</f>
        <v>44.88</v>
      </c>
    </row>
    <row r="2697">
      <c r="A2697" s="2">
        <f>IFERROR(__xludf.DUMMYFUNCTION("""COMPUTED_VALUE"""),44091.66666666667)</f>
        <v>44091.66667</v>
      </c>
      <c r="B2697" s="1">
        <f>IFERROR(__xludf.DUMMYFUNCTION("""COMPUTED_VALUE"""),44.92)</f>
        <v>44.92</v>
      </c>
    </row>
    <row r="2698">
      <c r="A2698" s="2">
        <f>IFERROR(__xludf.DUMMYFUNCTION("""COMPUTED_VALUE"""),44092.66666666667)</f>
        <v>44092.66667</v>
      </c>
      <c r="B2698" s="1">
        <f>IFERROR(__xludf.DUMMYFUNCTION("""COMPUTED_VALUE"""),44.5)</f>
        <v>44.5</v>
      </c>
    </row>
    <row r="2699">
      <c r="A2699" s="2">
        <f>IFERROR(__xludf.DUMMYFUNCTION("""COMPUTED_VALUE"""),44095.66666666667)</f>
        <v>44095.66667</v>
      </c>
      <c r="B2699" s="1">
        <f>IFERROR(__xludf.DUMMYFUNCTION("""COMPUTED_VALUE"""),43.02)</f>
        <v>43.02</v>
      </c>
    </row>
    <row r="2700">
      <c r="A2700" s="2">
        <f>IFERROR(__xludf.DUMMYFUNCTION("""COMPUTED_VALUE"""),44096.66666666667)</f>
        <v>44096.66667</v>
      </c>
      <c r="B2700" s="1">
        <f>IFERROR(__xludf.DUMMYFUNCTION("""COMPUTED_VALUE"""),42.59)</f>
        <v>42.59</v>
      </c>
    </row>
    <row r="2701">
      <c r="A2701" s="2">
        <f>IFERROR(__xludf.DUMMYFUNCTION("""COMPUTED_VALUE"""),44097.66666666667)</f>
        <v>44097.66667</v>
      </c>
      <c r="B2701" s="1">
        <f>IFERROR(__xludf.DUMMYFUNCTION("""COMPUTED_VALUE"""),40.63)</f>
        <v>40.63</v>
      </c>
    </row>
    <row r="2702">
      <c r="A2702" s="2">
        <f>IFERROR(__xludf.DUMMYFUNCTION("""COMPUTED_VALUE"""),44098.66666666667)</f>
        <v>44098.66667</v>
      </c>
      <c r="B2702" s="1">
        <f>IFERROR(__xludf.DUMMYFUNCTION("""COMPUTED_VALUE"""),40.65)</f>
        <v>40.65</v>
      </c>
    </row>
    <row r="2703">
      <c r="A2703" s="2">
        <f>IFERROR(__xludf.DUMMYFUNCTION("""COMPUTED_VALUE"""),44099.66666666667)</f>
        <v>44099.66667</v>
      </c>
      <c r="B2703" s="1">
        <f>IFERROR(__xludf.DUMMYFUNCTION("""COMPUTED_VALUE"""),40.57)</f>
        <v>40.57</v>
      </c>
    </row>
    <row r="2704">
      <c r="A2704" s="2">
        <f>IFERROR(__xludf.DUMMYFUNCTION("""COMPUTED_VALUE"""),44102.66666666667)</f>
        <v>44102.66667</v>
      </c>
      <c r="B2704" s="1">
        <f>IFERROR(__xludf.DUMMYFUNCTION("""COMPUTED_VALUE"""),41.57)</f>
        <v>41.57</v>
      </c>
    </row>
    <row r="2705">
      <c r="A2705" s="2">
        <f>IFERROR(__xludf.DUMMYFUNCTION("""COMPUTED_VALUE"""),44103.66666666667)</f>
        <v>44103.66667</v>
      </c>
      <c r="B2705" s="1">
        <f>IFERROR(__xludf.DUMMYFUNCTION("""COMPUTED_VALUE"""),40.53)</f>
        <v>40.53</v>
      </c>
    </row>
    <row r="2706">
      <c r="A2706" s="2">
        <f>IFERROR(__xludf.DUMMYFUNCTION("""COMPUTED_VALUE"""),44104.66666666667)</f>
        <v>44104.66667</v>
      </c>
      <c r="B2706" s="1">
        <f>IFERROR(__xludf.DUMMYFUNCTION("""COMPUTED_VALUE"""),40.31)</f>
        <v>40.31</v>
      </c>
    </row>
    <row r="2707">
      <c r="A2707" s="2">
        <f>IFERROR(__xludf.DUMMYFUNCTION("""COMPUTED_VALUE"""),44105.66666666667)</f>
        <v>44105.66667</v>
      </c>
      <c r="B2707" s="1">
        <f>IFERROR(__xludf.DUMMYFUNCTION("""COMPUTED_VALUE"""),39.14)</f>
        <v>39.14</v>
      </c>
    </row>
    <row r="2708">
      <c r="A2708" s="2">
        <f>IFERROR(__xludf.DUMMYFUNCTION("""COMPUTED_VALUE"""),44106.66666666667)</f>
        <v>44106.66667</v>
      </c>
      <c r="B2708" s="1">
        <f>IFERROR(__xludf.DUMMYFUNCTION("""COMPUTED_VALUE"""),39.6)</f>
        <v>39.6</v>
      </c>
    </row>
    <row r="2709">
      <c r="A2709" s="2">
        <f>IFERROR(__xludf.DUMMYFUNCTION("""COMPUTED_VALUE"""),44109.66666666667)</f>
        <v>44109.66667</v>
      </c>
      <c r="B2709" s="1">
        <f>IFERROR(__xludf.DUMMYFUNCTION("""COMPUTED_VALUE"""),40.78)</f>
        <v>40.78</v>
      </c>
    </row>
    <row r="2710">
      <c r="A2710" s="2">
        <f>IFERROR(__xludf.DUMMYFUNCTION("""COMPUTED_VALUE"""),44110.66666666667)</f>
        <v>44110.66667</v>
      </c>
      <c r="B2710" s="1">
        <f>IFERROR(__xludf.DUMMYFUNCTION("""COMPUTED_VALUE"""),40.1)</f>
        <v>40.1</v>
      </c>
    </row>
    <row r="2711">
      <c r="A2711" s="2">
        <f>IFERROR(__xludf.DUMMYFUNCTION("""COMPUTED_VALUE"""),44111.66666666667)</f>
        <v>44111.66667</v>
      </c>
      <c r="B2711" s="1">
        <f>IFERROR(__xludf.DUMMYFUNCTION("""COMPUTED_VALUE"""),40.74)</f>
        <v>40.74</v>
      </c>
    </row>
    <row r="2712">
      <c r="A2712" s="2">
        <f>IFERROR(__xludf.DUMMYFUNCTION("""COMPUTED_VALUE"""),44112.66666666667)</f>
        <v>44112.66667</v>
      </c>
      <c r="B2712" s="1">
        <f>IFERROR(__xludf.DUMMYFUNCTION("""COMPUTED_VALUE"""),42.36)</f>
        <v>42.36</v>
      </c>
    </row>
    <row r="2713">
      <c r="A2713" s="2">
        <f>IFERROR(__xludf.DUMMYFUNCTION("""COMPUTED_VALUE"""),44113.66666666667)</f>
        <v>44113.66667</v>
      </c>
      <c r="B2713" s="1">
        <f>IFERROR(__xludf.DUMMYFUNCTION("""COMPUTED_VALUE"""),41.68)</f>
        <v>41.68</v>
      </c>
    </row>
    <row r="2714">
      <c r="A2714" s="2">
        <f>IFERROR(__xludf.DUMMYFUNCTION("""COMPUTED_VALUE"""),44116.66666666667)</f>
        <v>44116.66667</v>
      </c>
      <c r="B2714" s="1">
        <f>IFERROR(__xludf.DUMMYFUNCTION("""COMPUTED_VALUE"""),41.85)</f>
        <v>41.85</v>
      </c>
    </row>
    <row r="2715">
      <c r="A2715" s="2">
        <f>IFERROR(__xludf.DUMMYFUNCTION("""COMPUTED_VALUE"""),44117.66666666667)</f>
        <v>44117.66667</v>
      </c>
      <c r="B2715" s="1">
        <f>IFERROR(__xludf.DUMMYFUNCTION("""COMPUTED_VALUE"""),41.18)</f>
        <v>41.18</v>
      </c>
    </row>
    <row r="2716">
      <c r="A2716" s="2">
        <f>IFERROR(__xludf.DUMMYFUNCTION("""COMPUTED_VALUE"""),44118.66666666667)</f>
        <v>44118.66667</v>
      </c>
      <c r="B2716" s="1">
        <f>IFERROR(__xludf.DUMMYFUNCTION("""COMPUTED_VALUE"""),41.32)</f>
        <v>41.32</v>
      </c>
    </row>
    <row r="2717">
      <c r="A2717" s="2">
        <f>IFERROR(__xludf.DUMMYFUNCTION("""COMPUTED_VALUE"""),44119.66666666667)</f>
        <v>44119.66667</v>
      </c>
      <c r="B2717" s="1">
        <f>IFERROR(__xludf.DUMMYFUNCTION("""COMPUTED_VALUE"""),41.87)</f>
        <v>41.87</v>
      </c>
    </row>
    <row r="2718">
      <c r="A2718" s="2">
        <f>IFERROR(__xludf.DUMMYFUNCTION("""COMPUTED_VALUE"""),44120.66666666667)</f>
        <v>44120.66667</v>
      </c>
      <c r="B2718" s="1">
        <f>IFERROR(__xludf.DUMMYFUNCTION("""COMPUTED_VALUE"""),40.9)</f>
        <v>40.9</v>
      </c>
    </row>
    <row r="2719">
      <c r="A2719" s="2">
        <f>IFERROR(__xludf.DUMMYFUNCTION("""COMPUTED_VALUE"""),44123.66666666667)</f>
        <v>44123.66667</v>
      </c>
      <c r="B2719" s="1">
        <f>IFERROR(__xludf.DUMMYFUNCTION("""COMPUTED_VALUE"""),40.08)</f>
        <v>40.08</v>
      </c>
    </row>
    <row r="2720">
      <c r="A2720" s="2">
        <f>IFERROR(__xludf.DUMMYFUNCTION("""COMPUTED_VALUE"""),44124.66666666667)</f>
        <v>44124.66667</v>
      </c>
      <c r="B2720" s="1">
        <f>IFERROR(__xludf.DUMMYFUNCTION("""COMPUTED_VALUE"""),40.62)</f>
        <v>40.62</v>
      </c>
    </row>
    <row r="2721">
      <c r="A2721" s="2">
        <f>IFERROR(__xludf.DUMMYFUNCTION("""COMPUTED_VALUE"""),44125.66666666667)</f>
        <v>44125.66667</v>
      </c>
      <c r="B2721" s="1">
        <f>IFERROR(__xludf.DUMMYFUNCTION("""COMPUTED_VALUE"""),39.81)</f>
        <v>39.81</v>
      </c>
    </row>
    <row r="2722">
      <c r="A2722" s="2">
        <f>IFERROR(__xludf.DUMMYFUNCTION("""COMPUTED_VALUE"""),44126.66666666667)</f>
        <v>44126.66667</v>
      </c>
      <c r="B2722" s="1">
        <f>IFERROR(__xludf.DUMMYFUNCTION("""COMPUTED_VALUE"""),41.47)</f>
        <v>41.47</v>
      </c>
    </row>
    <row r="2723">
      <c r="A2723" s="2">
        <f>IFERROR(__xludf.DUMMYFUNCTION("""COMPUTED_VALUE"""),44127.66666666667)</f>
        <v>44127.66667</v>
      </c>
      <c r="B2723" s="1">
        <f>IFERROR(__xludf.DUMMYFUNCTION("""COMPUTED_VALUE"""),41.3)</f>
        <v>41.3</v>
      </c>
    </row>
    <row r="2724">
      <c r="A2724" s="2">
        <f>IFERROR(__xludf.DUMMYFUNCTION("""COMPUTED_VALUE"""),44130.66666666667)</f>
        <v>44130.66667</v>
      </c>
      <c r="B2724" s="1">
        <f>IFERROR(__xludf.DUMMYFUNCTION("""COMPUTED_VALUE"""),39.82)</f>
        <v>39.82</v>
      </c>
    </row>
    <row r="2725">
      <c r="A2725" s="2">
        <f>IFERROR(__xludf.DUMMYFUNCTION("""COMPUTED_VALUE"""),44131.66666666667)</f>
        <v>44131.66667</v>
      </c>
      <c r="B2725" s="1">
        <f>IFERROR(__xludf.DUMMYFUNCTION("""COMPUTED_VALUE"""),39.26)</f>
        <v>39.26</v>
      </c>
    </row>
    <row r="2726">
      <c r="A2726" s="2">
        <f>IFERROR(__xludf.DUMMYFUNCTION("""COMPUTED_VALUE"""),44132.66666666667)</f>
        <v>44132.66667</v>
      </c>
      <c r="B2726" s="1">
        <f>IFERROR(__xludf.DUMMYFUNCTION("""COMPUTED_VALUE"""),37.58)</f>
        <v>37.58</v>
      </c>
    </row>
    <row r="2727">
      <c r="A2727" s="2">
        <f>IFERROR(__xludf.DUMMYFUNCTION("""COMPUTED_VALUE"""),44133.66666666667)</f>
        <v>44133.66667</v>
      </c>
      <c r="B2727" s="1">
        <f>IFERROR(__xludf.DUMMYFUNCTION("""COMPUTED_VALUE"""),38.72)</f>
        <v>38.72</v>
      </c>
    </row>
    <row r="2728">
      <c r="A2728" s="2">
        <f>IFERROR(__xludf.DUMMYFUNCTION("""COMPUTED_VALUE"""),44134.66666666667)</f>
        <v>44134.66667</v>
      </c>
      <c r="B2728" s="1">
        <f>IFERROR(__xludf.DUMMYFUNCTION("""COMPUTED_VALUE"""),38.91)</f>
        <v>38.91</v>
      </c>
    </row>
    <row r="2729">
      <c r="A2729" s="2">
        <f>IFERROR(__xludf.DUMMYFUNCTION("""COMPUTED_VALUE"""),44137.66666666667)</f>
        <v>44137.66667</v>
      </c>
      <c r="B2729" s="1">
        <f>IFERROR(__xludf.DUMMYFUNCTION("""COMPUTED_VALUE"""),40.15)</f>
        <v>40.15</v>
      </c>
    </row>
    <row r="2730">
      <c r="A2730" s="2">
        <f>IFERROR(__xludf.DUMMYFUNCTION("""COMPUTED_VALUE"""),44138.66666666667)</f>
        <v>44138.66667</v>
      </c>
      <c r="B2730" s="1">
        <f>IFERROR(__xludf.DUMMYFUNCTION("""COMPUTED_VALUE"""),39.96)</f>
        <v>39.96</v>
      </c>
    </row>
    <row r="2731">
      <c r="A2731" s="2">
        <f>IFERROR(__xludf.DUMMYFUNCTION("""COMPUTED_VALUE"""),44139.66666666667)</f>
        <v>44139.66667</v>
      </c>
      <c r="B2731" s="1">
        <f>IFERROR(__xludf.DUMMYFUNCTION("""COMPUTED_VALUE"""),39.9)</f>
        <v>39.9</v>
      </c>
    </row>
    <row r="2732">
      <c r="A2732" s="2">
        <f>IFERROR(__xludf.DUMMYFUNCTION("""COMPUTED_VALUE"""),44140.66666666667)</f>
        <v>44140.66667</v>
      </c>
      <c r="B2732" s="1">
        <f>IFERROR(__xludf.DUMMYFUNCTION("""COMPUTED_VALUE"""),40.0)</f>
        <v>40</v>
      </c>
    </row>
    <row r="2733">
      <c r="A2733" s="2">
        <f>IFERROR(__xludf.DUMMYFUNCTION("""COMPUTED_VALUE"""),44141.66666666667)</f>
        <v>44141.66667</v>
      </c>
      <c r="B2733" s="1">
        <f>IFERROR(__xludf.DUMMYFUNCTION("""COMPUTED_VALUE"""),39.15)</f>
        <v>39.15</v>
      </c>
    </row>
    <row r="2734">
      <c r="A2734" s="2">
        <f>IFERROR(__xludf.DUMMYFUNCTION("""COMPUTED_VALUE"""),44144.66666666667)</f>
        <v>44144.66667</v>
      </c>
      <c r="B2734" s="1">
        <f>IFERROR(__xludf.DUMMYFUNCTION("""COMPUTED_VALUE"""),44.68)</f>
        <v>44.68</v>
      </c>
    </row>
    <row r="2735">
      <c r="A2735" s="2">
        <f>IFERROR(__xludf.DUMMYFUNCTION("""COMPUTED_VALUE"""),44145.66666666667)</f>
        <v>44145.66667</v>
      </c>
      <c r="B2735" s="1">
        <f>IFERROR(__xludf.DUMMYFUNCTION("""COMPUTED_VALUE"""),45.97)</f>
        <v>45.97</v>
      </c>
    </row>
    <row r="2736">
      <c r="A2736" s="2">
        <f>IFERROR(__xludf.DUMMYFUNCTION("""COMPUTED_VALUE"""),44146.66666666667)</f>
        <v>44146.66667</v>
      </c>
      <c r="B2736" s="1">
        <f>IFERROR(__xludf.DUMMYFUNCTION("""COMPUTED_VALUE"""),45.7)</f>
        <v>45.7</v>
      </c>
    </row>
    <row r="2737">
      <c r="A2737" s="2">
        <f>IFERROR(__xludf.DUMMYFUNCTION("""COMPUTED_VALUE"""),44147.66666666667)</f>
        <v>44147.66667</v>
      </c>
      <c r="B2737" s="1">
        <f>IFERROR(__xludf.DUMMYFUNCTION("""COMPUTED_VALUE"""),44.13)</f>
        <v>44.13</v>
      </c>
    </row>
    <row r="2738">
      <c r="A2738" s="2">
        <f>IFERROR(__xludf.DUMMYFUNCTION("""COMPUTED_VALUE"""),44148.66666666667)</f>
        <v>44148.66667</v>
      </c>
      <c r="B2738" s="1">
        <f>IFERROR(__xludf.DUMMYFUNCTION("""COMPUTED_VALUE"""),45.78)</f>
        <v>45.78</v>
      </c>
    </row>
    <row r="2739">
      <c r="A2739" s="2">
        <f>IFERROR(__xludf.DUMMYFUNCTION("""COMPUTED_VALUE"""),44151.66666666667)</f>
        <v>44151.66667</v>
      </c>
      <c r="B2739" s="1">
        <f>IFERROR(__xludf.DUMMYFUNCTION("""COMPUTED_VALUE"""),48.7)</f>
        <v>48.7</v>
      </c>
    </row>
    <row r="2740">
      <c r="A2740" s="2">
        <f>IFERROR(__xludf.DUMMYFUNCTION("""COMPUTED_VALUE"""),44152.66666666667)</f>
        <v>44152.66667</v>
      </c>
      <c r="B2740" s="1">
        <f>IFERROR(__xludf.DUMMYFUNCTION("""COMPUTED_VALUE"""),49.26)</f>
        <v>49.26</v>
      </c>
    </row>
    <row r="2741">
      <c r="A2741" s="2">
        <f>IFERROR(__xludf.DUMMYFUNCTION("""COMPUTED_VALUE"""),44153.66666666667)</f>
        <v>44153.66667</v>
      </c>
      <c r="B2741" s="1">
        <f>IFERROR(__xludf.DUMMYFUNCTION("""COMPUTED_VALUE"""),47.91)</f>
        <v>47.91</v>
      </c>
    </row>
    <row r="2742">
      <c r="A2742" s="2">
        <f>IFERROR(__xludf.DUMMYFUNCTION("""COMPUTED_VALUE"""),44154.66666666667)</f>
        <v>44154.66667</v>
      </c>
      <c r="B2742" s="1">
        <f>IFERROR(__xludf.DUMMYFUNCTION("""COMPUTED_VALUE"""),48.73)</f>
        <v>48.73</v>
      </c>
    </row>
    <row r="2743">
      <c r="A2743" s="2">
        <f>IFERROR(__xludf.DUMMYFUNCTION("""COMPUTED_VALUE"""),44155.66666666667)</f>
        <v>44155.66667</v>
      </c>
      <c r="B2743" s="1">
        <f>IFERROR(__xludf.DUMMYFUNCTION("""COMPUTED_VALUE"""),48.43)</f>
        <v>48.43</v>
      </c>
    </row>
    <row r="2744">
      <c r="A2744" s="2">
        <f>IFERROR(__xludf.DUMMYFUNCTION("""COMPUTED_VALUE"""),44158.66666666667)</f>
        <v>44158.66667</v>
      </c>
      <c r="B2744" s="1">
        <f>IFERROR(__xludf.DUMMYFUNCTION("""COMPUTED_VALUE"""),51.9)</f>
        <v>51.9</v>
      </c>
    </row>
    <row r="2745">
      <c r="A2745" s="2">
        <f>IFERROR(__xludf.DUMMYFUNCTION("""COMPUTED_VALUE"""),44159.66666666667)</f>
        <v>44159.66667</v>
      </c>
      <c r="B2745" s="1">
        <f>IFERROR(__xludf.DUMMYFUNCTION("""COMPUTED_VALUE"""),54.53)</f>
        <v>54.53</v>
      </c>
    </row>
    <row r="2746">
      <c r="A2746" s="2">
        <f>IFERROR(__xludf.DUMMYFUNCTION("""COMPUTED_VALUE"""),44160.66666666667)</f>
        <v>44160.66667</v>
      </c>
      <c r="B2746" s="1">
        <f>IFERROR(__xludf.DUMMYFUNCTION("""COMPUTED_VALUE"""),53.35)</f>
        <v>53.35</v>
      </c>
    </row>
    <row r="2747">
      <c r="A2747" s="2">
        <f>IFERROR(__xludf.DUMMYFUNCTION("""COMPUTED_VALUE"""),44162.54166666667)</f>
        <v>44162.54167</v>
      </c>
      <c r="B2747" s="1">
        <f>IFERROR(__xludf.DUMMYFUNCTION("""COMPUTED_VALUE"""),52.74)</f>
        <v>52.74</v>
      </c>
    </row>
    <row r="2748">
      <c r="A2748" s="2">
        <f>IFERROR(__xludf.DUMMYFUNCTION("""COMPUTED_VALUE"""),44165.66666666667)</f>
        <v>44165.66667</v>
      </c>
      <c r="B2748" s="1">
        <f>IFERROR(__xludf.DUMMYFUNCTION("""COMPUTED_VALUE"""),49.82)</f>
        <v>49.82</v>
      </c>
    </row>
    <row r="2749">
      <c r="A2749" s="2">
        <f>IFERROR(__xludf.DUMMYFUNCTION("""COMPUTED_VALUE"""),44166.66666666667)</f>
        <v>44166.66667</v>
      </c>
      <c r="B2749" s="1">
        <f>IFERROR(__xludf.DUMMYFUNCTION("""COMPUTED_VALUE"""),50.11)</f>
        <v>50.11</v>
      </c>
    </row>
    <row r="2750">
      <c r="A2750" s="2">
        <f>IFERROR(__xludf.DUMMYFUNCTION("""COMPUTED_VALUE"""),44167.66666666667)</f>
        <v>44167.66667</v>
      </c>
      <c r="B2750" s="1">
        <f>IFERROR(__xludf.DUMMYFUNCTION("""COMPUTED_VALUE"""),51.66)</f>
        <v>51.66</v>
      </c>
    </row>
    <row r="2751">
      <c r="A2751" s="2">
        <f>IFERROR(__xludf.DUMMYFUNCTION("""COMPUTED_VALUE"""),44168.66666666667)</f>
        <v>44168.66667</v>
      </c>
      <c r="B2751" s="1">
        <f>IFERROR(__xludf.DUMMYFUNCTION("""COMPUTED_VALUE"""),52.24)</f>
        <v>52.24</v>
      </c>
    </row>
    <row r="2752">
      <c r="A2752" s="2">
        <f>IFERROR(__xludf.DUMMYFUNCTION("""COMPUTED_VALUE"""),44169.66666666667)</f>
        <v>44169.66667</v>
      </c>
      <c r="B2752" s="1">
        <f>IFERROR(__xludf.DUMMYFUNCTION("""COMPUTED_VALUE"""),55.09)</f>
        <v>55.09</v>
      </c>
    </row>
    <row r="2753">
      <c r="A2753" s="2">
        <f>IFERROR(__xludf.DUMMYFUNCTION("""COMPUTED_VALUE"""),44172.66666666667)</f>
        <v>44172.66667</v>
      </c>
      <c r="B2753" s="1">
        <f>IFERROR(__xludf.DUMMYFUNCTION("""COMPUTED_VALUE"""),53.77)</f>
        <v>53.77</v>
      </c>
    </row>
    <row r="2754">
      <c r="A2754" s="2">
        <f>IFERROR(__xludf.DUMMYFUNCTION("""COMPUTED_VALUE"""),44173.66666666667)</f>
        <v>44173.66667</v>
      </c>
      <c r="B2754" s="1">
        <f>IFERROR(__xludf.DUMMYFUNCTION("""COMPUTED_VALUE"""),54.69)</f>
        <v>54.69</v>
      </c>
    </row>
    <row r="2755">
      <c r="A2755" s="2">
        <f>IFERROR(__xludf.DUMMYFUNCTION("""COMPUTED_VALUE"""),44174.66666666667)</f>
        <v>44174.66667</v>
      </c>
      <c r="B2755" s="1">
        <f>IFERROR(__xludf.DUMMYFUNCTION("""COMPUTED_VALUE"""),54.81)</f>
        <v>54.81</v>
      </c>
    </row>
    <row r="2756">
      <c r="A2756" s="2">
        <f>IFERROR(__xludf.DUMMYFUNCTION("""COMPUTED_VALUE"""),44175.66666666667)</f>
        <v>44175.66667</v>
      </c>
      <c r="B2756" s="1">
        <f>IFERROR(__xludf.DUMMYFUNCTION("""COMPUTED_VALUE"""),56.62)</f>
        <v>56.62</v>
      </c>
    </row>
    <row r="2757">
      <c r="A2757" s="2">
        <f>IFERROR(__xludf.DUMMYFUNCTION("""COMPUTED_VALUE"""),44176.66666666667)</f>
        <v>44176.66667</v>
      </c>
      <c r="B2757" s="1">
        <f>IFERROR(__xludf.DUMMYFUNCTION("""COMPUTED_VALUE"""),55.95)</f>
        <v>55.95</v>
      </c>
    </row>
    <row r="2758">
      <c r="A2758" s="2">
        <f>IFERROR(__xludf.DUMMYFUNCTION("""COMPUTED_VALUE"""),44179.66666666667)</f>
        <v>44179.66667</v>
      </c>
      <c r="B2758" s="1">
        <f>IFERROR(__xludf.DUMMYFUNCTION("""COMPUTED_VALUE"""),54.0)</f>
        <v>54</v>
      </c>
    </row>
    <row r="2759">
      <c r="A2759" s="2">
        <f>IFERROR(__xludf.DUMMYFUNCTION("""COMPUTED_VALUE"""),44180.66666666667)</f>
        <v>44180.66667</v>
      </c>
      <c r="B2759" s="1">
        <f>IFERROR(__xludf.DUMMYFUNCTION("""COMPUTED_VALUE"""),55.09)</f>
        <v>55.09</v>
      </c>
    </row>
    <row r="2760">
      <c r="A2760" s="2">
        <f>IFERROR(__xludf.DUMMYFUNCTION("""COMPUTED_VALUE"""),44181.66666666667)</f>
        <v>44181.66667</v>
      </c>
      <c r="B2760" s="1">
        <f>IFERROR(__xludf.DUMMYFUNCTION("""COMPUTED_VALUE"""),54.85)</f>
        <v>54.85</v>
      </c>
    </row>
    <row r="2761">
      <c r="A2761" s="2">
        <f>IFERROR(__xludf.DUMMYFUNCTION("""COMPUTED_VALUE"""),44182.66666666667)</f>
        <v>44182.66667</v>
      </c>
      <c r="B2761" s="1">
        <f>IFERROR(__xludf.DUMMYFUNCTION("""COMPUTED_VALUE"""),53.99)</f>
        <v>53.99</v>
      </c>
    </row>
    <row r="2762">
      <c r="A2762" s="2">
        <f>IFERROR(__xludf.DUMMYFUNCTION("""COMPUTED_VALUE"""),44183.66666666667)</f>
        <v>44183.66667</v>
      </c>
      <c r="B2762" s="1">
        <f>IFERROR(__xludf.DUMMYFUNCTION("""COMPUTED_VALUE"""),53.06)</f>
        <v>53.06</v>
      </c>
    </row>
    <row r="2763">
      <c r="A2763" s="2">
        <f>IFERROR(__xludf.DUMMYFUNCTION("""COMPUTED_VALUE"""),44186.66666666667)</f>
        <v>44186.66667</v>
      </c>
      <c r="B2763" s="1">
        <f>IFERROR(__xludf.DUMMYFUNCTION("""COMPUTED_VALUE"""),52.12)</f>
        <v>52.12</v>
      </c>
    </row>
    <row r="2764">
      <c r="A2764" s="2">
        <f>IFERROR(__xludf.DUMMYFUNCTION("""COMPUTED_VALUE"""),44187.66666666667)</f>
        <v>44187.66667</v>
      </c>
      <c r="B2764" s="1">
        <f>IFERROR(__xludf.DUMMYFUNCTION("""COMPUTED_VALUE"""),51.3)</f>
        <v>51.3</v>
      </c>
    </row>
    <row r="2765">
      <c r="A2765" s="2">
        <f>IFERROR(__xludf.DUMMYFUNCTION("""COMPUTED_VALUE"""),44188.66666666667)</f>
        <v>44188.66667</v>
      </c>
      <c r="B2765" s="1">
        <f>IFERROR(__xludf.DUMMYFUNCTION("""COMPUTED_VALUE"""),52.6)</f>
        <v>52.6</v>
      </c>
    </row>
    <row r="2766">
      <c r="A2766" s="2">
        <f>IFERROR(__xludf.DUMMYFUNCTION("""COMPUTED_VALUE"""),44189.54166666667)</f>
        <v>44189.54167</v>
      </c>
      <c r="B2766" s="1">
        <f>IFERROR(__xludf.DUMMYFUNCTION("""COMPUTED_VALUE"""),52.16)</f>
        <v>52.16</v>
      </c>
    </row>
    <row r="2767">
      <c r="A2767" s="2">
        <f>IFERROR(__xludf.DUMMYFUNCTION("""COMPUTED_VALUE"""),44193.66666666667)</f>
        <v>44193.66667</v>
      </c>
      <c r="B2767" s="1">
        <f>IFERROR(__xludf.DUMMYFUNCTION("""COMPUTED_VALUE"""),51.78)</f>
        <v>51.78</v>
      </c>
    </row>
    <row r="2768">
      <c r="A2768" s="2">
        <f>IFERROR(__xludf.DUMMYFUNCTION("""COMPUTED_VALUE"""),44194.66666666667)</f>
        <v>44194.66667</v>
      </c>
      <c r="B2768" s="1">
        <f>IFERROR(__xludf.DUMMYFUNCTION("""COMPUTED_VALUE"""),51.48)</f>
        <v>51.48</v>
      </c>
    </row>
  </sheetData>
  <drawing r:id="rId1"/>
</worksheet>
</file>