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00"/>
  </bookViews>
  <sheets>
    <sheet name="summary" sheetId="1" r:id="rId1"/>
    <sheet name="group 1" sheetId="2" r:id="rId2"/>
    <sheet name="group 2" sheetId="3" r:id="rId3"/>
    <sheet name="group 3" sheetId="4" r:id="rId4"/>
    <sheet name="group 4" sheetId="5" r:id="rId5"/>
    <sheet name="group 5" sheetId="6" r:id="rId6"/>
    <sheet name="group 6" sheetId="7" r:id="rId7"/>
    <sheet name="group 7" sheetId="8" r:id="rId8"/>
    <sheet name="group 8" sheetId="9" r:id="rId9"/>
    <sheet name="group 9" sheetId="10" r:id="rId10"/>
    <sheet name="group 10" sheetId="11" r:id="rId11"/>
    <sheet name="group 11" sheetId="12" r:id="rId12"/>
    <sheet name="group 12" sheetId="13" r:id="rId13"/>
    <sheet name="analysis" sheetId="14" r:id="rId14"/>
  </sheets>
  <definedNames>
    <definedName name="_xlnm._FilterDatabase" localSheetId="0" hidden="1">summary!$K$1:$K$1000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<sst xmlns="http://schemas.openxmlformats.org/spreadsheetml/2006/main" count="7118" uniqueCount="510">
  <si>
    <t>YDH1</t>
  </si>
  <si>
    <t>AI</t>
  </si>
  <si>
    <t>Built the AI web and app by using Electron, Next.js+AI+Blockchain.</t>
  </si>
  <si>
    <t>Europe</t>
  </si>
  <si>
    <t>UK</t>
  </si>
  <si>
    <t>US</t>
  </si>
  <si>
    <t>Telegram</t>
  </si>
  <si>
    <t>No</t>
  </si>
  <si>
    <t>Over 5000</t>
  </si>
  <si>
    <t>May</t>
  </si>
  <si>
    <t>Long Term</t>
  </si>
  <si>
    <t>Crypto</t>
  </si>
  <si>
    <t>Monthly</t>
  </si>
  <si>
    <t>Yes</t>
  </si>
  <si>
    <t>KCH1</t>
  </si>
  <si>
    <t>Bot Development</t>
  </si>
  <si>
    <t>Built a Telegram Solana trading bot using Typescript + Solana/web3.js + jito + Raydium SDK</t>
  </si>
  <si>
    <t>Italy</t>
  </si>
  <si>
    <t>Japan</t>
  </si>
  <si>
    <t>Upwork</t>
  </si>
  <si>
    <t>June</t>
  </si>
  <si>
    <t>Short Term</t>
  </si>
  <si>
    <t>Fixed</t>
  </si>
  <si>
    <t>KCH2</t>
  </si>
  <si>
    <t>Blockchain</t>
  </si>
  <si>
    <t>Built the English auction, Duthc auction contract and their dapps using Solidity + web3.js + Html + Css</t>
  </si>
  <si>
    <t>Asia</t>
  </si>
  <si>
    <t>UA</t>
  </si>
  <si>
    <t>Malaysia</t>
  </si>
  <si>
    <t>Others</t>
  </si>
  <si>
    <t>March</t>
  </si>
  <si>
    <t>SUJW1</t>
  </si>
  <si>
    <t>Desktop App</t>
  </si>
  <si>
    <t>DPWiFi_TRX model using MATLAB 2024a</t>
  </si>
  <si>
    <t>North America</t>
  </si>
  <si>
    <t>Last Year</t>
  </si>
  <si>
    <t>Paypal</t>
  </si>
  <si>
    <t>GMail</t>
  </si>
  <si>
    <t>KJM2</t>
  </si>
  <si>
    <t>Web Development</t>
  </si>
  <si>
    <t>Dapp Development using MERN</t>
  </si>
  <si>
    <t>UAE</t>
  </si>
  <si>
    <t>Ukraine</t>
  </si>
  <si>
    <t>RKS1</t>
  </si>
  <si>
    <t>Build AI chatbot with Streamlit, Langchain, Pinecone and OpenAI</t>
  </si>
  <si>
    <t>Venezuela</t>
  </si>
  <si>
    <t>3000-5000</t>
  </si>
  <si>
    <t>April</t>
  </si>
  <si>
    <t>Weekly</t>
  </si>
  <si>
    <t>Google Chat</t>
  </si>
  <si>
    <t>Upwork account is blocked. I couldn't go on this project.</t>
  </si>
  <si>
    <t>SJM2</t>
  </si>
  <si>
    <t>Social modeling app using Django</t>
  </si>
  <si>
    <t>0-1000</t>
  </si>
  <si>
    <t>Payoneer</t>
  </si>
  <si>
    <t>KRS1</t>
  </si>
  <si>
    <t xml:space="preserve">wallet update using Blockchain and Full-stack </t>
  </si>
  <si>
    <t>2000-3000</t>
  </si>
  <si>
    <t>July</t>
  </si>
  <si>
    <t>Signal</t>
  </si>
  <si>
    <t>RGB</t>
  </si>
  <si>
    <t>Nefentus dApp development using React + Spring Boot + MySQL + Web3</t>
  </si>
  <si>
    <t>DE</t>
  </si>
  <si>
    <t>Xienpay admin dashboard development using React + Umijs + antd</t>
  </si>
  <si>
    <t>AE</t>
  </si>
  <si>
    <t>RGCH</t>
  </si>
  <si>
    <t>GPG key analyzing using cryptography+cybersecurity</t>
  </si>
  <si>
    <t>Croatia</t>
  </si>
  <si>
    <t>Skype</t>
  </si>
  <si>
    <t>RUJ</t>
  </si>
  <si>
    <t>Build Doctor Website using React + Tailwind CSS + Express.js + PostgreSQL</t>
  </si>
  <si>
    <t>January</t>
  </si>
  <si>
    <t>have completed each milestone successfully and waiting for next project.</t>
  </si>
  <si>
    <t>RJG2</t>
  </si>
  <si>
    <t>Generative AI project using Next.js + TailwindCSS + Flask + Digital Ocean + Firebase + OpenAI</t>
  </si>
  <si>
    <t>1000-2000</t>
  </si>
  <si>
    <t>MCR3</t>
  </si>
  <si>
    <t>Solana + Anchor/Rust + Smart contract</t>
  </si>
  <si>
    <t>CHM1</t>
  </si>
  <si>
    <t>Signal trading bot project using javascript + web3</t>
  </si>
  <si>
    <t>Poland</t>
  </si>
  <si>
    <t>YTS</t>
  </si>
  <si>
    <t>Ireland</t>
  </si>
  <si>
    <t>Slack</t>
  </si>
  <si>
    <t>Saudi Arabia</t>
  </si>
  <si>
    <t>RWI</t>
  </si>
  <si>
    <t>Building Healthcare Support Websites and Mobile Apps with Svelte, Langchain, and React Native</t>
  </si>
  <si>
    <t>Singapore</t>
  </si>
  <si>
    <t>KKR1</t>
  </si>
  <si>
    <t>Blockchain Job marketplace using MERN, Solana</t>
  </si>
  <si>
    <t>Depin Project using GRPC, Akash, MERN, Cloud Storage integration</t>
  </si>
  <si>
    <t>Israel</t>
  </si>
  <si>
    <t>This is Depin Project, but I am struggling with that due to my lack of knowledge about Depin devleopment</t>
  </si>
  <si>
    <t>My Name</t>
  </si>
  <si>
    <t>Project Type</t>
  </si>
  <si>
    <t>Project Detailed</t>
  </si>
  <si>
    <t>Client Continent</t>
  </si>
  <si>
    <t>Client Nationality</t>
  </si>
  <si>
    <t>My Nationality</t>
  </si>
  <si>
    <t>Project Reference</t>
  </si>
  <si>
    <t>Real Account?</t>
  </si>
  <si>
    <t>DM Invited?</t>
  </si>
  <si>
    <t>Budget range(USD)</t>
  </si>
  <si>
    <t>Total budget</t>
  </si>
  <si>
    <t>Paid Money(USD)</t>
  </si>
  <si>
    <t>Total paid</t>
  </si>
  <si>
    <t>%</t>
  </si>
  <si>
    <t>Milestone count</t>
  </si>
  <si>
    <t>Start Date</t>
  </si>
  <si>
    <t>Duration</t>
  </si>
  <si>
    <t>Payment method</t>
  </si>
  <si>
    <t>Invoicing method</t>
  </si>
  <si>
    <t>Communication Tool</t>
  </si>
  <si>
    <t>Team work?</t>
  </si>
  <si>
    <t>First Task from the Client?</t>
  </si>
  <si>
    <t>Is ended?</t>
  </si>
  <si>
    <t>What I want to say more</t>
  </si>
  <si>
    <t>@dropdown</t>
  </si>
  <si>
    <t>PIC</t>
  </si>
  <si>
    <t>Built CoinMarket today landing page and all token page(filters and get data from specific api) i18n function implementation using Next.js + TailwindCSS</t>
  </si>
  <si>
    <t>HK</t>
  </si>
  <si>
    <t>Philipines</t>
  </si>
  <si>
    <t>Prediction Market Platform using React.js + Node.js</t>
  </si>
  <si>
    <t>South America</t>
  </si>
  <si>
    <t>Brazil</t>
  </si>
  <si>
    <t>Germany</t>
  </si>
  <si>
    <t>Workana</t>
  </si>
  <si>
    <t>RY</t>
  </si>
  <si>
    <t>Building NFT Marketplace using Next.js+Node.js+Solidity+wagmi</t>
  </si>
  <si>
    <t>PCI3</t>
  </si>
  <si>
    <t>Feburary</t>
  </si>
  <si>
    <t>HGS1</t>
  </si>
  <si>
    <t>Building Dapp using React + Next.js + Tailwind CSS + Node.js + Web3</t>
  </si>
  <si>
    <t>HGS2</t>
  </si>
  <si>
    <t>Building Ton Sniper bot using Javascript + Ton</t>
  </si>
  <si>
    <t>RSU2</t>
  </si>
  <si>
    <t>Blockchain Game using Nest.js + Solidity + Web3</t>
  </si>
  <si>
    <t>Discord</t>
  </si>
  <si>
    <t>KSJ1</t>
  </si>
  <si>
    <t>AI-powered PDF Generator: Bubble+Python+GPT API</t>
  </si>
  <si>
    <t>WhatsApp</t>
  </si>
  <si>
    <t>PIC2</t>
  </si>
  <si>
    <t>Game Ticket MarketPlace uisng Typescript, Angular, Express, MongoDB and Several payment integration.</t>
  </si>
  <si>
    <t>Philippines</t>
  </si>
  <si>
    <t>OJS1</t>
  </si>
  <si>
    <t>Extract structured data from Raw data using Python, Selenium, Flask, OpenAI, OCR</t>
  </si>
  <si>
    <t>This project was completed successfully, spare the money with client and upwork fee and tax.</t>
  </si>
  <si>
    <t>OJS2</t>
  </si>
  <si>
    <t xml:space="preserve">Automation data extraction using Python, Scrapy, Flask, MariaDB </t>
  </si>
  <si>
    <t>OHG5</t>
  </si>
  <si>
    <t>Tap To Earn Game using React, Node, Ton</t>
  </si>
  <si>
    <t>RGR4</t>
  </si>
  <si>
    <t>smart wallet integration using ERC4337/6900</t>
  </si>
  <si>
    <t>Latin America</t>
  </si>
  <si>
    <t>Cyprus</t>
  </si>
  <si>
    <t>Due to bad communication and the payment, contract closed and fired.</t>
  </si>
  <si>
    <t>MRY</t>
  </si>
  <si>
    <t>KHI</t>
  </si>
  <si>
    <t>Trading</t>
  </si>
  <si>
    <t>mql4 + Node</t>
  </si>
  <si>
    <t>Bahrain</t>
  </si>
  <si>
    <t>Portugal</t>
  </si>
  <si>
    <t>RJG1</t>
  </si>
  <si>
    <t>Generative AI project using Next.js + TailwindCSS + Flask + Digital Ocean +  OpenAI</t>
  </si>
  <si>
    <t>Belgium</t>
  </si>
  <si>
    <t>PYG1</t>
  </si>
  <si>
    <t>Telegram bot project using Javascript + web3</t>
  </si>
  <si>
    <t>Denmark</t>
  </si>
  <si>
    <t>Canada</t>
  </si>
  <si>
    <t>PCH4</t>
  </si>
  <si>
    <t>Uniswap v2 smart contract with FunC</t>
  </si>
  <si>
    <t>Client said only use Upwork for communication and pay, but acc is blocked.</t>
  </si>
  <si>
    <t>PDI1</t>
  </si>
  <si>
    <r>
      <rPr>
        <sz val="10"/>
        <rFont val="宋体"/>
        <charset val="134"/>
      </rPr>
      <t xml:space="preserve">Dedust, </t>
    </r>
    <r>
      <rPr>
        <u/>
        <sz val="10"/>
        <color rgb="FF1155CC"/>
        <rFont val="宋体"/>
        <charset val="134"/>
      </rPr>
      <t>Ston.fi</t>
    </r>
    <r>
      <rPr>
        <sz val="10"/>
        <rFont val="宋体"/>
        <charset val="134"/>
      </rPr>
      <t>, API integration, Next.js, Node.js</t>
    </r>
  </si>
  <si>
    <t>KH1</t>
  </si>
  <si>
    <t>Telegram Miniapp + Tap-to-earn game</t>
  </si>
  <si>
    <t>PSI</t>
  </si>
  <si>
    <t>Japan company weather disaster prediction system</t>
  </si>
  <si>
    <t>CMS1</t>
  </si>
  <si>
    <t>Australia</t>
  </si>
  <si>
    <t>Turkey</t>
  </si>
  <si>
    <t>This project was paused because I can't use Upwork account in Jul and Aug.</t>
  </si>
  <si>
    <t>OHG3</t>
  </si>
  <si>
    <t>AI Saas platform using Laravel 10, Flask, OpenCV</t>
  </si>
  <si>
    <t>Spain</t>
  </si>
  <si>
    <t>Taiwan</t>
  </si>
  <si>
    <t>technical problem (video generating engine)</t>
  </si>
  <si>
    <t>OHG4</t>
  </si>
  <si>
    <t>Web3 maze telegram game using Web3, Solana smart contract, Unity</t>
  </si>
  <si>
    <t>United Arabic</t>
  </si>
  <si>
    <t>!! Disagreement with the client regarding the first payment issue. He wants a bit long duration for debugging.</t>
  </si>
  <si>
    <t>KRS2</t>
  </si>
  <si>
    <t>CMS Development</t>
  </si>
  <si>
    <t>digital marketing platform development by Wordpress</t>
  </si>
  <si>
    <t>Africa</t>
  </si>
  <si>
    <t>Morocco</t>
  </si>
  <si>
    <t>RGR3</t>
  </si>
  <si>
    <t>Rug bounty tracking system frontend development on Solana using solana-web3.js, Next.js, Figma</t>
  </si>
  <si>
    <t>The client is unresponsive because they're on vacation.</t>
  </si>
  <si>
    <t>CSG</t>
  </si>
  <si>
    <t>Switzerland</t>
  </si>
  <si>
    <t>Web Scraping</t>
  </si>
  <si>
    <t>Product Dashboard using React.js + Python Flask</t>
  </si>
  <si>
    <t>Colombia</t>
  </si>
  <si>
    <t>CRM</t>
  </si>
  <si>
    <t>Build trading cloud service using WHMCS + Virtualizor + ClickFunnels + Ninjatrader</t>
  </si>
  <si>
    <t>OYS</t>
  </si>
  <si>
    <t>Estake Marketing platform using React + TailwindCSS + Express.js + Web3 + Solidity</t>
  </si>
  <si>
    <t>TaiWan</t>
  </si>
  <si>
    <t>Philippine</t>
  </si>
  <si>
    <t>KJS5</t>
  </si>
  <si>
    <t>Indicator Development for 4 platforms using EasyLanguage + NinjaScript + PineScript + ThinkScript</t>
  </si>
  <si>
    <t xml:space="preserve">Started with DM. Doing well now. </t>
  </si>
  <si>
    <t>PYG4</t>
  </si>
  <si>
    <t>DePIN project using Next.js + Ruby</t>
  </si>
  <si>
    <t>PYG5</t>
  </si>
  <si>
    <t>Portfolio Tracking app using Next.js + Rust + Cosmos SDK</t>
  </si>
  <si>
    <t>CHM2</t>
  </si>
  <si>
    <t>AI tracking telegram bot project using javascript + web3</t>
  </si>
  <si>
    <t>YD1</t>
  </si>
  <si>
    <t>China</t>
  </si>
  <si>
    <t>Teams</t>
  </si>
  <si>
    <t>KWS</t>
  </si>
  <si>
    <t>PDI2</t>
  </si>
  <si>
    <t>Ttelegraf, Telegram api, React, Node.js, Mongo db</t>
  </si>
  <si>
    <t>JGH</t>
  </si>
  <si>
    <t>Peru</t>
  </si>
  <si>
    <t>Phillipine</t>
  </si>
  <si>
    <t>The project is in production and testing. After checking everything, we will start the next version.</t>
  </si>
  <si>
    <t>YDH2</t>
  </si>
  <si>
    <t>Developed the Chess game contract with Solana SDK, Rust.</t>
  </si>
  <si>
    <t>PSJ1</t>
  </si>
  <si>
    <t>Built the video platform using React + Node + Devops</t>
  </si>
  <si>
    <t>PSJ2</t>
  </si>
  <si>
    <t>Built the shopify app using React + Node</t>
  </si>
  <si>
    <t>Estonia</t>
  </si>
  <si>
    <t>JRC</t>
  </si>
  <si>
    <t>Image Generation and Scrapping by using AI + Python</t>
  </si>
  <si>
    <t>KCH3</t>
  </si>
  <si>
    <t>Built a Telegram Solana bot using Typescript + Solana/web3.js + jito + Raydium SDK + Jupiter API</t>
  </si>
  <si>
    <t>India</t>
  </si>
  <si>
    <t>PSJ3</t>
  </si>
  <si>
    <t>Built the telegram mini app using React + Node</t>
  </si>
  <si>
    <t>HIS1</t>
  </si>
  <si>
    <t>Building a trading platform landing page using React + Shadcn + Web3.js</t>
  </si>
  <si>
    <t>HIS2</t>
  </si>
  <si>
    <t>Mobile App</t>
  </si>
  <si>
    <t>Building a booking app using React Native + Node.js</t>
  </si>
  <si>
    <t>PCI2</t>
  </si>
  <si>
    <t>Building crypto meme coin platform using React + TailwindCSS</t>
  </si>
  <si>
    <t>This project has been interrupted by a customer's car accident.</t>
  </si>
  <si>
    <t>JUS1</t>
  </si>
  <si>
    <t>Africa Canadian Social App using React&amp;Mantis + Django</t>
  </si>
  <si>
    <t>Uganda</t>
  </si>
  <si>
    <t>RSU1</t>
  </si>
  <si>
    <t>Shift Management App using React + Typescript + TailwindCSS</t>
  </si>
  <si>
    <t>This project is ended because I couldn't join meeting on time.</t>
  </si>
  <si>
    <t>SUJW2</t>
  </si>
  <si>
    <t>Telegram Bot using Python, NodeJS, and Telegram API</t>
  </si>
  <si>
    <t>PKR2</t>
  </si>
  <si>
    <t>Python+telegram bot+Construct3+AWS</t>
  </si>
  <si>
    <t>PKR3</t>
  </si>
  <si>
    <t>.NET+React+Elstar theme+MySQL+SurveyJS+Azure</t>
  </si>
  <si>
    <t>Vietnam</t>
  </si>
  <si>
    <t>Now, on working</t>
  </si>
  <si>
    <t>KJM1</t>
  </si>
  <si>
    <t>Telegram MiniApp using telegraf &amp; telegram api &amp; MERN</t>
  </si>
  <si>
    <t>KJM3</t>
  </si>
  <si>
    <t>KJM4</t>
  </si>
  <si>
    <t>RKS2</t>
  </si>
  <si>
    <t xml:space="preserve">Automation script using Google APIs </t>
  </si>
  <si>
    <t>KSJ</t>
  </si>
  <si>
    <t>React and Django</t>
  </si>
  <si>
    <t>Wise</t>
  </si>
  <si>
    <t>SJM1</t>
  </si>
  <si>
    <t>Paper publication app using NextJS + Langchain + Flask</t>
  </si>
  <si>
    <t>Costa Rica</t>
  </si>
  <si>
    <t>JCB1</t>
  </si>
  <si>
    <t>Energy Week site using Wordpress + PHP + CSS</t>
  </si>
  <si>
    <t>JCB2</t>
  </si>
  <si>
    <t>Renewable Energy Week Conference site using Wordpress + CSS</t>
  </si>
  <si>
    <t>SCH6</t>
  </si>
  <si>
    <t>Chrome Extension using JavaScript</t>
  </si>
  <si>
    <t>PIC3</t>
  </si>
  <si>
    <t>Crypto Trading Telegram Bot using Ethereum</t>
  </si>
  <si>
    <t>He is on vacation.</t>
  </si>
  <si>
    <t>CMS2</t>
  </si>
  <si>
    <t>Trade X ( B2B platform ) design and development</t>
  </si>
  <si>
    <t>OHG1</t>
  </si>
  <si>
    <t>Solana Singal Trading Bot, Raydium pool sniper using TS, Web3, Raydium SDK</t>
  </si>
  <si>
    <t>JaGH1</t>
  </si>
  <si>
    <t>Removal reflection AI tool in eye image by using pyQT, API integration, OpenCV, python</t>
  </si>
  <si>
    <t>Mexico</t>
  </si>
  <si>
    <t>Hongkong</t>
  </si>
  <si>
    <t>JaGH2</t>
  </si>
  <si>
    <t>Telegram Trump Coin tap to win game by using React, Express, MongoDB, Telegram bot, AWS</t>
  </si>
  <si>
    <t>Indonesia</t>
  </si>
  <si>
    <t>JaGH3</t>
  </si>
  <si>
    <t>Telegram Mike token tap to win game by using React, Express, MongoDB, Telegram bot, AWS</t>
  </si>
  <si>
    <t>I paid about this project by using Mike Token. So this payment is not confirmed yet.</t>
  </si>
  <si>
    <t>JaGH4</t>
  </si>
  <si>
    <t>Telegram Cashtree Coin tap to win game by using React, Express, MongoDB, AWS.</t>
  </si>
  <si>
    <t>JaGH5</t>
  </si>
  <si>
    <t>Nodexa token hosting plan platform development by using Next, React, CosmosSDK, Golang</t>
  </si>
  <si>
    <t>JaGH6</t>
  </si>
  <si>
    <t>Blockchain Paydayloan project development by using Next, React, Express, MongoDB, Ethereum, Solidity, Smart contract</t>
  </si>
  <si>
    <t>I paid second weekly payment, but this payment is not confirmed yet.</t>
  </si>
  <si>
    <t>RGR1</t>
  </si>
  <si>
    <t>DeFi platform smart contract building using Solidity and Foundry</t>
  </si>
  <si>
    <t>RGR2</t>
  </si>
  <si>
    <t>Blockchain token reward functionality integration on Wix site. Tech Stack: IOS, Android, Wix, Solidity, Hardhat, Web3.js, React, Google MapAPI</t>
  </si>
  <si>
    <t>Paid $1800 via payoneer but due to don't implement the IOS functionallity exactly, refunded.</t>
  </si>
  <si>
    <t>RGR5</t>
  </si>
  <si>
    <t>Solana chess game contract building(Token transfer and staking function) using Rust, Anchor and SPL</t>
  </si>
  <si>
    <t>France</t>
  </si>
  <si>
    <t>Build softphone middleware using C# + 3CX API + MSDB</t>
  </si>
  <si>
    <t>Freelancer</t>
  </si>
  <si>
    <t>RJG</t>
  </si>
  <si>
    <t>Debate AI System using LLM + Agent + Argument Mining</t>
  </si>
  <si>
    <t xml:space="preserve">Hospitality Chatbot using LLM + AWS + RAG </t>
  </si>
  <si>
    <t>LSR</t>
  </si>
  <si>
    <t>Build Japan company weather disaster prediction system using Vue+AWS+DynamoDB+Vuetify</t>
  </si>
  <si>
    <t>Build Web3 Article Website using Vite.js+ Node + MongoDB+Stripe+TailwindCSS</t>
  </si>
  <si>
    <t>Integration using web3 + React + TailwindCSS</t>
  </si>
  <si>
    <t>KJS1</t>
  </si>
  <si>
    <t>AI trading bot for MT4 &amp; MT5 using MQL 4 + MQL 5 + Python + ML</t>
  </si>
  <si>
    <t>Not successfully completed due to the client's lack of funds, but it was also my fault for not providing the best solution.</t>
  </si>
  <si>
    <t>MCR1</t>
  </si>
  <si>
    <t>Solana / Rust + Jito</t>
  </si>
  <si>
    <t>Paid on $2130 on Upwork real account but $730 was gone as account was suspended.</t>
  </si>
  <si>
    <t>KJU1</t>
  </si>
  <si>
    <t>Building Polkadot Dex using Next.js + Polkadot SDK.</t>
  </si>
  <si>
    <t>PCH3</t>
  </si>
  <si>
    <t>Telegram Tap to Earn Game using React.js + Express + PostgreSQL + Telegram Bot API</t>
  </si>
  <si>
    <t>PJY5</t>
  </si>
  <si>
    <t>KCM</t>
  </si>
  <si>
    <t>MERN, Chrome Extention, OpenAI API</t>
  </si>
  <si>
    <t>OJH</t>
  </si>
  <si>
    <t>Vue.js, Vuetify</t>
  </si>
  <si>
    <t>KSR1</t>
  </si>
  <si>
    <t>Job Marketplace using Next.js, Tailwind CSS, MongoDB, Node.js</t>
  </si>
  <si>
    <t>KKI1</t>
  </si>
  <si>
    <t>Dealer Website using MERN</t>
  </si>
  <si>
    <t>Vault Farming Strategy development using Solidity, Foundry</t>
  </si>
  <si>
    <t>That was for valut strategy contract development, but I failed due to my lack of skills for strategy development.</t>
  </si>
  <si>
    <t>KH2</t>
  </si>
  <si>
    <t>This job ($2,000/month) failed because it requires verification for a real person with a real Upwork account.</t>
  </si>
  <si>
    <t>PCI1</t>
  </si>
  <si>
    <t>Automated E-sign system using Zapier + Python Flask backend</t>
  </si>
  <si>
    <t>JUS2</t>
  </si>
  <si>
    <t>Uber Rider and Driver App using Flutter + Laravel</t>
  </si>
  <si>
    <t>KSJ2</t>
  </si>
  <si>
    <t>AI SaaS Platform: Next+Flask+OpenAI API</t>
  </si>
  <si>
    <t>RGH1</t>
  </si>
  <si>
    <t>PHP+React+Simply.com</t>
  </si>
  <si>
    <t>RGH2</t>
  </si>
  <si>
    <t>Smart contract and Temeplate development</t>
  </si>
  <si>
    <t>PKR1</t>
  </si>
  <si>
    <t>Python+telegram bot+TRONscan API+AWS</t>
  </si>
  <si>
    <t>Client stopped this project and was gonna give me other Mobile App project (iOS).</t>
  </si>
  <si>
    <t>HTS1</t>
  </si>
  <si>
    <t>Indicators and Strategies development using pine script, mql4/5</t>
  </si>
  <si>
    <t>HTS2</t>
  </si>
  <si>
    <t>Trading Algorithm Development using C#</t>
  </si>
  <si>
    <t xml:space="preserve">Germany </t>
  </si>
  <si>
    <t xml:space="preserve"> When I gave him source code, he ended contract suddenly and I didn't receive any money from the client. </t>
  </si>
  <si>
    <t>SJM3</t>
  </si>
  <si>
    <t>Phone number scraping from Hungary using Selenium</t>
  </si>
  <si>
    <t>Hungary</t>
  </si>
  <si>
    <t>JCB3</t>
  </si>
  <si>
    <t>Resolving Smart Contract Issue, Solidity, Foundry</t>
  </si>
  <si>
    <t>SCH1</t>
  </si>
  <si>
    <t>Desktop App for Booking system using PyQT</t>
  </si>
  <si>
    <t>SCH2</t>
  </si>
  <si>
    <t>Lead Generation using ChatGPT (Function Calling)</t>
  </si>
  <si>
    <t>SCH3</t>
  </si>
  <si>
    <t>Token data extraction using Python</t>
  </si>
  <si>
    <t>SCH4</t>
  </si>
  <si>
    <t>Data Scraping and Database Integration using Python + MongoDB</t>
  </si>
  <si>
    <t>Argentina</t>
  </si>
  <si>
    <t>SCH5</t>
  </si>
  <si>
    <t>PIC1</t>
  </si>
  <si>
    <t>Rental website building using React, Node.js, MongoDB</t>
  </si>
  <si>
    <t>OJS3</t>
  </si>
  <si>
    <t>Automation data extraction using  Python</t>
  </si>
  <si>
    <t>OJS4</t>
  </si>
  <si>
    <t>Automation getting cookie using  Python, python-request</t>
  </si>
  <si>
    <t>OJS5</t>
  </si>
  <si>
    <t xml:space="preserve">Automation data extraction using  Python, Selenium, Flask, </t>
  </si>
  <si>
    <t>OJS6</t>
  </si>
  <si>
    <t>Bypassing the bot detection using Python</t>
  </si>
  <si>
    <t>Upwork pending</t>
  </si>
  <si>
    <t>OHG2</t>
  </si>
  <si>
    <t>Reflection remove tool using Python, OpenCV, QT</t>
  </si>
  <si>
    <t>KRS3</t>
  </si>
  <si>
    <t>Woocommerce website building using WordPress</t>
  </si>
  <si>
    <t>KRS4</t>
  </si>
  <si>
    <t>website building for transforming company by WordPress</t>
  </si>
  <si>
    <t>Web scraping using python selenium</t>
  </si>
  <si>
    <t>Token presale using blockchain ethereum+ solidity</t>
  </si>
  <si>
    <t>Total budget was $2500, but only get paid $400. Client didn't pay the rest budget because his token presale was failed.</t>
  </si>
  <si>
    <t>HSN</t>
  </si>
  <si>
    <t>Ethereum + node</t>
  </si>
  <si>
    <t>AI Assistant using LLM + RAG</t>
  </si>
  <si>
    <t>Build TON app using React + Node + MongoDB + TailwindCSS</t>
  </si>
  <si>
    <t>Front-end Development using Nuxt.js</t>
  </si>
  <si>
    <t>KJS2</t>
  </si>
  <si>
    <t>Indicator Conversion from MT4 to MT5 using MQL 4 + MQL 5</t>
  </si>
  <si>
    <t>Small budget but gained good experience and knowledge.</t>
  </si>
  <si>
    <t>KJS3</t>
  </si>
  <si>
    <t>Build the Binance Trading Bot using Python + Binance API</t>
  </si>
  <si>
    <t>A very picky client. But I did my best and got the good feedback from him.</t>
  </si>
  <si>
    <t>KJS4</t>
  </si>
  <si>
    <t>Telegram to MT4 Trading Bot using Python + MQL 4 + Telegram API</t>
  </si>
  <si>
    <t>Small project. Completed within 3 days. Bonus paid from satisfied client.</t>
  </si>
  <si>
    <t>Add several pages to existing website using Next.js + Tailwind CSS</t>
  </si>
  <si>
    <t>completed successfully.</t>
  </si>
  <si>
    <t>MCR2</t>
  </si>
  <si>
    <t>$105 was gone as account was suspended</t>
  </si>
  <si>
    <t>PYG2</t>
  </si>
  <si>
    <t>Trading bot project using Javascript + Jito</t>
  </si>
  <si>
    <t>PYG3</t>
  </si>
  <si>
    <r>
      <rPr>
        <sz val="10"/>
        <rFont val="宋体"/>
        <charset val="134"/>
      </rPr>
      <t xml:space="preserve">NFT marketplace project using Next.js + </t>
    </r>
    <r>
      <rPr>
        <u/>
        <sz val="10"/>
        <color rgb="FF1155CC"/>
        <rFont val="宋体"/>
        <charset val="134"/>
      </rPr>
      <t>Shyft.io</t>
    </r>
    <r>
      <rPr>
        <sz val="10"/>
        <rFont val="宋体"/>
        <charset val="134"/>
      </rPr>
      <t xml:space="preserve"> API.</t>
    </r>
  </si>
  <si>
    <t>KJU2</t>
  </si>
  <si>
    <t>WhatsApp Bot project using Twillio</t>
  </si>
  <si>
    <t>PCH1</t>
  </si>
  <si>
    <t xml:space="preserve">Metamixx DApp using React + Nest.js + Web3 + Smart Contract(Solidity) + MongoDB </t>
  </si>
  <si>
    <t>Pakistan</t>
  </si>
  <si>
    <t>PCH2</t>
  </si>
  <si>
    <t>NFT marketplace project using Next.js + Shyft.io API.</t>
  </si>
  <si>
    <t>PJY1</t>
  </si>
  <si>
    <t>PJY2</t>
  </si>
  <si>
    <t>PJY3</t>
  </si>
  <si>
    <t>I didn't get paid because my Upwork real account was blocked.</t>
  </si>
  <si>
    <t>PJY4</t>
  </si>
  <si>
    <t>client is not responded yet.</t>
  </si>
  <si>
    <t>YD2</t>
  </si>
  <si>
    <t>Romania</t>
  </si>
  <si>
    <t>YD3</t>
  </si>
  <si>
    <t>RJR</t>
  </si>
  <si>
    <t>New Zealand</t>
  </si>
  <si>
    <t>The customer's plans changed and the second milestone was suspended.</t>
  </si>
  <si>
    <t>The customer is traveling.</t>
  </si>
  <si>
    <t>KSR2</t>
  </si>
  <si>
    <t>Meme Token Deploy: Solidity</t>
  </si>
  <si>
    <t>KKI2</t>
  </si>
  <si>
    <t>Chrome Extension using MERN</t>
  </si>
  <si>
    <t>Cypros</t>
  </si>
  <si>
    <t>KH3</t>
  </si>
  <si>
    <t>Image Tag generator platform + Next.js</t>
  </si>
  <si>
    <t>Thailand</t>
  </si>
  <si>
    <t>This task has been completed and I will no longer be able to receive tasks as my identity cannot be verified.</t>
  </si>
  <si>
    <t>KH4</t>
  </si>
  <si>
    <t>Crotia</t>
  </si>
  <si>
    <t>R</t>
  </si>
  <si>
    <t xml:space="preserve"> </t>
  </si>
  <si>
    <t>g</t>
  </si>
  <si>
    <t>Sinapore</t>
  </si>
  <si>
    <t>Messenger</t>
  </si>
  <si>
    <t>GPG key analyzing using cryptography + cybersecurity</t>
  </si>
  <si>
    <t>Web scraping using python + selenium</t>
  </si>
  <si>
    <t>Token presale using blockchain ethereum + solidity</t>
  </si>
  <si>
    <t>DEX platform using Web3 + Next.js</t>
  </si>
  <si>
    <t>Crypto dashboard using Next,js</t>
  </si>
  <si>
    <t>Copy trading API development using mql4 + Node</t>
  </si>
  <si>
    <t>Staking Node development using Ethereum + node</t>
  </si>
  <si>
    <t>Costarica</t>
  </si>
  <si>
    <t>Trading Bot using Python + Solidity + Web3</t>
  </si>
  <si>
    <t>Time Track App using Tauri (Rust + React)</t>
  </si>
  <si>
    <t>Voting Contract Test Documentation (Solidity)</t>
  </si>
  <si>
    <t>Flash Swap Bot using Python + Solidity + Web3</t>
  </si>
  <si>
    <t>Web Development using Next + Prisma + SQLite</t>
  </si>
  <si>
    <t>Web Scraping and Website Update using Python + Selenium + BeautifulSoup</t>
  </si>
  <si>
    <t>Web Development using Wordpress</t>
  </si>
  <si>
    <t>Web Scraping Using Python + Selenium + BeautifulSoup</t>
  </si>
  <si>
    <t>WordPress + PHP</t>
  </si>
  <si>
    <t xml:space="preserve">Shopify + Python + Zapier </t>
  </si>
  <si>
    <t>WordPress</t>
  </si>
  <si>
    <t>Copy Trading Platform using React + Tailwind + Node + PostgreSQL</t>
  </si>
  <si>
    <t>Mql4 to Pinescript converter using Pinescript + Mql4</t>
  </si>
  <si>
    <t>Copy Trading Backend using Node</t>
  </si>
  <si>
    <t>Trading bot using Mql4</t>
  </si>
  <si>
    <t>Project Details</t>
  </si>
  <si>
    <t>HNH</t>
  </si>
  <si>
    <t>Austria</t>
  </si>
  <si>
    <t>YDS</t>
  </si>
  <si>
    <t>KRC</t>
  </si>
  <si>
    <t>Singaporean</t>
  </si>
  <si>
    <t>Australian</t>
  </si>
  <si>
    <t>ATC</t>
  </si>
  <si>
    <t>KYS</t>
  </si>
  <si>
    <t>KIJ</t>
  </si>
  <si>
    <t>Sweden</t>
  </si>
  <si>
    <t>Russia/Malay origin</t>
  </si>
  <si>
    <t>PHG</t>
  </si>
  <si>
    <t>Node.js+ Telegram bot APi+ Prisma</t>
  </si>
  <si>
    <t>KCL</t>
  </si>
  <si>
    <t>HMH</t>
  </si>
  <si>
    <t>Guatemala</t>
  </si>
  <si>
    <t>RHS1</t>
  </si>
  <si>
    <t>RHS2</t>
  </si>
  <si>
    <t>HJH</t>
  </si>
  <si>
    <t>PSY</t>
  </si>
  <si>
    <t>Chatbot development using Vue.js + Nest.js +  Flask</t>
  </si>
  <si>
    <t>Payment Method</t>
  </si>
  <si>
    <t>Invoicing Method</t>
  </si>
  <si>
    <t>Linkdin</t>
  </si>
  <si>
    <t>Team Work</t>
  </si>
  <si>
    <t>Budget Range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</si>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</sst>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7">
    <font>
      <sz val="10"/>
      <color rgb="FF000000"/>
      <name val="Arial"/>
      <charset val="134"/>
      <scheme val="minor"/>
    </font>
    <font>
      <b/>
      <sz val="11"/>
      <color theme="0"/>
      <name val="Arial"/>
      <charset val="134"/>
      <scheme val="minor"/>
    </font>
    <font>
      <b/>
      <sz val="11"/>
      <color rgb="FFFFFFFF"/>
      <name val="Arial"/>
      <charset val="134"/>
      <scheme val="minor"/>
    </font>
    <font>
      <sz val="10"/>
      <color theme="1"/>
      <name val="Arial"/>
      <charset val="134"/>
      <scheme val="minor"/>
    </font>
    <font>
      <sz val="9"/>
      <color rgb="FF000000"/>
      <name val="Arial"/>
      <charset val="134"/>
      <scheme val="minor"/>
    </font>
    <font>
      <b/>
      <sz val="11"/>
      <color rgb="FF1C4587"/>
      <name val="Arial"/>
      <charset val="134"/>
      <scheme val="minor"/>
    </font>
    <font>
      <sz val="10"/>
      <color rgb="FF000000"/>
      <name val="Arial"/>
      <charset val="134"/>
    </font>
    <font>
      <sz val="10"/>
      <color rgb="FF1C4587"/>
      <name val="Arial"/>
      <charset val="134"/>
      <scheme val="minor"/>
    </font>
    <font>
      <sz val="10"/>
      <color theme="1"/>
      <name val="Arial"/>
      <charset val="134"/>
    </font>
    <font>
      <u/>
      <sz val="10"/>
      <color rgb="FF0000FF"/>
      <name val="Arial"/>
      <charset val="134"/>
      <scheme val="minor"/>
    </font>
    <font>
      <b/>
      <sz val="9"/>
      <color rgb="FF1C4587"/>
      <name val="Arial"/>
      <charset val="134"/>
      <scheme val="minor"/>
    </font>
    <font>
      <sz val="9"/>
      <color theme="1"/>
      <name val="Arial"/>
      <charset val="134"/>
      <scheme val="minor"/>
    </font>
    <font>
      <sz val="9"/>
      <color rgb="FF1C4587"/>
      <name val="Arial"/>
      <charset val="134"/>
      <scheme val="minor"/>
    </font>
    <font>
      <sz val="12"/>
      <color theme="1"/>
      <name val="Arial"/>
      <charset val="134"/>
    </font>
    <font>
      <b/>
      <i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name val="宋体"/>
      <charset val="134"/>
    </font>
    <font>
      <u/>
      <sz val="10"/>
      <color rgb="FF1155CC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4A86E8"/>
      </left>
      <right/>
      <top style="medium">
        <color rgb="FF4A86E8"/>
      </top>
      <bottom/>
      <diagonal/>
    </border>
    <border>
      <left/>
      <right/>
      <top style="medium">
        <color rgb="FF4A86E8"/>
      </top>
      <bottom/>
      <diagonal/>
    </border>
    <border>
      <left/>
      <right style="medium">
        <color rgb="FF4A86E8"/>
      </right>
      <top style="medium">
        <color rgb="FF4A86E8"/>
      </top>
      <bottom/>
      <diagonal/>
    </border>
    <border>
      <left style="medium">
        <color rgb="FF4A86E8"/>
      </left>
      <right/>
      <top/>
      <bottom/>
      <diagonal/>
    </border>
    <border>
      <left/>
      <right style="medium">
        <color rgb="FF4A86E8"/>
      </right>
      <top/>
      <bottom/>
      <diagonal/>
    </border>
    <border>
      <left style="medium">
        <color rgb="FF4A86E8"/>
      </left>
      <right/>
      <top/>
      <bottom style="medium">
        <color rgb="FF4A86E8"/>
      </bottom>
      <diagonal/>
    </border>
    <border>
      <left/>
      <right/>
      <top/>
      <bottom style="medium">
        <color rgb="FF4A86E8"/>
      </bottom>
      <diagonal/>
    </border>
    <border>
      <left/>
      <right style="medium">
        <color rgb="FF4A86E8"/>
      </right>
      <top/>
      <bottom style="medium">
        <color rgb="FF4A86E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9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0" borderId="12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6" fillId="11" borderId="12" applyNumberFormat="0" applyAlignment="0" applyProtection="0">
      <alignment vertical="center"/>
    </xf>
    <xf numFmtId="0" fontId="27" fillId="12" borderId="14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3" borderId="0" xfId="0" applyFont="1" applyFill="1"/>
    <xf numFmtId="0" fontId="2" fillId="2" borderId="1" xfId="0" applyFont="1" applyFill="1" applyBorder="1" applyAlignment="1">
      <alignment horizontal="center" wrapText="1"/>
    </xf>
    <xf numFmtId="0" fontId="3" fillId="0" borderId="4" xfId="0" applyFont="1" applyBorder="1" applyAlignment="1"/>
    <xf numFmtId="0" fontId="0" fillId="3" borderId="0" xfId="0" applyFont="1" applyFill="1" applyAlignment="1"/>
    <xf numFmtId="0" fontId="0" fillId="3" borderId="5" xfId="0" applyFont="1" applyFill="1" applyBorder="1" applyAlignment="1"/>
    <xf numFmtId="0" fontId="3" fillId="0" borderId="6" xfId="0" applyFont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3" fontId="0" fillId="3" borderId="0" xfId="0" applyNumberFormat="1" applyFont="1" applyFill="1" applyAlignment="1"/>
    <xf numFmtId="3" fontId="0" fillId="3" borderId="5" xfId="0" applyNumberFormat="1" applyFont="1" applyFill="1" applyBorder="1" applyAlignment="1"/>
    <xf numFmtId="3" fontId="0" fillId="3" borderId="7" xfId="0" applyNumberFormat="1" applyFont="1" applyFill="1" applyBorder="1" applyAlignment="1"/>
    <xf numFmtId="3" fontId="0" fillId="3" borderId="8" xfId="0" applyNumberFormat="1" applyFont="1" applyFill="1" applyBorder="1" applyAlignment="1"/>
    <xf numFmtId="0" fontId="0" fillId="3" borderId="4" xfId="0" applyFont="1" applyFill="1" applyBorder="1" applyAlignment="1"/>
    <xf numFmtId="3" fontId="4" fillId="4" borderId="0" xfId="0" applyNumberFormat="1" applyFont="1" applyFill="1"/>
    <xf numFmtId="3" fontId="4" fillId="4" borderId="5" xfId="0" applyNumberFormat="1" applyFont="1" applyFill="1" applyBorder="1"/>
    <xf numFmtId="0" fontId="4" fillId="4" borderId="0" xfId="0" applyFont="1" applyFill="1"/>
    <xf numFmtId="0" fontId="4" fillId="4" borderId="5" xfId="0" applyFont="1" applyFill="1" applyBorder="1"/>
    <xf numFmtId="0" fontId="0" fillId="3" borderId="6" xfId="0" applyFont="1" applyFill="1" applyBorder="1" applyAlignment="1"/>
    <xf numFmtId="0" fontId="4" fillId="4" borderId="7" xfId="0" applyFont="1" applyFill="1" applyBorder="1"/>
    <xf numFmtId="0" fontId="4" fillId="4" borderId="8" xfId="0" applyFont="1" applyFill="1" applyBorder="1"/>
    <xf numFmtId="0" fontId="5" fillId="5" borderId="0" xfId="0" applyFont="1" applyFill="1" applyAlignment="1">
      <alignment horizontal="center" wrapText="1"/>
    </xf>
    <xf numFmtId="0" fontId="3" fillId="0" borderId="0" xfId="0" applyFont="1" applyAlignment="1"/>
    <xf numFmtId="0" fontId="3" fillId="6" borderId="0" xfId="0" applyFont="1" applyFill="1" applyAlignment="1"/>
    <xf numFmtId="0" fontId="6" fillId="4" borderId="0" xfId="0" applyFont="1" applyFill="1" applyAlignment="1">
      <alignment horizontal="left"/>
    </xf>
    <xf numFmtId="0" fontId="3" fillId="0" borderId="0" xfId="0" applyFont="1"/>
    <xf numFmtId="0" fontId="3" fillId="6" borderId="0" xfId="0" applyFont="1" applyFill="1"/>
    <xf numFmtId="0" fontId="7" fillId="5" borderId="0" xfId="0" applyFont="1" applyFill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8" fillId="0" borderId="0" xfId="0" applyFont="1" applyAlignment="1">
      <alignment horizontal="right"/>
    </xf>
    <xf numFmtId="0" fontId="8" fillId="3" borderId="0" xfId="0" applyFont="1" applyFill="1" applyAlignment="1"/>
    <xf numFmtId="0" fontId="3" fillId="3" borderId="0" xfId="0" applyFont="1" applyFill="1" applyAlignment="1"/>
    <xf numFmtId="0" fontId="8" fillId="7" borderId="0" xfId="0" applyFont="1" applyFill="1" applyAlignment="1"/>
    <xf numFmtId="0" fontId="10" fillId="5" borderId="0" xfId="0" applyFont="1" applyFill="1" applyAlignment="1">
      <alignment horizontal="center" wrapText="1"/>
    </xf>
    <xf numFmtId="0" fontId="11" fillId="0" borderId="0" xfId="0" applyFont="1" applyAlignment="1"/>
    <xf numFmtId="0" fontId="11" fillId="8" borderId="0" xfId="0" applyFont="1" applyFill="1" applyAlignment="1"/>
    <xf numFmtId="0" fontId="3" fillId="8" borderId="0" xfId="0" applyFont="1" applyFill="1" applyAlignment="1"/>
    <xf numFmtId="0" fontId="6" fillId="8" borderId="0" xfId="0" applyFont="1" applyFill="1" applyAlignment="1">
      <alignment horizontal="left"/>
    </xf>
    <xf numFmtId="0" fontId="11" fillId="0" borderId="0" xfId="0" applyFont="1"/>
    <xf numFmtId="0" fontId="11" fillId="8" borderId="0" xfId="0" applyFont="1" applyFill="1"/>
    <xf numFmtId="0" fontId="12" fillId="5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9" fontId="3" fillId="0" borderId="0" xfId="0" applyNumberFormat="1" applyFont="1" applyAlignment="1"/>
    <xf numFmtId="3" fontId="3" fillId="0" borderId="0" xfId="0" applyNumberFormat="1" applyFont="1" applyAlignment="1"/>
    <xf numFmtId="0" fontId="13" fillId="0" borderId="0" xfId="0" applyFont="1" applyAlignment="1">
      <alignment horizontal="left"/>
    </xf>
    <xf numFmtId="0" fontId="14" fillId="0" borderId="0" xfId="0" applyFont="1" applyAlignment="1"/>
    <xf numFmtId="0" fontId="3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paid vs. Project Type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analysis!$A$2:$A$11</c:f>
              <c:strCache>
                <c:ptCount val="10"/>
                <c:pt idx="0">
                  <c:v>AI</c:v>
                </c:pt>
                <c:pt idx="1">
                  <c:v>Blockchain</c:v>
                </c:pt>
                <c:pt idx="2">
                  <c:v>Web Scraping</c:v>
                </c:pt>
                <c:pt idx="3">
                  <c:v>Bot Development</c:v>
                </c:pt>
                <c:pt idx="4">
                  <c:v>Mobile App</c:v>
                </c:pt>
                <c:pt idx="5">
                  <c:v>Web Development</c:v>
                </c:pt>
                <c:pt idx="6">
                  <c:v>Trading</c:v>
                </c:pt>
                <c:pt idx="7">
                  <c:v>CMS Development</c:v>
                </c:pt>
                <c:pt idx="8">
                  <c:v>Desktop App</c:v>
                </c:pt>
                <c:pt idx="9">
                  <c:v>Others</c:v>
                </c:pt>
              </c:strCache>
            </c:strRef>
          </c:cat>
          <c:val>
            <c:numRef>
              <c:f>analysis!$C$2:$C$11</c:f>
              <c:numCache>
                <c:formatCode>General</c:formatCode>
                <c:ptCount val="10"/>
                <c:pt idx="0">
                  <c:v>34195</c:v>
                </c:pt>
                <c:pt idx="1">
                  <c:v>74718</c:v>
                </c:pt>
                <c:pt idx="2">
                  <c:v>7060</c:v>
                </c:pt>
                <c:pt idx="3">
                  <c:v>43320</c:v>
                </c:pt>
                <c:pt idx="4">
                  <c:v>800</c:v>
                </c:pt>
                <c:pt idx="5">
                  <c:v>160600</c:v>
                </c:pt>
                <c:pt idx="6">
                  <c:v>16200</c:v>
                </c:pt>
                <c:pt idx="7">
                  <c:v>8630</c:v>
                </c:pt>
                <c:pt idx="8" c:formatCode="#,##0">
                  <c:v>17950</c:v>
                </c:pt>
                <c:pt idx="9">
                  <c:v>7750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6421583"/>
        <c:axId val="1116993739"/>
      </c:barChart>
      <c:catAx>
        <c:axId val="1106421583"/>
        <c:scaling>
          <c:orientation val="maxMin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Project Type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16993739"/>
        <c:crosses val="autoZero"/>
        <c:auto val="1"/>
        <c:lblAlgn val="ctr"/>
        <c:lblOffset val="100"/>
        <c:noMultiLvlLbl val="0"/>
      </c:catAx>
      <c:valAx>
        <c:axId val="1116993739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paid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06421583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paid vs. Client Continent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analysis!$A$14:$A$19</c:f>
              <c:strCache>
                <c:ptCount val="6"/>
                <c:pt idx="0">
                  <c:v>Europe</c:v>
                </c:pt>
                <c:pt idx="1">
                  <c:v>North America</c:v>
                </c:pt>
                <c:pt idx="2">
                  <c:v>South America</c:v>
                </c:pt>
                <c:pt idx="3">
                  <c:v>Latin America</c:v>
                </c:pt>
                <c:pt idx="4">
                  <c:v>Asia</c:v>
                </c:pt>
                <c:pt idx="5">
                  <c:v>Africa</c:v>
                </c:pt>
              </c:strCache>
            </c:strRef>
          </c:cat>
          <c:val>
            <c:numRef>
              <c:f>analysis!$C$14:$C$19</c:f>
              <c:numCache>
                <c:formatCode>General</c:formatCode>
                <c:ptCount val="6"/>
                <c:pt idx="0">
                  <c:v>165233</c:v>
                </c:pt>
                <c:pt idx="1" c:formatCode="#,##0">
                  <c:v>126515</c:v>
                </c:pt>
                <c:pt idx="2">
                  <c:v>8100</c:v>
                </c:pt>
                <c:pt idx="3">
                  <c:v>4900</c:v>
                </c:pt>
                <c:pt idx="4">
                  <c:v>62775</c:v>
                </c:pt>
                <c:pt idx="5">
                  <c:v>3200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2323350"/>
        <c:axId val="1094504599"/>
      </c:barChart>
      <c:catAx>
        <c:axId val="1132323350"/>
        <c:scaling>
          <c:orientation val="maxMin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 Continent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94504599"/>
        <c:crosses val="autoZero"/>
        <c:auto val="1"/>
        <c:lblAlgn val="ctr"/>
        <c:lblOffset val="100"/>
        <c:noMultiLvlLbl val="0"/>
      </c:catAx>
      <c:valAx>
        <c:axId val="1094504599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paid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32323350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paid vs. Project Reference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tx>
            <c:strRef>
              <c:f>analysis!$C$21</c:f>
              <c:strCache>
                <c:ptCount val="1"/>
                <c:pt idx="0">
                  <c:v>Total paid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analysis!$A$22:$A$28</c:f>
              <c:strCache>
                <c:ptCount val="7"/>
                <c:pt idx="0">
                  <c:v>Upwork</c:v>
                </c:pt>
                <c:pt idx="1">
                  <c:v>Freelancer</c:v>
                </c:pt>
                <c:pt idx="2">
                  <c:v>Workana</c:v>
                </c:pt>
                <c:pt idx="3">
                  <c:v>Telegram</c:v>
                </c:pt>
                <c:pt idx="4">
                  <c:v>Discord</c:v>
                </c:pt>
                <c:pt idx="5">
                  <c:v>Linkdin</c:v>
                </c:pt>
                <c:pt idx="6">
                  <c:v>Others</c:v>
                </c:pt>
              </c:strCache>
            </c:strRef>
          </c:cat>
          <c:val>
            <c:numRef>
              <c:f>analysis!$C$22:$C$28</c:f>
              <c:numCache>
                <c:formatCode>General</c:formatCode>
                <c:ptCount val="7"/>
                <c:pt idx="0">
                  <c:v>289483</c:v>
                </c:pt>
                <c:pt idx="1">
                  <c:v>2430</c:v>
                </c:pt>
                <c:pt idx="2">
                  <c:v>19550</c:v>
                </c:pt>
                <c:pt idx="3">
                  <c:v>35360</c:v>
                </c:pt>
                <c:pt idx="4">
                  <c:v>4950</c:v>
                </c:pt>
                <c:pt idx="5">
                  <c:v>0</c:v>
                </c:pt>
                <c:pt idx="6">
                  <c:v>19450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52703612"/>
        <c:axId val="2108326373"/>
      </c:barChart>
      <c:catAx>
        <c:axId val="852703612"/>
        <c:scaling>
          <c:orientation val="maxMin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Project Reference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108326373"/>
        <c:crosses val="autoZero"/>
        <c:auto val="1"/>
        <c:lblAlgn val="ctr"/>
        <c:lblOffset val="100"/>
        <c:noMultiLvlLbl val="0"/>
      </c:catAx>
      <c:valAx>
        <c:axId val="2108326373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paid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852703612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paid vs. Real Account?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analysis!$A$31:$A$32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analysis!$C$31:$C$32</c:f>
              <c:numCache>
                <c:formatCode>General</c:formatCode>
                <c:ptCount val="2"/>
                <c:pt idx="0">
                  <c:v>112123</c:v>
                </c:pt>
                <c:pt idx="1">
                  <c:v>259100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01377478"/>
        <c:axId val="2111642168"/>
      </c:barChart>
      <c:catAx>
        <c:axId val="701377478"/>
        <c:scaling>
          <c:orientation val="maxMin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Real Account?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111642168"/>
        <c:crosses val="autoZero"/>
        <c:auto val="1"/>
        <c:lblAlgn val="ctr"/>
        <c:lblOffset val="100"/>
        <c:noMultiLvlLbl val="0"/>
      </c:catAx>
      <c:valAx>
        <c:axId val="2111642168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paid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701377478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paid vs. DM Invited?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analysis!$A$35:$A$36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analysis!$C$35:$C$36</c:f>
              <c:numCache>
                <c:formatCode>General</c:formatCode>
                <c:ptCount val="2"/>
                <c:pt idx="0">
                  <c:v>38590</c:v>
                </c:pt>
                <c:pt idx="1">
                  <c:v>332633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9206377"/>
        <c:axId val="640089573"/>
      </c:barChart>
      <c:catAx>
        <c:axId val="1519206377"/>
        <c:scaling>
          <c:orientation val="maxMin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DM Invited?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640089573"/>
        <c:crosses val="autoZero"/>
        <c:auto val="1"/>
        <c:lblAlgn val="ctr"/>
        <c:lblOffset val="100"/>
        <c:noMultiLvlLbl val="0"/>
      </c:catAx>
      <c:valAx>
        <c:axId val="640089573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paid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19206377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paid vs. Start Date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tx>
            <c:strRef>
              <c:f>analysis!$C$38</c:f>
              <c:strCache>
                <c:ptCount val="1"/>
                <c:pt idx="0">
                  <c:v>Total paid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analysis!$A$39:$A$46</c:f>
              <c:strCache>
                <c:ptCount val="8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Last Year</c:v>
                </c:pt>
              </c:strCache>
            </c:strRef>
          </c:cat>
          <c:val>
            <c:numRef>
              <c:f>analysis!$C$39:$C$46</c:f>
              <c:numCache>
                <c:formatCode>General</c:formatCode>
                <c:ptCount val="8"/>
                <c:pt idx="0">
                  <c:v>6750</c:v>
                </c:pt>
                <c:pt idx="1">
                  <c:v>0</c:v>
                </c:pt>
                <c:pt idx="2">
                  <c:v>25500</c:v>
                </c:pt>
                <c:pt idx="3">
                  <c:v>34000</c:v>
                </c:pt>
                <c:pt idx="4">
                  <c:v>113143</c:v>
                </c:pt>
                <c:pt idx="5">
                  <c:v>101570</c:v>
                </c:pt>
                <c:pt idx="6">
                  <c:v>30790</c:v>
                </c:pt>
                <c:pt idx="7" c:formatCode="#,##0">
                  <c:v>45570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2562723"/>
        <c:axId val="1475505136"/>
      </c:barChart>
      <c:catAx>
        <c:axId val="932562723"/>
        <c:scaling>
          <c:orientation val="maxMin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Start Date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75505136"/>
        <c:crosses val="autoZero"/>
        <c:auto val="1"/>
        <c:lblAlgn val="ctr"/>
        <c:lblOffset val="100"/>
        <c:noMultiLvlLbl val="0"/>
      </c:catAx>
      <c:valAx>
        <c:axId val="1475505136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paid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32562723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paid vs. Duration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analysis!$F$2:$F$3</c:f>
              <c:strCache>
                <c:ptCount val="2"/>
                <c:pt idx="0">
                  <c:v>Long Term</c:v>
                </c:pt>
                <c:pt idx="1">
                  <c:v>Short Term</c:v>
                </c:pt>
              </c:strCache>
            </c:strRef>
          </c:cat>
          <c:val>
            <c:numRef>
              <c:f>analysis!$H$2:$H$3</c:f>
              <c:numCache>
                <c:formatCode>General</c:formatCode>
                <c:ptCount val="2"/>
                <c:pt idx="0">
                  <c:v>278265</c:v>
                </c:pt>
                <c:pt idx="1">
                  <c:v>92958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267838"/>
        <c:axId val="354649966"/>
      </c:barChart>
      <c:catAx>
        <c:axId val="121267838"/>
        <c:scaling>
          <c:orientation val="maxMin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Duration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354649966"/>
        <c:crosses val="autoZero"/>
        <c:auto val="1"/>
        <c:lblAlgn val="ctr"/>
        <c:lblOffset val="100"/>
        <c:noMultiLvlLbl val="0"/>
      </c:catAx>
      <c:valAx>
        <c:axId val="354649966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paid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1267838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paid vs. Payment Method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analysis!$F$6:$F$10</c:f>
              <c:strCache>
                <c:ptCount val="5"/>
                <c:pt idx="0">
                  <c:v>Crypto</c:v>
                </c:pt>
                <c:pt idx="1">
                  <c:v>Paypal</c:v>
                </c:pt>
                <c:pt idx="2">
                  <c:v>Payoneer</c:v>
                </c:pt>
                <c:pt idx="3">
                  <c:v>Wise</c:v>
                </c:pt>
                <c:pt idx="4">
                  <c:v>Others</c:v>
                </c:pt>
              </c:strCache>
            </c:strRef>
          </c:cat>
          <c:val>
            <c:numRef>
              <c:f>analysis!$H$6:$H$10</c:f>
              <c:numCache>
                <c:formatCode>General</c:formatCode>
                <c:ptCount val="5"/>
                <c:pt idx="0">
                  <c:v>251228</c:v>
                </c:pt>
                <c:pt idx="1" c:formatCode="#,##0">
                  <c:v>33030</c:v>
                </c:pt>
                <c:pt idx="2">
                  <c:v>69485</c:v>
                </c:pt>
                <c:pt idx="3">
                  <c:v>6780</c:v>
                </c:pt>
                <c:pt idx="4">
                  <c:v>10700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2570663"/>
        <c:axId val="1539503114"/>
      </c:barChart>
      <c:catAx>
        <c:axId val="1002570663"/>
        <c:scaling>
          <c:orientation val="maxMin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Payment Method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39503114"/>
        <c:crosses val="autoZero"/>
        <c:auto val="1"/>
        <c:lblAlgn val="ctr"/>
        <c:lblOffset val="100"/>
        <c:noMultiLvlLbl val="0"/>
      </c:catAx>
      <c:valAx>
        <c:axId val="1539503114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paid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02570663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paid vs. Invoicing Method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analysis!$F$13:$F$15</c:f>
              <c:strCache>
                <c:ptCount val="3"/>
                <c:pt idx="0">
                  <c:v>Monthly</c:v>
                </c:pt>
                <c:pt idx="1">
                  <c:v>Weekly</c:v>
                </c:pt>
                <c:pt idx="2">
                  <c:v>Fixed</c:v>
                </c:pt>
              </c:strCache>
            </c:strRef>
          </c:cat>
          <c:val>
            <c:numRef>
              <c:f>analysis!$H$13:$H$15</c:f>
              <c:numCache>
                <c:formatCode>General</c:formatCode>
                <c:ptCount val="3"/>
                <c:pt idx="0">
                  <c:v>56900</c:v>
                </c:pt>
                <c:pt idx="1">
                  <c:v>96710</c:v>
                </c:pt>
                <c:pt idx="2">
                  <c:v>217613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28541495"/>
        <c:axId val="1633134721"/>
      </c:barChart>
      <c:catAx>
        <c:axId val="1728541495"/>
        <c:scaling>
          <c:orientation val="maxMin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Invoicing Method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633134721"/>
        <c:crosses val="autoZero"/>
        <c:auto val="1"/>
        <c:lblAlgn val="ctr"/>
        <c:lblOffset val="100"/>
        <c:noMultiLvlLbl val="0"/>
      </c:catAx>
      <c:valAx>
        <c:axId val="1633134721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paid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28541495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paid vs. Communication Tool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analysis!$F$18:$F$29</c:f>
              <c:strCache>
                <c:ptCount val="12"/>
                <c:pt idx="0">
                  <c:v>Upwork</c:v>
                </c:pt>
                <c:pt idx="1">
                  <c:v>Freelancer</c:v>
                </c:pt>
                <c:pt idx="2">
                  <c:v>Telegram</c:v>
                </c:pt>
                <c:pt idx="3">
                  <c:v>Discord</c:v>
                </c:pt>
                <c:pt idx="4">
                  <c:v>Skype</c:v>
                </c:pt>
                <c:pt idx="5">
                  <c:v>Signal</c:v>
                </c:pt>
                <c:pt idx="6">
                  <c:v>Teams</c:v>
                </c:pt>
                <c:pt idx="7">
                  <c:v>WhatsApp</c:v>
                </c:pt>
                <c:pt idx="8">
                  <c:v>GMail</c:v>
                </c:pt>
                <c:pt idx="9">
                  <c:v>Slack</c:v>
                </c:pt>
                <c:pt idx="10">
                  <c:v>Google Chat</c:v>
                </c:pt>
                <c:pt idx="11">
                  <c:v>Others</c:v>
                </c:pt>
              </c:strCache>
            </c:strRef>
          </c:cat>
          <c:val>
            <c:numRef>
              <c:f>analysis!$H$18:$H$29</c:f>
              <c:numCache>
                <c:formatCode>General</c:formatCode>
                <c:ptCount val="12"/>
                <c:pt idx="0">
                  <c:v>15335</c:v>
                </c:pt>
                <c:pt idx="1">
                  <c:v>0</c:v>
                </c:pt>
                <c:pt idx="2">
                  <c:v>173228</c:v>
                </c:pt>
                <c:pt idx="3">
                  <c:v>10700</c:v>
                </c:pt>
                <c:pt idx="4">
                  <c:v>15775</c:v>
                </c:pt>
                <c:pt idx="5">
                  <c:v>4500</c:v>
                </c:pt>
                <c:pt idx="6">
                  <c:v>2800</c:v>
                </c:pt>
                <c:pt idx="7">
                  <c:v>29335</c:v>
                </c:pt>
                <c:pt idx="8" c:formatCode="#,##0">
                  <c:v>18200</c:v>
                </c:pt>
                <c:pt idx="9">
                  <c:v>91600</c:v>
                </c:pt>
                <c:pt idx="10">
                  <c:v>7850</c:v>
                </c:pt>
                <c:pt idx="11">
                  <c:v>1900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7947534"/>
        <c:axId val="2120274153"/>
      </c:barChart>
      <c:catAx>
        <c:axId val="2017947534"/>
        <c:scaling>
          <c:orientation val="maxMin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Communication Tool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120274153"/>
        <c:crosses val="autoZero"/>
        <c:auto val="1"/>
        <c:lblAlgn val="ctr"/>
        <c:lblOffset val="100"/>
        <c:noMultiLvlLbl val="0"/>
      </c:catAx>
      <c:valAx>
        <c:axId val="2120274153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paid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17947534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paid vs. Team Work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analysis!$F$32:$F$33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analysis!$H$32:$H$33</c:f>
              <c:numCache>
                <c:formatCode>General</c:formatCode>
                <c:ptCount val="2"/>
                <c:pt idx="0">
                  <c:v>181440</c:v>
                </c:pt>
                <c:pt idx="1" c:formatCode="#,##0">
                  <c:v>189783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1717557"/>
        <c:axId val="388589378"/>
      </c:barChart>
      <c:catAx>
        <c:axId val="481717557"/>
        <c:scaling>
          <c:orientation val="maxMin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Team Work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388589378"/>
        <c:crosses val="autoZero"/>
        <c:auto val="1"/>
        <c:lblAlgn val="ctr"/>
        <c:lblOffset val="100"/>
        <c:noMultiLvlLbl val="0"/>
      </c:catAx>
      <c:valAx>
        <c:axId val="388589378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paid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81717557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paid vs. Client Nationality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analysis!$K$2:$K$46</c:f>
              <c:strCache>
                <c:ptCount val="45"/>
                <c:pt idx="0">
                  <c:v>US</c:v>
                </c:pt>
                <c:pt idx="1">
                  <c:v>Australia</c:v>
                </c:pt>
                <c:pt idx="2">
                  <c:v>Denmark</c:v>
                </c:pt>
                <c:pt idx="3">
                  <c:v>UAE</c:v>
                </c:pt>
                <c:pt idx="4">
                  <c:v>Spain</c:v>
                </c:pt>
                <c:pt idx="5">
                  <c:v>Germany</c:v>
                </c:pt>
                <c:pt idx="6">
                  <c:v>Hungary</c:v>
                </c:pt>
                <c:pt idx="7">
                  <c:v>Japan</c:v>
                </c:pt>
                <c:pt idx="8">
                  <c:v>Argentina</c:v>
                </c:pt>
                <c:pt idx="9">
                  <c:v>Canada</c:v>
                </c:pt>
                <c:pt idx="10">
                  <c:v>Estonia</c:v>
                </c:pt>
                <c:pt idx="11">
                  <c:v>Mexico</c:v>
                </c:pt>
                <c:pt idx="12">
                  <c:v>Malaysia</c:v>
                </c:pt>
                <c:pt idx="13">
                  <c:v>Turkey</c:v>
                </c:pt>
                <c:pt idx="14">
                  <c:v>Singapore</c:v>
                </c:pt>
                <c:pt idx="15">
                  <c:v>UK</c:v>
                </c:pt>
                <c:pt idx="16">
                  <c:v>Ireland</c:v>
                </c:pt>
                <c:pt idx="17">
                  <c:v>Pakistan</c:v>
                </c:pt>
                <c:pt idx="18">
                  <c:v>Israel</c:v>
                </c:pt>
                <c:pt idx="19">
                  <c:v>Romania</c:v>
                </c:pt>
                <c:pt idx="20">
                  <c:v>New Zealand</c:v>
                </c:pt>
                <c:pt idx="21">
                  <c:v>Brazil</c:v>
                </c:pt>
                <c:pt idx="22">
                  <c:v>Cypros</c:v>
                </c:pt>
                <c:pt idx="23">
                  <c:v>Thailand</c:v>
                </c:pt>
                <c:pt idx="24">
                  <c:v>Crotia</c:v>
                </c:pt>
                <c:pt idx="25">
                  <c:v>UA</c:v>
                </c:pt>
                <c:pt idx="26">
                  <c:v>HK</c:v>
                </c:pt>
                <c:pt idx="27">
                  <c:v>India</c:v>
                </c:pt>
                <c:pt idx="28">
                  <c:v>Uganda</c:v>
                </c:pt>
                <c:pt idx="29">
                  <c:v>Italy</c:v>
                </c:pt>
                <c:pt idx="30">
                  <c:v>Costa Rica</c:v>
                </c:pt>
                <c:pt idx="31">
                  <c:v>Vietnam</c:v>
                </c:pt>
                <c:pt idx="32">
                  <c:v>Indonesia</c:v>
                </c:pt>
                <c:pt idx="33">
                  <c:v>Switzerland</c:v>
                </c:pt>
                <c:pt idx="34">
                  <c:v>France</c:v>
                </c:pt>
                <c:pt idx="35">
                  <c:v>Morocco</c:v>
                </c:pt>
                <c:pt idx="36">
                  <c:v>Colombia</c:v>
                </c:pt>
                <c:pt idx="37">
                  <c:v>TaiWan</c:v>
                </c:pt>
                <c:pt idx="38">
                  <c:v>Cyprus</c:v>
                </c:pt>
                <c:pt idx="39">
                  <c:v>Peru</c:v>
                </c:pt>
                <c:pt idx="40">
                  <c:v>Venezuela</c:v>
                </c:pt>
                <c:pt idx="41">
                  <c:v>Bahrain</c:v>
                </c:pt>
                <c:pt idx="42">
                  <c:v>Belgium</c:v>
                </c:pt>
                <c:pt idx="43">
                  <c:v>Poland</c:v>
                </c:pt>
                <c:pt idx="44">
                  <c:v>Saudi Arabia</c:v>
                </c:pt>
              </c:strCache>
            </c:strRef>
          </c:cat>
          <c:val>
            <c:numRef>
              <c:f>analysis!$M$2:$M$46</c:f>
              <c:numCache>
                <c:formatCode>#,##0</c:formatCode>
                <c:ptCount val="45"/>
                <c:pt idx="0">
                  <c:v>124845</c:v>
                </c:pt>
                <c:pt idx="1" c:formatCode="General">
                  <c:v>3150</c:v>
                </c:pt>
                <c:pt idx="2" c:formatCode="General">
                  <c:v>6160</c:v>
                </c:pt>
                <c:pt idx="3" c:formatCode="General">
                  <c:v>14200</c:v>
                </c:pt>
                <c:pt idx="4" c:formatCode="General">
                  <c:v>7493</c:v>
                </c:pt>
                <c:pt idx="5" c:formatCode="General">
                  <c:v>500</c:v>
                </c:pt>
                <c:pt idx="6" c:formatCode="General">
                  <c:v>1450</c:v>
                </c:pt>
                <c:pt idx="7" c:formatCode="General">
                  <c:v>10605</c:v>
                </c:pt>
                <c:pt idx="8" c:formatCode="General">
                  <c:v>610</c:v>
                </c:pt>
                <c:pt idx="9" c:formatCode="General">
                  <c:v>760</c:v>
                </c:pt>
                <c:pt idx="10" c:formatCode="General">
                  <c:v>2000</c:v>
                </c:pt>
                <c:pt idx="11" c:formatCode="General">
                  <c:v>1400</c:v>
                </c:pt>
                <c:pt idx="12" c:formatCode="General">
                  <c:v>3475</c:v>
                </c:pt>
                <c:pt idx="13" c:formatCode="General">
                  <c:v>700</c:v>
                </c:pt>
                <c:pt idx="14" c:formatCode="General">
                  <c:v>6275</c:v>
                </c:pt>
                <c:pt idx="15" c:formatCode="General">
                  <c:v>42310</c:v>
                </c:pt>
                <c:pt idx="16" c:formatCode="General">
                  <c:v>61320</c:v>
                </c:pt>
                <c:pt idx="17" c:formatCode="General">
                  <c:v>500</c:v>
                </c:pt>
                <c:pt idx="18" c:formatCode="General">
                  <c:v>2300</c:v>
                </c:pt>
                <c:pt idx="19" c:formatCode="General">
                  <c:v>200</c:v>
                </c:pt>
                <c:pt idx="20" c:formatCode="General">
                  <c:v>500</c:v>
                </c:pt>
                <c:pt idx="21" c:formatCode="General">
                  <c:v>2300</c:v>
                </c:pt>
                <c:pt idx="22" c:formatCode="General">
                  <c:v>500</c:v>
                </c:pt>
                <c:pt idx="23" c:formatCode="General">
                  <c:v>900</c:v>
                </c:pt>
                <c:pt idx="24" c:formatCode="General">
                  <c:v>500</c:v>
                </c:pt>
                <c:pt idx="25" c:formatCode="General">
                  <c:v>5300</c:v>
                </c:pt>
                <c:pt idx="26" c:formatCode="General">
                  <c:v>0</c:v>
                </c:pt>
                <c:pt idx="27" c:formatCode="General">
                  <c:v>1000</c:v>
                </c:pt>
                <c:pt idx="28" c:formatCode="General">
                  <c:v>2000</c:v>
                </c:pt>
                <c:pt idx="29" c:formatCode="General">
                  <c:v>8100</c:v>
                </c:pt>
                <c:pt idx="30" c:formatCode="General">
                  <c:v>2000</c:v>
                </c:pt>
                <c:pt idx="31" c:formatCode="General">
                  <c:v>1300</c:v>
                </c:pt>
                <c:pt idx="32" c:formatCode="General">
                  <c:v>1800</c:v>
                </c:pt>
                <c:pt idx="33" c:formatCode="General">
                  <c:v>1100</c:v>
                </c:pt>
                <c:pt idx="34" c:formatCode="General">
                  <c:v>1600</c:v>
                </c:pt>
                <c:pt idx="35" c:formatCode="General">
                  <c:v>1200</c:v>
                </c:pt>
                <c:pt idx="36" c:formatCode="General">
                  <c:v>1200</c:v>
                </c:pt>
                <c:pt idx="37" c:formatCode="General">
                  <c:v>1270</c:v>
                </c:pt>
                <c:pt idx="38" c:formatCode="General">
                  <c:v>2000</c:v>
                </c:pt>
                <c:pt idx="39" c:formatCode="General">
                  <c:v>2900</c:v>
                </c:pt>
                <c:pt idx="40" c:formatCode="General">
                  <c:v>3500</c:v>
                </c:pt>
                <c:pt idx="41" c:formatCode="General">
                  <c:v>2400</c:v>
                </c:pt>
                <c:pt idx="42" c:formatCode="General">
                  <c:v>4000</c:v>
                </c:pt>
                <c:pt idx="43" c:formatCode="General">
                  <c:v>9600</c:v>
                </c:pt>
                <c:pt idx="44" c:formatCode="General">
                  <c:v>6000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30159099"/>
        <c:axId val="1920179282"/>
      </c:barChart>
      <c:catAx>
        <c:axId val="1630159099"/>
        <c:scaling>
          <c:orientation val="maxMin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Client Nationality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20179282"/>
        <c:crosses val="autoZero"/>
        <c:auto val="1"/>
        <c:lblAlgn val="ctr"/>
        <c:lblOffset val="100"/>
        <c:noMultiLvlLbl val="0"/>
      </c:catAx>
      <c:valAx>
        <c:axId val="192017928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paid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630159099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paid vs. Budget Range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bar"/>
        <c:grouping val="none"/>
        <c:varyColors val="0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0"/>
          <c:dLbls>
            <c:delete val="1"/>
          </c:dLbls>
          <c:cat>
            <c:strRef>
              <c:f>analysis!$F$36:$F$40</c:f>
              <c:strCache>
                <c:ptCount val="5"/>
                <c:pt idx="0">
                  <c:v>Over 5000</c:v>
                </c:pt>
                <c:pt idx="1">
                  <c:v>3000-5000</c:v>
                </c:pt>
                <c:pt idx="2">
                  <c:v>2000-3000</c:v>
                </c:pt>
                <c:pt idx="3">
                  <c:v>1000-2000</c:v>
                </c:pt>
                <c:pt idx="4">
                  <c:v>0-1000</c:v>
                </c:pt>
              </c:strCache>
            </c:strRef>
          </c:cat>
          <c:val>
            <c:numRef>
              <c:f>analysis!$H$36:$H$40</c:f>
              <c:numCache>
                <c:formatCode>General</c:formatCode>
                <c:ptCount val="5"/>
                <c:pt idx="0">
                  <c:v>186275</c:v>
                </c:pt>
                <c:pt idx="1">
                  <c:v>46500</c:v>
                </c:pt>
                <c:pt idx="2">
                  <c:v>26705</c:v>
                </c:pt>
                <c:pt idx="3">
                  <c:v>81360</c:v>
                </c:pt>
                <c:pt idx="4">
                  <c:v>30383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9122946"/>
        <c:axId val="2048516927"/>
      </c:barChart>
      <c:catAx>
        <c:axId val="369122946"/>
        <c:scaling>
          <c:orientation val="maxMin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Budget Range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48516927"/>
        <c:crosses val="autoZero"/>
        <c:auto val="1"/>
        <c:lblAlgn val="ctr"/>
        <c:lblOffset val="100"/>
        <c:noMultiLvlLbl val="0"/>
      </c:catAx>
      <c:valAx>
        <c:axId val="204851692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tx>
            <c:rich>
              <a:bodyPr rot="0" spcFirstLastPara="0" vertOverflow="ellipsis" vert="horz" wrap="square" anchor="ctr" anchorCtr="1"/>
              <a:lstStyle/>
              <a:p>
                <a:pPr lvl="0">
                  <a:defRPr lang="en-US"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paid</a:t>
                </a:r>
                <a:endParaRPr b="0">
                  <a:solidFill>
                    <a:srgbClr val="000000"/>
                  </a:solidFill>
                  <a:latin typeface="+mn-lt"/>
                </a:endParaRP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369122946"/>
        <c:crosses val="max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48</xdr:row>
      <xdr:rowOff>19050</xdr:rowOff>
    </xdr:from>
    <xdr:ext cx="5715000" cy="3533775"/>
    <xdr:graphicFrame>
      <xdr:nvGraphicFramePr>
        <xdr:cNvPr id="2" name="Chart 1" title="Chart"/>
        <xdr:cNvGraphicFramePr/>
      </xdr:nvGraphicFramePr>
      <xdr:xfrm>
        <a:off x="0" y="962025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466725</xdr:colOff>
      <xdr:row>48</xdr:row>
      <xdr:rowOff>19050</xdr:rowOff>
    </xdr:from>
    <xdr:ext cx="5715000" cy="3533775"/>
    <xdr:graphicFrame>
      <xdr:nvGraphicFramePr>
        <xdr:cNvPr id="3" name="Chart 2" title="Chart"/>
        <xdr:cNvGraphicFramePr/>
      </xdr:nvGraphicFramePr>
      <xdr:xfrm>
        <a:off x="5160010" y="962025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200025</xdr:colOff>
      <xdr:row>48</xdr:row>
      <xdr:rowOff>19050</xdr:rowOff>
    </xdr:from>
    <xdr:ext cx="5715000" cy="3533775"/>
    <xdr:graphicFrame>
      <xdr:nvGraphicFramePr>
        <xdr:cNvPr id="4" name="Chart 3" title="Chart"/>
        <xdr:cNvGraphicFramePr/>
      </xdr:nvGraphicFramePr>
      <xdr:xfrm>
        <a:off x="10228580" y="962025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5</xdr:col>
      <xdr:colOff>466725</xdr:colOff>
      <xdr:row>67</xdr:row>
      <xdr:rowOff>0</xdr:rowOff>
    </xdr:from>
    <xdr:ext cx="5715000" cy="3533775"/>
    <xdr:graphicFrame>
      <xdr:nvGraphicFramePr>
        <xdr:cNvPr id="5" name="Chart 4" title="Chart"/>
        <xdr:cNvGraphicFramePr/>
      </xdr:nvGraphicFramePr>
      <xdr:xfrm>
        <a:off x="5160010" y="1340167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11</xdr:col>
      <xdr:colOff>200025</xdr:colOff>
      <xdr:row>104</xdr:row>
      <xdr:rowOff>161925</xdr:rowOff>
    </xdr:from>
    <xdr:ext cx="5715000" cy="3533775"/>
    <xdr:graphicFrame>
      <xdr:nvGraphicFramePr>
        <xdr:cNvPr id="6" name="Chart 5" title="Chart"/>
        <xdr:cNvGraphicFramePr/>
      </xdr:nvGraphicFramePr>
      <xdr:xfrm>
        <a:off x="10228580" y="2096452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11</xdr:col>
      <xdr:colOff>200025</xdr:colOff>
      <xdr:row>67</xdr:row>
      <xdr:rowOff>0</xdr:rowOff>
    </xdr:from>
    <xdr:ext cx="5715000" cy="3533775"/>
    <xdr:graphicFrame>
      <xdr:nvGraphicFramePr>
        <xdr:cNvPr id="7" name="Chart 6" title="Chart"/>
        <xdr:cNvGraphicFramePr/>
      </xdr:nvGraphicFramePr>
      <xdr:xfrm>
        <a:off x="10228580" y="1340167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0</xdr:col>
      <xdr:colOff>0</xdr:colOff>
      <xdr:row>85</xdr:row>
      <xdr:rowOff>180975</xdr:rowOff>
    </xdr:from>
    <xdr:ext cx="5715000" cy="3533775"/>
    <xdr:graphicFrame>
      <xdr:nvGraphicFramePr>
        <xdr:cNvPr id="8" name="Chart 7" title="Chart"/>
        <xdr:cNvGraphicFramePr/>
      </xdr:nvGraphicFramePr>
      <xdr:xfrm>
        <a:off x="0" y="1718310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5</xdr:col>
      <xdr:colOff>466725</xdr:colOff>
      <xdr:row>85</xdr:row>
      <xdr:rowOff>180975</xdr:rowOff>
    </xdr:from>
    <xdr:ext cx="5715000" cy="3533775"/>
    <xdr:graphicFrame>
      <xdr:nvGraphicFramePr>
        <xdr:cNvPr id="9" name="Chart 8" title="Chart"/>
        <xdr:cNvGraphicFramePr/>
      </xdr:nvGraphicFramePr>
      <xdr:xfrm>
        <a:off x="5160010" y="1718310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11</xdr:col>
      <xdr:colOff>200025</xdr:colOff>
      <xdr:row>85</xdr:row>
      <xdr:rowOff>180975</xdr:rowOff>
    </xdr:from>
    <xdr:ext cx="5715000" cy="3533775"/>
    <xdr:graphicFrame>
      <xdr:nvGraphicFramePr>
        <xdr:cNvPr id="10" name="Chart 9" title="Chart"/>
        <xdr:cNvGraphicFramePr/>
      </xdr:nvGraphicFramePr>
      <xdr:xfrm>
        <a:off x="10228580" y="17183100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0</xdr:col>
      <xdr:colOff>0</xdr:colOff>
      <xdr:row>104</xdr:row>
      <xdr:rowOff>161925</xdr:rowOff>
    </xdr:from>
    <xdr:ext cx="5715000" cy="3533775"/>
    <xdr:graphicFrame>
      <xdr:nvGraphicFramePr>
        <xdr:cNvPr id="11" name="Chart 10" title="Chart"/>
        <xdr:cNvGraphicFramePr/>
      </xdr:nvGraphicFramePr>
      <xdr:xfrm>
        <a:off x="0" y="2096452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5</xdr:col>
      <xdr:colOff>466725</xdr:colOff>
      <xdr:row>104</xdr:row>
      <xdr:rowOff>161925</xdr:rowOff>
    </xdr:from>
    <xdr:ext cx="5715000" cy="3533775"/>
    <xdr:graphicFrame>
      <xdr:nvGraphicFramePr>
        <xdr:cNvPr id="12" name="Chart 11" title="Chart"/>
        <xdr:cNvGraphicFramePr/>
      </xdr:nvGraphicFramePr>
      <xdr:xfrm>
        <a:off x="5160010" y="2096452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0</xdr:col>
      <xdr:colOff>0</xdr:colOff>
      <xdr:row>123</xdr:row>
      <xdr:rowOff>142875</xdr:rowOff>
    </xdr:from>
    <xdr:ext cx="17373600" cy="10391775"/>
    <xdr:graphicFrame>
      <xdr:nvGraphicFramePr>
        <xdr:cNvPr id="13" name="Chart 12" title="Chart"/>
        <xdr:cNvGraphicFramePr/>
      </xdr:nvGraphicFramePr>
      <xdr:xfrm>
        <a:off x="0" y="24745950"/>
        <a:ext cx="17373600" cy="10391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0</xdr:col>
      <xdr:colOff>0</xdr:colOff>
      <xdr:row>67</xdr:row>
      <xdr:rowOff>0</xdr:rowOff>
    </xdr:from>
    <xdr:ext cx="5715000" cy="3533775"/>
    <xdr:graphicFrame>
      <xdr:nvGraphicFramePr>
        <xdr:cNvPr id="14" name="Chart 13" title="Chart"/>
        <xdr:cNvGraphicFramePr/>
      </xdr:nvGraphicFramePr>
      <xdr:xfrm>
        <a:off x="0" y="13401675"/>
        <a:ext cx="5715000" cy="3533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hyft.io/" TargetMode="External"/><Relationship Id="rId1" Type="http://schemas.openxmlformats.org/officeDocument/2006/relationships/hyperlink" Target="http://ston.fi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shyft.io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ston.fi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68"/>
  <sheetViews>
    <sheetView tabSelected="1" workbookViewId="0">
      <selection activeCell="A1" sqref="A1"/>
    </sheetView>
  </sheetViews>
  <sheetFormatPr defaultColWidth="12.6285714285714" defaultRowHeight="15.75" customHeight="1"/>
  <cols>
    <col min="1" max="1" width="4.5047619047619" customWidth="1"/>
    <col min="2" max="2" width="7.75238095238095" customWidth="1"/>
    <col min="3" max="3" width="14.8761904761905" customWidth="1"/>
    <col min="4" max="4" width="44.8761904761905" customWidth="1"/>
  </cols>
  <sheetData>
    <row r="1" ht="57" customHeight="1" spans="1:24">
      <c r="A1" s="25">
        <v>1</v>
      </c>
      <c r="B1" s="25" t="s">
        <v>0</v>
      </c>
      <c r="C1" s="25" t="s">
        <v>1</v>
      </c>
      <c r="D1" s="50" t="s">
        <v>2</v>
      </c>
      <c r="E1" s="25" t="s">
        <v>3</v>
      </c>
      <c r="F1" s="25" t="s">
        <v>4</v>
      </c>
      <c r="G1" s="25" t="s">
        <v>5</v>
      </c>
      <c r="H1" s="25" t="s">
        <v>6</v>
      </c>
      <c r="I1" s="25" t="s">
        <v>7</v>
      </c>
      <c r="J1" s="25" t="s">
        <v>7</v>
      </c>
      <c r="K1" s="25" t="s">
        <v>8</v>
      </c>
      <c r="L1" s="25">
        <v>35000</v>
      </c>
      <c r="M1" s="25" t="s">
        <v>8</v>
      </c>
      <c r="N1" s="25">
        <v>15000</v>
      </c>
      <c r="O1" s="28">
        <f>N1/L1*100</f>
        <v>42.8571428571429</v>
      </c>
      <c r="P1" s="25">
        <v>1</v>
      </c>
      <c r="Q1" s="25" t="s">
        <v>9</v>
      </c>
      <c r="R1" s="25" t="s">
        <v>10</v>
      </c>
      <c r="S1" s="25" t="s">
        <v>11</v>
      </c>
      <c r="T1" s="25" t="s">
        <v>12</v>
      </c>
      <c r="U1" s="25" t="s">
        <v>6</v>
      </c>
      <c r="V1" s="25" t="s">
        <v>13</v>
      </c>
      <c r="W1" s="25" t="s">
        <v>13</v>
      </c>
      <c r="X1" s="25" t="s">
        <v>7</v>
      </c>
    </row>
    <row r="2" ht="26.25" customHeight="1" spans="1:24">
      <c r="A2" s="25">
        <v>8</v>
      </c>
      <c r="B2" s="25" t="s">
        <v>14</v>
      </c>
      <c r="C2" s="25" t="s">
        <v>15</v>
      </c>
      <c r="D2" s="50" t="s">
        <v>16</v>
      </c>
      <c r="E2" s="25" t="s">
        <v>3</v>
      </c>
      <c r="F2" s="25" t="s">
        <v>17</v>
      </c>
      <c r="G2" s="25" t="s">
        <v>18</v>
      </c>
      <c r="H2" s="25" t="s">
        <v>19</v>
      </c>
      <c r="I2" s="25" t="s">
        <v>13</v>
      </c>
      <c r="J2" s="25" t="s">
        <v>13</v>
      </c>
      <c r="K2" s="25" t="s">
        <v>8</v>
      </c>
      <c r="L2" s="25">
        <v>7800</v>
      </c>
      <c r="M2" s="25" t="s">
        <v>8</v>
      </c>
      <c r="N2" s="25">
        <v>7800</v>
      </c>
      <c r="O2" s="25">
        <v>100</v>
      </c>
      <c r="P2" s="25">
        <v>1</v>
      </c>
      <c r="Q2" s="25" t="s">
        <v>20</v>
      </c>
      <c r="R2" s="25" t="s">
        <v>21</v>
      </c>
      <c r="S2" s="25" t="s">
        <v>11</v>
      </c>
      <c r="T2" s="25" t="s">
        <v>22</v>
      </c>
      <c r="U2" s="25" t="s">
        <v>6</v>
      </c>
      <c r="V2" s="25" t="s">
        <v>13</v>
      </c>
      <c r="W2" s="25" t="s">
        <v>13</v>
      </c>
      <c r="X2" s="25" t="s">
        <v>13</v>
      </c>
    </row>
    <row r="3" ht="12.75" spans="1:24">
      <c r="A3" s="25">
        <v>9</v>
      </c>
      <c r="B3" s="25" t="s">
        <v>23</v>
      </c>
      <c r="C3" s="25" t="s">
        <v>24</v>
      </c>
      <c r="D3" s="50" t="s">
        <v>25</v>
      </c>
      <c r="E3" s="25" t="s">
        <v>26</v>
      </c>
      <c r="F3" s="25" t="s">
        <v>27</v>
      </c>
      <c r="G3" s="25" t="s">
        <v>28</v>
      </c>
      <c r="H3" s="25" t="s">
        <v>29</v>
      </c>
      <c r="I3" s="25" t="s">
        <v>7</v>
      </c>
      <c r="J3" s="25" t="s">
        <v>7</v>
      </c>
      <c r="K3" s="25" t="s">
        <v>8</v>
      </c>
      <c r="M3" s="25" t="s">
        <v>8</v>
      </c>
      <c r="N3" s="25">
        <v>5000</v>
      </c>
      <c r="P3" s="25">
        <v>1</v>
      </c>
      <c r="Q3" s="25" t="s">
        <v>30</v>
      </c>
      <c r="R3" s="25" t="s">
        <v>10</v>
      </c>
      <c r="S3" s="25" t="s">
        <v>11</v>
      </c>
      <c r="T3" s="25" t="s">
        <v>12</v>
      </c>
      <c r="U3" s="25" t="s">
        <v>6</v>
      </c>
      <c r="V3" s="25" t="s">
        <v>13</v>
      </c>
      <c r="W3" s="25" t="s">
        <v>13</v>
      </c>
      <c r="X3" s="25" t="s">
        <v>7</v>
      </c>
    </row>
    <row r="4" ht="12.75" spans="1:24">
      <c r="A4" s="25">
        <v>24</v>
      </c>
      <c r="B4" s="25" t="s">
        <v>31</v>
      </c>
      <c r="C4" s="25" t="s">
        <v>32</v>
      </c>
      <c r="D4" s="25" t="s">
        <v>33</v>
      </c>
      <c r="E4" s="25" t="s">
        <v>34</v>
      </c>
      <c r="F4" s="25" t="s">
        <v>5</v>
      </c>
      <c r="G4" s="25" t="s">
        <v>28</v>
      </c>
      <c r="H4" s="25" t="s">
        <v>19</v>
      </c>
      <c r="I4" s="25" t="s">
        <v>7</v>
      </c>
      <c r="J4" s="25" t="s">
        <v>7</v>
      </c>
      <c r="K4" s="25" t="s">
        <v>8</v>
      </c>
      <c r="L4" s="47">
        <v>5000</v>
      </c>
      <c r="M4" s="25" t="s">
        <v>8</v>
      </c>
      <c r="N4" s="47">
        <v>15000</v>
      </c>
      <c r="O4" s="28">
        <f t="shared" ref="O4:O15" si="0">N4/L4*100</f>
        <v>300</v>
      </c>
      <c r="P4" s="25">
        <v>1</v>
      </c>
      <c r="Q4" s="25" t="s">
        <v>35</v>
      </c>
      <c r="R4" s="25" t="s">
        <v>10</v>
      </c>
      <c r="S4" s="25" t="s">
        <v>36</v>
      </c>
      <c r="T4" s="25" t="s">
        <v>22</v>
      </c>
      <c r="U4" s="25" t="s">
        <v>37</v>
      </c>
      <c r="V4" s="25" t="s">
        <v>7</v>
      </c>
      <c r="W4" s="25" t="s">
        <v>7</v>
      </c>
      <c r="X4" s="25" t="s">
        <v>7</v>
      </c>
    </row>
    <row r="5" ht="12.75" spans="1:24">
      <c r="A5" s="25">
        <v>34</v>
      </c>
      <c r="B5" s="25" t="s">
        <v>38</v>
      </c>
      <c r="C5" s="25" t="s">
        <v>39</v>
      </c>
      <c r="D5" s="25" t="s">
        <v>40</v>
      </c>
      <c r="E5" s="25" t="s">
        <v>26</v>
      </c>
      <c r="F5" s="25" t="s">
        <v>41</v>
      </c>
      <c r="G5" s="25" t="s">
        <v>42</v>
      </c>
      <c r="H5" s="25" t="s">
        <v>19</v>
      </c>
      <c r="I5" s="25" t="s">
        <v>13</v>
      </c>
      <c r="J5" s="25" t="s">
        <v>7</v>
      </c>
      <c r="K5" s="25" t="s">
        <v>8</v>
      </c>
      <c r="L5" s="25">
        <v>8000</v>
      </c>
      <c r="M5" s="25" t="s">
        <v>8</v>
      </c>
      <c r="N5" s="25">
        <v>8000</v>
      </c>
      <c r="O5" s="28">
        <f t="shared" si="0"/>
        <v>100</v>
      </c>
      <c r="P5" s="25">
        <v>4</v>
      </c>
      <c r="Q5" s="25" t="s">
        <v>20</v>
      </c>
      <c r="R5" s="25" t="s">
        <v>10</v>
      </c>
      <c r="S5" s="25" t="s">
        <v>11</v>
      </c>
      <c r="T5" s="25" t="s">
        <v>22</v>
      </c>
      <c r="U5" s="25" t="s">
        <v>6</v>
      </c>
      <c r="V5" s="25" t="s">
        <v>7</v>
      </c>
      <c r="W5" s="25" t="s">
        <v>7</v>
      </c>
      <c r="X5" s="25" t="s">
        <v>7</v>
      </c>
    </row>
    <row r="6" ht="12.75" spans="1:25">
      <c r="A6" s="25">
        <v>39</v>
      </c>
      <c r="B6" s="25" t="s">
        <v>43</v>
      </c>
      <c r="C6" s="25" t="s">
        <v>1</v>
      </c>
      <c r="D6" s="25" t="s">
        <v>44</v>
      </c>
      <c r="E6" s="25" t="s">
        <v>34</v>
      </c>
      <c r="F6" s="25" t="s">
        <v>5</v>
      </c>
      <c r="G6" s="25" t="s">
        <v>45</v>
      </c>
      <c r="H6" s="25" t="s">
        <v>19</v>
      </c>
      <c r="I6" s="25" t="s">
        <v>13</v>
      </c>
      <c r="J6" s="25" t="s">
        <v>13</v>
      </c>
      <c r="K6" s="25" t="s">
        <v>8</v>
      </c>
      <c r="L6" s="25">
        <v>7000</v>
      </c>
      <c r="M6" s="25" t="s">
        <v>46</v>
      </c>
      <c r="N6" s="25">
        <v>4500</v>
      </c>
      <c r="O6" s="28">
        <f t="shared" si="0"/>
        <v>64.2857142857143</v>
      </c>
      <c r="P6" s="25">
        <v>1</v>
      </c>
      <c r="Q6" s="25" t="s">
        <v>47</v>
      </c>
      <c r="R6" s="25" t="s">
        <v>10</v>
      </c>
      <c r="S6" s="25" t="s">
        <v>36</v>
      </c>
      <c r="T6" s="25" t="s">
        <v>48</v>
      </c>
      <c r="U6" s="25" t="s">
        <v>49</v>
      </c>
      <c r="V6" s="25" t="s">
        <v>7</v>
      </c>
      <c r="W6" s="25" t="s">
        <v>13</v>
      </c>
      <c r="X6" s="25" t="s">
        <v>7</v>
      </c>
      <c r="Y6" s="25" t="s">
        <v>50</v>
      </c>
    </row>
    <row r="7" ht="12.75" spans="1:34">
      <c r="A7" s="25">
        <v>43</v>
      </c>
      <c r="B7" s="31" t="s">
        <v>51</v>
      </c>
      <c r="C7" s="31" t="s">
        <v>39</v>
      </c>
      <c r="D7" s="25" t="s">
        <v>52</v>
      </c>
      <c r="E7" s="31" t="s">
        <v>3</v>
      </c>
      <c r="F7" s="31" t="s">
        <v>4</v>
      </c>
      <c r="G7" s="31" t="s">
        <v>17</v>
      </c>
      <c r="H7" s="31" t="s">
        <v>19</v>
      </c>
      <c r="I7" s="31" t="s">
        <v>7</v>
      </c>
      <c r="J7" s="31" t="s">
        <v>7</v>
      </c>
      <c r="K7" s="31" t="s">
        <v>8</v>
      </c>
      <c r="L7" s="33">
        <v>6000</v>
      </c>
      <c r="M7" s="31" t="s">
        <v>53</v>
      </c>
      <c r="N7" s="33">
        <v>6000</v>
      </c>
      <c r="O7" s="28">
        <f t="shared" si="0"/>
        <v>100</v>
      </c>
      <c r="P7" s="33">
        <v>4</v>
      </c>
      <c r="Q7" s="31" t="s">
        <v>9</v>
      </c>
      <c r="R7" s="31" t="s">
        <v>10</v>
      </c>
      <c r="S7" s="31" t="s">
        <v>54</v>
      </c>
      <c r="T7" s="31" t="s">
        <v>48</v>
      </c>
      <c r="U7" s="31" t="s">
        <v>6</v>
      </c>
      <c r="V7" s="31" t="s">
        <v>7</v>
      </c>
      <c r="W7" s="31" t="s">
        <v>7</v>
      </c>
      <c r="X7" s="31" t="s">
        <v>13</v>
      </c>
      <c r="Y7" s="31"/>
      <c r="Z7" s="31"/>
      <c r="AA7" s="31"/>
      <c r="AB7" s="31"/>
      <c r="AC7" s="31"/>
      <c r="AD7" s="31"/>
      <c r="AE7" s="31"/>
      <c r="AF7" s="31"/>
      <c r="AG7" s="31"/>
      <c r="AH7" s="31"/>
    </row>
    <row r="8" ht="12.75" spans="1:24">
      <c r="A8" s="25">
        <v>71</v>
      </c>
      <c r="B8" s="25" t="s">
        <v>55</v>
      </c>
      <c r="C8" s="31" t="s">
        <v>24</v>
      </c>
      <c r="D8" s="25" t="s">
        <v>56</v>
      </c>
      <c r="E8" s="25" t="s">
        <v>34</v>
      </c>
      <c r="F8" s="34" t="s">
        <v>5</v>
      </c>
      <c r="G8" s="31" t="s">
        <v>18</v>
      </c>
      <c r="H8" s="31" t="s">
        <v>6</v>
      </c>
      <c r="I8" s="31" t="s">
        <v>7</v>
      </c>
      <c r="J8" s="31" t="s">
        <v>13</v>
      </c>
      <c r="K8" s="31" t="s">
        <v>8</v>
      </c>
      <c r="L8" s="31">
        <v>10000</v>
      </c>
      <c r="M8" s="31" t="s">
        <v>57</v>
      </c>
      <c r="N8" s="25">
        <v>4000</v>
      </c>
      <c r="O8" s="28">
        <f t="shared" si="0"/>
        <v>40</v>
      </c>
      <c r="P8" s="25">
        <v>1</v>
      </c>
      <c r="Q8" s="25" t="s">
        <v>58</v>
      </c>
      <c r="R8" s="31" t="s">
        <v>10</v>
      </c>
      <c r="S8" s="31" t="s">
        <v>11</v>
      </c>
      <c r="T8" s="31" t="s">
        <v>48</v>
      </c>
      <c r="U8" s="31" t="s">
        <v>59</v>
      </c>
      <c r="V8" s="31" t="s">
        <v>13</v>
      </c>
      <c r="W8" s="31" t="s">
        <v>13</v>
      </c>
      <c r="X8" s="25" t="s">
        <v>7</v>
      </c>
    </row>
    <row r="9" ht="12.75" spans="1:24">
      <c r="A9" s="25">
        <v>86</v>
      </c>
      <c r="B9" s="25" t="s">
        <v>60</v>
      </c>
      <c r="C9" s="25" t="s">
        <v>39</v>
      </c>
      <c r="D9" s="25" t="s">
        <v>61</v>
      </c>
      <c r="E9" s="25" t="s">
        <v>3</v>
      </c>
      <c r="F9" s="25" t="s">
        <v>62</v>
      </c>
      <c r="G9" s="25" t="s">
        <v>42</v>
      </c>
      <c r="H9" s="25" t="s">
        <v>19</v>
      </c>
      <c r="I9" s="25" t="s">
        <v>13</v>
      </c>
      <c r="J9" s="25" t="s">
        <v>7</v>
      </c>
      <c r="K9" s="25" t="s">
        <v>8</v>
      </c>
      <c r="L9" s="25">
        <v>13000</v>
      </c>
      <c r="M9" s="25" t="s">
        <v>8</v>
      </c>
      <c r="N9" s="25">
        <v>13000</v>
      </c>
      <c r="O9" s="28">
        <f t="shared" si="0"/>
        <v>100</v>
      </c>
      <c r="P9" s="25">
        <v>0</v>
      </c>
      <c r="Q9" s="25" t="s">
        <v>35</v>
      </c>
      <c r="R9" s="25" t="s">
        <v>10</v>
      </c>
      <c r="S9" s="25" t="s">
        <v>11</v>
      </c>
      <c r="T9" s="25" t="s">
        <v>12</v>
      </c>
      <c r="U9" s="25" t="s">
        <v>6</v>
      </c>
      <c r="V9" s="25" t="s">
        <v>13</v>
      </c>
      <c r="W9" s="25" t="s">
        <v>13</v>
      </c>
      <c r="X9" s="25" t="s">
        <v>7</v>
      </c>
    </row>
    <row r="10" ht="12.75" spans="1:24">
      <c r="A10" s="25">
        <v>87</v>
      </c>
      <c r="B10" s="25" t="s">
        <v>60</v>
      </c>
      <c r="C10" s="25" t="s">
        <v>39</v>
      </c>
      <c r="D10" s="25" t="s">
        <v>63</v>
      </c>
      <c r="E10" s="25" t="s">
        <v>26</v>
      </c>
      <c r="F10" s="25" t="s">
        <v>64</v>
      </c>
      <c r="G10" s="25" t="s">
        <v>42</v>
      </c>
      <c r="H10" s="25" t="s">
        <v>19</v>
      </c>
      <c r="I10" s="25" t="s">
        <v>13</v>
      </c>
      <c r="J10" s="25" t="s">
        <v>7</v>
      </c>
      <c r="K10" s="25" t="s">
        <v>8</v>
      </c>
      <c r="L10" s="25">
        <v>5000</v>
      </c>
      <c r="M10" s="25" t="s">
        <v>8</v>
      </c>
      <c r="N10" s="25">
        <v>5000</v>
      </c>
      <c r="O10" s="28">
        <f t="shared" si="0"/>
        <v>100</v>
      </c>
      <c r="P10" s="25">
        <v>0</v>
      </c>
      <c r="Q10" s="25" t="s">
        <v>9</v>
      </c>
      <c r="R10" s="25" t="s">
        <v>10</v>
      </c>
      <c r="S10" s="25" t="s">
        <v>11</v>
      </c>
      <c r="T10" s="25" t="s">
        <v>48</v>
      </c>
      <c r="U10" s="25" t="s">
        <v>6</v>
      </c>
      <c r="V10" s="25" t="s">
        <v>7</v>
      </c>
      <c r="W10" s="25" t="s">
        <v>13</v>
      </c>
      <c r="X10" s="25" t="s">
        <v>7</v>
      </c>
    </row>
    <row r="11" ht="12.75" spans="1:24">
      <c r="A11" s="25">
        <v>88</v>
      </c>
      <c r="B11" s="25" t="s">
        <v>65</v>
      </c>
      <c r="C11" s="25" t="s">
        <v>29</v>
      </c>
      <c r="D11" s="25" t="s">
        <v>66</v>
      </c>
      <c r="E11" s="25" t="s">
        <v>34</v>
      </c>
      <c r="F11" s="25" t="s">
        <v>5</v>
      </c>
      <c r="G11" s="25" t="s">
        <v>67</v>
      </c>
      <c r="H11" s="25" t="s">
        <v>29</v>
      </c>
      <c r="I11" s="25" t="s">
        <v>7</v>
      </c>
      <c r="J11" s="25" t="s">
        <v>7</v>
      </c>
      <c r="K11" s="25" t="s">
        <v>8</v>
      </c>
      <c r="L11" s="25">
        <v>15000</v>
      </c>
      <c r="M11" s="25" t="s">
        <v>53</v>
      </c>
      <c r="N11" s="25">
        <v>750</v>
      </c>
      <c r="O11" s="28">
        <f t="shared" si="0"/>
        <v>5</v>
      </c>
      <c r="P11" s="25">
        <v>1</v>
      </c>
      <c r="Q11" s="25" t="s">
        <v>58</v>
      </c>
      <c r="R11" s="25" t="s">
        <v>10</v>
      </c>
      <c r="S11" s="25" t="s">
        <v>11</v>
      </c>
      <c r="T11" s="25" t="s">
        <v>22</v>
      </c>
      <c r="U11" s="25" t="s">
        <v>68</v>
      </c>
      <c r="V11" s="25" t="s">
        <v>7</v>
      </c>
      <c r="W11" s="25" t="s">
        <v>13</v>
      </c>
      <c r="X11" s="25" t="s">
        <v>7</v>
      </c>
    </row>
    <row r="12" ht="12.75" spans="1:25">
      <c r="A12" s="25">
        <v>114</v>
      </c>
      <c r="B12" s="25" t="s">
        <v>69</v>
      </c>
      <c r="C12" s="25" t="s">
        <v>39</v>
      </c>
      <c r="D12" s="25" t="s">
        <v>70</v>
      </c>
      <c r="E12" s="25" t="s">
        <v>34</v>
      </c>
      <c r="F12" s="25" t="s">
        <v>5</v>
      </c>
      <c r="G12" s="25" t="s">
        <v>28</v>
      </c>
      <c r="H12" s="31" t="s">
        <v>19</v>
      </c>
      <c r="I12" s="31" t="s">
        <v>7</v>
      </c>
      <c r="J12" s="31" t="s">
        <v>7</v>
      </c>
      <c r="K12" s="25" t="s">
        <v>8</v>
      </c>
      <c r="L12" s="25">
        <v>6100</v>
      </c>
      <c r="M12" s="25" t="s">
        <v>8</v>
      </c>
      <c r="N12" s="25">
        <v>6350</v>
      </c>
      <c r="O12" s="28">
        <f t="shared" si="0"/>
        <v>104.098360655738</v>
      </c>
      <c r="P12" s="33">
        <v>5</v>
      </c>
      <c r="Q12" s="31" t="s">
        <v>71</v>
      </c>
      <c r="R12" s="31" t="s">
        <v>10</v>
      </c>
      <c r="S12" s="31" t="s">
        <v>11</v>
      </c>
      <c r="T12" s="31" t="s">
        <v>22</v>
      </c>
      <c r="U12" s="31" t="s">
        <v>68</v>
      </c>
      <c r="V12" s="31" t="s">
        <v>7</v>
      </c>
      <c r="W12" s="31" t="s">
        <v>7</v>
      </c>
      <c r="X12" s="31" t="s">
        <v>7</v>
      </c>
      <c r="Y12" s="25" t="s">
        <v>72</v>
      </c>
    </row>
    <row r="13" ht="26.25" customHeight="1" spans="1:24">
      <c r="A13" s="25">
        <v>117</v>
      </c>
      <c r="B13" s="25" t="s">
        <v>73</v>
      </c>
      <c r="C13" s="25" t="s">
        <v>1</v>
      </c>
      <c r="D13" s="25" t="s">
        <v>74</v>
      </c>
      <c r="E13" s="25" t="s">
        <v>34</v>
      </c>
      <c r="F13" s="25" t="s">
        <v>5</v>
      </c>
      <c r="G13" s="25" t="s">
        <v>42</v>
      </c>
      <c r="H13" s="25" t="s">
        <v>19</v>
      </c>
      <c r="I13" s="25" t="s">
        <v>13</v>
      </c>
      <c r="J13" s="25" t="s">
        <v>7</v>
      </c>
      <c r="K13" s="25" t="s">
        <v>8</v>
      </c>
      <c r="L13" s="25">
        <v>6000</v>
      </c>
      <c r="M13" s="25" t="s">
        <v>75</v>
      </c>
      <c r="N13" s="25">
        <v>2375</v>
      </c>
      <c r="O13" s="28">
        <f t="shared" si="0"/>
        <v>39.5833333333333</v>
      </c>
      <c r="P13" s="25">
        <v>0</v>
      </c>
      <c r="Q13" s="25" t="s">
        <v>58</v>
      </c>
      <c r="R13" s="25" t="s">
        <v>21</v>
      </c>
      <c r="S13" s="25" t="s">
        <v>54</v>
      </c>
      <c r="T13" s="25" t="s">
        <v>48</v>
      </c>
      <c r="U13" s="25" t="s">
        <v>19</v>
      </c>
      <c r="V13" s="25" t="s">
        <v>7</v>
      </c>
      <c r="W13" s="25" t="s">
        <v>13</v>
      </c>
      <c r="X13" s="25" t="s">
        <v>7</v>
      </c>
    </row>
    <row r="14" ht="16.5" customHeight="1" spans="1:25">
      <c r="A14" s="25">
        <v>120</v>
      </c>
      <c r="B14" s="25" t="s">
        <v>76</v>
      </c>
      <c r="C14" s="25" t="s">
        <v>24</v>
      </c>
      <c r="D14" s="25" t="s">
        <v>77</v>
      </c>
      <c r="E14" s="25" t="s">
        <v>3</v>
      </c>
      <c r="F14" s="25" t="s">
        <v>4</v>
      </c>
      <c r="G14" s="25" t="s">
        <v>42</v>
      </c>
      <c r="H14" s="25" t="s">
        <v>19</v>
      </c>
      <c r="I14" s="25" t="s">
        <v>13</v>
      </c>
      <c r="J14" s="25" t="s">
        <v>13</v>
      </c>
      <c r="K14" s="25" t="s">
        <v>8</v>
      </c>
      <c r="L14" s="25">
        <v>5800</v>
      </c>
      <c r="M14" s="25" t="s">
        <v>8</v>
      </c>
      <c r="N14" s="25">
        <v>5800</v>
      </c>
      <c r="O14" s="28">
        <f t="shared" si="0"/>
        <v>100</v>
      </c>
      <c r="P14" s="25">
        <v>0</v>
      </c>
      <c r="Q14" s="25" t="s">
        <v>47</v>
      </c>
      <c r="R14" s="25" t="s">
        <v>21</v>
      </c>
      <c r="S14" s="25" t="s">
        <v>11</v>
      </c>
      <c r="T14" s="25" t="s">
        <v>48</v>
      </c>
      <c r="U14" s="25" t="s">
        <v>6</v>
      </c>
      <c r="V14" s="25" t="s">
        <v>13</v>
      </c>
      <c r="W14" s="25" t="s">
        <v>13</v>
      </c>
      <c r="X14" s="25" t="s">
        <v>13</v>
      </c>
      <c r="Y14" s="25"/>
    </row>
    <row r="15" ht="12.75" spans="1:25">
      <c r="A15" s="25">
        <v>126</v>
      </c>
      <c r="B15" s="31" t="s">
        <v>78</v>
      </c>
      <c r="C15" s="31" t="s">
        <v>24</v>
      </c>
      <c r="D15" s="25" t="s">
        <v>79</v>
      </c>
      <c r="E15" s="25" t="s">
        <v>3</v>
      </c>
      <c r="F15" s="34" t="s">
        <v>80</v>
      </c>
      <c r="G15" s="31" t="s">
        <v>28</v>
      </c>
      <c r="H15" s="31" t="s">
        <v>19</v>
      </c>
      <c r="I15" s="31" t="s">
        <v>7</v>
      </c>
      <c r="J15" s="31" t="s">
        <v>7</v>
      </c>
      <c r="K15" s="31" t="s">
        <v>8</v>
      </c>
      <c r="L15" s="31">
        <v>9600</v>
      </c>
      <c r="M15" s="31" t="s">
        <v>8</v>
      </c>
      <c r="N15" s="31">
        <v>9600</v>
      </c>
      <c r="O15" s="28">
        <f t="shared" si="0"/>
        <v>100</v>
      </c>
      <c r="P15" s="31">
        <v>0</v>
      </c>
      <c r="Q15" s="25" t="s">
        <v>47</v>
      </c>
      <c r="R15" s="31" t="s">
        <v>10</v>
      </c>
      <c r="S15" s="31" t="s">
        <v>11</v>
      </c>
      <c r="T15" s="31" t="s">
        <v>48</v>
      </c>
      <c r="U15" s="31" t="s">
        <v>6</v>
      </c>
      <c r="V15" s="31" t="s">
        <v>7</v>
      </c>
      <c r="W15" s="31" t="s">
        <v>7</v>
      </c>
      <c r="X15" s="25" t="s">
        <v>7</v>
      </c>
      <c r="Y15" s="31"/>
    </row>
    <row r="16" ht="12.75" spans="1:24">
      <c r="A16" s="25">
        <v>146</v>
      </c>
      <c r="B16" s="38" t="s">
        <v>81</v>
      </c>
      <c r="C16" s="38" t="s">
        <v>39</v>
      </c>
      <c r="D16" s="27"/>
      <c r="E16" s="38" t="s">
        <v>3</v>
      </c>
      <c r="F16" s="38" t="s">
        <v>82</v>
      </c>
      <c r="G16" s="38" t="s">
        <v>4</v>
      </c>
      <c r="H16" s="38" t="s">
        <v>19</v>
      </c>
      <c r="I16" s="38" t="s">
        <v>7</v>
      </c>
      <c r="J16" s="38" t="s">
        <v>7</v>
      </c>
      <c r="K16" s="38" t="s">
        <v>8</v>
      </c>
      <c r="L16" s="38">
        <v>25000</v>
      </c>
      <c r="M16" s="38" t="s">
        <v>8</v>
      </c>
      <c r="N16" s="38">
        <v>61000</v>
      </c>
      <c r="O16" s="38">
        <v>244</v>
      </c>
      <c r="P16" s="38">
        <v>1</v>
      </c>
      <c r="Q16" s="38" t="s">
        <v>9</v>
      </c>
      <c r="R16" s="38" t="s">
        <v>10</v>
      </c>
      <c r="S16" s="38" t="s">
        <v>11</v>
      </c>
      <c r="T16" s="38" t="s">
        <v>22</v>
      </c>
      <c r="U16" s="38" t="s">
        <v>83</v>
      </c>
      <c r="V16" s="38" t="s">
        <v>13</v>
      </c>
      <c r="W16" s="38" t="s">
        <v>7</v>
      </c>
      <c r="X16" s="38" t="s">
        <v>7</v>
      </c>
    </row>
    <row r="17" ht="12.75" spans="1:24">
      <c r="A17" s="25">
        <v>148</v>
      </c>
      <c r="B17" s="38" t="s">
        <v>81</v>
      </c>
      <c r="C17" s="38" t="s">
        <v>29</v>
      </c>
      <c r="D17" s="27"/>
      <c r="E17" s="38" t="s">
        <v>26</v>
      </c>
      <c r="F17" s="38" t="s">
        <v>84</v>
      </c>
      <c r="G17" s="38" t="s">
        <v>42</v>
      </c>
      <c r="H17" s="38" t="s">
        <v>19</v>
      </c>
      <c r="I17" s="38" t="s">
        <v>13</v>
      </c>
      <c r="J17" s="38" t="s">
        <v>7</v>
      </c>
      <c r="K17" s="38" t="s">
        <v>8</v>
      </c>
      <c r="L17" s="38">
        <v>6000</v>
      </c>
      <c r="M17" s="38" t="s">
        <v>8</v>
      </c>
      <c r="N17" s="38">
        <v>6000</v>
      </c>
      <c r="O17" s="38">
        <v>100</v>
      </c>
      <c r="P17" s="38">
        <v>1</v>
      </c>
      <c r="Q17" s="38" t="s">
        <v>20</v>
      </c>
      <c r="R17" s="38" t="s">
        <v>10</v>
      </c>
      <c r="S17" s="38" t="s">
        <v>11</v>
      </c>
      <c r="T17" s="38" t="s">
        <v>22</v>
      </c>
      <c r="U17" s="38" t="s">
        <v>83</v>
      </c>
      <c r="V17" s="38" t="s">
        <v>7</v>
      </c>
      <c r="W17" s="38" t="s">
        <v>13</v>
      </c>
      <c r="X17" s="38" t="s">
        <v>7</v>
      </c>
    </row>
    <row r="18" ht="12.75" spans="1:24">
      <c r="A18" s="25">
        <v>150</v>
      </c>
      <c r="B18" s="25" t="s">
        <v>85</v>
      </c>
      <c r="C18" s="25" t="s">
        <v>39</v>
      </c>
      <c r="D18" s="25" t="s">
        <v>86</v>
      </c>
      <c r="E18" s="25" t="s">
        <v>34</v>
      </c>
      <c r="F18" s="25" t="s">
        <v>5</v>
      </c>
      <c r="G18" s="25" t="s">
        <v>87</v>
      </c>
      <c r="H18" s="25" t="s">
        <v>6</v>
      </c>
      <c r="I18" s="25" t="s">
        <v>7</v>
      </c>
      <c r="J18" s="25" t="s">
        <v>7</v>
      </c>
      <c r="K18" s="25" t="s">
        <v>8</v>
      </c>
      <c r="L18" s="25">
        <v>10000</v>
      </c>
      <c r="M18" s="25" t="s">
        <v>57</v>
      </c>
      <c r="N18" s="25">
        <v>3000</v>
      </c>
      <c r="O18" s="28">
        <f t="shared" ref="O18:O20" si="1">N18/L18*100</f>
        <v>30</v>
      </c>
      <c r="P18" s="25">
        <v>3</v>
      </c>
      <c r="Q18" s="25" t="s">
        <v>9</v>
      </c>
      <c r="R18" s="25" t="s">
        <v>10</v>
      </c>
      <c r="S18" s="25" t="s">
        <v>29</v>
      </c>
      <c r="T18" s="25" t="s">
        <v>12</v>
      </c>
      <c r="U18" s="25" t="s">
        <v>6</v>
      </c>
      <c r="V18" s="25" t="s">
        <v>13</v>
      </c>
      <c r="W18" s="25" t="s">
        <v>13</v>
      </c>
      <c r="X18" s="25" t="s">
        <v>7</v>
      </c>
    </row>
    <row r="19" ht="12.75" spans="1:24">
      <c r="A19" s="25">
        <v>160</v>
      </c>
      <c r="B19" s="25" t="s">
        <v>88</v>
      </c>
      <c r="C19" s="25" t="s">
        <v>24</v>
      </c>
      <c r="D19" s="25" t="s">
        <v>89</v>
      </c>
      <c r="E19" s="25" t="s">
        <v>3</v>
      </c>
      <c r="F19" s="25" t="s">
        <v>4</v>
      </c>
      <c r="G19" s="25" t="s">
        <v>5</v>
      </c>
      <c r="H19" s="25" t="s">
        <v>6</v>
      </c>
      <c r="I19" s="25" t="s">
        <v>7</v>
      </c>
      <c r="J19" s="25" t="s">
        <v>7</v>
      </c>
      <c r="K19" s="25" t="s">
        <v>8</v>
      </c>
      <c r="L19" s="25">
        <v>0</v>
      </c>
      <c r="M19" s="25" t="s">
        <v>53</v>
      </c>
      <c r="N19" s="25">
        <v>8100</v>
      </c>
      <c r="O19" s="28" t="e">
        <f t="shared" si="1"/>
        <v>#DIV/0!</v>
      </c>
      <c r="P19" s="25">
        <v>0</v>
      </c>
      <c r="Q19" s="25" t="s">
        <v>9</v>
      </c>
      <c r="R19" s="25" t="s">
        <v>10</v>
      </c>
      <c r="S19" s="25" t="s">
        <v>11</v>
      </c>
      <c r="T19" s="25" t="s">
        <v>48</v>
      </c>
      <c r="U19" s="25" t="s">
        <v>6</v>
      </c>
      <c r="V19" s="25" t="s">
        <v>13</v>
      </c>
      <c r="W19" s="25" t="s">
        <v>13</v>
      </c>
      <c r="X19" s="25" t="s">
        <v>7</v>
      </c>
    </row>
    <row r="20" ht="12.75" spans="1:25">
      <c r="A20" s="25">
        <v>161</v>
      </c>
      <c r="B20" s="25" t="s">
        <v>88</v>
      </c>
      <c r="C20" s="25" t="s">
        <v>24</v>
      </c>
      <c r="D20" s="25" t="s">
        <v>90</v>
      </c>
      <c r="E20" s="25" t="s">
        <v>3</v>
      </c>
      <c r="F20" s="25" t="s">
        <v>91</v>
      </c>
      <c r="G20" s="25" t="s">
        <v>5</v>
      </c>
      <c r="H20" s="25" t="s">
        <v>6</v>
      </c>
      <c r="I20" s="25" t="s">
        <v>7</v>
      </c>
      <c r="J20" s="25" t="s">
        <v>7</v>
      </c>
      <c r="K20" s="25" t="s">
        <v>8</v>
      </c>
      <c r="L20" s="25">
        <v>8500</v>
      </c>
      <c r="M20" s="25" t="s">
        <v>53</v>
      </c>
      <c r="N20" s="25">
        <v>0</v>
      </c>
      <c r="O20" s="28">
        <f t="shared" si="1"/>
        <v>0</v>
      </c>
      <c r="P20" s="25">
        <v>4</v>
      </c>
      <c r="Q20" s="25" t="s">
        <v>58</v>
      </c>
      <c r="R20" s="25" t="s">
        <v>10</v>
      </c>
      <c r="S20" s="25" t="s">
        <v>11</v>
      </c>
      <c r="T20" s="25" t="s">
        <v>48</v>
      </c>
      <c r="U20" s="25" t="s">
        <v>6</v>
      </c>
      <c r="V20" s="25" t="s">
        <v>13</v>
      </c>
      <c r="W20" s="25" t="s">
        <v>13</v>
      </c>
      <c r="X20" s="25" t="s">
        <v>7</v>
      </c>
      <c r="Y20" s="25" t="s">
        <v>92</v>
      </c>
    </row>
    <row r="21" ht="45" spans="1:34">
      <c r="A21" s="24" t="s">
        <v>7</v>
      </c>
      <c r="B21" s="24" t="s">
        <v>93</v>
      </c>
      <c r="C21" s="24" t="s">
        <v>94</v>
      </c>
      <c r="D21" s="24" t="s">
        <v>95</v>
      </c>
      <c r="E21" s="24" t="s">
        <v>96</v>
      </c>
      <c r="F21" s="24" t="s">
        <v>97</v>
      </c>
      <c r="G21" s="24" t="s">
        <v>98</v>
      </c>
      <c r="H21" s="24" t="s">
        <v>99</v>
      </c>
      <c r="I21" s="24" t="s">
        <v>100</v>
      </c>
      <c r="J21" s="24" t="s">
        <v>101</v>
      </c>
      <c r="K21" s="24" t="s">
        <v>102</v>
      </c>
      <c r="L21" s="24" t="s">
        <v>103</v>
      </c>
      <c r="M21" s="24" t="s">
        <v>104</v>
      </c>
      <c r="N21" s="24" t="s">
        <v>105</v>
      </c>
      <c r="O21" s="24" t="s">
        <v>106</v>
      </c>
      <c r="P21" s="24" t="s">
        <v>107</v>
      </c>
      <c r="Q21" s="24" t="s">
        <v>108</v>
      </c>
      <c r="R21" s="24" t="s">
        <v>109</v>
      </c>
      <c r="S21" s="24" t="s">
        <v>110</v>
      </c>
      <c r="T21" s="24" t="s">
        <v>111</v>
      </c>
      <c r="U21" s="24" t="s">
        <v>112</v>
      </c>
      <c r="V21" s="24" t="s">
        <v>113</v>
      </c>
      <c r="W21" s="24" t="s">
        <v>114</v>
      </c>
      <c r="X21" s="24" t="s">
        <v>115</v>
      </c>
      <c r="Y21" s="24" t="s">
        <v>116</v>
      </c>
      <c r="Z21" s="30" t="s">
        <v>117</v>
      </c>
      <c r="AA21" s="24"/>
      <c r="AB21" s="24"/>
      <c r="AC21" s="24"/>
      <c r="AD21" s="24"/>
      <c r="AE21" s="24"/>
      <c r="AF21" s="24"/>
      <c r="AG21" s="24"/>
      <c r="AH21" s="24"/>
    </row>
    <row r="22" ht="12.75" spans="1:24">
      <c r="A22" s="25">
        <v>5</v>
      </c>
      <c r="B22" s="25" t="s">
        <v>118</v>
      </c>
      <c r="C22" s="25" t="s">
        <v>39</v>
      </c>
      <c r="D22" s="50" t="s">
        <v>119</v>
      </c>
      <c r="E22" s="25" t="s">
        <v>26</v>
      </c>
      <c r="F22" s="25" t="s">
        <v>120</v>
      </c>
      <c r="G22" s="25" t="s">
        <v>121</v>
      </c>
      <c r="H22" s="25" t="s">
        <v>19</v>
      </c>
      <c r="I22" s="25" t="s">
        <v>7</v>
      </c>
      <c r="J22" s="25" t="s">
        <v>7</v>
      </c>
      <c r="K22" s="25" t="s">
        <v>46</v>
      </c>
      <c r="M22" s="25" t="s">
        <v>53</v>
      </c>
      <c r="N22" s="25">
        <v>0</v>
      </c>
      <c r="P22" s="25">
        <v>0</v>
      </c>
      <c r="Q22" s="25" t="s">
        <v>58</v>
      </c>
      <c r="R22" s="25" t="s">
        <v>21</v>
      </c>
      <c r="S22" s="25" t="s">
        <v>29</v>
      </c>
      <c r="T22" s="25" t="s">
        <v>12</v>
      </c>
      <c r="U22" s="25" t="s">
        <v>83</v>
      </c>
      <c r="V22" s="25" t="s">
        <v>13</v>
      </c>
      <c r="W22" s="25" t="s">
        <v>13</v>
      </c>
      <c r="X22" s="25" t="s">
        <v>7</v>
      </c>
    </row>
    <row r="23" ht="12.75" spans="1:24">
      <c r="A23" s="25">
        <v>6</v>
      </c>
      <c r="B23" s="25" t="s">
        <v>118</v>
      </c>
      <c r="C23" s="25" t="s">
        <v>39</v>
      </c>
      <c r="D23" s="50" t="s">
        <v>122</v>
      </c>
      <c r="E23" s="25" t="s">
        <v>123</v>
      </c>
      <c r="F23" s="25" t="s">
        <v>124</v>
      </c>
      <c r="G23" s="25" t="s">
        <v>125</v>
      </c>
      <c r="H23" s="25" t="s">
        <v>126</v>
      </c>
      <c r="I23" s="25" t="s">
        <v>7</v>
      </c>
      <c r="J23" s="25" t="s">
        <v>7</v>
      </c>
      <c r="K23" s="25" t="s">
        <v>46</v>
      </c>
      <c r="L23" s="25">
        <v>5000</v>
      </c>
      <c r="M23" s="25" t="s">
        <v>53</v>
      </c>
      <c r="N23" s="25">
        <v>1000</v>
      </c>
      <c r="O23" s="25">
        <v>20</v>
      </c>
      <c r="P23" s="25">
        <v>1</v>
      </c>
      <c r="Q23" s="25" t="s">
        <v>58</v>
      </c>
      <c r="R23" s="25" t="s">
        <v>21</v>
      </c>
      <c r="S23" s="25" t="s">
        <v>29</v>
      </c>
      <c r="T23" s="25" t="s">
        <v>22</v>
      </c>
      <c r="U23" s="25" t="s">
        <v>29</v>
      </c>
      <c r="V23" s="25" t="s">
        <v>7</v>
      </c>
      <c r="W23" s="25" t="s">
        <v>13</v>
      </c>
      <c r="X23" s="25" t="s">
        <v>7</v>
      </c>
    </row>
    <row r="24" ht="12.75" spans="1:24">
      <c r="A24" s="25">
        <v>14</v>
      </c>
      <c r="B24" s="25" t="s">
        <v>127</v>
      </c>
      <c r="C24" s="25" t="s">
        <v>24</v>
      </c>
      <c r="D24" s="25" t="s">
        <v>128</v>
      </c>
      <c r="E24" s="25" t="s">
        <v>34</v>
      </c>
      <c r="F24" s="25" t="s">
        <v>5</v>
      </c>
      <c r="G24" s="25" t="s">
        <v>28</v>
      </c>
      <c r="H24" s="25" t="s">
        <v>19</v>
      </c>
      <c r="I24" s="25" t="s">
        <v>7</v>
      </c>
      <c r="J24" s="25" t="s">
        <v>7</v>
      </c>
      <c r="K24" s="25" t="s">
        <v>46</v>
      </c>
      <c r="L24" s="25">
        <v>5000</v>
      </c>
      <c r="M24" s="25" t="s">
        <v>46</v>
      </c>
      <c r="N24" s="25">
        <v>3000</v>
      </c>
      <c r="O24" s="25">
        <v>100</v>
      </c>
      <c r="P24" s="25">
        <v>3</v>
      </c>
      <c r="Q24" s="25" t="s">
        <v>20</v>
      </c>
      <c r="R24" s="25" t="s">
        <v>10</v>
      </c>
      <c r="S24" s="25" t="s">
        <v>11</v>
      </c>
      <c r="T24" s="25" t="s">
        <v>22</v>
      </c>
      <c r="U24" s="25" t="s">
        <v>6</v>
      </c>
      <c r="V24" s="25" t="s">
        <v>13</v>
      </c>
      <c r="W24" s="25" t="s">
        <v>7</v>
      </c>
      <c r="X24" s="25" t="s">
        <v>13</v>
      </c>
    </row>
    <row r="25" ht="12.75" spans="1:24">
      <c r="A25" s="25">
        <v>17</v>
      </c>
      <c r="B25" s="25" t="s">
        <v>129</v>
      </c>
      <c r="C25" s="25" t="s">
        <v>24</v>
      </c>
      <c r="D25" s="25" t="s">
        <v>128</v>
      </c>
      <c r="E25" s="25" t="s">
        <v>34</v>
      </c>
      <c r="F25" s="25" t="s">
        <v>5</v>
      </c>
      <c r="G25" s="25" t="s">
        <v>87</v>
      </c>
      <c r="H25" s="25" t="s">
        <v>19</v>
      </c>
      <c r="I25" s="25" t="s">
        <v>7</v>
      </c>
      <c r="J25" s="25" t="s">
        <v>7</v>
      </c>
      <c r="K25" s="25" t="s">
        <v>46</v>
      </c>
      <c r="L25" s="25">
        <v>5000</v>
      </c>
      <c r="M25" s="25" t="s">
        <v>46</v>
      </c>
      <c r="N25" s="25">
        <v>5000</v>
      </c>
      <c r="O25" s="28">
        <f t="shared" ref="O25:O26" si="2">N25/L25*100</f>
        <v>100</v>
      </c>
      <c r="P25" s="25">
        <v>5</v>
      </c>
      <c r="Q25" s="25" t="s">
        <v>130</v>
      </c>
      <c r="R25" s="25" t="s">
        <v>10</v>
      </c>
      <c r="S25" s="25" t="s">
        <v>11</v>
      </c>
      <c r="T25" s="25" t="s">
        <v>22</v>
      </c>
      <c r="U25" s="25" t="s">
        <v>6</v>
      </c>
      <c r="V25" s="25" t="s">
        <v>13</v>
      </c>
      <c r="W25" s="25" t="s">
        <v>13</v>
      </c>
      <c r="X25" s="25" t="s">
        <v>13</v>
      </c>
    </row>
    <row r="26" ht="12.75" spans="1:24">
      <c r="A26" s="25">
        <v>20</v>
      </c>
      <c r="B26" s="25" t="s">
        <v>131</v>
      </c>
      <c r="C26" s="25" t="s">
        <v>24</v>
      </c>
      <c r="D26" s="25" t="s">
        <v>132</v>
      </c>
      <c r="E26" s="25" t="s">
        <v>26</v>
      </c>
      <c r="F26" s="25" t="s">
        <v>87</v>
      </c>
      <c r="G26" s="25" t="s">
        <v>18</v>
      </c>
      <c r="H26" s="25" t="s">
        <v>29</v>
      </c>
      <c r="I26" s="25" t="s">
        <v>7</v>
      </c>
      <c r="J26" s="25" t="s">
        <v>7</v>
      </c>
      <c r="K26" s="25" t="s">
        <v>46</v>
      </c>
      <c r="L26" s="25">
        <v>3200</v>
      </c>
      <c r="M26" s="25" t="s">
        <v>8</v>
      </c>
      <c r="N26" s="25">
        <v>3200</v>
      </c>
      <c r="O26" s="28">
        <f t="shared" si="2"/>
        <v>100</v>
      </c>
      <c r="P26" s="25">
        <v>1</v>
      </c>
      <c r="Q26" s="25" t="s">
        <v>130</v>
      </c>
      <c r="R26" s="25" t="s">
        <v>10</v>
      </c>
      <c r="S26" s="25" t="s">
        <v>11</v>
      </c>
      <c r="T26" s="25" t="s">
        <v>48</v>
      </c>
      <c r="U26" s="25" t="s">
        <v>83</v>
      </c>
      <c r="V26" s="25" t="s">
        <v>13</v>
      </c>
      <c r="W26" s="25" t="s">
        <v>7</v>
      </c>
      <c r="X26" s="25" t="s">
        <v>7</v>
      </c>
    </row>
    <row r="27" customHeight="1" spans="1:24">
      <c r="A27" s="25">
        <v>21</v>
      </c>
      <c r="B27" s="25" t="s">
        <v>133</v>
      </c>
      <c r="C27" s="25" t="s">
        <v>24</v>
      </c>
      <c r="D27" s="25" t="s">
        <v>134</v>
      </c>
      <c r="E27" s="25" t="s">
        <v>34</v>
      </c>
      <c r="F27" s="25" t="s">
        <v>5</v>
      </c>
      <c r="G27" s="25" t="s">
        <v>18</v>
      </c>
      <c r="H27" s="25" t="s">
        <v>19</v>
      </c>
      <c r="I27" s="25" t="s">
        <v>7</v>
      </c>
      <c r="J27" s="25" t="s">
        <v>7</v>
      </c>
      <c r="K27" s="25" t="s">
        <v>46</v>
      </c>
      <c r="L27" s="25">
        <v>3500</v>
      </c>
      <c r="M27" s="25" t="s">
        <v>57</v>
      </c>
      <c r="N27" s="25">
        <v>2500</v>
      </c>
      <c r="O27" s="25">
        <v>80</v>
      </c>
      <c r="P27" s="25">
        <v>3</v>
      </c>
      <c r="Q27" s="25" t="s">
        <v>20</v>
      </c>
      <c r="R27" s="25" t="s">
        <v>10</v>
      </c>
      <c r="S27" s="25" t="s">
        <v>11</v>
      </c>
      <c r="T27" s="25" t="s">
        <v>22</v>
      </c>
      <c r="U27" s="25" t="s">
        <v>6</v>
      </c>
      <c r="V27" s="25" t="s">
        <v>7</v>
      </c>
      <c r="W27" s="25" t="s">
        <v>13</v>
      </c>
      <c r="X27" s="25" t="s">
        <v>13</v>
      </c>
    </row>
    <row r="28" customHeight="1" spans="1:24">
      <c r="A28" s="25">
        <v>23</v>
      </c>
      <c r="B28" s="25" t="s">
        <v>135</v>
      </c>
      <c r="C28" s="25" t="s">
        <v>24</v>
      </c>
      <c r="D28" s="25" t="s">
        <v>136</v>
      </c>
      <c r="E28" s="25" t="s">
        <v>26</v>
      </c>
      <c r="F28" s="25" t="s">
        <v>18</v>
      </c>
      <c r="G28" s="25" t="s">
        <v>18</v>
      </c>
      <c r="H28" s="25" t="s">
        <v>29</v>
      </c>
      <c r="I28" s="25" t="s">
        <v>13</v>
      </c>
      <c r="J28" s="25" t="s">
        <v>7</v>
      </c>
      <c r="K28" s="25" t="s">
        <v>46</v>
      </c>
      <c r="L28" s="25">
        <v>3800</v>
      </c>
      <c r="M28" s="25" t="s">
        <v>53</v>
      </c>
      <c r="N28" s="25">
        <v>0</v>
      </c>
      <c r="O28" s="25">
        <v>0</v>
      </c>
      <c r="P28" s="25">
        <v>2</v>
      </c>
      <c r="Q28" s="25" t="s">
        <v>58</v>
      </c>
      <c r="R28" s="25" t="s">
        <v>21</v>
      </c>
      <c r="S28" s="25" t="s">
        <v>29</v>
      </c>
      <c r="T28" s="25" t="s">
        <v>12</v>
      </c>
      <c r="U28" s="25" t="s">
        <v>137</v>
      </c>
      <c r="V28" s="25" t="s">
        <v>13</v>
      </c>
      <c r="W28" s="25" t="s">
        <v>13</v>
      </c>
      <c r="X28" s="25" t="s">
        <v>7</v>
      </c>
    </row>
    <row r="29" ht="12.75" spans="1:24">
      <c r="A29" s="25">
        <v>26</v>
      </c>
      <c r="B29" s="25" t="s">
        <v>138</v>
      </c>
      <c r="C29" s="25" t="s">
        <v>1</v>
      </c>
      <c r="D29" s="25" t="s">
        <v>139</v>
      </c>
      <c r="E29" s="25" t="s">
        <v>34</v>
      </c>
      <c r="F29" s="25" t="s">
        <v>5</v>
      </c>
      <c r="G29" s="25" t="s">
        <v>5</v>
      </c>
      <c r="H29" s="25" t="s">
        <v>19</v>
      </c>
      <c r="I29" s="25" t="s">
        <v>13</v>
      </c>
      <c r="J29" s="25" t="s">
        <v>13</v>
      </c>
      <c r="K29" s="25" t="s">
        <v>46</v>
      </c>
      <c r="L29" s="25">
        <v>3200</v>
      </c>
      <c r="M29" s="25" t="s">
        <v>46</v>
      </c>
      <c r="N29" s="25">
        <v>3200</v>
      </c>
      <c r="O29" s="28">
        <f t="shared" ref="O29:O32" si="3">N29/L29*100</f>
        <v>100</v>
      </c>
      <c r="P29" s="25">
        <v>5</v>
      </c>
      <c r="Q29" s="25" t="s">
        <v>20</v>
      </c>
      <c r="R29" s="25" t="s">
        <v>10</v>
      </c>
      <c r="S29" s="25" t="s">
        <v>54</v>
      </c>
      <c r="T29" s="25" t="s">
        <v>22</v>
      </c>
      <c r="U29" s="25" t="s">
        <v>140</v>
      </c>
      <c r="V29" s="25" t="s">
        <v>13</v>
      </c>
      <c r="W29" s="25" t="s">
        <v>13</v>
      </c>
      <c r="X29" s="25" t="s">
        <v>7</v>
      </c>
    </row>
    <row r="30" ht="12.75" spans="1:24">
      <c r="A30" s="25">
        <v>56</v>
      </c>
      <c r="B30" s="25" t="s">
        <v>141</v>
      </c>
      <c r="C30" s="25" t="s">
        <v>39</v>
      </c>
      <c r="D30" s="25" t="s">
        <v>142</v>
      </c>
      <c r="E30" s="25" t="s">
        <v>123</v>
      </c>
      <c r="F30" s="25" t="s">
        <v>45</v>
      </c>
      <c r="G30" s="25" t="s">
        <v>143</v>
      </c>
      <c r="H30" s="25" t="s">
        <v>126</v>
      </c>
      <c r="I30" s="25" t="s">
        <v>13</v>
      </c>
      <c r="J30" s="25" t="s">
        <v>7</v>
      </c>
      <c r="K30" s="25" t="s">
        <v>46</v>
      </c>
      <c r="L30" s="25">
        <v>4800</v>
      </c>
      <c r="M30" s="25" t="s">
        <v>46</v>
      </c>
      <c r="N30" s="25">
        <v>3500</v>
      </c>
      <c r="O30" s="28">
        <f t="shared" si="3"/>
        <v>72.9166666666667</v>
      </c>
      <c r="P30" s="25">
        <v>0</v>
      </c>
      <c r="Q30" s="25" t="s">
        <v>47</v>
      </c>
      <c r="R30" s="25" t="s">
        <v>10</v>
      </c>
      <c r="S30" s="25" t="s">
        <v>11</v>
      </c>
      <c r="T30" s="25" t="s">
        <v>22</v>
      </c>
      <c r="U30" s="25" t="s">
        <v>140</v>
      </c>
      <c r="V30" s="25" t="s">
        <v>7</v>
      </c>
      <c r="W30" s="25" t="s">
        <v>13</v>
      </c>
      <c r="X30" s="25" t="s">
        <v>13</v>
      </c>
    </row>
    <row r="31" ht="16.5" customHeight="1" spans="1:25">
      <c r="A31" s="25">
        <v>60</v>
      </c>
      <c r="B31" s="25" t="s">
        <v>144</v>
      </c>
      <c r="C31" s="25" t="s">
        <v>15</v>
      </c>
      <c r="D31" s="25" t="s">
        <v>145</v>
      </c>
      <c r="E31" s="25" t="s">
        <v>34</v>
      </c>
      <c r="F31" s="25" t="s">
        <v>5</v>
      </c>
      <c r="G31" s="25" t="s">
        <v>5</v>
      </c>
      <c r="H31" s="25" t="s">
        <v>19</v>
      </c>
      <c r="I31" s="25" t="s">
        <v>13</v>
      </c>
      <c r="J31" s="25" t="s">
        <v>7</v>
      </c>
      <c r="K31" s="25" t="s">
        <v>46</v>
      </c>
      <c r="L31" s="25">
        <v>4000</v>
      </c>
      <c r="M31" s="25" t="s">
        <v>53</v>
      </c>
      <c r="N31" s="25">
        <v>4000</v>
      </c>
      <c r="O31" s="28">
        <f t="shared" si="3"/>
        <v>100</v>
      </c>
      <c r="P31" s="25">
        <v>4</v>
      </c>
      <c r="Q31" s="25" t="s">
        <v>20</v>
      </c>
      <c r="R31" s="25" t="s">
        <v>21</v>
      </c>
      <c r="S31" s="25" t="s">
        <v>54</v>
      </c>
      <c r="T31" s="25" t="s">
        <v>22</v>
      </c>
      <c r="U31" s="25" t="s">
        <v>19</v>
      </c>
      <c r="V31" s="25" t="s">
        <v>7</v>
      </c>
      <c r="W31" s="25" t="s">
        <v>13</v>
      </c>
      <c r="X31" s="25" t="s">
        <v>13</v>
      </c>
      <c r="Y31" s="25" t="s">
        <v>146</v>
      </c>
    </row>
    <row r="32" ht="16.5" customHeight="1" spans="1:25">
      <c r="A32" s="25">
        <v>61</v>
      </c>
      <c r="B32" s="25" t="s">
        <v>147</v>
      </c>
      <c r="C32" s="25" t="s">
        <v>15</v>
      </c>
      <c r="D32" s="25" t="s">
        <v>148</v>
      </c>
      <c r="E32" s="25" t="s">
        <v>34</v>
      </c>
      <c r="F32" s="25" t="s">
        <v>5</v>
      </c>
      <c r="G32" s="25" t="s">
        <v>5</v>
      </c>
      <c r="H32" s="25" t="s">
        <v>19</v>
      </c>
      <c r="I32" s="25" t="s">
        <v>13</v>
      </c>
      <c r="J32" s="25" t="s">
        <v>7</v>
      </c>
      <c r="K32" s="25" t="s">
        <v>46</v>
      </c>
      <c r="L32" s="25">
        <v>3200</v>
      </c>
      <c r="M32" s="25" t="s">
        <v>46</v>
      </c>
      <c r="N32" s="25">
        <v>3200</v>
      </c>
      <c r="O32" s="28">
        <f t="shared" si="3"/>
        <v>100</v>
      </c>
      <c r="P32" s="25">
        <v>2</v>
      </c>
      <c r="Q32" s="25" t="s">
        <v>20</v>
      </c>
      <c r="R32" s="25" t="s">
        <v>21</v>
      </c>
      <c r="S32" s="25" t="s">
        <v>54</v>
      </c>
      <c r="T32" s="25" t="s">
        <v>22</v>
      </c>
      <c r="U32" s="25" t="s">
        <v>19</v>
      </c>
      <c r="V32" s="25" t="s">
        <v>13</v>
      </c>
      <c r="W32" s="25" t="s">
        <v>13</v>
      </c>
      <c r="X32" s="25" t="s">
        <v>13</v>
      </c>
      <c r="Y32" s="25" t="s">
        <v>146</v>
      </c>
    </row>
    <row r="33" customHeight="1" spans="1:25">
      <c r="A33" s="25">
        <v>70</v>
      </c>
      <c r="B33" s="27" t="s">
        <v>149</v>
      </c>
      <c r="C33" s="31" t="s">
        <v>39</v>
      </c>
      <c r="D33" s="27" t="s">
        <v>150</v>
      </c>
      <c r="E33" s="25" t="s">
        <v>34</v>
      </c>
      <c r="F33" s="34" t="s">
        <v>5</v>
      </c>
      <c r="G33" s="31" t="s">
        <v>125</v>
      </c>
      <c r="H33" s="31" t="s">
        <v>19</v>
      </c>
      <c r="I33" s="31" t="s">
        <v>7</v>
      </c>
      <c r="J33" s="31" t="s">
        <v>7</v>
      </c>
      <c r="K33" s="31" t="s">
        <v>46</v>
      </c>
      <c r="L33" s="31">
        <v>3600</v>
      </c>
      <c r="M33" s="31" t="s">
        <v>53</v>
      </c>
      <c r="N33" s="25">
        <v>0</v>
      </c>
      <c r="O33" s="25">
        <v>0</v>
      </c>
      <c r="P33" s="25">
        <v>0</v>
      </c>
      <c r="Q33" s="25" t="s">
        <v>58</v>
      </c>
      <c r="R33" s="31" t="s">
        <v>10</v>
      </c>
      <c r="S33" s="31" t="s">
        <v>11</v>
      </c>
      <c r="T33" s="31" t="s">
        <v>48</v>
      </c>
      <c r="U33" s="31" t="s">
        <v>83</v>
      </c>
      <c r="V33" s="31" t="s">
        <v>13</v>
      </c>
      <c r="W33" s="31" t="s">
        <v>13</v>
      </c>
      <c r="X33" s="25" t="s">
        <v>7</v>
      </c>
      <c r="Y33" s="25"/>
    </row>
    <row r="34" ht="12.75" spans="1:25">
      <c r="A34" s="25">
        <v>84</v>
      </c>
      <c r="B34" s="25" t="s">
        <v>151</v>
      </c>
      <c r="C34" s="31" t="s">
        <v>24</v>
      </c>
      <c r="D34" s="25" t="s">
        <v>152</v>
      </c>
      <c r="E34" s="25" t="s">
        <v>153</v>
      </c>
      <c r="F34" s="34" t="s">
        <v>154</v>
      </c>
      <c r="G34" s="31" t="s">
        <v>5</v>
      </c>
      <c r="H34" s="31" t="s">
        <v>6</v>
      </c>
      <c r="I34" s="31" t="s">
        <v>7</v>
      </c>
      <c r="J34" s="31" t="s">
        <v>7</v>
      </c>
      <c r="K34" s="31" t="s">
        <v>46</v>
      </c>
      <c r="L34" s="31">
        <v>4000</v>
      </c>
      <c r="M34" s="31" t="s">
        <v>53</v>
      </c>
      <c r="N34" s="25">
        <v>0</v>
      </c>
      <c r="O34" s="28">
        <f>N34/L34*100</f>
        <v>0</v>
      </c>
      <c r="P34" s="25">
        <v>0</v>
      </c>
      <c r="Q34" s="25" t="s">
        <v>20</v>
      </c>
      <c r="R34" s="31" t="s">
        <v>10</v>
      </c>
      <c r="S34" s="31" t="s">
        <v>11</v>
      </c>
      <c r="T34" s="31" t="s">
        <v>12</v>
      </c>
      <c r="U34" s="31" t="s">
        <v>6</v>
      </c>
      <c r="V34" s="31" t="s">
        <v>13</v>
      </c>
      <c r="W34" s="31" t="s">
        <v>13</v>
      </c>
      <c r="X34" s="25" t="s">
        <v>13</v>
      </c>
      <c r="Y34" s="25" t="s">
        <v>155</v>
      </c>
    </row>
    <row r="35" ht="12.75" spans="1:24">
      <c r="A35" s="25">
        <v>93</v>
      </c>
      <c r="B35" s="25" t="s">
        <v>156</v>
      </c>
      <c r="C35" s="25" t="s">
        <v>39</v>
      </c>
      <c r="D35" s="50" t="s">
        <v>122</v>
      </c>
      <c r="E35" s="25" t="s">
        <v>123</v>
      </c>
      <c r="F35" s="25" t="s">
        <v>124</v>
      </c>
      <c r="G35" s="25" t="s">
        <v>125</v>
      </c>
      <c r="H35" s="25" t="s">
        <v>126</v>
      </c>
      <c r="I35" s="25" t="s">
        <v>7</v>
      </c>
      <c r="J35" s="25" t="s">
        <v>7</v>
      </c>
      <c r="K35" s="25" t="s">
        <v>46</v>
      </c>
      <c r="L35" s="25">
        <v>5000</v>
      </c>
      <c r="M35" s="25" t="s">
        <v>53</v>
      </c>
      <c r="N35" s="25">
        <v>900</v>
      </c>
      <c r="O35" s="46">
        <v>0.18</v>
      </c>
      <c r="P35" s="25">
        <v>3</v>
      </c>
      <c r="Q35" s="25" t="s">
        <v>58</v>
      </c>
      <c r="R35" s="25" t="s">
        <v>21</v>
      </c>
      <c r="S35" s="25" t="s">
        <v>54</v>
      </c>
      <c r="T35" s="25" t="s">
        <v>22</v>
      </c>
      <c r="U35" s="25" t="s">
        <v>29</v>
      </c>
      <c r="V35" s="25" t="s">
        <v>13</v>
      </c>
      <c r="W35" s="25" t="s">
        <v>13</v>
      </c>
      <c r="X35" s="25" t="s">
        <v>7</v>
      </c>
    </row>
    <row r="36" ht="12.75" spans="1:24">
      <c r="A36" s="25">
        <v>95</v>
      </c>
      <c r="B36" s="25" t="s">
        <v>157</v>
      </c>
      <c r="C36" s="25" t="s">
        <v>158</v>
      </c>
      <c r="D36" s="25" t="s">
        <v>159</v>
      </c>
      <c r="E36" s="25" t="s">
        <v>26</v>
      </c>
      <c r="F36" s="25" t="s">
        <v>160</v>
      </c>
      <c r="G36" s="25" t="s">
        <v>161</v>
      </c>
      <c r="H36" s="25" t="s">
        <v>19</v>
      </c>
      <c r="I36" s="25" t="s">
        <v>7</v>
      </c>
      <c r="J36" s="25" t="s">
        <v>7</v>
      </c>
      <c r="K36" s="25" t="s">
        <v>46</v>
      </c>
      <c r="L36" s="25">
        <v>5000</v>
      </c>
      <c r="M36" s="25" t="s">
        <v>53</v>
      </c>
      <c r="N36" s="25">
        <v>2400</v>
      </c>
      <c r="O36" s="46">
        <v>0.5</v>
      </c>
      <c r="P36" s="25">
        <v>1</v>
      </c>
      <c r="Q36" s="25" t="s">
        <v>20</v>
      </c>
      <c r="R36" s="25" t="s">
        <v>21</v>
      </c>
      <c r="S36" s="25" t="s">
        <v>11</v>
      </c>
      <c r="T36" s="25" t="s">
        <v>48</v>
      </c>
      <c r="U36" s="25" t="s">
        <v>6</v>
      </c>
      <c r="V36" s="25" t="s">
        <v>7</v>
      </c>
      <c r="W36" s="25" t="s">
        <v>7</v>
      </c>
      <c r="X36" s="25" t="s">
        <v>7</v>
      </c>
    </row>
    <row r="37" ht="12.75" spans="1:24">
      <c r="A37" s="25">
        <v>116</v>
      </c>
      <c r="B37" s="25" t="s">
        <v>162</v>
      </c>
      <c r="C37" s="25" t="s">
        <v>1</v>
      </c>
      <c r="D37" s="25" t="s">
        <v>163</v>
      </c>
      <c r="E37" s="25" t="s">
        <v>3</v>
      </c>
      <c r="F37" s="25" t="s">
        <v>164</v>
      </c>
      <c r="G37" s="25" t="s">
        <v>42</v>
      </c>
      <c r="H37" s="25" t="s">
        <v>19</v>
      </c>
      <c r="I37" s="25" t="s">
        <v>13</v>
      </c>
      <c r="J37" s="25" t="s">
        <v>7</v>
      </c>
      <c r="K37" s="25" t="s">
        <v>46</v>
      </c>
      <c r="L37" s="25">
        <v>4800</v>
      </c>
      <c r="M37" s="25" t="s">
        <v>46</v>
      </c>
      <c r="N37" s="25">
        <v>4000</v>
      </c>
      <c r="O37" s="28">
        <f t="shared" ref="O37:O39" si="4">N37/L37*100</f>
        <v>83.3333333333333</v>
      </c>
      <c r="P37" s="25">
        <v>4</v>
      </c>
      <c r="Q37" s="25" t="s">
        <v>30</v>
      </c>
      <c r="R37" s="25" t="s">
        <v>21</v>
      </c>
      <c r="S37" s="25" t="s">
        <v>54</v>
      </c>
      <c r="T37" s="25" t="s">
        <v>22</v>
      </c>
      <c r="U37" s="25" t="s">
        <v>68</v>
      </c>
      <c r="V37" s="25" t="s">
        <v>7</v>
      </c>
      <c r="W37" s="25" t="s">
        <v>13</v>
      </c>
      <c r="X37" s="25" t="s">
        <v>7</v>
      </c>
    </row>
    <row r="38" ht="12.75" spans="1:24">
      <c r="A38" s="25">
        <v>121</v>
      </c>
      <c r="B38" s="25" t="s">
        <v>165</v>
      </c>
      <c r="C38" s="25" t="s">
        <v>15</v>
      </c>
      <c r="D38" s="25" t="s">
        <v>166</v>
      </c>
      <c r="E38" s="25" t="s">
        <v>3</v>
      </c>
      <c r="F38" s="25" t="s">
        <v>167</v>
      </c>
      <c r="G38" s="25" t="s">
        <v>168</v>
      </c>
      <c r="H38" s="25" t="s">
        <v>19</v>
      </c>
      <c r="I38" s="25" t="s">
        <v>7</v>
      </c>
      <c r="J38" s="25" t="s">
        <v>7</v>
      </c>
      <c r="K38" s="25" t="s">
        <v>46</v>
      </c>
      <c r="L38" s="25">
        <v>4000</v>
      </c>
      <c r="M38" s="25" t="s">
        <v>46</v>
      </c>
      <c r="N38" s="25">
        <v>4000</v>
      </c>
      <c r="O38" s="28">
        <f t="shared" si="4"/>
        <v>100</v>
      </c>
      <c r="P38" s="25">
        <v>5</v>
      </c>
      <c r="Q38" s="25" t="s">
        <v>30</v>
      </c>
      <c r="R38" s="25" t="s">
        <v>10</v>
      </c>
      <c r="S38" s="25" t="s">
        <v>11</v>
      </c>
      <c r="T38" s="25" t="s">
        <v>22</v>
      </c>
      <c r="U38" s="25" t="s">
        <v>6</v>
      </c>
      <c r="V38" s="25" t="s">
        <v>13</v>
      </c>
      <c r="W38" s="25" t="s">
        <v>7</v>
      </c>
      <c r="X38" s="25" t="s">
        <v>13</v>
      </c>
    </row>
    <row r="39" ht="12.75" spans="1:25">
      <c r="A39" s="25">
        <v>133</v>
      </c>
      <c r="B39" s="25" t="s">
        <v>169</v>
      </c>
      <c r="C39" s="25" t="s">
        <v>24</v>
      </c>
      <c r="D39" s="25" t="s">
        <v>170</v>
      </c>
      <c r="E39" s="25" t="s">
        <v>34</v>
      </c>
      <c r="F39" s="25" t="s">
        <v>5</v>
      </c>
      <c r="G39" s="25" t="s">
        <v>18</v>
      </c>
      <c r="H39" s="25" t="s">
        <v>19</v>
      </c>
      <c r="I39" s="25" t="s">
        <v>7</v>
      </c>
      <c r="J39" s="25" t="s">
        <v>13</v>
      </c>
      <c r="K39" s="25" t="s">
        <v>46</v>
      </c>
      <c r="L39" s="25">
        <v>3200</v>
      </c>
      <c r="M39" s="25" t="s">
        <v>46</v>
      </c>
      <c r="N39" s="25">
        <v>0</v>
      </c>
      <c r="O39" s="28">
        <f t="shared" si="4"/>
        <v>0</v>
      </c>
      <c r="P39" s="25">
        <v>0</v>
      </c>
      <c r="Q39" s="25" t="s">
        <v>58</v>
      </c>
      <c r="R39" s="25" t="s">
        <v>21</v>
      </c>
      <c r="S39" s="25" t="s">
        <v>54</v>
      </c>
      <c r="T39" s="25" t="s">
        <v>22</v>
      </c>
      <c r="U39" s="25" t="s">
        <v>19</v>
      </c>
      <c r="V39" s="25" t="s">
        <v>7</v>
      </c>
      <c r="W39" s="25" t="s">
        <v>13</v>
      </c>
      <c r="X39" s="25" t="s">
        <v>13</v>
      </c>
      <c r="Y39" s="25" t="s">
        <v>171</v>
      </c>
    </row>
    <row r="40" ht="26.25" customHeight="1" spans="1:24">
      <c r="A40" s="25">
        <v>147</v>
      </c>
      <c r="B40" s="38" t="s">
        <v>81</v>
      </c>
      <c r="C40" s="38" t="s">
        <v>158</v>
      </c>
      <c r="D40" s="27"/>
      <c r="E40" s="38" t="s">
        <v>34</v>
      </c>
      <c r="F40" s="38" t="s">
        <v>5</v>
      </c>
      <c r="G40" s="38" t="s">
        <v>42</v>
      </c>
      <c r="H40" s="38" t="s">
        <v>19</v>
      </c>
      <c r="I40" s="38" t="s">
        <v>13</v>
      </c>
      <c r="J40" s="38" t="s">
        <v>13</v>
      </c>
      <c r="K40" s="38" t="s">
        <v>46</v>
      </c>
      <c r="L40" s="38">
        <v>4000</v>
      </c>
      <c r="M40" s="38" t="s">
        <v>53</v>
      </c>
      <c r="N40" s="38">
        <v>500</v>
      </c>
      <c r="O40" s="38">
        <v>12.5</v>
      </c>
      <c r="P40" s="38">
        <v>4</v>
      </c>
      <c r="Q40" s="38" t="s">
        <v>20</v>
      </c>
      <c r="R40" s="38" t="s">
        <v>21</v>
      </c>
      <c r="S40" s="38" t="s">
        <v>54</v>
      </c>
      <c r="T40" s="38" t="s">
        <v>22</v>
      </c>
      <c r="U40" s="38" t="s">
        <v>6</v>
      </c>
      <c r="V40" s="38" t="s">
        <v>7</v>
      </c>
      <c r="W40" s="38" t="s">
        <v>13</v>
      </c>
      <c r="X40" s="38" t="s">
        <v>7</v>
      </c>
    </row>
    <row r="41" ht="12.75" spans="1:25">
      <c r="A41" s="25">
        <v>155</v>
      </c>
      <c r="B41" s="25" t="s">
        <v>172</v>
      </c>
      <c r="C41" s="31" t="s">
        <v>24</v>
      </c>
      <c r="D41" s="32" t="s">
        <v>173</v>
      </c>
      <c r="E41" s="31" t="s">
        <v>34</v>
      </c>
      <c r="F41" s="31" t="s">
        <v>5</v>
      </c>
      <c r="G41" s="31" t="s">
        <v>18</v>
      </c>
      <c r="H41" s="31" t="s">
        <v>19</v>
      </c>
      <c r="I41" s="31" t="s">
        <v>7</v>
      </c>
      <c r="J41" s="31" t="s">
        <v>7</v>
      </c>
      <c r="K41" s="31" t="s">
        <v>46</v>
      </c>
      <c r="L41" s="33">
        <v>3500</v>
      </c>
      <c r="M41" s="31" t="s">
        <v>75</v>
      </c>
      <c r="N41" s="33">
        <v>2500</v>
      </c>
      <c r="O41" s="33">
        <v>80</v>
      </c>
      <c r="P41" s="33">
        <v>3</v>
      </c>
      <c r="Q41" s="31" t="s">
        <v>20</v>
      </c>
      <c r="R41" s="31" t="s">
        <v>10</v>
      </c>
      <c r="S41" s="31" t="s">
        <v>11</v>
      </c>
      <c r="T41" s="31" t="s">
        <v>22</v>
      </c>
      <c r="U41" s="31" t="s">
        <v>6</v>
      </c>
      <c r="V41" s="31" t="s">
        <v>7</v>
      </c>
      <c r="W41" s="31" t="s">
        <v>13</v>
      </c>
      <c r="X41" s="31" t="s">
        <v>13</v>
      </c>
      <c r="Y41" s="31"/>
    </row>
    <row r="42" ht="18" customHeight="1" spans="1:31">
      <c r="A42" s="25">
        <v>164</v>
      </c>
      <c r="B42" s="26" t="s">
        <v>174</v>
      </c>
      <c r="C42" s="26" t="s">
        <v>15</v>
      </c>
      <c r="D42" s="25" t="s">
        <v>175</v>
      </c>
      <c r="E42" s="26" t="s">
        <v>34</v>
      </c>
      <c r="F42" s="26" t="s">
        <v>5</v>
      </c>
      <c r="G42" s="26" t="s">
        <v>42</v>
      </c>
      <c r="H42" s="26" t="s">
        <v>19</v>
      </c>
      <c r="I42" s="26" t="s">
        <v>13</v>
      </c>
      <c r="J42" s="26" t="s">
        <v>7</v>
      </c>
      <c r="K42" s="26" t="s">
        <v>46</v>
      </c>
      <c r="L42" s="26">
        <v>3600</v>
      </c>
      <c r="M42" s="26" t="s">
        <v>46</v>
      </c>
      <c r="N42" s="26">
        <v>3600</v>
      </c>
      <c r="O42" s="29">
        <f t="shared" ref="O42:O48" si="5">N42/L42*100</f>
        <v>100</v>
      </c>
      <c r="P42" s="26">
        <v>1</v>
      </c>
      <c r="Q42" s="26" t="s">
        <v>20</v>
      </c>
      <c r="R42" s="26" t="s">
        <v>10</v>
      </c>
      <c r="S42" s="26" t="s">
        <v>54</v>
      </c>
      <c r="T42" s="26" t="s">
        <v>48</v>
      </c>
      <c r="U42" s="26" t="s">
        <v>140</v>
      </c>
      <c r="V42" s="26" t="s">
        <v>7</v>
      </c>
      <c r="W42" s="26" t="s">
        <v>13</v>
      </c>
      <c r="X42" s="26" t="s">
        <v>7</v>
      </c>
      <c r="Y42" s="29"/>
      <c r="Z42" s="29"/>
      <c r="AA42" s="29"/>
      <c r="AB42" s="29"/>
      <c r="AC42" s="29"/>
      <c r="AD42" s="29"/>
      <c r="AE42" s="29"/>
    </row>
    <row r="43" ht="12.75" spans="1:34">
      <c r="A43" s="25">
        <v>54</v>
      </c>
      <c r="B43" s="31" t="s">
        <v>176</v>
      </c>
      <c r="C43" s="31" t="s">
        <v>39</v>
      </c>
      <c r="D43" s="25" t="s">
        <v>177</v>
      </c>
      <c r="E43" s="31" t="s">
        <v>26</v>
      </c>
      <c r="F43" s="31" t="s">
        <v>18</v>
      </c>
      <c r="G43" s="31" t="s">
        <v>28</v>
      </c>
      <c r="H43" s="31" t="s">
        <v>29</v>
      </c>
      <c r="I43" s="31" t="s">
        <v>7</v>
      </c>
      <c r="J43" s="31" t="s">
        <v>7</v>
      </c>
      <c r="K43" s="31" t="s">
        <v>57</v>
      </c>
      <c r="L43" s="33">
        <v>800</v>
      </c>
      <c r="M43" s="31" t="s">
        <v>53</v>
      </c>
      <c r="N43" s="33">
        <v>800</v>
      </c>
      <c r="O43" s="28">
        <f t="shared" si="5"/>
        <v>100</v>
      </c>
      <c r="P43" s="33">
        <v>2</v>
      </c>
      <c r="Q43" s="31" t="s">
        <v>20</v>
      </c>
      <c r="R43" s="31" t="s">
        <v>21</v>
      </c>
      <c r="S43" s="31" t="s">
        <v>54</v>
      </c>
      <c r="T43" s="31" t="s">
        <v>22</v>
      </c>
      <c r="U43" s="31" t="s">
        <v>83</v>
      </c>
      <c r="V43" s="31" t="s">
        <v>7</v>
      </c>
      <c r="W43" s="31" t="s">
        <v>7</v>
      </c>
      <c r="X43" s="31" t="s">
        <v>7</v>
      </c>
      <c r="Y43" s="31"/>
      <c r="Z43" s="31"/>
      <c r="AA43" s="31"/>
      <c r="AB43" s="31"/>
      <c r="AC43" s="31"/>
      <c r="AD43" s="31"/>
      <c r="AE43" s="31"/>
      <c r="AF43" s="31"/>
      <c r="AG43" s="31"/>
      <c r="AH43" s="31"/>
    </row>
    <row r="44" ht="12.75" spans="1:25">
      <c r="A44" s="25">
        <v>58</v>
      </c>
      <c r="B44" s="25" t="s">
        <v>178</v>
      </c>
      <c r="C44" s="25" t="s">
        <v>39</v>
      </c>
      <c r="D44" s="25"/>
      <c r="E44" s="25" t="s">
        <v>26</v>
      </c>
      <c r="F44" s="25" t="s">
        <v>179</v>
      </c>
      <c r="G44" s="25" t="s">
        <v>180</v>
      </c>
      <c r="H44" s="25" t="s">
        <v>19</v>
      </c>
      <c r="I44" s="25" t="s">
        <v>13</v>
      </c>
      <c r="J44" s="25" t="s">
        <v>7</v>
      </c>
      <c r="K44" s="25" t="s">
        <v>57</v>
      </c>
      <c r="L44" s="25">
        <v>3000</v>
      </c>
      <c r="M44" s="25" t="s">
        <v>53</v>
      </c>
      <c r="N44" s="25">
        <v>280</v>
      </c>
      <c r="O44" s="28">
        <f t="shared" si="5"/>
        <v>9.33333333333333</v>
      </c>
      <c r="P44" s="25">
        <v>1</v>
      </c>
      <c r="Q44" s="25" t="s">
        <v>20</v>
      </c>
      <c r="R44" s="25" t="s">
        <v>21</v>
      </c>
      <c r="S44" s="25" t="s">
        <v>54</v>
      </c>
      <c r="T44" s="25" t="s">
        <v>48</v>
      </c>
      <c r="U44" s="25" t="s">
        <v>140</v>
      </c>
      <c r="V44" s="25" t="s">
        <v>7</v>
      </c>
      <c r="W44" s="25" t="s">
        <v>13</v>
      </c>
      <c r="X44" s="25" t="s">
        <v>13</v>
      </c>
      <c r="Y44" s="25" t="s">
        <v>181</v>
      </c>
    </row>
    <row r="45" ht="12.75" spans="1:25">
      <c r="A45" s="25">
        <v>68</v>
      </c>
      <c r="B45" s="27" t="s">
        <v>182</v>
      </c>
      <c r="C45" s="31" t="s">
        <v>39</v>
      </c>
      <c r="D45" s="27" t="s">
        <v>183</v>
      </c>
      <c r="E45" s="25" t="s">
        <v>3</v>
      </c>
      <c r="F45" s="34" t="s">
        <v>184</v>
      </c>
      <c r="G45" s="31" t="s">
        <v>185</v>
      </c>
      <c r="H45" s="31" t="s">
        <v>126</v>
      </c>
      <c r="I45" s="31" t="s">
        <v>13</v>
      </c>
      <c r="J45" s="31" t="s">
        <v>7</v>
      </c>
      <c r="K45" s="31" t="s">
        <v>57</v>
      </c>
      <c r="L45" s="31">
        <v>3000</v>
      </c>
      <c r="M45" s="31" t="s">
        <v>53</v>
      </c>
      <c r="N45" s="25">
        <v>500</v>
      </c>
      <c r="O45" s="28">
        <f t="shared" si="5"/>
        <v>16.6666666666667</v>
      </c>
      <c r="P45" s="25">
        <v>1</v>
      </c>
      <c r="Q45" s="25" t="s">
        <v>20</v>
      </c>
      <c r="R45" s="31" t="s">
        <v>10</v>
      </c>
      <c r="S45" s="31" t="s">
        <v>54</v>
      </c>
      <c r="T45" s="31" t="s">
        <v>48</v>
      </c>
      <c r="U45" s="31" t="s">
        <v>68</v>
      </c>
      <c r="V45" s="31" t="s">
        <v>13</v>
      </c>
      <c r="W45" s="31" t="s">
        <v>13</v>
      </c>
      <c r="X45" s="25" t="s">
        <v>13</v>
      </c>
      <c r="Y45" s="25" t="s">
        <v>186</v>
      </c>
    </row>
    <row r="46" ht="12.75" spans="1:25">
      <c r="A46" s="25">
        <v>69</v>
      </c>
      <c r="B46" s="27" t="s">
        <v>187</v>
      </c>
      <c r="C46" s="31" t="s">
        <v>24</v>
      </c>
      <c r="D46" s="27" t="s">
        <v>188</v>
      </c>
      <c r="E46" s="25" t="s">
        <v>26</v>
      </c>
      <c r="F46" s="34" t="s">
        <v>189</v>
      </c>
      <c r="G46" s="31" t="s">
        <v>18</v>
      </c>
      <c r="H46" s="31" t="s">
        <v>6</v>
      </c>
      <c r="I46" s="31" t="s">
        <v>7</v>
      </c>
      <c r="J46" s="31" t="s">
        <v>7</v>
      </c>
      <c r="K46" s="31" t="s">
        <v>57</v>
      </c>
      <c r="L46" s="31">
        <v>2000</v>
      </c>
      <c r="M46" s="31" t="s">
        <v>53</v>
      </c>
      <c r="N46" s="25">
        <v>0</v>
      </c>
      <c r="O46" s="28">
        <f t="shared" si="5"/>
        <v>0</v>
      </c>
      <c r="P46" s="25">
        <v>1</v>
      </c>
      <c r="Q46" s="25" t="s">
        <v>58</v>
      </c>
      <c r="R46" s="31" t="s">
        <v>10</v>
      </c>
      <c r="S46" s="31" t="s">
        <v>11</v>
      </c>
      <c r="T46" s="31" t="s">
        <v>22</v>
      </c>
      <c r="U46" s="31" t="s">
        <v>6</v>
      </c>
      <c r="V46" s="31" t="s">
        <v>7</v>
      </c>
      <c r="W46" s="31" t="s">
        <v>13</v>
      </c>
      <c r="X46" s="25" t="s">
        <v>7</v>
      </c>
      <c r="Y46" s="25" t="s">
        <v>190</v>
      </c>
    </row>
    <row r="47" ht="12.75" spans="1:24">
      <c r="A47" s="25">
        <v>72</v>
      </c>
      <c r="B47" s="25" t="s">
        <v>191</v>
      </c>
      <c r="C47" s="31" t="s">
        <v>192</v>
      </c>
      <c r="D47" s="25" t="s">
        <v>193</v>
      </c>
      <c r="E47" s="25" t="s">
        <v>194</v>
      </c>
      <c r="F47" s="34" t="s">
        <v>195</v>
      </c>
      <c r="G47" s="31" t="s">
        <v>18</v>
      </c>
      <c r="H47" s="31" t="s">
        <v>19</v>
      </c>
      <c r="I47" s="31" t="s">
        <v>7</v>
      </c>
      <c r="J47" s="31" t="s">
        <v>7</v>
      </c>
      <c r="K47" s="31" t="s">
        <v>57</v>
      </c>
      <c r="L47" s="31">
        <v>1200</v>
      </c>
      <c r="M47" s="31" t="s">
        <v>75</v>
      </c>
      <c r="N47" s="25">
        <v>1200</v>
      </c>
      <c r="O47" s="28">
        <f t="shared" si="5"/>
        <v>100</v>
      </c>
      <c r="P47" s="25">
        <v>1</v>
      </c>
      <c r="Q47" s="25" t="s">
        <v>47</v>
      </c>
      <c r="R47" s="31" t="s">
        <v>10</v>
      </c>
      <c r="S47" s="31" t="s">
        <v>11</v>
      </c>
      <c r="T47" s="31" t="s">
        <v>48</v>
      </c>
      <c r="U47" s="31" t="s">
        <v>137</v>
      </c>
      <c r="V47" s="31" t="s">
        <v>7</v>
      </c>
      <c r="W47" s="31" t="s">
        <v>13</v>
      </c>
      <c r="X47" s="25" t="s">
        <v>13</v>
      </c>
    </row>
    <row r="48" ht="12.75" spans="1:25">
      <c r="A48" s="25">
        <v>83</v>
      </c>
      <c r="B48" s="25" t="s">
        <v>196</v>
      </c>
      <c r="C48" s="31" t="s">
        <v>24</v>
      </c>
      <c r="D48" s="25" t="s">
        <v>197</v>
      </c>
      <c r="E48" s="25" t="s">
        <v>26</v>
      </c>
      <c r="F48" s="34" t="s">
        <v>179</v>
      </c>
      <c r="G48" s="31" t="s">
        <v>5</v>
      </c>
      <c r="H48" s="31" t="s">
        <v>137</v>
      </c>
      <c r="I48" s="31" t="s">
        <v>7</v>
      </c>
      <c r="J48" s="31" t="s">
        <v>7</v>
      </c>
      <c r="K48" s="31" t="s">
        <v>57</v>
      </c>
      <c r="L48" s="31">
        <v>2400</v>
      </c>
      <c r="M48" s="31" t="s">
        <v>53</v>
      </c>
      <c r="N48" s="25">
        <v>300</v>
      </c>
      <c r="O48" s="28">
        <f t="shared" si="5"/>
        <v>12.5</v>
      </c>
      <c r="P48" s="25">
        <v>0</v>
      </c>
      <c r="Q48" s="25" t="s">
        <v>20</v>
      </c>
      <c r="R48" s="31" t="s">
        <v>10</v>
      </c>
      <c r="S48" s="31" t="s">
        <v>11</v>
      </c>
      <c r="T48" s="31" t="s">
        <v>48</v>
      </c>
      <c r="U48" s="31" t="s">
        <v>6</v>
      </c>
      <c r="V48" s="31" t="s">
        <v>13</v>
      </c>
      <c r="W48" s="31" t="s">
        <v>13</v>
      </c>
      <c r="X48" s="25" t="s">
        <v>13</v>
      </c>
      <c r="Y48" s="25" t="s">
        <v>198</v>
      </c>
    </row>
    <row r="49" ht="18.75" customHeight="1" spans="1:24">
      <c r="A49" s="25">
        <v>91</v>
      </c>
      <c r="B49" s="25" t="s">
        <v>199</v>
      </c>
      <c r="C49" s="25" t="s">
        <v>39</v>
      </c>
      <c r="D49" s="25"/>
      <c r="E49" s="25" t="s">
        <v>3</v>
      </c>
      <c r="F49" s="25" t="s">
        <v>200</v>
      </c>
      <c r="G49" s="25" t="s">
        <v>18</v>
      </c>
      <c r="H49" s="25" t="s">
        <v>19</v>
      </c>
      <c r="I49" s="25" t="s">
        <v>7</v>
      </c>
      <c r="J49" s="25" t="s">
        <v>7</v>
      </c>
      <c r="K49" s="25" t="s">
        <v>57</v>
      </c>
      <c r="L49" s="25">
        <v>2800</v>
      </c>
      <c r="M49" s="25" t="s">
        <v>53</v>
      </c>
      <c r="N49" s="25">
        <v>800</v>
      </c>
      <c r="P49" s="25">
        <v>4</v>
      </c>
      <c r="Q49" s="25" t="s">
        <v>20</v>
      </c>
      <c r="R49" s="25" t="s">
        <v>21</v>
      </c>
      <c r="S49" s="25" t="s">
        <v>11</v>
      </c>
      <c r="T49" s="25" t="s">
        <v>22</v>
      </c>
      <c r="U49" s="25" t="s">
        <v>6</v>
      </c>
      <c r="V49" s="25" t="s">
        <v>7</v>
      </c>
      <c r="W49" s="25" t="s">
        <v>13</v>
      </c>
      <c r="X49" s="25" t="s">
        <v>7</v>
      </c>
    </row>
    <row r="50" ht="18.75" customHeight="1" spans="1:24">
      <c r="A50" s="25">
        <v>94</v>
      </c>
      <c r="B50" s="25" t="s">
        <v>156</v>
      </c>
      <c r="C50" s="25" t="s">
        <v>201</v>
      </c>
      <c r="D50" s="50" t="s">
        <v>202</v>
      </c>
      <c r="E50" s="25" t="s">
        <v>123</v>
      </c>
      <c r="F50" s="25" t="s">
        <v>203</v>
      </c>
      <c r="G50" s="25" t="s">
        <v>87</v>
      </c>
      <c r="H50" s="25" t="s">
        <v>126</v>
      </c>
      <c r="I50" s="25" t="s">
        <v>7</v>
      </c>
      <c r="J50" s="25" t="s">
        <v>7</v>
      </c>
      <c r="K50" s="25" t="s">
        <v>57</v>
      </c>
      <c r="L50" s="25">
        <v>1400</v>
      </c>
      <c r="M50" s="25" t="s">
        <v>53</v>
      </c>
      <c r="N50" s="25">
        <v>1200</v>
      </c>
      <c r="O50" s="46">
        <v>0.85</v>
      </c>
      <c r="P50" s="25">
        <v>3</v>
      </c>
      <c r="Q50" s="25" t="s">
        <v>20</v>
      </c>
      <c r="R50" s="25" t="s">
        <v>21</v>
      </c>
      <c r="S50" s="25" t="s">
        <v>54</v>
      </c>
      <c r="T50" s="25" t="s">
        <v>22</v>
      </c>
      <c r="U50" s="25" t="s">
        <v>140</v>
      </c>
      <c r="V50" s="25" t="s">
        <v>7</v>
      </c>
      <c r="W50" s="25" t="s">
        <v>13</v>
      </c>
      <c r="X50" s="25" t="s">
        <v>13</v>
      </c>
    </row>
    <row r="51" ht="18.75" customHeight="1" spans="1:24">
      <c r="A51" s="25">
        <v>98</v>
      </c>
      <c r="B51" s="25" t="s">
        <v>204</v>
      </c>
      <c r="C51" s="25" t="s">
        <v>158</v>
      </c>
      <c r="D51" s="25" t="s">
        <v>205</v>
      </c>
      <c r="E51" s="25" t="s">
        <v>34</v>
      </c>
      <c r="F51" s="25" t="s">
        <v>5</v>
      </c>
      <c r="G51" s="25" t="s">
        <v>42</v>
      </c>
      <c r="H51" s="25" t="s">
        <v>19</v>
      </c>
      <c r="I51" s="25" t="s">
        <v>13</v>
      </c>
      <c r="J51" s="25" t="s">
        <v>7</v>
      </c>
      <c r="K51" s="25" t="s">
        <v>57</v>
      </c>
      <c r="L51" s="25">
        <v>3000</v>
      </c>
      <c r="M51" s="25" t="s">
        <v>46</v>
      </c>
      <c r="N51" s="25">
        <v>3700</v>
      </c>
      <c r="O51" s="28">
        <f t="shared" ref="O51:O58" si="6">N51/L51*100</f>
        <v>123.333333333333</v>
      </c>
      <c r="P51" s="25">
        <v>2</v>
      </c>
      <c r="Q51" s="25" t="s">
        <v>20</v>
      </c>
      <c r="R51" s="25" t="s">
        <v>21</v>
      </c>
      <c r="S51" s="25" t="s">
        <v>11</v>
      </c>
      <c r="T51" s="25" t="s">
        <v>22</v>
      </c>
      <c r="U51" s="25" t="s">
        <v>6</v>
      </c>
      <c r="V51" s="25" t="s">
        <v>7</v>
      </c>
      <c r="W51" s="25" t="s">
        <v>13</v>
      </c>
      <c r="X51" s="25" t="s">
        <v>7</v>
      </c>
    </row>
    <row r="52" ht="18.75" customHeight="1" spans="1:24">
      <c r="A52" s="25">
        <v>107</v>
      </c>
      <c r="B52" s="25" t="s">
        <v>206</v>
      </c>
      <c r="C52" s="25" t="s">
        <v>24</v>
      </c>
      <c r="D52" s="25" t="s">
        <v>207</v>
      </c>
      <c r="E52" s="25" t="s">
        <v>26</v>
      </c>
      <c r="F52" s="25" t="s">
        <v>208</v>
      </c>
      <c r="G52" s="25" t="s">
        <v>209</v>
      </c>
      <c r="H52" s="31" t="s">
        <v>19</v>
      </c>
      <c r="I52" s="31" t="s">
        <v>7</v>
      </c>
      <c r="J52" s="31" t="s">
        <v>7</v>
      </c>
      <c r="K52" s="31" t="s">
        <v>57</v>
      </c>
      <c r="L52" s="25">
        <v>1600</v>
      </c>
      <c r="M52" s="31" t="s">
        <v>75</v>
      </c>
      <c r="N52" s="25">
        <v>1270</v>
      </c>
      <c r="O52" s="28">
        <f t="shared" si="6"/>
        <v>79.375</v>
      </c>
      <c r="P52" s="33">
        <v>3</v>
      </c>
      <c r="Q52" s="31" t="s">
        <v>58</v>
      </c>
      <c r="R52" s="31" t="s">
        <v>10</v>
      </c>
      <c r="S52" s="31" t="s">
        <v>11</v>
      </c>
      <c r="T52" s="31" t="s">
        <v>22</v>
      </c>
      <c r="U52" s="31" t="s">
        <v>6</v>
      </c>
      <c r="V52" s="31" t="s">
        <v>13</v>
      </c>
      <c r="W52" s="31" t="s">
        <v>13</v>
      </c>
      <c r="X52" s="31" t="s">
        <v>7</v>
      </c>
    </row>
    <row r="53" ht="18.75" customHeight="1" spans="1:25">
      <c r="A53" s="25">
        <v>113</v>
      </c>
      <c r="B53" s="25" t="s">
        <v>210</v>
      </c>
      <c r="C53" s="25" t="s">
        <v>158</v>
      </c>
      <c r="D53" s="25" t="s">
        <v>211</v>
      </c>
      <c r="E53" s="25" t="s">
        <v>26</v>
      </c>
      <c r="F53" s="25" t="s">
        <v>28</v>
      </c>
      <c r="G53" s="25" t="s">
        <v>91</v>
      </c>
      <c r="H53" s="31" t="s">
        <v>19</v>
      </c>
      <c r="I53" s="31" t="s">
        <v>13</v>
      </c>
      <c r="J53" s="31" t="s">
        <v>13</v>
      </c>
      <c r="K53" s="25" t="s">
        <v>57</v>
      </c>
      <c r="L53" s="25">
        <v>2400</v>
      </c>
      <c r="M53" s="31" t="s">
        <v>46</v>
      </c>
      <c r="N53" s="25">
        <v>3025</v>
      </c>
      <c r="O53" s="28">
        <f t="shared" si="6"/>
        <v>126.041666666667</v>
      </c>
      <c r="P53" s="25">
        <v>1</v>
      </c>
      <c r="Q53" s="31" t="s">
        <v>58</v>
      </c>
      <c r="R53" s="25" t="s">
        <v>10</v>
      </c>
      <c r="S53" s="31" t="s">
        <v>36</v>
      </c>
      <c r="T53" s="31" t="s">
        <v>48</v>
      </c>
      <c r="U53" s="31" t="s">
        <v>68</v>
      </c>
      <c r="V53" s="31" t="s">
        <v>7</v>
      </c>
      <c r="W53" s="31" t="s">
        <v>13</v>
      </c>
      <c r="X53" s="31" t="s">
        <v>7</v>
      </c>
      <c r="Y53" s="25" t="s">
        <v>212</v>
      </c>
    </row>
    <row r="54" ht="18.75" customHeight="1" spans="1:24">
      <c r="A54" s="25">
        <v>124</v>
      </c>
      <c r="B54" s="25" t="s">
        <v>213</v>
      </c>
      <c r="C54" s="25" t="s">
        <v>24</v>
      </c>
      <c r="D54" s="25" t="s">
        <v>214</v>
      </c>
      <c r="E54" s="25" t="s">
        <v>3</v>
      </c>
      <c r="F54" s="25" t="s">
        <v>154</v>
      </c>
      <c r="G54" s="25" t="s">
        <v>18</v>
      </c>
      <c r="H54" s="25" t="s">
        <v>19</v>
      </c>
      <c r="I54" s="25" t="s">
        <v>7</v>
      </c>
      <c r="J54" s="25" t="s">
        <v>7</v>
      </c>
      <c r="K54" s="25" t="s">
        <v>57</v>
      </c>
      <c r="L54" s="25">
        <v>3000</v>
      </c>
      <c r="M54" s="25" t="s">
        <v>53</v>
      </c>
      <c r="N54" s="25">
        <v>1000</v>
      </c>
      <c r="O54" s="28">
        <f t="shared" si="6"/>
        <v>33.3333333333333</v>
      </c>
      <c r="P54" s="25">
        <v>3</v>
      </c>
      <c r="Q54" s="25" t="s">
        <v>20</v>
      </c>
      <c r="R54" s="25" t="s">
        <v>10</v>
      </c>
      <c r="S54" s="25" t="s">
        <v>11</v>
      </c>
      <c r="T54" s="25" t="s">
        <v>22</v>
      </c>
      <c r="U54" s="25" t="s">
        <v>6</v>
      </c>
      <c r="V54" s="25" t="s">
        <v>13</v>
      </c>
      <c r="W54" s="25" t="s">
        <v>13</v>
      </c>
      <c r="X54" s="25" t="s">
        <v>7</v>
      </c>
    </row>
    <row r="55" ht="12.75" spans="1:24">
      <c r="A55" s="25">
        <v>125</v>
      </c>
      <c r="B55" s="25" t="s">
        <v>215</v>
      </c>
      <c r="C55" s="25" t="s">
        <v>24</v>
      </c>
      <c r="D55" s="25" t="s">
        <v>216</v>
      </c>
      <c r="E55" s="25" t="s">
        <v>3</v>
      </c>
      <c r="F55" s="25" t="s">
        <v>154</v>
      </c>
      <c r="G55" s="25" t="s">
        <v>18</v>
      </c>
      <c r="H55" s="25" t="s">
        <v>19</v>
      </c>
      <c r="I55" s="25" t="s">
        <v>7</v>
      </c>
      <c r="J55" s="25" t="s">
        <v>7</v>
      </c>
      <c r="K55" s="25" t="s">
        <v>57</v>
      </c>
      <c r="L55" s="25">
        <v>2200</v>
      </c>
      <c r="M55" s="25" t="s">
        <v>53</v>
      </c>
      <c r="N55" s="25">
        <v>1000</v>
      </c>
      <c r="O55" s="28">
        <f t="shared" si="6"/>
        <v>45.4545454545455</v>
      </c>
      <c r="P55" s="25">
        <v>2</v>
      </c>
      <c r="Q55" s="25" t="s">
        <v>9</v>
      </c>
      <c r="R55" s="25" t="s">
        <v>10</v>
      </c>
      <c r="S55" s="25" t="s">
        <v>11</v>
      </c>
      <c r="T55" s="25" t="s">
        <v>22</v>
      </c>
      <c r="U55" s="25" t="s">
        <v>6</v>
      </c>
      <c r="V55" s="25" t="s">
        <v>13</v>
      </c>
      <c r="W55" s="25" t="s">
        <v>7</v>
      </c>
      <c r="X55" s="25" t="s">
        <v>7</v>
      </c>
    </row>
    <row r="56" ht="26.25" customHeight="1" spans="1:24">
      <c r="A56" s="25">
        <v>127</v>
      </c>
      <c r="B56" s="25" t="s">
        <v>217</v>
      </c>
      <c r="C56" s="31" t="s">
        <v>24</v>
      </c>
      <c r="D56" s="27" t="s">
        <v>218</v>
      </c>
      <c r="E56" s="25" t="s">
        <v>3</v>
      </c>
      <c r="F56" s="25" t="s">
        <v>167</v>
      </c>
      <c r="G56" s="25" t="s">
        <v>168</v>
      </c>
      <c r="H56" s="25" t="s">
        <v>19</v>
      </c>
      <c r="I56" s="25" t="s">
        <v>7</v>
      </c>
      <c r="J56" s="25" t="s">
        <v>7</v>
      </c>
      <c r="K56" s="25" t="s">
        <v>57</v>
      </c>
      <c r="L56" s="25">
        <v>2000</v>
      </c>
      <c r="M56" s="25" t="s">
        <v>57</v>
      </c>
      <c r="N56" s="25">
        <v>2000</v>
      </c>
      <c r="O56" s="28">
        <f t="shared" si="6"/>
        <v>100</v>
      </c>
      <c r="P56" s="25">
        <v>0</v>
      </c>
      <c r="Q56" s="25" t="s">
        <v>30</v>
      </c>
      <c r="R56" s="25" t="s">
        <v>10</v>
      </c>
      <c r="S56" s="25" t="s">
        <v>11</v>
      </c>
      <c r="T56" s="25" t="s">
        <v>22</v>
      </c>
      <c r="U56" s="25" t="s">
        <v>6</v>
      </c>
      <c r="V56" s="25" t="s">
        <v>13</v>
      </c>
      <c r="W56" s="25" t="s">
        <v>7</v>
      </c>
      <c r="X56" s="25" t="s">
        <v>7</v>
      </c>
    </row>
    <row r="57" ht="12.75" spans="1:34">
      <c r="A57" s="25">
        <v>139</v>
      </c>
      <c r="B57" s="38" t="s">
        <v>219</v>
      </c>
      <c r="C57" s="38" t="s">
        <v>201</v>
      </c>
      <c r="D57" s="25"/>
      <c r="E57" s="38" t="s">
        <v>34</v>
      </c>
      <c r="F57" s="38" t="s">
        <v>5</v>
      </c>
      <c r="G57" s="38" t="s">
        <v>220</v>
      </c>
      <c r="H57" s="38" t="s">
        <v>19</v>
      </c>
      <c r="I57" s="38" t="s">
        <v>7</v>
      </c>
      <c r="J57" s="38" t="s">
        <v>7</v>
      </c>
      <c r="K57" s="38" t="s">
        <v>57</v>
      </c>
      <c r="L57" s="38">
        <v>2800</v>
      </c>
      <c r="M57" s="38" t="s">
        <v>57</v>
      </c>
      <c r="N57" s="38">
        <v>2800</v>
      </c>
      <c r="O57" s="42">
        <f t="shared" si="6"/>
        <v>100</v>
      </c>
      <c r="P57" s="38">
        <v>0</v>
      </c>
      <c r="Q57" s="38" t="s">
        <v>130</v>
      </c>
      <c r="R57" s="38" t="s">
        <v>10</v>
      </c>
      <c r="S57" s="38" t="s">
        <v>29</v>
      </c>
      <c r="T57" s="38" t="s">
        <v>12</v>
      </c>
      <c r="U57" s="38" t="s">
        <v>221</v>
      </c>
      <c r="V57" s="38" t="s">
        <v>7</v>
      </c>
      <c r="W57" s="38" t="s">
        <v>7</v>
      </c>
      <c r="X57" s="38" t="s">
        <v>7</v>
      </c>
      <c r="Y57" s="42"/>
      <c r="Z57" s="42"/>
      <c r="AA57" s="42"/>
      <c r="AB57" s="42"/>
      <c r="AC57" s="42"/>
      <c r="AD57" s="42"/>
      <c r="AE57" s="42"/>
      <c r="AF57" s="42"/>
      <c r="AG57" s="42"/>
      <c r="AH57" s="42"/>
    </row>
    <row r="58" ht="12.75" spans="1:34">
      <c r="A58" s="25">
        <v>144</v>
      </c>
      <c r="B58" s="38" t="s">
        <v>222</v>
      </c>
      <c r="C58" s="38" t="s">
        <v>192</v>
      </c>
      <c r="D58" s="25"/>
      <c r="E58" s="38" t="s">
        <v>3</v>
      </c>
      <c r="F58" s="38" t="s">
        <v>4</v>
      </c>
      <c r="G58" s="38" t="s">
        <v>18</v>
      </c>
      <c r="H58" s="38" t="s">
        <v>19</v>
      </c>
      <c r="I58" s="38" t="s">
        <v>7</v>
      </c>
      <c r="J58" s="38" t="s">
        <v>7</v>
      </c>
      <c r="K58" s="38" t="s">
        <v>57</v>
      </c>
      <c r="L58" s="38">
        <v>2500</v>
      </c>
      <c r="M58" s="38" t="s">
        <v>75</v>
      </c>
      <c r="N58" s="38">
        <v>1930</v>
      </c>
      <c r="O58" s="42">
        <f t="shared" si="6"/>
        <v>77.2</v>
      </c>
      <c r="P58" s="38">
        <v>1</v>
      </c>
      <c r="Q58" s="38" t="s">
        <v>58</v>
      </c>
      <c r="R58" s="38" t="s">
        <v>10</v>
      </c>
      <c r="S58" s="38" t="s">
        <v>11</v>
      </c>
      <c r="T58" s="38" t="s">
        <v>48</v>
      </c>
      <c r="U58" s="38" t="s">
        <v>6</v>
      </c>
      <c r="V58" s="38" t="s">
        <v>7</v>
      </c>
      <c r="W58" s="38" t="s">
        <v>13</v>
      </c>
      <c r="X58" s="38" t="s">
        <v>7</v>
      </c>
      <c r="Y58" s="38"/>
      <c r="Z58" s="42"/>
      <c r="AA58" s="42"/>
      <c r="AB58" s="42"/>
      <c r="AC58" s="42"/>
      <c r="AD58" s="42"/>
      <c r="AE58" s="42"/>
      <c r="AF58" s="42"/>
      <c r="AG58" s="42"/>
      <c r="AH58" s="42"/>
    </row>
    <row r="59" ht="12.75" spans="1:24">
      <c r="A59" s="25">
        <v>156</v>
      </c>
      <c r="B59" s="25" t="s">
        <v>223</v>
      </c>
      <c r="C59" s="31" t="s">
        <v>15</v>
      </c>
      <c r="D59" s="25" t="s">
        <v>224</v>
      </c>
      <c r="E59" s="31" t="s">
        <v>34</v>
      </c>
      <c r="F59" s="31" t="s">
        <v>5</v>
      </c>
      <c r="G59" s="31" t="s">
        <v>18</v>
      </c>
      <c r="H59" s="31" t="s">
        <v>19</v>
      </c>
      <c r="I59" s="31" t="s">
        <v>7</v>
      </c>
      <c r="J59" s="31" t="s">
        <v>7</v>
      </c>
      <c r="K59" s="31" t="s">
        <v>57</v>
      </c>
      <c r="L59" s="33">
        <v>2500</v>
      </c>
      <c r="M59" s="31" t="s">
        <v>75</v>
      </c>
      <c r="N59" s="33">
        <v>2000</v>
      </c>
      <c r="O59" s="33">
        <v>80</v>
      </c>
      <c r="P59" s="33">
        <v>3</v>
      </c>
      <c r="Q59" s="31" t="s">
        <v>20</v>
      </c>
      <c r="R59" s="31" t="s">
        <v>10</v>
      </c>
      <c r="S59" s="31" t="s">
        <v>11</v>
      </c>
      <c r="T59" s="31" t="s">
        <v>22</v>
      </c>
      <c r="U59" s="31" t="s">
        <v>6</v>
      </c>
      <c r="V59" s="31" t="s">
        <v>7</v>
      </c>
      <c r="W59" s="31" t="s">
        <v>13</v>
      </c>
      <c r="X59" s="31" t="s">
        <v>7</v>
      </c>
    </row>
    <row r="60" ht="12.75" spans="1:25">
      <c r="A60" s="25">
        <v>163</v>
      </c>
      <c r="B60" s="25" t="s">
        <v>225</v>
      </c>
      <c r="C60" s="25" t="s">
        <v>39</v>
      </c>
      <c r="D60" s="25"/>
      <c r="E60" s="25" t="s">
        <v>153</v>
      </c>
      <c r="F60" s="25" t="s">
        <v>226</v>
      </c>
      <c r="G60" s="25" t="s">
        <v>227</v>
      </c>
      <c r="H60" s="25" t="s">
        <v>126</v>
      </c>
      <c r="I60" s="25" t="s">
        <v>7</v>
      </c>
      <c r="J60" s="25" t="s">
        <v>7</v>
      </c>
      <c r="K60" s="25" t="s">
        <v>57</v>
      </c>
      <c r="L60" s="25">
        <v>3000</v>
      </c>
      <c r="M60" s="25" t="s">
        <v>53</v>
      </c>
      <c r="N60" s="25">
        <v>2900</v>
      </c>
      <c r="O60" s="28">
        <f t="shared" ref="O60:O61" si="7">N60/L60*100</f>
        <v>96.6666666666667</v>
      </c>
      <c r="P60" s="25">
        <v>5</v>
      </c>
      <c r="Q60" s="25" t="s">
        <v>130</v>
      </c>
      <c r="R60" s="25" t="s">
        <v>10</v>
      </c>
      <c r="S60" s="25" t="s">
        <v>36</v>
      </c>
      <c r="T60" s="25" t="s">
        <v>22</v>
      </c>
      <c r="U60" s="25" t="s">
        <v>140</v>
      </c>
      <c r="V60" s="25" t="s">
        <v>7</v>
      </c>
      <c r="W60" s="25" t="s">
        <v>13</v>
      </c>
      <c r="X60" s="25" t="s">
        <v>7</v>
      </c>
      <c r="Y60" s="25" t="s">
        <v>228</v>
      </c>
    </row>
    <row r="61" ht="12.75" spans="1:24">
      <c r="A61" s="25">
        <v>2</v>
      </c>
      <c r="B61" s="25" t="s">
        <v>229</v>
      </c>
      <c r="C61" s="25" t="s">
        <v>24</v>
      </c>
      <c r="D61" s="50" t="s">
        <v>230</v>
      </c>
      <c r="E61" s="25" t="s">
        <v>26</v>
      </c>
      <c r="F61" s="25" t="s">
        <v>27</v>
      </c>
      <c r="G61" s="25" t="s">
        <v>5</v>
      </c>
      <c r="H61" s="25" t="s">
        <v>6</v>
      </c>
      <c r="I61" s="25" t="s">
        <v>7</v>
      </c>
      <c r="J61" s="25" t="s">
        <v>13</v>
      </c>
      <c r="K61" s="25" t="s">
        <v>75</v>
      </c>
      <c r="L61" s="25">
        <v>1500</v>
      </c>
      <c r="M61" s="25" t="s">
        <v>53</v>
      </c>
      <c r="N61" s="25">
        <v>300</v>
      </c>
      <c r="O61" s="28">
        <f t="shared" si="7"/>
        <v>20</v>
      </c>
      <c r="P61" s="25">
        <v>3</v>
      </c>
      <c r="Q61" s="25" t="s">
        <v>58</v>
      </c>
      <c r="R61" s="25" t="s">
        <v>21</v>
      </c>
      <c r="S61" s="25" t="s">
        <v>11</v>
      </c>
      <c r="T61" s="25" t="s">
        <v>22</v>
      </c>
      <c r="U61" s="25" t="s">
        <v>6</v>
      </c>
      <c r="V61" s="25" t="s">
        <v>13</v>
      </c>
      <c r="W61" s="25" t="s">
        <v>7</v>
      </c>
      <c r="X61" s="25" t="s">
        <v>7</v>
      </c>
    </row>
    <row r="62" ht="12.75" spans="1:24">
      <c r="A62" s="25">
        <v>3</v>
      </c>
      <c r="B62" s="25" t="s">
        <v>231</v>
      </c>
      <c r="C62" s="25" t="s">
        <v>39</v>
      </c>
      <c r="D62" s="50" t="s">
        <v>232</v>
      </c>
      <c r="E62" s="25" t="s">
        <v>34</v>
      </c>
      <c r="F62" s="25" t="s">
        <v>5</v>
      </c>
      <c r="G62" s="25" t="s">
        <v>121</v>
      </c>
      <c r="H62" s="25" t="s">
        <v>19</v>
      </c>
      <c r="I62" s="25" t="s">
        <v>7</v>
      </c>
      <c r="J62" s="25" t="s">
        <v>7</v>
      </c>
      <c r="K62" s="25" t="s">
        <v>75</v>
      </c>
      <c r="L62" s="25">
        <v>2000</v>
      </c>
      <c r="M62" s="25" t="s">
        <v>75</v>
      </c>
      <c r="N62" s="25">
        <v>2000</v>
      </c>
      <c r="O62" s="25">
        <v>100</v>
      </c>
      <c r="P62" s="25">
        <v>1</v>
      </c>
      <c r="Q62" s="25" t="s">
        <v>20</v>
      </c>
      <c r="R62" s="25" t="s">
        <v>21</v>
      </c>
      <c r="S62" s="25" t="s">
        <v>11</v>
      </c>
      <c r="T62" s="25" t="s">
        <v>12</v>
      </c>
      <c r="U62" s="25" t="s">
        <v>83</v>
      </c>
      <c r="V62" s="25" t="s">
        <v>13</v>
      </c>
      <c r="W62" s="25" t="s">
        <v>13</v>
      </c>
      <c r="X62" s="25" t="s">
        <v>13</v>
      </c>
    </row>
    <row r="63" ht="12.75" spans="1:24">
      <c r="A63" s="25">
        <v>4</v>
      </c>
      <c r="B63" s="25" t="s">
        <v>233</v>
      </c>
      <c r="C63" s="25" t="s">
        <v>29</v>
      </c>
      <c r="D63" s="50" t="s">
        <v>234</v>
      </c>
      <c r="E63" s="25" t="s">
        <v>3</v>
      </c>
      <c r="F63" s="25" t="s">
        <v>235</v>
      </c>
      <c r="G63" s="25" t="s">
        <v>42</v>
      </c>
      <c r="H63" s="25" t="s">
        <v>19</v>
      </c>
      <c r="I63" s="25" t="s">
        <v>7</v>
      </c>
      <c r="J63" s="25" t="s">
        <v>7</v>
      </c>
      <c r="K63" s="25" t="s">
        <v>75</v>
      </c>
      <c r="L63" s="25">
        <v>1400</v>
      </c>
      <c r="M63" s="25" t="s">
        <v>75</v>
      </c>
      <c r="N63" s="25">
        <v>1000</v>
      </c>
      <c r="O63" s="25">
        <v>90</v>
      </c>
      <c r="P63" s="25">
        <v>3</v>
      </c>
      <c r="Q63" s="25" t="s">
        <v>35</v>
      </c>
      <c r="R63" s="25" t="s">
        <v>21</v>
      </c>
      <c r="S63" s="25" t="s">
        <v>11</v>
      </c>
      <c r="T63" s="25" t="s">
        <v>22</v>
      </c>
      <c r="U63" s="25" t="s">
        <v>83</v>
      </c>
      <c r="V63" s="25" t="s">
        <v>7</v>
      </c>
      <c r="W63" s="25" t="s">
        <v>7</v>
      </c>
      <c r="X63" s="25" t="s">
        <v>7</v>
      </c>
    </row>
    <row r="64" ht="12.75" spans="1:24">
      <c r="A64" s="25">
        <v>7</v>
      </c>
      <c r="B64" s="25" t="s">
        <v>236</v>
      </c>
      <c r="C64" s="25" t="s">
        <v>1</v>
      </c>
      <c r="D64" s="50" t="s">
        <v>237</v>
      </c>
      <c r="E64" s="25" t="s">
        <v>26</v>
      </c>
      <c r="F64" s="25" t="s">
        <v>120</v>
      </c>
      <c r="G64" s="25" t="s">
        <v>168</v>
      </c>
      <c r="H64" s="25" t="s">
        <v>19</v>
      </c>
      <c r="I64" s="25" t="s">
        <v>7</v>
      </c>
      <c r="J64" s="25" t="s">
        <v>7</v>
      </c>
      <c r="K64" s="25" t="s">
        <v>75</v>
      </c>
      <c r="L64" s="25">
        <v>1600</v>
      </c>
      <c r="M64" s="25" t="s">
        <v>75</v>
      </c>
      <c r="N64" s="25">
        <v>0</v>
      </c>
      <c r="O64" s="46">
        <v>0.8</v>
      </c>
      <c r="P64" s="25">
        <v>1</v>
      </c>
      <c r="Q64" s="25" t="s">
        <v>130</v>
      </c>
      <c r="R64" s="25" t="s">
        <v>10</v>
      </c>
      <c r="S64" s="25" t="s">
        <v>11</v>
      </c>
      <c r="T64" s="25" t="s">
        <v>12</v>
      </c>
      <c r="U64" s="25" t="s">
        <v>6</v>
      </c>
      <c r="V64" s="25" t="s">
        <v>13</v>
      </c>
      <c r="W64" s="25" t="s">
        <v>7</v>
      </c>
      <c r="X64" s="25" t="s">
        <v>7</v>
      </c>
    </row>
    <row r="65" ht="12.75" spans="1:24">
      <c r="A65" s="25">
        <v>10</v>
      </c>
      <c r="B65" s="25" t="s">
        <v>238</v>
      </c>
      <c r="C65" s="25" t="s">
        <v>15</v>
      </c>
      <c r="D65" s="51" t="s">
        <v>239</v>
      </c>
      <c r="E65" s="25" t="s">
        <v>26</v>
      </c>
      <c r="F65" s="25" t="s">
        <v>240</v>
      </c>
      <c r="G65" s="25" t="s">
        <v>18</v>
      </c>
      <c r="H65" s="25" t="s">
        <v>6</v>
      </c>
      <c r="I65" s="25" t="s">
        <v>7</v>
      </c>
      <c r="J65" s="25" t="s">
        <v>13</v>
      </c>
      <c r="K65" s="25" t="s">
        <v>75</v>
      </c>
      <c r="L65" s="25">
        <v>1500</v>
      </c>
      <c r="M65" s="25" t="s">
        <v>75</v>
      </c>
      <c r="N65" s="25">
        <v>1000</v>
      </c>
      <c r="O65" s="25">
        <v>90</v>
      </c>
      <c r="P65" s="25">
        <v>3</v>
      </c>
      <c r="Q65" s="25" t="s">
        <v>58</v>
      </c>
      <c r="R65" s="25" t="s">
        <v>10</v>
      </c>
      <c r="S65" s="25" t="s">
        <v>11</v>
      </c>
      <c r="T65" s="25" t="s">
        <v>22</v>
      </c>
      <c r="U65" s="25" t="s">
        <v>6</v>
      </c>
      <c r="V65" s="25" t="s">
        <v>7</v>
      </c>
      <c r="W65" s="25" t="s">
        <v>13</v>
      </c>
      <c r="X65" s="25" t="s">
        <v>7</v>
      </c>
    </row>
    <row r="66" ht="12.75" spans="1:24">
      <c r="A66" s="25">
        <v>11</v>
      </c>
      <c r="B66" s="25" t="s">
        <v>241</v>
      </c>
      <c r="C66" s="25" t="s">
        <v>29</v>
      </c>
      <c r="D66" s="50" t="s">
        <v>242</v>
      </c>
      <c r="E66" s="25" t="s">
        <v>26</v>
      </c>
      <c r="F66" s="25" t="s">
        <v>27</v>
      </c>
      <c r="G66" s="25" t="s">
        <v>18</v>
      </c>
      <c r="H66" s="25" t="s">
        <v>6</v>
      </c>
      <c r="I66" s="25" t="s">
        <v>7</v>
      </c>
      <c r="J66" s="25" t="s">
        <v>7</v>
      </c>
      <c r="K66" s="25" t="s">
        <v>75</v>
      </c>
      <c r="L66" s="25">
        <v>1700</v>
      </c>
      <c r="M66" s="25" t="s">
        <v>53</v>
      </c>
      <c r="N66" s="25">
        <v>0</v>
      </c>
      <c r="O66" s="46">
        <v>0</v>
      </c>
      <c r="P66" s="25">
        <v>2</v>
      </c>
      <c r="Q66" s="25" t="s">
        <v>58</v>
      </c>
      <c r="R66" s="25" t="s">
        <v>21</v>
      </c>
      <c r="S66" s="25" t="s">
        <v>11</v>
      </c>
      <c r="T66" s="25" t="s">
        <v>22</v>
      </c>
      <c r="U66" s="25" t="s">
        <v>6</v>
      </c>
      <c r="V66" s="25" t="s">
        <v>7</v>
      </c>
      <c r="W66" s="25" t="s">
        <v>13</v>
      </c>
      <c r="X66" s="25" t="s">
        <v>7</v>
      </c>
    </row>
    <row r="67" ht="12.75" spans="1:24">
      <c r="A67" s="25">
        <v>12</v>
      </c>
      <c r="B67" s="25" t="s">
        <v>243</v>
      </c>
      <c r="C67" s="25" t="s">
        <v>24</v>
      </c>
      <c r="D67" s="25" t="s">
        <v>244</v>
      </c>
      <c r="E67" s="25" t="s">
        <v>3</v>
      </c>
      <c r="F67" s="25" t="s">
        <v>184</v>
      </c>
      <c r="G67" s="25" t="s">
        <v>87</v>
      </c>
      <c r="H67" s="25" t="s">
        <v>19</v>
      </c>
      <c r="I67" s="25" t="s">
        <v>7</v>
      </c>
      <c r="J67" s="25" t="s">
        <v>7</v>
      </c>
      <c r="K67" s="25" t="s">
        <v>75</v>
      </c>
      <c r="L67" s="25">
        <v>1400</v>
      </c>
      <c r="M67" s="25" t="s">
        <v>75</v>
      </c>
      <c r="N67" s="25">
        <v>1400</v>
      </c>
      <c r="O67" s="28">
        <f>N67/L67*100</f>
        <v>100</v>
      </c>
      <c r="P67" s="25">
        <v>2</v>
      </c>
      <c r="Q67" s="25" t="s">
        <v>20</v>
      </c>
      <c r="R67" s="25" t="s">
        <v>21</v>
      </c>
      <c r="S67" s="25" t="s">
        <v>11</v>
      </c>
      <c r="T67" s="25" t="s">
        <v>22</v>
      </c>
      <c r="U67" s="25" t="s">
        <v>6</v>
      </c>
      <c r="V67" s="25" t="s">
        <v>7</v>
      </c>
      <c r="W67" s="25" t="s">
        <v>13</v>
      </c>
      <c r="X67" s="25" t="s">
        <v>13</v>
      </c>
    </row>
    <row r="68" ht="12.75" spans="1:24">
      <c r="A68" s="25">
        <v>13</v>
      </c>
      <c r="B68" s="25" t="s">
        <v>245</v>
      </c>
      <c r="C68" s="25" t="s">
        <v>246</v>
      </c>
      <c r="D68" s="25" t="s">
        <v>247</v>
      </c>
      <c r="E68" s="25" t="s">
        <v>34</v>
      </c>
      <c r="F68" s="25" t="s">
        <v>5</v>
      </c>
      <c r="G68" s="25" t="s">
        <v>87</v>
      </c>
      <c r="H68" s="25" t="s">
        <v>29</v>
      </c>
      <c r="I68" s="25" t="s">
        <v>7</v>
      </c>
      <c r="J68" s="25" t="s">
        <v>13</v>
      </c>
      <c r="K68" s="25" t="s">
        <v>75</v>
      </c>
      <c r="L68" s="25">
        <v>1800</v>
      </c>
      <c r="M68" s="25" t="s">
        <v>53</v>
      </c>
      <c r="N68" s="25">
        <v>0</v>
      </c>
      <c r="O68" s="25">
        <v>0</v>
      </c>
      <c r="P68" s="25">
        <v>2</v>
      </c>
      <c r="Q68" s="25" t="s">
        <v>58</v>
      </c>
      <c r="R68" s="25" t="s">
        <v>21</v>
      </c>
      <c r="S68" s="25" t="s">
        <v>11</v>
      </c>
      <c r="T68" s="25" t="s">
        <v>22</v>
      </c>
      <c r="U68" s="25" t="s">
        <v>68</v>
      </c>
      <c r="V68" s="25" t="s">
        <v>7</v>
      </c>
      <c r="W68" s="25" t="s">
        <v>13</v>
      </c>
      <c r="X68" s="25" t="s">
        <v>7</v>
      </c>
    </row>
    <row r="69" ht="12.75" spans="1:25">
      <c r="A69" s="25">
        <v>16</v>
      </c>
      <c r="B69" s="25" t="s">
        <v>248</v>
      </c>
      <c r="C69" s="25" t="s">
        <v>24</v>
      </c>
      <c r="D69" s="25" t="s">
        <v>249</v>
      </c>
      <c r="E69" s="25" t="s">
        <v>34</v>
      </c>
      <c r="F69" s="25" t="s">
        <v>5</v>
      </c>
      <c r="G69" s="25" t="s">
        <v>87</v>
      </c>
      <c r="H69" s="25" t="s">
        <v>19</v>
      </c>
      <c r="I69" s="25" t="s">
        <v>7</v>
      </c>
      <c r="J69" s="25" t="s">
        <v>7</v>
      </c>
      <c r="K69" s="25" t="s">
        <v>75</v>
      </c>
      <c r="L69" s="25">
        <v>1200</v>
      </c>
      <c r="M69" s="25" t="s">
        <v>53</v>
      </c>
      <c r="N69" s="25">
        <v>600</v>
      </c>
      <c r="O69" s="28">
        <f t="shared" ref="O69:O70" si="8">N69/L69*100</f>
        <v>50</v>
      </c>
      <c r="P69" s="25">
        <v>2</v>
      </c>
      <c r="Q69" s="25" t="s">
        <v>20</v>
      </c>
      <c r="R69" s="25" t="s">
        <v>21</v>
      </c>
      <c r="S69" s="25" t="s">
        <v>11</v>
      </c>
      <c r="T69" s="25" t="s">
        <v>22</v>
      </c>
      <c r="U69" s="25" t="s">
        <v>6</v>
      </c>
      <c r="V69" s="25" t="s">
        <v>7</v>
      </c>
      <c r="W69" s="25" t="s">
        <v>13</v>
      </c>
      <c r="X69" s="25" t="s">
        <v>13</v>
      </c>
      <c r="Y69" s="25" t="s">
        <v>250</v>
      </c>
    </row>
    <row r="70" ht="12.75" spans="1:24">
      <c r="A70" s="25">
        <v>18</v>
      </c>
      <c r="B70" s="25" t="s">
        <v>251</v>
      </c>
      <c r="C70" s="25" t="s">
        <v>39</v>
      </c>
      <c r="D70" s="25" t="s">
        <v>252</v>
      </c>
      <c r="E70" s="25" t="s">
        <v>194</v>
      </c>
      <c r="F70" s="25" t="s">
        <v>253</v>
      </c>
      <c r="G70" s="25" t="s">
        <v>17</v>
      </c>
      <c r="H70" s="25" t="s">
        <v>19</v>
      </c>
      <c r="I70" s="25" t="s">
        <v>7</v>
      </c>
      <c r="J70" s="25" t="s">
        <v>7</v>
      </c>
      <c r="K70" s="25" t="s">
        <v>75</v>
      </c>
      <c r="L70" s="25">
        <v>2000</v>
      </c>
      <c r="M70" s="25" t="s">
        <v>75</v>
      </c>
      <c r="N70" s="25">
        <v>2000</v>
      </c>
      <c r="O70" s="28">
        <f t="shared" si="8"/>
        <v>100</v>
      </c>
      <c r="P70" s="25">
        <v>1</v>
      </c>
      <c r="Q70" s="25" t="s">
        <v>9</v>
      </c>
      <c r="R70" s="25" t="s">
        <v>21</v>
      </c>
      <c r="S70" s="25" t="s">
        <v>54</v>
      </c>
      <c r="T70" s="25" t="s">
        <v>48</v>
      </c>
      <c r="U70" s="25" t="s">
        <v>83</v>
      </c>
      <c r="V70" s="25" t="s">
        <v>13</v>
      </c>
      <c r="W70" s="25" t="s">
        <v>13</v>
      </c>
      <c r="X70" s="25" t="s">
        <v>13</v>
      </c>
    </row>
    <row r="71" ht="12.75" spans="1:25">
      <c r="A71" s="25">
        <v>22</v>
      </c>
      <c r="B71" s="25" t="s">
        <v>254</v>
      </c>
      <c r="C71" s="25" t="s">
        <v>39</v>
      </c>
      <c r="D71" s="25" t="s">
        <v>255</v>
      </c>
      <c r="E71" s="25" t="s">
        <v>26</v>
      </c>
      <c r="F71" s="25" t="s">
        <v>18</v>
      </c>
      <c r="G71" s="25" t="s">
        <v>18</v>
      </c>
      <c r="H71" s="25" t="s">
        <v>29</v>
      </c>
      <c r="I71" s="25" t="s">
        <v>13</v>
      </c>
      <c r="J71" s="25" t="s">
        <v>7</v>
      </c>
      <c r="K71" s="25" t="s">
        <v>75</v>
      </c>
      <c r="L71" s="25">
        <v>1200</v>
      </c>
      <c r="M71" s="25" t="s">
        <v>75</v>
      </c>
      <c r="N71" s="25">
        <v>1200</v>
      </c>
      <c r="O71" s="25">
        <v>100</v>
      </c>
      <c r="P71" s="25">
        <v>2</v>
      </c>
      <c r="Q71" s="25" t="s">
        <v>9</v>
      </c>
      <c r="R71" s="25" t="s">
        <v>21</v>
      </c>
      <c r="S71" s="25" t="s">
        <v>29</v>
      </c>
      <c r="T71" s="25" t="s">
        <v>12</v>
      </c>
      <c r="U71" s="25" t="s">
        <v>83</v>
      </c>
      <c r="V71" s="25" t="s">
        <v>13</v>
      </c>
      <c r="W71" s="25" t="s">
        <v>13</v>
      </c>
      <c r="X71" s="25" t="s">
        <v>13</v>
      </c>
      <c r="Y71" s="49" t="s">
        <v>256</v>
      </c>
    </row>
    <row r="72" ht="12.75" spans="1:24">
      <c r="A72" s="25">
        <v>25</v>
      </c>
      <c r="B72" s="25" t="s">
        <v>257</v>
      </c>
      <c r="C72" s="25" t="s">
        <v>15</v>
      </c>
      <c r="D72" s="25" t="s">
        <v>258</v>
      </c>
      <c r="E72" s="25" t="s">
        <v>34</v>
      </c>
      <c r="F72" s="25" t="s">
        <v>5</v>
      </c>
      <c r="G72" s="25" t="s">
        <v>87</v>
      </c>
      <c r="H72" s="25" t="s">
        <v>19</v>
      </c>
      <c r="I72" s="25" t="s">
        <v>7</v>
      </c>
      <c r="J72" s="25" t="s">
        <v>7</v>
      </c>
      <c r="K72" s="25" t="s">
        <v>75</v>
      </c>
      <c r="L72" s="25">
        <v>2500</v>
      </c>
      <c r="M72" s="25" t="s">
        <v>8</v>
      </c>
      <c r="N72" s="25">
        <v>5500</v>
      </c>
      <c r="O72" s="28">
        <f t="shared" ref="O72:O84" si="9">N72/L72*100</f>
        <v>220</v>
      </c>
      <c r="P72" s="25">
        <v>1</v>
      </c>
      <c r="Q72" s="25" t="s">
        <v>9</v>
      </c>
      <c r="R72" s="25" t="s">
        <v>10</v>
      </c>
      <c r="S72" s="25" t="s">
        <v>11</v>
      </c>
      <c r="T72" s="25" t="s">
        <v>22</v>
      </c>
      <c r="U72" s="25" t="s">
        <v>6</v>
      </c>
      <c r="V72" s="25" t="s">
        <v>7</v>
      </c>
      <c r="W72" s="25" t="s">
        <v>7</v>
      </c>
      <c r="X72" s="25" t="s">
        <v>7</v>
      </c>
    </row>
    <row r="73" ht="12.75" spans="1:24">
      <c r="A73" s="25">
        <v>31</v>
      </c>
      <c r="B73" s="25" t="s">
        <v>259</v>
      </c>
      <c r="C73" s="25" t="s">
        <v>15</v>
      </c>
      <c r="D73" s="25" t="s">
        <v>260</v>
      </c>
      <c r="E73" s="25" t="s">
        <v>34</v>
      </c>
      <c r="F73" s="25" t="s">
        <v>5</v>
      </c>
      <c r="G73" s="25" t="s">
        <v>42</v>
      </c>
      <c r="H73" s="25" t="s">
        <v>19</v>
      </c>
      <c r="I73" s="25" t="s">
        <v>13</v>
      </c>
      <c r="J73" s="25" t="s">
        <v>7</v>
      </c>
      <c r="K73" s="25" t="s">
        <v>75</v>
      </c>
      <c r="L73" s="25">
        <v>1100</v>
      </c>
      <c r="M73" s="25" t="s">
        <v>75</v>
      </c>
      <c r="N73" s="25">
        <v>1100</v>
      </c>
      <c r="O73" s="28">
        <f t="shared" si="9"/>
        <v>100</v>
      </c>
      <c r="P73" s="25">
        <v>1</v>
      </c>
      <c r="Q73" s="25" t="s">
        <v>20</v>
      </c>
      <c r="R73" s="25" t="s">
        <v>21</v>
      </c>
      <c r="S73" s="25" t="s">
        <v>54</v>
      </c>
      <c r="T73" s="25" t="s">
        <v>48</v>
      </c>
      <c r="U73" s="25" t="s">
        <v>140</v>
      </c>
      <c r="V73" s="25" t="s">
        <v>7</v>
      </c>
      <c r="W73" s="25" t="s">
        <v>13</v>
      </c>
      <c r="X73" s="25" t="s">
        <v>13</v>
      </c>
    </row>
    <row r="74" ht="12.75" spans="1:25">
      <c r="A74" s="25">
        <v>32</v>
      </c>
      <c r="B74" s="25" t="s">
        <v>261</v>
      </c>
      <c r="C74" s="25" t="s">
        <v>39</v>
      </c>
      <c r="D74" s="25" t="s">
        <v>262</v>
      </c>
      <c r="E74" s="25" t="s">
        <v>3</v>
      </c>
      <c r="F74" s="25" t="s">
        <v>17</v>
      </c>
      <c r="G74" s="25" t="s">
        <v>263</v>
      </c>
      <c r="H74" s="25" t="s">
        <v>19</v>
      </c>
      <c r="I74" s="25" t="s">
        <v>7</v>
      </c>
      <c r="J74" s="25" t="s">
        <v>7</v>
      </c>
      <c r="K74" s="25" t="s">
        <v>75</v>
      </c>
      <c r="L74" s="25">
        <v>2000</v>
      </c>
      <c r="M74" s="25" t="s">
        <v>53</v>
      </c>
      <c r="N74" s="25">
        <v>300</v>
      </c>
      <c r="O74" s="28">
        <f t="shared" si="9"/>
        <v>15</v>
      </c>
      <c r="P74" s="25">
        <v>3</v>
      </c>
      <c r="Q74" s="25" t="s">
        <v>58</v>
      </c>
      <c r="R74" s="25" t="s">
        <v>21</v>
      </c>
      <c r="S74" s="25" t="s">
        <v>11</v>
      </c>
      <c r="T74" s="25" t="s">
        <v>22</v>
      </c>
      <c r="U74" s="25" t="s">
        <v>6</v>
      </c>
      <c r="V74" s="25" t="s">
        <v>7</v>
      </c>
      <c r="W74" s="25" t="s">
        <v>13</v>
      </c>
      <c r="X74" s="25" t="s">
        <v>7</v>
      </c>
      <c r="Y74" s="25" t="s">
        <v>264</v>
      </c>
    </row>
    <row r="75" ht="12.75" spans="1:24">
      <c r="A75" s="25">
        <v>33</v>
      </c>
      <c r="B75" s="25" t="s">
        <v>265</v>
      </c>
      <c r="C75" s="25" t="s">
        <v>15</v>
      </c>
      <c r="D75" s="25" t="s">
        <v>266</v>
      </c>
      <c r="E75" s="25" t="s">
        <v>3</v>
      </c>
      <c r="F75" s="25" t="s">
        <v>4</v>
      </c>
      <c r="G75" s="25" t="s">
        <v>18</v>
      </c>
      <c r="H75" s="25" t="s">
        <v>19</v>
      </c>
      <c r="I75" s="25" t="s">
        <v>7</v>
      </c>
      <c r="J75" s="25" t="s">
        <v>7</v>
      </c>
      <c r="K75" s="25" t="s">
        <v>75</v>
      </c>
      <c r="L75" s="25">
        <v>2000</v>
      </c>
      <c r="M75" s="25" t="s">
        <v>53</v>
      </c>
      <c r="N75" s="25">
        <v>2000</v>
      </c>
      <c r="O75" s="28">
        <f t="shared" si="9"/>
        <v>100</v>
      </c>
      <c r="P75" s="25">
        <v>3</v>
      </c>
      <c r="Q75" s="25" t="s">
        <v>20</v>
      </c>
      <c r="R75" s="25" t="s">
        <v>21</v>
      </c>
      <c r="S75" s="25" t="s">
        <v>11</v>
      </c>
      <c r="T75" s="25" t="s">
        <v>22</v>
      </c>
      <c r="U75" s="25" t="s">
        <v>6</v>
      </c>
      <c r="V75" s="25" t="s">
        <v>7</v>
      </c>
      <c r="W75" s="25" t="s">
        <v>13</v>
      </c>
      <c r="X75" s="25" t="s">
        <v>13</v>
      </c>
    </row>
    <row r="76" ht="12.75" spans="1:24">
      <c r="A76" s="25">
        <v>35</v>
      </c>
      <c r="B76" s="25" t="s">
        <v>267</v>
      </c>
      <c r="C76" s="25" t="s">
        <v>15</v>
      </c>
      <c r="D76" s="25" t="s">
        <v>266</v>
      </c>
      <c r="E76" s="25" t="s">
        <v>26</v>
      </c>
      <c r="F76" s="25" t="s">
        <v>41</v>
      </c>
      <c r="G76" s="25" t="s">
        <v>18</v>
      </c>
      <c r="H76" s="25" t="s">
        <v>19</v>
      </c>
      <c r="I76" s="25" t="s">
        <v>7</v>
      </c>
      <c r="J76" s="25" t="s">
        <v>7</v>
      </c>
      <c r="K76" s="25" t="s">
        <v>75</v>
      </c>
      <c r="L76" s="25">
        <v>2000</v>
      </c>
      <c r="M76" s="25" t="s">
        <v>53</v>
      </c>
      <c r="N76" s="25">
        <v>1400</v>
      </c>
      <c r="O76" s="28">
        <f t="shared" si="9"/>
        <v>70</v>
      </c>
      <c r="P76" s="25">
        <v>3</v>
      </c>
      <c r="Q76" s="25" t="s">
        <v>58</v>
      </c>
      <c r="R76" s="25" t="s">
        <v>21</v>
      </c>
      <c r="S76" s="25" t="s">
        <v>11</v>
      </c>
      <c r="T76" s="25" t="s">
        <v>22</v>
      </c>
      <c r="U76" s="25" t="s">
        <v>6</v>
      </c>
      <c r="V76" s="25" t="s">
        <v>7</v>
      </c>
      <c r="W76" s="25" t="s">
        <v>13</v>
      </c>
      <c r="X76" s="25" t="s">
        <v>7</v>
      </c>
    </row>
    <row r="77" ht="12.75" spans="1:24">
      <c r="A77" s="25">
        <v>36</v>
      </c>
      <c r="B77" s="25" t="s">
        <v>268</v>
      </c>
      <c r="C77" s="25" t="s">
        <v>15</v>
      </c>
      <c r="D77" s="25" t="s">
        <v>266</v>
      </c>
      <c r="E77" s="25" t="s">
        <v>34</v>
      </c>
      <c r="F77" s="25" t="s">
        <v>5</v>
      </c>
      <c r="G77" s="25" t="s">
        <v>18</v>
      </c>
      <c r="H77" s="25" t="s">
        <v>19</v>
      </c>
      <c r="I77" s="25" t="s">
        <v>7</v>
      </c>
      <c r="J77" s="25" t="s">
        <v>7</v>
      </c>
      <c r="K77" s="25" t="s">
        <v>75</v>
      </c>
      <c r="L77" s="25">
        <v>2000</v>
      </c>
      <c r="M77" s="25" t="s">
        <v>53</v>
      </c>
      <c r="N77" s="25">
        <v>2000</v>
      </c>
      <c r="O77" s="28">
        <f t="shared" si="9"/>
        <v>100</v>
      </c>
      <c r="P77" s="25">
        <v>1</v>
      </c>
      <c r="Q77" s="25" t="s">
        <v>58</v>
      </c>
      <c r="R77" s="25" t="s">
        <v>21</v>
      </c>
      <c r="S77" s="25" t="s">
        <v>11</v>
      </c>
      <c r="T77" s="25" t="s">
        <v>22</v>
      </c>
      <c r="U77" s="25" t="s">
        <v>6</v>
      </c>
      <c r="V77" s="25" t="s">
        <v>7</v>
      </c>
      <c r="W77" s="25" t="s">
        <v>13</v>
      </c>
      <c r="X77" s="25" t="s">
        <v>13</v>
      </c>
    </row>
    <row r="78" ht="12.75" spans="1:25">
      <c r="A78" s="25">
        <v>40</v>
      </c>
      <c r="B78" s="25" t="s">
        <v>269</v>
      </c>
      <c r="C78" s="31" t="s">
        <v>15</v>
      </c>
      <c r="D78" s="25" t="s">
        <v>270</v>
      </c>
      <c r="E78" s="31" t="s">
        <v>34</v>
      </c>
      <c r="F78" s="31" t="s">
        <v>5</v>
      </c>
      <c r="G78" s="31" t="s">
        <v>45</v>
      </c>
      <c r="H78" s="31" t="s">
        <v>19</v>
      </c>
      <c r="I78" s="31" t="s">
        <v>13</v>
      </c>
      <c r="J78" s="31" t="s">
        <v>7</v>
      </c>
      <c r="K78" s="31" t="s">
        <v>75</v>
      </c>
      <c r="L78" s="33">
        <v>1250</v>
      </c>
      <c r="M78" s="31" t="s">
        <v>53</v>
      </c>
      <c r="N78" s="33">
        <v>550</v>
      </c>
      <c r="O78" s="28">
        <f t="shared" si="9"/>
        <v>44</v>
      </c>
      <c r="P78" s="33">
        <v>2</v>
      </c>
      <c r="Q78" s="31" t="s">
        <v>9</v>
      </c>
      <c r="R78" s="31" t="s">
        <v>10</v>
      </c>
      <c r="S78" s="31" t="s">
        <v>36</v>
      </c>
      <c r="T78" s="31" t="s">
        <v>22</v>
      </c>
      <c r="U78" s="31" t="s">
        <v>49</v>
      </c>
      <c r="V78" s="31" t="s">
        <v>7</v>
      </c>
      <c r="W78" s="31" t="s">
        <v>13</v>
      </c>
      <c r="X78" s="31" t="s">
        <v>7</v>
      </c>
      <c r="Y78" s="25" t="s">
        <v>50</v>
      </c>
    </row>
    <row r="79" ht="12.75" spans="1:24">
      <c r="A79" s="25">
        <v>41</v>
      </c>
      <c r="B79" s="25" t="s">
        <v>271</v>
      </c>
      <c r="C79" s="25" t="s">
        <v>39</v>
      </c>
      <c r="D79" s="25" t="s">
        <v>272</v>
      </c>
      <c r="E79" s="25" t="s">
        <v>26</v>
      </c>
      <c r="F79" s="25" t="s">
        <v>18</v>
      </c>
      <c r="G79" s="25" t="s">
        <v>28</v>
      </c>
      <c r="H79" s="25" t="s">
        <v>29</v>
      </c>
      <c r="I79" s="25" t="s">
        <v>7</v>
      </c>
      <c r="J79" s="25" t="s">
        <v>7</v>
      </c>
      <c r="K79" s="25" t="s">
        <v>75</v>
      </c>
      <c r="L79" s="25">
        <v>1100</v>
      </c>
      <c r="M79" s="25" t="s">
        <v>75</v>
      </c>
      <c r="N79" s="25">
        <v>1100</v>
      </c>
      <c r="O79" s="28">
        <f t="shared" si="9"/>
        <v>100</v>
      </c>
      <c r="P79" s="25">
        <v>1</v>
      </c>
      <c r="Q79" s="25" t="s">
        <v>58</v>
      </c>
      <c r="R79" s="25" t="s">
        <v>21</v>
      </c>
      <c r="S79" s="25" t="s">
        <v>273</v>
      </c>
      <c r="T79" s="25" t="s">
        <v>22</v>
      </c>
      <c r="U79" s="25" t="s">
        <v>137</v>
      </c>
      <c r="V79" s="25" t="s">
        <v>13</v>
      </c>
      <c r="W79" s="25" t="s">
        <v>13</v>
      </c>
      <c r="X79" s="25" t="s">
        <v>13</v>
      </c>
    </row>
    <row r="80" ht="12.75" spans="1:34">
      <c r="A80" s="25">
        <v>42</v>
      </c>
      <c r="B80" s="31" t="s">
        <v>274</v>
      </c>
      <c r="C80" s="31" t="s">
        <v>39</v>
      </c>
      <c r="D80" s="25" t="s">
        <v>275</v>
      </c>
      <c r="E80" s="31" t="s">
        <v>153</v>
      </c>
      <c r="F80" s="31" t="s">
        <v>276</v>
      </c>
      <c r="G80" s="31" t="s">
        <v>87</v>
      </c>
      <c r="H80" s="31" t="s">
        <v>126</v>
      </c>
      <c r="I80" s="31" t="s">
        <v>13</v>
      </c>
      <c r="J80" s="31" t="s">
        <v>7</v>
      </c>
      <c r="K80" s="31" t="s">
        <v>75</v>
      </c>
      <c r="L80" s="33">
        <v>2000</v>
      </c>
      <c r="M80" s="31" t="s">
        <v>53</v>
      </c>
      <c r="N80" s="33">
        <v>2000</v>
      </c>
      <c r="O80" s="28">
        <f t="shared" si="9"/>
        <v>100</v>
      </c>
      <c r="P80" s="33">
        <v>3</v>
      </c>
      <c r="Q80" s="31" t="s">
        <v>35</v>
      </c>
      <c r="R80" s="31" t="s">
        <v>10</v>
      </c>
      <c r="S80" s="31" t="s">
        <v>11</v>
      </c>
      <c r="T80" s="31" t="s">
        <v>22</v>
      </c>
      <c r="U80" s="31" t="s">
        <v>6</v>
      </c>
      <c r="V80" s="31" t="s">
        <v>7</v>
      </c>
      <c r="W80" s="31" t="s">
        <v>13</v>
      </c>
      <c r="X80" s="31" t="s">
        <v>13</v>
      </c>
      <c r="Y80" s="31"/>
      <c r="Z80" s="31"/>
      <c r="AA80" s="31"/>
      <c r="AB80" s="31"/>
      <c r="AC80" s="31"/>
      <c r="AD80" s="31"/>
      <c r="AE80" s="31"/>
      <c r="AF80" s="31"/>
      <c r="AG80" s="31"/>
      <c r="AH80" s="31"/>
    </row>
    <row r="81" ht="12.75" spans="1:24">
      <c r="A81" s="25">
        <v>45</v>
      </c>
      <c r="B81" s="25" t="s">
        <v>277</v>
      </c>
      <c r="C81" s="31" t="s">
        <v>39</v>
      </c>
      <c r="D81" s="25" t="s">
        <v>278</v>
      </c>
      <c r="E81" s="31" t="s">
        <v>3</v>
      </c>
      <c r="F81" s="25" t="s">
        <v>184</v>
      </c>
      <c r="G81" s="25" t="s">
        <v>5</v>
      </c>
      <c r="H81" s="31" t="s">
        <v>126</v>
      </c>
      <c r="I81" s="31" t="s">
        <v>7</v>
      </c>
      <c r="J81" s="31" t="s">
        <v>7</v>
      </c>
      <c r="K81" s="25" t="s">
        <v>75</v>
      </c>
      <c r="L81" s="25">
        <v>1000</v>
      </c>
      <c r="M81" s="31" t="s">
        <v>53</v>
      </c>
      <c r="N81" s="25">
        <v>800</v>
      </c>
      <c r="O81" s="28">
        <f t="shared" si="9"/>
        <v>80</v>
      </c>
      <c r="P81" s="33">
        <v>3</v>
      </c>
      <c r="Q81" s="31" t="s">
        <v>20</v>
      </c>
      <c r="R81" s="25" t="s">
        <v>21</v>
      </c>
      <c r="S81" s="31" t="s">
        <v>11</v>
      </c>
      <c r="T81" s="31" t="s">
        <v>22</v>
      </c>
      <c r="U81" s="25" t="s">
        <v>49</v>
      </c>
      <c r="V81" s="31" t="s">
        <v>7</v>
      </c>
      <c r="W81" s="31" t="s">
        <v>7</v>
      </c>
      <c r="X81" s="31" t="s">
        <v>7</v>
      </c>
    </row>
    <row r="82" customHeight="1" spans="1:24">
      <c r="A82" s="25">
        <v>46</v>
      </c>
      <c r="B82" s="25" t="s">
        <v>279</v>
      </c>
      <c r="C82" s="31" t="s">
        <v>39</v>
      </c>
      <c r="D82" s="25" t="s">
        <v>280</v>
      </c>
      <c r="E82" s="31" t="s">
        <v>3</v>
      </c>
      <c r="F82" s="25" t="s">
        <v>184</v>
      </c>
      <c r="G82" s="25" t="s">
        <v>5</v>
      </c>
      <c r="H82" s="31" t="s">
        <v>126</v>
      </c>
      <c r="I82" s="31" t="s">
        <v>7</v>
      </c>
      <c r="J82" s="31" t="s">
        <v>7</v>
      </c>
      <c r="K82" s="25" t="s">
        <v>75</v>
      </c>
      <c r="L82" s="25">
        <v>2000</v>
      </c>
      <c r="M82" s="31" t="s">
        <v>53</v>
      </c>
      <c r="N82" s="25">
        <v>2000</v>
      </c>
      <c r="O82" s="28">
        <f t="shared" si="9"/>
        <v>100</v>
      </c>
      <c r="P82" s="33">
        <v>3</v>
      </c>
      <c r="Q82" s="31" t="s">
        <v>20</v>
      </c>
      <c r="R82" s="25" t="s">
        <v>21</v>
      </c>
      <c r="S82" s="31" t="s">
        <v>11</v>
      </c>
      <c r="T82" s="31" t="s">
        <v>22</v>
      </c>
      <c r="U82" s="25" t="s">
        <v>49</v>
      </c>
      <c r="V82" s="31" t="s">
        <v>7</v>
      </c>
      <c r="W82" s="31" t="s">
        <v>7</v>
      </c>
      <c r="X82" s="31" t="s">
        <v>13</v>
      </c>
    </row>
    <row r="83" customHeight="1" spans="1:24">
      <c r="A83" s="25">
        <v>53</v>
      </c>
      <c r="B83" s="25" t="s">
        <v>281</v>
      </c>
      <c r="C83" s="25" t="s">
        <v>39</v>
      </c>
      <c r="D83" s="27" t="s">
        <v>282</v>
      </c>
      <c r="E83" s="25" t="s">
        <v>34</v>
      </c>
      <c r="F83" s="25" t="s">
        <v>5</v>
      </c>
      <c r="G83" s="25" t="s">
        <v>45</v>
      </c>
      <c r="H83" s="25" t="s">
        <v>19</v>
      </c>
      <c r="I83" s="25" t="s">
        <v>13</v>
      </c>
      <c r="J83" s="25" t="s">
        <v>7</v>
      </c>
      <c r="K83" s="25" t="s">
        <v>75</v>
      </c>
      <c r="L83" s="25">
        <v>1260</v>
      </c>
      <c r="M83" s="25" t="s">
        <v>53</v>
      </c>
      <c r="N83" s="25">
        <v>900</v>
      </c>
      <c r="O83" s="28">
        <f t="shared" si="9"/>
        <v>71.4285714285714</v>
      </c>
      <c r="P83" s="25">
        <v>2</v>
      </c>
      <c r="Q83" s="25" t="s">
        <v>20</v>
      </c>
      <c r="R83" s="25" t="s">
        <v>10</v>
      </c>
      <c r="S83" s="25" t="s">
        <v>54</v>
      </c>
      <c r="T83" s="25" t="s">
        <v>48</v>
      </c>
      <c r="U83" s="25" t="s">
        <v>19</v>
      </c>
      <c r="V83" s="25" t="s">
        <v>7</v>
      </c>
      <c r="W83" s="25" t="s">
        <v>13</v>
      </c>
      <c r="X83" s="25" t="s">
        <v>7</v>
      </c>
    </row>
    <row r="84" ht="12.75" spans="1:25">
      <c r="A84" s="25">
        <v>57</v>
      </c>
      <c r="B84" s="25" t="s">
        <v>283</v>
      </c>
      <c r="C84" s="25" t="s">
        <v>15</v>
      </c>
      <c r="D84" s="25" t="s">
        <v>284</v>
      </c>
      <c r="E84" s="25" t="s">
        <v>26</v>
      </c>
      <c r="F84" s="25" t="s">
        <v>263</v>
      </c>
      <c r="G84" s="25" t="s">
        <v>143</v>
      </c>
      <c r="H84" s="25" t="s">
        <v>19</v>
      </c>
      <c r="I84" s="25" t="s">
        <v>7</v>
      </c>
      <c r="J84" s="25" t="s">
        <v>7</v>
      </c>
      <c r="K84" s="25" t="s">
        <v>75</v>
      </c>
      <c r="L84" s="25">
        <v>1500</v>
      </c>
      <c r="M84" s="25" t="s">
        <v>53</v>
      </c>
      <c r="N84" s="25">
        <v>0</v>
      </c>
      <c r="O84" s="28">
        <f t="shared" si="9"/>
        <v>0</v>
      </c>
      <c r="P84" s="25">
        <v>0</v>
      </c>
      <c r="Q84" s="25" t="s">
        <v>20</v>
      </c>
      <c r="R84" s="25" t="s">
        <v>21</v>
      </c>
      <c r="S84" s="25" t="s">
        <v>11</v>
      </c>
      <c r="T84" s="25" t="s">
        <v>22</v>
      </c>
      <c r="U84" s="25" t="s">
        <v>6</v>
      </c>
      <c r="V84" s="25" t="s">
        <v>7</v>
      </c>
      <c r="W84" s="25" t="s">
        <v>13</v>
      </c>
      <c r="X84" s="25" t="s">
        <v>13</v>
      </c>
      <c r="Y84" s="25" t="s">
        <v>285</v>
      </c>
    </row>
    <row r="85" ht="12.75" spans="1:25">
      <c r="A85" s="25">
        <v>59</v>
      </c>
      <c r="B85" s="25" t="s">
        <v>286</v>
      </c>
      <c r="C85" s="25" t="s">
        <v>39</v>
      </c>
      <c r="D85" s="25" t="s">
        <v>287</v>
      </c>
      <c r="E85" s="25" t="s">
        <v>26</v>
      </c>
      <c r="F85" s="25" t="s">
        <v>41</v>
      </c>
      <c r="G85" s="25" t="s">
        <v>143</v>
      </c>
      <c r="H85" s="25" t="s">
        <v>6</v>
      </c>
      <c r="I85" s="25" t="s">
        <v>7</v>
      </c>
      <c r="J85" s="25" t="s">
        <v>7</v>
      </c>
      <c r="K85" s="25" t="s">
        <v>75</v>
      </c>
      <c r="L85" s="25">
        <v>1600</v>
      </c>
      <c r="M85" s="25" t="s">
        <v>53</v>
      </c>
      <c r="N85" s="25">
        <v>0</v>
      </c>
      <c r="P85" s="25">
        <v>1</v>
      </c>
      <c r="Q85" s="25" t="s">
        <v>58</v>
      </c>
      <c r="R85" s="25" t="s">
        <v>21</v>
      </c>
      <c r="S85" s="25" t="s">
        <v>54</v>
      </c>
      <c r="T85" s="25" t="s">
        <v>12</v>
      </c>
      <c r="U85" s="25" t="s">
        <v>140</v>
      </c>
      <c r="V85" s="25" t="s">
        <v>13</v>
      </c>
      <c r="W85" s="25" t="s">
        <v>13</v>
      </c>
      <c r="X85" s="25" t="s">
        <v>7</v>
      </c>
      <c r="Y85" s="25"/>
    </row>
    <row r="86" ht="12.75" spans="1:25">
      <c r="A86" s="25">
        <v>66</v>
      </c>
      <c r="B86" s="25" t="s">
        <v>288</v>
      </c>
      <c r="C86" s="31" t="s">
        <v>24</v>
      </c>
      <c r="D86" s="25" t="s">
        <v>289</v>
      </c>
      <c r="E86" s="25" t="s">
        <v>26</v>
      </c>
      <c r="F86" s="34" t="s">
        <v>263</v>
      </c>
      <c r="G86" s="31" t="s">
        <v>125</v>
      </c>
      <c r="H86" s="31" t="s">
        <v>19</v>
      </c>
      <c r="I86" s="31" t="s">
        <v>7</v>
      </c>
      <c r="J86" s="31" t="s">
        <v>7</v>
      </c>
      <c r="K86" s="31" t="s">
        <v>75</v>
      </c>
      <c r="L86" s="31">
        <v>1100</v>
      </c>
      <c r="M86" s="31" t="s">
        <v>75</v>
      </c>
      <c r="N86" s="25">
        <v>1300</v>
      </c>
      <c r="O86" s="28">
        <f t="shared" ref="O86:O95" si="10">N86/L86*100</f>
        <v>118.181818181818</v>
      </c>
      <c r="P86" s="25">
        <v>1</v>
      </c>
      <c r="Q86" s="25" t="s">
        <v>20</v>
      </c>
      <c r="R86" s="31" t="s">
        <v>21</v>
      </c>
      <c r="S86" s="31" t="s">
        <v>11</v>
      </c>
      <c r="T86" s="31" t="s">
        <v>22</v>
      </c>
      <c r="U86" s="31" t="s">
        <v>6</v>
      </c>
      <c r="V86" s="31" t="s">
        <v>7</v>
      </c>
      <c r="W86" s="31" t="s">
        <v>13</v>
      </c>
      <c r="X86" s="25" t="s">
        <v>7</v>
      </c>
      <c r="Y86" s="25" t="s">
        <v>285</v>
      </c>
    </row>
    <row r="87" ht="17.25" customHeight="1" spans="1:24">
      <c r="A87" s="25">
        <v>75</v>
      </c>
      <c r="B87" s="25" t="s">
        <v>290</v>
      </c>
      <c r="C87" s="31" t="s">
        <v>32</v>
      </c>
      <c r="D87" s="27" t="s">
        <v>291</v>
      </c>
      <c r="E87" s="25" t="s">
        <v>123</v>
      </c>
      <c r="F87" s="25" t="s">
        <v>292</v>
      </c>
      <c r="G87" s="25" t="s">
        <v>293</v>
      </c>
      <c r="H87" s="31" t="s">
        <v>126</v>
      </c>
      <c r="I87" s="31" t="s">
        <v>13</v>
      </c>
      <c r="J87" s="31" t="s">
        <v>7</v>
      </c>
      <c r="K87" s="31" t="s">
        <v>75</v>
      </c>
      <c r="L87" s="25">
        <v>1400</v>
      </c>
      <c r="M87" s="31" t="s">
        <v>75</v>
      </c>
      <c r="N87" s="25">
        <v>1100</v>
      </c>
      <c r="O87" s="28">
        <f t="shared" si="10"/>
        <v>78.5714285714286</v>
      </c>
      <c r="P87" s="25">
        <v>3</v>
      </c>
      <c r="Q87" s="25" t="s">
        <v>20</v>
      </c>
      <c r="R87" s="31" t="s">
        <v>21</v>
      </c>
      <c r="S87" s="31" t="s">
        <v>54</v>
      </c>
      <c r="T87" s="31" t="s">
        <v>22</v>
      </c>
      <c r="U87" s="31" t="s">
        <v>140</v>
      </c>
      <c r="V87" s="31" t="s">
        <v>7</v>
      </c>
      <c r="W87" s="31" t="s">
        <v>13</v>
      </c>
      <c r="X87" s="25" t="s">
        <v>13</v>
      </c>
    </row>
    <row r="88" ht="18" customHeight="1" spans="1:24">
      <c r="A88" s="25">
        <v>76</v>
      </c>
      <c r="B88" s="25" t="s">
        <v>294</v>
      </c>
      <c r="C88" s="31" t="s">
        <v>39</v>
      </c>
      <c r="D88" s="25" t="s">
        <v>295</v>
      </c>
      <c r="E88" s="25" t="s">
        <v>26</v>
      </c>
      <c r="F88" s="25" t="s">
        <v>296</v>
      </c>
      <c r="G88" s="25" t="s">
        <v>18</v>
      </c>
      <c r="H88" s="31" t="s">
        <v>19</v>
      </c>
      <c r="I88" s="31" t="s">
        <v>7</v>
      </c>
      <c r="J88" s="31" t="s">
        <v>7</v>
      </c>
      <c r="K88" s="31" t="s">
        <v>75</v>
      </c>
      <c r="L88" s="25">
        <v>1200</v>
      </c>
      <c r="M88" s="31" t="s">
        <v>75</v>
      </c>
      <c r="N88" s="25">
        <v>1200</v>
      </c>
      <c r="O88" s="28">
        <f t="shared" si="10"/>
        <v>100</v>
      </c>
      <c r="P88" s="25">
        <v>2</v>
      </c>
      <c r="Q88" s="25" t="s">
        <v>20</v>
      </c>
      <c r="R88" s="31" t="s">
        <v>10</v>
      </c>
      <c r="S88" s="31" t="s">
        <v>11</v>
      </c>
      <c r="T88" s="31" t="s">
        <v>22</v>
      </c>
      <c r="U88" s="31" t="s">
        <v>140</v>
      </c>
      <c r="V88" s="31" t="s">
        <v>7</v>
      </c>
      <c r="W88" s="31" t="s">
        <v>13</v>
      </c>
      <c r="X88" s="25" t="s">
        <v>7</v>
      </c>
    </row>
    <row r="89" ht="18" customHeight="1" spans="1:25">
      <c r="A89" s="25">
        <v>77</v>
      </c>
      <c r="B89" s="25" t="s">
        <v>297</v>
      </c>
      <c r="C89" s="31" t="s">
        <v>39</v>
      </c>
      <c r="D89" s="25" t="s">
        <v>298</v>
      </c>
      <c r="E89" s="25" t="s">
        <v>34</v>
      </c>
      <c r="F89" s="25" t="s">
        <v>168</v>
      </c>
      <c r="G89" s="25" t="s">
        <v>18</v>
      </c>
      <c r="H89" s="31" t="s">
        <v>6</v>
      </c>
      <c r="I89" s="31" t="s">
        <v>7</v>
      </c>
      <c r="J89" s="31" t="s">
        <v>13</v>
      </c>
      <c r="K89" s="31" t="s">
        <v>75</v>
      </c>
      <c r="L89" s="25">
        <v>1400</v>
      </c>
      <c r="M89" s="31" t="s">
        <v>53</v>
      </c>
      <c r="N89" s="25">
        <v>260</v>
      </c>
      <c r="O89" s="28">
        <f t="shared" si="10"/>
        <v>18.5714285714286</v>
      </c>
      <c r="P89" s="25">
        <v>4</v>
      </c>
      <c r="Q89" s="25" t="s">
        <v>20</v>
      </c>
      <c r="R89" s="31" t="s">
        <v>21</v>
      </c>
      <c r="S89" s="31" t="s">
        <v>11</v>
      </c>
      <c r="T89" s="31" t="s">
        <v>22</v>
      </c>
      <c r="U89" s="31" t="s">
        <v>6</v>
      </c>
      <c r="V89" s="31" t="s">
        <v>7</v>
      </c>
      <c r="W89" s="31" t="s">
        <v>13</v>
      </c>
      <c r="X89" s="25" t="s">
        <v>7</v>
      </c>
      <c r="Y89" s="25" t="s">
        <v>299</v>
      </c>
    </row>
    <row r="90" ht="18" customHeight="1" spans="1:24">
      <c r="A90" s="25">
        <v>78</v>
      </c>
      <c r="B90" s="25" t="s">
        <v>300</v>
      </c>
      <c r="C90" s="31" t="s">
        <v>39</v>
      </c>
      <c r="D90" s="25" t="s">
        <v>301</v>
      </c>
      <c r="E90" s="25" t="s">
        <v>26</v>
      </c>
      <c r="F90" s="25" t="s">
        <v>296</v>
      </c>
      <c r="G90" s="25" t="s">
        <v>18</v>
      </c>
      <c r="H90" s="31" t="s">
        <v>19</v>
      </c>
      <c r="I90" s="31" t="s">
        <v>7</v>
      </c>
      <c r="J90" s="31" t="s">
        <v>7</v>
      </c>
      <c r="K90" s="31" t="s">
        <v>75</v>
      </c>
      <c r="L90" s="25">
        <v>1200</v>
      </c>
      <c r="M90" s="31" t="s">
        <v>53</v>
      </c>
      <c r="N90" s="25">
        <v>600</v>
      </c>
      <c r="O90" s="28">
        <f t="shared" si="10"/>
        <v>50</v>
      </c>
      <c r="P90" s="25">
        <v>2</v>
      </c>
      <c r="Q90" s="25" t="s">
        <v>58</v>
      </c>
      <c r="R90" s="31" t="s">
        <v>10</v>
      </c>
      <c r="S90" s="31" t="s">
        <v>11</v>
      </c>
      <c r="T90" s="31" t="s">
        <v>22</v>
      </c>
      <c r="U90" s="31" t="s">
        <v>140</v>
      </c>
      <c r="V90" s="31" t="s">
        <v>7</v>
      </c>
      <c r="W90" s="31" t="s">
        <v>7</v>
      </c>
      <c r="X90" s="25" t="s">
        <v>7</v>
      </c>
    </row>
    <row r="91" ht="18" customHeight="1" spans="1:24">
      <c r="A91" s="25">
        <v>79</v>
      </c>
      <c r="B91" s="25" t="s">
        <v>302</v>
      </c>
      <c r="C91" s="31" t="s">
        <v>24</v>
      </c>
      <c r="D91" s="25" t="s">
        <v>303</v>
      </c>
      <c r="E91" s="25" t="s">
        <v>3</v>
      </c>
      <c r="F91" s="25" t="s">
        <v>4</v>
      </c>
      <c r="G91" s="25" t="s">
        <v>28</v>
      </c>
      <c r="H91" s="31" t="s">
        <v>137</v>
      </c>
      <c r="I91" s="31" t="s">
        <v>7</v>
      </c>
      <c r="J91" s="31" t="s">
        <v>13</v>
      </c>
      <c r="K91" s="31" t="s">
        <v>75</v>
      </c>
      <c r="L91" s="25">
        <v>2000</v>
      </c>
      <c r="M91" s="31" t="s">
        <v>75</v>
      </c>
      <c r="N91" s="25">
        <v>1000</v>
      </c>
      <c r="O91" s="28">
        <f t="shared" si="10"/>
        <v>50</v>
      </c>
      <c r="P91" s="25">
        <v>2</v>
      </c>
      <c r="Q91" s="25" t="s">
        <v>58</v>
      </c>
      <c r="R91" s="31" t="s">
        <v>10</v>
      </c>
      <c r="S91" s="31" t="s">
        <v>11</v>
      </c>
      <c r="T91" s="31" t="s">
        <v>22</v>
      </c>
      <c r="U91" s="31" t="s">
        <v>137</v>
      </c>
      <c r="V91" s="31" t="s">
        <v>13</v>
      </c>
      <c r="W91" s="31" t="s">
        <v>7</v>
      </c>
      <c r="X91" s="25" t="s">
        <v>7</v>
      </c>
    </row>
    <row r="92" ht="12.75" spans="1:25">
      <c r="A92" s="25">
        <v>80</v>
      </c>
      <c r="B92" s="25" t="s">
        <v>304</v>
      </c>
      <c r="C92" s="31" t="s">
        <v>24</v>
      </c>
      <c r="D92" s="25" t="s">
        <v>305</v>
      </c>
      <c r="E92" s="25" t="s">
        <v>3</v>
      </c>
      <c r="F92" s="25" t="s">
        <v>200</v>
      </c>
      <c r="G92" s="25" t="s">
        <v>125</v>
      </c>
      <c r="H92" s="31" t="s">
        <v>19</v>
      </c>
      <c r="I92" s="31" t="s">
        <v>7</v>
      </c>
      <c r="J92" s="31" t="s">
        <v>7</v>
      </c>
      <c r="K92" s="31" t="s">
        <v>75</v>
      </c>
      <c r="L92" s="25">
        <v>2000</v>
      </c>
      <c r="M92" s="31" t="s">
        <v>53</v>
      </c>
      <c r="N92" s="25">
        <v>300</v>
      </c>
      <c r="O92" s="28">
        <f t="shared" si="10"/>
        <v>15</v>
      </c>
      <c r="P92" s="25">
        <v>2</v>
      </c>
      <c r="Q92" s="25" t="s">
        <v>58</v>
      </c>
      <c r="R92" s="31" t="s">
        <v>21</v>
      </c>
      <c r="S92" s="31" t="s">
        <v>29</v>
      </c>
      <c r="T92" s="31" t="s">
        <v>48</v>
      </c>
      <c r="U92" s="31" t="s">
        <v>140</v>
      </c>
      <c r="V92" s="31" t="s">
        <v>7</v>
      </c>
      <c r="W92" s="31" t="s">
        <v>13</v>
      </c>
      <c r="X92" s="25" t="s">
        <v>7</v>
      </c>
      <c r="Y92" s="25" t="s">
        <v>306</v>
      </c>
    </row>
    <row r="93" ht="12.75" spans="1:24">
      <c r="A93" s="25">
        <v>81</v>
      </c>
      <c r="B93" s="25" t="s">
        <v>307</v>
      </c>
      <c r="C93" s="31" t="s">
        <v>24</v>
      </c>
      <c r="D93" s="25" t="s">
        <v>308</v>
      </c>
      <c r="E93" s="25" t="s">
        <v>26</v>
      </c>
      <c r="F93" s="34" t="s">
        <v>87</v>
      </c>
      <c r="G93" s="31" t="s">
        <v>5</v>
      </c>
      <c r="H93" s="31" t="s">
        <v>137</v>
      </c>
      <c r="I93" s="31" t="s">
        <v>7</v>
      </c>
      <c r="J93" s="31" t="s">
        <v>7</v>
      </c>
      <c r="K93" s="31" t="s">
        <v>75</v>
      </c>
      <c r="L93" s="31">
        <v>1200</v>
      </c>
      <c r="M93" s="31" t="s">
        <v>75</v>
      </c>
      <c r="N93" s="25">
        <v>2500</v>
      </c>
      <c r="O93" s="28">
        <f t="shared" si="10"/>
        <v>208.333333333333</v>
      </c>
      <c r="P93" s="25">
        <v>0</v>
      </c>
      <c r="Q93" s="25" t="s">
        <v>9</v>
      </c>
      <c r="R93" s="31" t="s">
        <v>10</v>
      </c>
      <c r="S93" s="31" t="s">
        <v>11</v>
      </c>
      <c r="T93" s="31" t="s">
        <v>48</v>
      </c>
      <c r="U93" s="31" t="s">
        <v>137</v>
      </c>
      <c r="V93" s="31" t="s">
        <v>13</v>
      </c>
      <c r="W93" s="31" t="s">
        <v>13</v>
      </c>
      <c r="X93" s="25" t="s">
        <v>7</v>
      </c>
    </row>
    <row r="94" ht="12.75" spans="1:25">
      <c r="A94" s="25">
        <v>82</v>
      </c>
      <c r="B94" s="25" t="s">
        <v>309</v>
      </c>
      <c r="C94" s="31" t="s">
        <v>24</v>
      </c>
      <c r="D94" s="25" t="s">
        <v>310</v>
      </c>
      <c r="E94" s="25" t="s">
        <v>34</v>
      </c>
      <c r="F94" s="34" t="s">
        <v>5</v>
      </c>
      <c r="G94" s="31" t="s">
        <v>5</v>
      </c>
      <c r="H94" s="31" t="s">
        <v>19</v>
      </c>
      <c r="I94" s="31" t="s">
        <v>7</v>
      </c>
      <c r="J94" s="31" t="s">
        <v>7</v>
      </c>
      <c r="K94" s="31" t="s">
        <v>75</v>
      </c>
      <c r="L94" s="31">
        <v>2000</v>
      </c>
      <c r="M94" s="31" t="s">
        <v>53</v>
      </c>
      <c r="N94" s="25">
        <v>0</v>
      </c>
      <c r="O94" s="28">
        <f t="shared" si="10"/>
        <v>0</v>
      </c>
      <c r="P94" s="25">
        <v>5</v>
      </c>
      <c r="Q94" s="25" t="s">
        <v>20</v>
      </c>
      <c r="R94" s="31" t="s">
        <v>10</v>
      </c>
      <c r="S94" s="31" t="s">
        <v>54</v>
      </c>
      <c r="T94" s="31" t="s">
        <v>22</v>
      </c>
      <c r="U94" s="31" t="s">
        <v>140</v>
      </c>
      <c r="V94" s="31" t="s">
        <v>7</v>
      </c>
      <c r="W94" s="31" t="s">
        <v>13</v>
      </c>
      <c r="X94" s="25" t="s">
        <v>13</v>
      </c>
      <c r="Y94" s="25" t="s">
        <v>311</v>
      </c>
    </row>
    <row r="95" ht="12.75" spans="1:25">
      <c r="A95" s="25">
        <v>85</v>
      </c>
      <c r="B95" s="25" t="s">
        <v>312</v>
      </c>
      <c r="C95" s="31" t="s">
        <v>24</v>
      </c>
      <c r="D95" s="25" t="s">
        <v>313</v>
      </c>
      <c r="E95" s="25" t="s">
        <v>26</v>
      </c>
      <c r="F95" s="34" t="s">
        <v>41</v>
      </c>
      <c r="G95" s="31" t="s">
        <v>5</v>
      </c>
      <c r="H95" s="31" t="s">
        <v>6</v>
      </c>
      <c r="I95" s="31" t="s">
        <v>7</v>
      </c>
      <c r="J95" s="31" t="s">
        <v>7</v>
      </c>
      <c r="K95" s="31" t="s">
        <v>75</v>
      </c>
      <c r="L95" s="31">
        <v>2000</v>
      </c>
      <c r="M95" s="31" t="s">
        <v>53</v>
      </c>
      <c r="N95" s="25">
        <v>300</v>
      </c>
      <c r="O95" s="28">
        <f t="shared" si="10"/>
        <v>15</v>
      </c>
      <c r="P95" s="25">
        <v>5</v>
      </c>
      <c r="Q95" s="25" t="s">
        <v>58</v>
      </c>
      <c r="R95" s="31" t="s">
        <v>21</v>
      </c>
      <c r="S95" s="31" t="s">
        <v>11</v>
      </c>
      <c r="T95" s="31" t="s">
        <v>22</v>
      </c>
      <c r="U95" s="31" t="s">
        <v>6</v>
      </c>
      <c r="V95" s="31" t="s">
        <v>13</v>
      </c>
      <c r="W95" s="31" t="s">
        <v>13</v>
      </c>
      <c r="X95" s="25" t="s">
        <v>7</v>
      </c>
      <c r="Y95" s="25"/>
    </row>
    <row r="96" ht="12.75" spans="1:24">
      <c r="A96" s="25">
        <v>92</v>
      </c>
      <c r="B96" s="25" t="s">
        <v>199</v>
      </c>
      <c r="C96" s="25" t="s">
        <v>39</v>
      </c>
      <c r="D96" s="25"/>
      <c r="E96" s="25" t="s">
        <v>3</v>
      </c>
      <c r="F96" s="25" t="s">
        <v>314</v>
      </c>
      <c r="G96" s="25" t="s">
        <v>125</v>
      </c>
      <c r="H96" s="25" t="s">
        <v>19</v>
      </c>
      <c r="I96" s="25" t="s">
        <v>7</v>
      </c>
      <c r="J96" s="25" t="s">
        <v>7</v>
      </c>
      <c r="K96" s="25" t="s">
        <v>75</v>
      </c>
      <c r="L96" s="25">
        <v>1100</v>
      </c>
      <c r="M96" s="25" t="s">
        <v>53</v>
      </c>
      <c r="N96" s="25">
        <v>1100</v>
      </c>
      <c r="P96" s="25">
        <v>3</v>
      </c>
      <c r="Q96" s="25" t="s">
        <v>9</v>
      </c>
      <c r="R96" s="25" t="s">
        <v>21</v>
      </c>
      <c r="S96" s="25" t="s">
        <v>11</v>
      </c>
      <c r="T96" s="25" t="s">
        <v>22</v>
      </c>
      <c r="U96" s="25" t="s">
        <v>6</v>
      </c>
      <c r="V96" s="25" t="s">
        <v>7</v>
      </c>
      <c r="W96" s="25" t="s">
        <v>13</v>
      </c>
      <c r="X96" s="25" t="s">
        <v>7</v>
      </c>
    </row>
    <row r="97" ht="12.75" spans="1:24">
      <c r="A97" s="25">
        <v>97</v>
      </c>
      <c r="B97" s="25" t="s">
        <v>204</v>
      </c>
      <c r="C97" s="25" t="s">
        <v>32</v>
      </c>
      <c r="D97" s="25" t="s">
        <v>315</v>
      </c>
      <c r="E97" s="25" t="s">
        <v>3</v>
      </c>
      <c r="F97" s="25" t="s">
        <v>4</v>
      </c>
      <c r="G97" s="25" t="s">
        <v>263</v>
      </c>
      <c r="H97" s="25" t="s">
        <v>316</v>
      </c>
      <c r="I97" s="25" t="s">
        <v>13</v>
      </c>
      <c r="J97" s="25" t="s">
        <v>7</v>
      </c>
      <c r="K97" s="25" t="s">
        <v>75</v>
      </c>
      <c r="L97" s="25">
        <v>1200</v>
      </c>
      <c r="M97" s="25" t="s">
        <v>75</v>
      </c>
      <c r="N97" s="25">
        <v>1200</v>
      </c>
      <c r="O97" s="28">
        <f t="shared" ref="O97:O110" si="11">N97/L97*100</f>
        <v>100</v>
      </c>
      <c r="P97" s="25">
        <v>3</v>
      </c>
      <c r="Q97" s="25" t="s">
        <v>47</v>
      </c>
      <c r="R97" s="25" t="s">
        <v>10</v>
      </c>
      <c r="S97" s="25" t="s">
        <v>54</v>
      </c>
      <c r="T97" s="25" t="s">
        <v>22</v>
      </c>
      <c r="U97" s="25" t="s">
        <v>140</v>
      </c>
      <c r="V97" s="25" t="s">
        <v>7</v>
      </c>
      <c r="W97" s="25" t="s">
        <v>13</v>
      </c>
      <c r="X97" s="25" t="s">
        <v>13</v>
      </c>
    </row>
    <row r="98" ht="26.25" customHeight="1" spans="1:24">
      <c r="A98" s="25">
        <v>101</v>
      </c>
      <c r="B98" s="25" t="s">
        <v>317</v>
      </c>
      <c r="C98" s="25" t="s">
        <v>1</v>
      </c>
      <c r="D98" s="25" t="s">
        <v>318</v>
      </c>
      <c r="E98" s="25" t="s">
        <v>26</v>
      </c>
      <c r="F98" s="25" t="s">
        <v>41</v>
      </c>
      <c r="G98" s="25" t="s">
        <v>28</v>
      </c>
      <c r="H98" s="25" t="s">
        <v>19</v>
      </c>
      <c r="I98" s="25" t="s">
        <v>7</v>
      </c>
      <c r="J98" s="25" t="s">
        <v>7</v>
      </c>
      <c r="K98" s="25" t="s">
        <v>75</v>
      </c>
      <c r="L98" s="25">
        <v>2000</v>
      </c>
      <c r="M98" s="25" t="s">
        <v>75</v>
      </c>
      <c r="N98" s="25">
        <v>2000</v>
      </c>
      <c r="O98" s="28">
        <f t="shared" si="11"/>
        <v>100</v>
      </c>
      <c r="P98" s="25">
        <v>1</v>
      </c>
      <c r="Q98" s="25" t="s">
        <v>20</v>
      </c>
      <c r="R98" s="25" t="s">
        <v>21</v>
      </c>
      <c r="S98" s="25" t="s">
        <v>54</v>
      </c>
      <c r="T98" s="25" t="s">
        <v>12</v>
      </c>
      <c r="U98" s="25" t="s">
        <v>83</v>
      </c>
      <c r="V98" s="25" t="s">
        <v>13</v>
      </c>
      <c r="W98" s="25" t="s">
        <v>13</v>
      </c>
      <c r="X98" s="25" t="s">
        <v>13</v>
      </c>
    </row>
    <row r="99" ht="23.25" customHeight="1" spans="1:24">
      <c r="A99" s="25">
        <v>102</v>
      </c>
      <c r="B99" s="25" t="s">
        <v>317</v>
      </c>
      <c r="C99" s="25" t="s">
        <v>1</v>
      </c>
      <c r="D99" s="25" t="s">
        <v>319</v>
      </c>
      <c r="E99" s="25" t="s">
        <v>26</v>
      </c>
      <c r="F99" s="25" t="s">
        <v>91</v>
      </c>
      <c r="G99" s="25" t="s">
        <v>28</v>
      </c>
      <c r="H99" s="25" t="s">
        <v>19</v>
      </c>
      <c r="I99" s="25" t="s">
        <v>7</v>
      </c>
      <c r="J99" s="25" t="s">
        <v>7</v>
      </c>
      <c r="K99" s="25" t="s">
        <v>75</v>
      </c>
      <c r="L99" s="25">
        <v>1500</v>
      </c>
      <c r="M99" s="25" t="s">
        <v>53</v>
      </c>
      <c r="N99" s="25">
        <v>700</v>
      </c>
      <c r="O99" s="28">
        <f t="shared" si="11"/>
        <v>46.6666666666667</v>
      </c>
      <c r="P99" s="25">
        <v>1</v>
      </c>
      <c r="Q99" s="25" t="s">
        <v>20</v>
      </c>
      <c r="R99" s="25" t="s">
        <v>10</v>
      </c>
      <c r="S99" s="25" t="s">
        <v>54</v>
      </c>
      <c r="T99" s="25" t="s">
        <v>22</v>
      </c>
      <c r="U99" s="25" t="s">
        <v>83</v>
      </c>
      <c r="V99" s="25" t="s">
        <v>13</v>
      </c>
      <c r="W99" s="25" t="s">
        <v>7</v>
      </c>
      <c r="X99" s="25" t="s">
        <v>7</v>
      </c>
    </row>
    <row r="100" ht="21.75" customHeight="1" spans="1:27">
      <c r="A100" s="25">
        <v>104</v>
      </c>
      <c r="B100" s="31" t="s">
        <v>320</v>
      </c>
      <c r="C100" s="31" t="s">
        <v>39</v>
      </c>
      <c r="D100" s="25" t="s">
        <v>321</v>
      </c>
      <c r="E100" s="31" t="s">
        <v>26</v>
      </c>
      <c r="F100" s="31" t="s">
        <v>18</v>
      </c>
      <c r="G100" s="31" t="s">
        <v>28</v>
      </c>
      <c r="H100" s="31" t="s">
        <v>29</v>
      </c>
      <c r="I100" s="31" t="s">
        <v>7</v>
      </c>
      <c r="J100" s="31" t="s">
        <v>7</v>
      </c>
      <c r="K100" s="31" t="s">
        <v>75</v>
      </c>
      <c r="L100" s="33">
        <v>5000</v>
      </c>
      <c r="M100" s="31" t="s">
        <v>75</v>
      </c>
      <c r="N100" s="33">
        <v>5000</v>
      </c>
      <c r="O100" s="28">
        <f t="shared" si="11"/>
        <v>100</v>
      </c>
      <c r="P100" s="33">
        <v>1</v>
      </c>
      <c r="Q100" s="31" t="s">
        <v>47</v>
      </c>
      <c r="R100" s="31" t="s">
        <v>10</v>
      </c>
      <c r="S100" s="31" t="s">
        <v>273</v>
      </c>
      <c r="T100" s="31" t="s">
        <v>12</v>
      </c>
      <c r="U100" s="31" t="s">
        <v>83</v>
      </c>
      <c r="V100" s="31" t="s">
        <v>13</v>
      </c>
      <c r="W100" s="31" t="s">
        <v>13</v>
      </c>
      <c r="X100" s="31" t="s">
        <v>7</v>
      </c>
      <c r="Y100" s="31"/>
      <c r="Z100" s="31"/>
      <c r="AA100" s="31"/>
    </row>
    <row r="101" ht="22.5" customHeight="1" spans="1:27">
      <c r="A101" s="25">
        <v>105</v>
      </c>
      <c r="B101" s="31" t="s">
        <v>320</v>
      </c>
      <c r="C101" s="31" t="s">
        <v>39</v>
      </c>
      <c r="D101" s="25" t="s">
        <v>322</v>
      </c>
      <c r="E101" s="31" t="s">
        <v>34</v>
      </c>
      <c r="F101" s="31" t="s">
        <v>276</v>
      </c>
      <c r="G101" s="31" t="s">
        <v>18</v>
      </c>
      <c r="H101" s="31" t="s">
        <v>19</v>
      </c>
      <c r="I101" s="31" t="s">
        <v>7</v>
      </c>
      <c r="J101" s="31" t="s">
        <v>7</v>
      </c>
      <c r="K101" s="31" t="s">
        <v>75</v>
      </c>
      <c r="L101" s="33">
        <v>2000</v>
      </c>
      <c r="M101" s="31" t="s">
        <v>75</v>
      </c>
      <c r="N101" s="33">
        <v>0</v>
      </c>
      <c r="O101" s="28">
        <f t="shared" si="11"/>
        <v>0</v>
      </c>
      <c r="P101" s="33">
        <v>1</v>
      </c>
      <c r="Q101" s="31" t="s">
        <v>58</v>
      </c>
      <c r="R101" s="31" t="s">
        <v>21</v>
      </c>
      <c r="S101" s="31" t="s">
        <v>54</v>
      </c>
      <c r="T101" s="31" t="s">
        <v>22</v>
      </c>
      <c r="U101" s="31" t="s">
        <v>6</v>
      </c>
      <c r="V101" s="31" t="s">
        <v>7</v>
      </c>
      <c r="W101" s="31" t="s">
        <v>13</v>
      </c>
      <c r="X101" s="31" t="s">
        <v>7</v>
      </c>
      <c r="Y101" s="31"/>
      <c r="Z101" s="31"/>
      <c r="AA101" s="31"/>
    </row>
    <row r="102" ht="22.5" customHeight="1" spans="1:24">
      <c r="A102" s="25">
        <v>108</v>
      </c>
      <c r="B102" s="25" t="s">
        <v>206</v>
      </c>
      <c r="C102" s="25" t="s">
        <v>24</v>
      </c>
      <c r="D102" s="27" t="s">
        <v>323</v>
      </c>
      <c r="E102" s="25" t="s">
        <v>3</v>
      </c>
      <c r="F102" s="25" t="s">
        <v>314</v>
      </c>
      <c r="G102" s="25" t="s">
        <v>263</v>
      </c>
      <c r="H102" s="31" t="s">
        <v>316</v>
      </c>
      <c r="I102" s="31" t="s">
        <v>13</v>
      </c>
      <c r="J102" s="31" t="s">
        <v>7</v>
      </c>
      <c r="K102" s="31" t="s">
        <v>75</v>
      </c>
      <c r="L102" s="25">
        <v>1000</v>
      </c>
      <c r="M102" s="31" t="s">
        <v>53</v>
      </c>
      <c r="N102" s="25">
        <v>500</v>
      </c>
      <c r="O102" s="28">
        <f t="shared" si="11"/>
        <v>50</v>
      </c>
      <c r="P102" s="33">
        <v>1</v>
      </c>
      <c r="Q102" s="31" t="s">
        <v>20</v>
      </c>
      <c r="R102" s="31" t="s">
        <v>21</v>
      </c>
      <c r="S102" s="31" t="s">
        <v>11</v>
      </c>
      <c r="T102" s="31" t="s">
        <v>22</v>
      </c>
      <c r="U102" s="31" t="s">
        <v>59</v>
      </c>
      <c r="V102" s="31" t="s">
        <v>7</v>
      </c>
      <c r="W102" s="31" t="s">
        <v>13</v>
      </c>
      <c r="X102" s="31" t="s">
        <v>13</v>
      </c>
    </row>
    <row r="103" ht="22.5" customHeight="1" spans="1:25">
      <c r="A103" s="25">
        <v>109</v>
      </c>
      <c r="B103" s="25" t="s">
        <v>324</v>
      </c>
      <c r="C103" s="25" t="s">
        <v>158</v>
      </c>
      <c r="D103" s="27" t="s">
        <v>325</v>
      </c>
      <c r="E103" s="25" t="s">
        <v>34</v>
      </c>
      <c r="F103" s="25" t="s">
        <v>5</v>
      </c>
      <c r="G103" s="25" t="s">
        <v>120</v>
      </c>
      <c r="H103" s="31" t="s">
        <v>19</v>
      </c>
      <c r="I103" s="31" t="s">
        <v>7</v>
      </c>
      <c r="J103" s="31" t="s">
        <v>7</v>
      </c>
      <c r="K103" s="25" t="s">
        <v>75</v>
      </c>
      <c r="L103" s="25">
        <v>2000</v>
      </c>
      <c r="M103" s="25" t="s">
        <v>57</v>
      </c>
      <c r="N103" s="25">
        <v>3000</v>
      </c>
      <c r="O103" s="28">
        <f t="shared" si="11"/>
        <v>150</v>
      </c>
      <c r="P103" s="25">
        <v>1</v>
      </c>
      <c r="Q103" s="31" t="s">
        <v>30</v>
      </c>
      <c r="R103" s="31" t="s">
        <v>10</v>
      </c>
      <c r="S103" s="31" t="s">
        <v>11</v>
      </c>
      <c r="T103" s="31" t="s">
        <v>48</v>
      </c>
      <c r="U103" s="31" t="s">
        <v>6</v>
      </c>
      <c r="V103" s="31" t="s">
        <v>7</v>
      </c>
      <c r="W103" s="31" t="s">
        <v>13</v>
      </c>
      <c r="X103" s="31" t="s">
        <v>13</v>
      </c>
      <c r="Y103" s="25" t="s">
        <v>326</v>
      </c>
    </row>
    <row r="104" ht="21.75" customHeight="1" spans="1:25">
      <c r="A104" s="25">
        <v>118</v>
      </c>
      <c r="B104" s="25" t="s">
        <v>327</v>
      </c>
      <c r="C104" s="25" t="s">
        <v>24</v>
      </c>
      <c r="D104" s="25" t="s">
        <v>328</v>
      </c>
      <c r="E104" s="25" t="s">
        <v>34</v>
      </c>
      <c r="F104" s="25" t="s">
        <v>5</v>
      </c>
      <c r="G104" s="25" t="s">
        <v>42</v>
      </c>
      <c r="H104" s="25" t="s">
        <v>19</v>
      </c>
      <c r="I104" s="25" t="s">
        <v>13</v>
      </c>
      <c r="J104" s="25" t="s">
        <v>7</v>
      </c>
      <c r="K104" s="25" t="s">
        <v>75</v>
      </c>
      <c r="L104" s="25">
        <v>2130</v>
      </c>
      <c r="M104" s="25" t="s">
        <v>75</v>
      </c>
      <c r="N104" s="25">
        <v>1500</v>
      </c>
      <c r="O104" s="28">
        <f t="shared" si="11"/>
        <v>70.4225352112676</v>
      </c>
      <c r="P104" s="25">
        <v>0</v>
      </c>
      <c r="Q104" s="25" t="s">
        <v>20</v>
      </c>
      <c r="R104" s="25" t="s">
        <v>10</v>
      </c>
      <c r="S104" s="25" t="s">
        <v>54</v>
      </c>
      <c r="T104" s="25" t="s">
        <v>48</v>
      </c>
      <c r="U104" s="25" t="s">
        <v>6</v>
      </c>
      <c r="V104" s="25" t="s">
        <v>7</v>
      </c>
      <c r="W104" s="25" t="s">
        <v>13</v>
      </c>
      <c r="X104" s="25" t="s">
        <v>7</v>
      </c>
      <c r="Y104" s="25" t="s">
        <v>329</v>
      </c>
    </row>
    <row r="105" ht="21.75" customHeight="1" spans="1:24">
      <c r="A105" s="25">
        <v>128</v>
      </c>
      <c r="B105" s="25" t="s">
        <v>330</v>
      </c>
      <c r="C105" s="25" t="s">
        <v>24</v>
      </c>
      <c r="D105" s="27" t="s">
        <v>331</v>
      </c>
      <c r="E105" s="25" t="s">
        <v>26</v>
      </c>
      <c r="F105" s="25" t="s">
        <v>179</v>
      </c>
      <c r="G105" s="25" t="s">
        <v>28</v>
      </c>
      <c r="H105" s="25" t="s">
        <v>19</v>
      </c>
      <c r="I105" s="25" t="s">
        <v>7</v>
      </c>
      <c r="J105" s="25" t="s">
        <v>13</v>
      </c>
      <c r="K105" s="25" t="s">
        <v>75</v>
      </c>
      <c r="L105" s="25">
        <v>2000</v>
      </c>
      <c r="M105" s="25" t="s">
        <v>53</v>
      </c>
      <c r="N105" s="25">
        <v>1000</v>
      </c>
      <c r="O105" s="28">
        <f t="shared" si="11"/>
        <v>50</v>
      </c>
      <c r="P105" s="25">
        <v>2</v>
      </c>
      <c r="Q105" s="25" t="s">
        <v>20</v>
      </c>
      <c r="R105" s="25" t="s">
        <v>10</v>
      </c>
      <c r="S105" s="25" t="s">
        <v>11</v>
      </c>
      <c r="T105" s="25" t="s">
        <v>22</v>
      </c>
      <c r="U105" s="25" t="s">
        <v>6</v>
      </c>
      <c r="V105" s="25" t="s">
        <v>13</v>
      </c>
      <c r="W105" s="25" t="s">
        <v>13</v>
      </c>
      <c r="X105" s="25" t="s">
        <v>7</v>
      </c>
    </row>
    <row r="106" ht="22.5" customHeight="1" spans="1:24">
      <c r="A106" s="25">
        <v>132</v>
      </c>
      <c r="B106" s="25" t="s">
        <v>332</v>
      </c>
      <c r="C106" s="25" t="s">
        <v>24</v>
      </c>
      <c r="D106" s="25" t="s">
        <v>333</v>
      </c>
      <c r="E106" s="25" t="s">
        <v>34</v>
      </c>
      <c r="F106" s="25" t="s">
        <v>5</v>
      </c>
      <c r="G106" s="25" t="s">
        <v>18</v>
      </c>
      <c r="H106" s="25" t="s">
        <v>19</v>
      </c>
      <c r="I106" s="25" t="s">
        <v>7</v>
      </c>
      <c r="J106" s="25" t="s">
        <v>7</v>
      </c>
      <c r="K106" s="25" t="s">
        <v>75</v>
      </c>
      <c r="L106" s="25">
        <v>2000</v>
      </c>
      <c r="M106" s="25" t="s">
        <v>75</v>
      </c>
      <c r="N106" s="25">
        <v>2000</v>
      </c>
      <c r="O106" s="28">
        <f t="shared" si="11"/>
        <v>100</v>
      </c>
      <c r="P106" s="25">
        <v>0</v>
      </c>
      <c r="Q106" s="25" t="s">
        <v>20</v>
      </c>
      <c r="R106" s="25" t="s">
        <v>21</v>
      </c>
      <c r="S106" s="25" t="s">
        <v>11</v>
      </c>
      <c r="T106" s="25" t="s">
        <v>48</v>
      </c>
      <c r="U106" s="25" t="s">
        <v>83</v>
      </c>
      <c r="V106" s="25" t="s">
        <v>13</v>
      </c>
      <c r="W106" s="25" t="s">
        <v>13</v>
      </c>
      <c r="X106" s="25" t="s">
        <v>13</v>
      </c>
    </row>
    <row r="107" ht="23.25" customHeight="1" spans="1:34">
      <c r="A107" s="25">
        <v>138</v>
      </c>
      <c r="B107" s="38" t="s">
        <v>334</v>
      </c>
      <c r="C107" s="38" t="s">
        <v>39</v>
      </c>
      <c r="D107" s="25"/>
      <c r="E107" s="38" t="s">
        <v>3</v>
      </c>
      <c r="F107" s="38" t="s">
        <v>91</v>
      </c>
      <c r="G107" s="38" t="s">
        <v>42</v>
      </c>
      <c r="H107" s="38" t="s">
        <v>19</v>
      </c>
      <c r="I107" s="38" t="s">
        <v>13</v>
      </c>
      <c r="J107" s="38" t="s">
        <v>13</v>
      </c>
      <c r="K107" s="38" t="s">
        <v>75</v>
      </c>
      <c r="L107" s="38">
        <v>1700</v>
      </c>
      <c r="M107" s="38" t="s">
        <v>75</v>
      </c>
      <c r="N107" s="38">
        <v>1350</v>
      </c>
      <c r="O107" s="42">
        <f t="shared" si="11"/>
        <v>79.4117647058823</v>
      </c>
      <c r="P107" s="38">
        <v>2</v>
      </c>
      <c r="Q107" s="38" t="s">
        <v>58</v>
      </c>
      <c r="R107" s="38" t="s">
        <v>10</v>
      </c>
      <c r="S107" s="38" t="s">
        <v>54</v>
      </c>
      <c r="T107" s="38" t="s">
        <v>22</v>
      </c>
      <c r="U107" s="38" t="s">
        <v>140</v>
      </c>
      <c r="V107" s="38" t="s">
        <v>7</v>
      </c>
      <c r="W107" s="38" t="s">
        <v>7</v>
      </c>
      <c r="X107" s="38" t="s">
        <v>7</v>
      </c>
      <c r="Y107" s="38"/>
      <c r="Z107" s="42"/>
      <c r="AA107" s="42"/>
      <c r="AB107" s="42"/>
      <c r="AC107" s="42"/>
      <c r="AD107" s="42"/>
      <c r="AE107" s="42"/>
      <c r="AF107" s="42"/>
      <c r="AG107" s="42"/>
      <c r="AH107" s="42"/>
    </row>
    <row r="108" ht="23.25" customHeight="1" spans="1:34">
      <c r="A108" s="25">
        <v>143</v>
      </c>
      <c r="B108" s="38" t="s">
        <v>222</v>
      </c>
      <c r="C108" s="38" t="s">
        <v>192</v>
      </c>
      <c r="D108" s="25"/>
      <c r="E108" s="38" t="s">
        <v>34</v>
      </c>
      <c r="F108" s="38" t="s">
        <v>5</v>
      </c>
      <c r="G108" s="38" t="s">
        <v>18</v>
      </c>
      <c r="H108" s="38" t="s">
        <v>19</v>
      </c>
      <c r="I108" s="38" t="s">
        <v>7</v>
      </c>
      <c r="J108" s="38" t="s">
        <v>7</v>
      </c>
      <c r="K108" s="38" t="s">
        <v>75</v>
      </c>
      <c r="L108" s="38">
        <v>1600</v>
      </c>
      <c r="M108" s="38" t="s">
        <v>46</v>
      </c>
      <c r="N108" s="38">
        <v>3200</v>
      </c>
      <c r="O108" s="42">
        <f t="shared" si="11"/>
        <v>200</v>
      </c>
      <c r="P108" s="38">
        <v>1</v>
      </c>
      <c r="Q108" s="38" t="s">
        <v>47</v>
      </c>
      <c r="R108" s="38" t="s">
        <v>10</v>
      </c>
      <c r="S108" s="38" t="s">
        <v>11</v>
      </c>
      <c r="T108" s="38" t="s">
        <v>48</v>
      </c>
      <c r="U108" s="38" t="s">
        <v>37</v>
      </c>
      <c r="V108" s="38" t="s">
        <v>7</v>
      </c>
      <c r="W108" s="38" t="s">
        <v>13</v>
      </c>
      <c r="X108" s="38" t="s">
        <v>7</v>
      </c>
      <c r="Y108" s="38"/>
      <c r="Z108" s="42"/>
      <c r="AA108" s="42"/>
      <c r="AB108" s="42"/>
      <c r="AC108" s="42"/>
      <c r="AD108" s="42"/>
      <c r="AE108" s="42"/>
      <c r="AF108" s="42"/>
      <c r="AG108" s="42"/>
      <c r="AH108" s="42"/>
    </row>
    <row r="109" ht="23.25" customHeight="1" spans="1:34">
      <c r="A109" s="25">
        <v>151</v>
      </c>
      <c r="B109" s="31" t="s">
        <v>335</v>
      </c>
      <c r="C109" s="31" t="s">
        <v>39</v>
      </c>
      <c r="D109" s="25" t="s">
        <v>336</v>
      </c>
      <c r="E109" s="31" t="s">
        <v>34</v>
      </c>
      <c r="F109" s="31" t="s">
        <v>5</v>
      </c>
      <c r="G109" s="31" t="s">
        <v>87</v>
      </c>
      <c r="H109" s="31" t="s">
        <v>19</v>
      </c>
      <c r="I109" s="31" t="s">
        <v>7</v>
      </c>
      <c r="J109" s="31" t="s">
        <v>7</v>
      </c>
      <c r="K109" s="31" t="s">
        <v>75</v>
      </c>
      <c r="L109" s="33">
        <v>10000</v>
      </c>
      <c r="M109" s="31" t="s">
        <v>57</v>
      </c>
      <c r="N109" s="33">
        <v>3000</v>
      </c>
      <c r="O109" s="33">
        <f t="shared" si="11"/>
        <v>30</v>
      </c>
      <c r="P109" s="33">
        <v>5</v>
      </c>
      <c r="Q109" s="31" t="s">
        <v>30</v>
      </c>
      <c r="R109" s="31" t="s">
        <v>10</v>
      </c>
      <c r="S109" s="31" t="s">
        <v>36</v>
      </c>
      <c r="T109" s="31" t="s">
        <v>12</v>
      </c>
      <c r="U109" s="31" t="s">
        <v>137</v>
      </c>
      <c r="V109" s="31" t="s">
        <v>7</v>
      </c>
      <c r="W109" s="31" t="s">
        <v>7</v>
      </c>
      <c r="X109" s="31" t="s">
        <v>7</v>
      </c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</row>
    <row r="110" ht="23.25" customHeight="1" spans="1:34">
      <c r="A110" s="25">
        <v>152</v>
      </c>
      <c r="B110" s="31" t="s">
        <v>337</v>
      </c>
      <c r="C110" s="31" t="s">
        <v>39</v>
      </c>
      <c r="D110" s="25" t="s">
        <v>338</v>
      </c>
      <c r="E110" s="31" t="s">
        <v>26</v>
      </c>
      <c r="F110" s="31" t="s">
        <v>18</v>
      </c>
      <c r="G110" s="31" t="s">
        <v>18</v>
      </c>
      <c r="H110" s="31" t="s">
        <v>29</v>
      </c>
      <c r="I110" s="31" t="s">
        <v>13</v>
      </c>
      <c r="J110" s="31" t="s">
        <v>7</v>
      </c>
      <c r="K110" s="31" t="s">
        <v>75</v>
      </c>
      <c r="L110" s="33">
        <v>2000</v>
      </c>
      <c r="M110" s="31" t="s">
        <v>75</v>
      </c>
      <c r="N110" s="33">
        <v>2000</v>
      </c>
      <c r="O110" s="33">
        <f t="shared" si="11"/>
        <v>100</v>
      </c>
      <c r="P110" s="33">
        <v>1</v>
      </c>
      <c r="Q110" s="31" t="s">
        <v>20</v>
      </c>
      <c r="R110" s="31" t="s">
        <v>21</v>
      </c>
      <c r="S110" s="31" t="s">
        <v>29</v>
      </c>
      <c r="T110" s="31" t="s">
        <v>22</v>
      </c>
      <c r="U110" s="31" t="s">
        <v>83</v>
      </c>
      <c r="V110" s="31" t="s">
        <v>13</v>
      </c>
      <c r="W110" s="31" t="s">
        <v>7</v>
      </c>
      <c r="X110" s="31" t="s">
        <v>13</v>
      </c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</row>
    <row r="111" ht="23.25" customHeight="1" spans="1:34">
      <c r="A111" s="25">
        <v>153</v>
      </c>
      <c r="B111" s="31" t="s">
        <v>339</v>
      </c>
      <c r="C111" s="31" t="s">
        <v>39</v>
      </c>
      <c r="D111" s="25" t="s">
        <v>340</v>
      </c>
      <c r="E111" s="31" t="s">
        <v>3</v>
      </c>
      <c r="F111" s="31" t="s">
        <v>4</v>
      </c>
      <c r="G111" s="31" t="s">
        <v>87</v>
      </c>
      <c r="H111" s="31" t="s">
        <v>19</v>
      </c>
      <c r="I111" s="31" t="s">
        <v>7</v>
      </c>
      <c r="J111" s="31" t="s">
        <v>7</v>
      </c>
      <c r="K111" s="31" t="s">
        <v>75</v>
      </c>
      <c r="L111" s="31">
        <v>5000</v>
      </c>
      <c r="M111" s="31" t="s">
        <v>75</v>
      </c>
      <c r="N111" s="33">
        <v>1000</v>
      </c>
      <c r="O111" s="31">
        <v>20</v>
      </c>
      <c r="P111" s="33">
        <v>0</v>
      </c>
      <c r="Q111" s="31" t="s">
        <v>20</v>
      </c>
      <c r="R111" s="31" t="s">
        <v>10</v>
      </c>
      <c r="S111" s="31" t="s">
        <v>11</v>
      </c>
      <c r="T111" s="31" t="s">
        <v>48</v>
      </c>
      <c r="U111" s="31" t="s">
        <v>6</v>
      </c>
      <c r="V111" s="31" t="s">
        <v>13</v>
      </c>
      <c r="W111" s="31" t="s">
        <v>13</v>
      </c>
      <c r="X111" s="31" t="s">
        <v>7</v>
      </c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</row>
    <row r="112" ht="23.25" customHeight="1" spans="1:24">
      <c r="A112" s="25">
        <v>157</v>
      </c>
      <c r="B112" s="25" t="s">
        <v>341</v>
      </c>
      <c r="C112" s="25" t="s">
        <v>39</v>
      </c>
      <c r="D112" s="25" t="s">
        <v>342</v>
      </c>
      <c r="E112" s="25" t="s">
        <v>34</v>
      </c>
      <c r="F112" s="25" t="s">
        <v>5</v>
      </c>
      <c r="G112" s="25" t="s">
        <v>87</v>
      </c>
      <c r="H112" s="25" t="s">
        <v>19</v>
      </c>
      <c r="I112" s="25" t="s">
        <v>7</v>
      </c>
      <c r="J112" s="25" t="s">
        <v>7</v>
      </c>
      <c r="K112" s="25" t="s">
        <v>75</v>
      </c>
      <c r="L112" s="25"/>
      <c r="M112" s="25" t="s">
        <v>8</v>
      </c>
      <c r="N112" s="25">
        <v>14000</v>
      </c>
      <c r="O112" s="28" t="e">
        <f t="shared" ref="O112:O137" si="12">N112/L112*100</f>
        <v>#DIV/0!</v>
      </c>
      <c r="P112" s="25">
        <v>1</v>
      </c>
      <c r="Q112" s="25" t="s">
        <v>35</v>
      </c>
      <c r="R112" s="25" t="s">
        <v>10</v>
      </c>
      <c r="S112" s="25" t="s">
        <v>54</v>
      </c>
      <c r="T112" s="25" t="s">
        <v>48</v>
      </c>
      <c r="U112" s="25" t="s">
        <v>6</v>
      </c>
      <c r="V112" s="25" t="s">
        <v>7</v>
      </c>
      <c r="W112" s="25" t="s">
        <v>13</v>
      </c>
      <c r="X112" s="25" t="s">
        <v>7</v>
      </c>
    </row>
    <row r="113" ht="22.5" customHeight="1" spans="1:25">
      <c r="A113" s="25">
        <v>159</v>
      </c>
      <c r="B113" s="25" t="s">
        <v>88</v>
      </c>
      <c r="C113" s="25" t="s">
        <v>24</v>
      </c>
      <c r="D113" s="25" t="s">
        <v>343</v>
      </c>
      <c r="E113" s="25" t="s">
        <v>3</v>
      </c>
      <c r="F113" s="25" t="s">
        <v>179</v>
      </c>
      <c r="G113" s="25" t="s">
        <v>5</v>
      </c>
      <c r="H113" s="25" t="s">
        <v>6</v>
      </c>
      <c r="I113" s="25" t="s">
        <v>7</v>
      </c>
      <c r="J113" s="25" t="s">
        <v>7</v>
      </c>
      <c r="K113" s="25" t="s">
        <v>75</v>
      </c>
      <c r="L113" s="25">
        <v>1600</v>
      </c>
      <c r="M113" s="25" t="s">
        <v>53</v>
      </c>
      <c r="N113" s="25">
        <v>600</v>
      </c>
      <c r="O113" s="28">
        <f t="shared" si="12"/>
        <v>37.5</v>
      </c>
      <c r="P113" s="25">
        <v>0</v>
      </c>
      <c r="Q113" s="25" t="s">
        <v>20</v>
      </c>
      <c r="R113" s="25" t="s">
        <v>10</v>
      </c>
      <c r="S113" s="25" t="s">
        <v>11</v>
      </c>
      <c r="T113" s="25" t="s">
        <v>48</v>
      </c>
      <c r="U113" s="25" t="s">
        <v>6</v>
      </c>
      <c r="V113" s="25" t="s">
        <v>13</v>
      </c>
      <c r="W113" s="25" t="s">
        <v>13</v>
      </c>
      <c r="X113" s="25" t="s">
        <v>13</v>
      </c>
      <c r="Y113" s="25" t="s">
        <v>344</v>
      </c>
    </row>
    <row r="114" ht="22.5" customHeight="1" spans="1:31">
      <c r="A114" s="25">
        <v>165</v>
      </c>
      <c r="B114" s="26" t="s">
        <v>345</v>
      </c>
      <c r="C114" s="26" t="s">
        <v>15</v>
      </c>
      <c r="D114" s="25" t="s">
        <v>175</v>
      </c>
      <c r="E114" s="26" t="s">
        <v>34</v>
      </c>
      <c r="F114" s="26" t="s">
        <v>5</v>
      </c>
      <c r="G114" s="26" t="s">
        <v>80</v>
      </c>
      <c r="H114" s="26" t="s">
        <v>19</v>
      </c>
      <c r="I114" s="26" t="s">
        <v>13</v>
      </c>
      <c r="J114" s="26" t="s">
        <v>13</v>
      </c>
      <c r="K114" s="26" t="s">
        <v>75</v>
      </c>
      <c r="L114" s="26">
        <v>2000</v>
      </c>
      <c r="M114" s="26" t="s">
        <v>53</v>
      </c>
      <c r="N114" s="26">
        <v>500</v>
      </c>
      <c r="O114" s="29">
        <f t="shared" si="12"/>
        <v>25</v>
      </c>
      <c r="P114" s="26">
        <v>1</v>
      </c>
      <c r="Q114" s="26" t="s">
        <v>20</v>
      </c>
      <c r="R114" s="26" t="s">
        <v>10</v>
      </c>
      <c r="S114" s="26" t="s">
        <v>54</v>
      </c>
      <c r="T114" s="26" t="s">
        <v>48</v>
      </c>
      <c r="U114" s="26" t="s">
        <v>83</v>
      </c>
      <c r="V114" s="26" t="s">
        <v>7</v>
      </c>
      <c r="W114" s="26" t="s">
        <v>13</v>
      </c>
      <c r="X114" s="26" t="s">
        <v>13</v>
      </c>
      <c r="Y114" s="26" t="s">
        <v>346</v>
      </c>
      <c r="Z114" s="29"/>
      <c r="AA114" s="29"/>
      <c r="AB114" s="29"/>
      <c r="AC114" s="29"/>
      <c r="AD114" s="29"/>
      <c r="AE114" s="29"/>
    </row>
    <row r="115" ht="22.5" customHeight="1" spans="1:24">
      <c r="A115" s="25">
        <v>15</v>
      </c>
      <c r="B115" s="25" t="s">
        <v>347</v>
      </c>
      <c r="C115" s="25" t="s">
        <v>15</v>
      </c>
      <c r="D115" s="25" t="s">
        <v>348</v>
      </c>
      <c r="E115" s="25" t="s">
        <v>34</v>
      </c>
      <c r="F115" s="25" t="s">
        <v>5</v>
      </c>
      <c r="G115" s="25" t="s">
        <v>87</v>
      </c>
      <c r="H115" s="25" t="s">
        <v>19</v>
      </c>
      <c r="I115" s="25" t="s">
        <v>7</v>
      </c>
      <c r="J115" s="25" t="s">
        <v>7</v>
      </c>
      <c r="K115" s="25" t="s">
        <v>53</v>
      </c>
      <c r="L115" s="25">
        <v>500</v>
      </c>
      <c r="M115" s="25" t="s">
        <v>53</v>
      </c>
      <c r="N115" s="25">
        <v>500</v>
      </c>
      <c r="O115" s="28">
        <f t="shared" si="12"/>
        <v>100</v>
      </c>
      <c r="P115" s="25">
        <v>2</v>
      </c>
      <c r="Q115" s="25" t="s">
        <v>58</v>
      </c>
      <c r="R115" s="25" t="s">
        <v>21</v>
      </c>
      <c r="S115" s="25" t="s">
        <v>11</v>
      </c>
      <c r="T115" s="25" t="s">
        <v>22</v>
      </c>
      <c r="U115" s="25" t="s">
        <v>137</v>
      </c>
      <c r="V115" s="25" t="s">
        <v>7</v>
      </c>
      <c r="W115" s="25" t="s">
        <v>13</v>
      </c>
      <c r="X115" s="25" t="s">
        <v>13</v>
      </c>
    </row>
    <row r="116" ht="20.25" customHeight="1" spans="1:24">
      <c r="A116" s="25">
        <v>19</v>
      </c>
      <c r="B116" s="25" t="s">
        <v>349</v>
      </c>
      <c r="C116" s="25" t="s">
        <v>246</v>
      </c>
      <c r="D116" s="25" t="s">
        <v>350</v>
      </c>
      <c r="E116" s="25" t="s">
        <v>34</v>
      </c>
      <c r="F116" s="25" t="s">
        <v>5</v>
      </c>
      <c r="G116" s="25" t="s">
        <v>18</v>
      </c>
      <c r="H116" s="25" t="s">
        <v>29</v>
      </c>
      <c r="I116" s="25" t="s">
        <v>7</v>
      </c>
      <c r="J116" s="25" t="s">
        <v>7</v>
      </c>
      <c r="K116" s="25" t="s">
        <v>53</v>
      </c>
      <c r="L116" s="25">
        <v>1000</v>
      </c>
      <c r="M116" s="25" t="s">
        <v>53</v>
      </c>
      <c r="N116" s="25">
        <v>400</v>
      </c>
      <c r="O116" s="28">
        <f t="shared" si="12"/>
        <v>40</v>
      </c>
      <c r="P116" s="25">
        <v>1</v>
      </c>
      <c r="Q116" s="25" t="s">
        <v>58</v>
      </c>
      <c r="R116" s="25" t="s">
        <v>10</v>
      </c>
      <c r="S116" s="25" t="s">
        <v>11</v>
      </c>
      <c r="T116" s="25" t="s">
        <v>12</v>
      </c>
      <c r="U116" s="25" t="s">
        <v>68</v>
      </c>
      <c r="V116" s="25" t="s">
        <v>7</v>
      </c>
      <c r="W116" s="25" t="s">
        <v>13</v>
      </c>
      <c r="X116" s="25" t="s">
        <v>7</v>
      </c>
    </row>
    <row r="117" ht="26.25" customHeight="1" spans="1:24">
      <c r="A117" s="25">
        <v>27</v>
      </c>
      <c r="B117" s="25" t="s">
        <v>351</v>
      </c>
      <c r="C117" s="25" t="s">
        <v>39</v>
      </c>
      <c r="D117" s="25" t="s">
        <v>352</v>
      </c>
      <c r="E117" s="25" t="s">
        <v>26</v>
      </c>
      <c r="F117" s="25" t="s">
        <v>179</v>
      </c>
      <c r="G117" s="25" t="s">
        <v>18</v>
      </c>
      <c r="H117" s="25" t="s">
        <v>316</v>
      </c>
      <c r="I117" s="25" t="s">
        <v>7</v>
      </c>
      <c r="J117" s="25" t="s">
        <v>7</v>
      </c>
      <c r="K117" s="25" t="s">
        <v>53</v>
      </c>
      <c r="L117" s="25">
        <v>570</v>
      </c>
      <c r="M117" s="25" t="s">
        <v>53</v>
      </c>
      <c r="N117" s="25">
        <v>570</v>
      </c>
      <c r="O117" s="28">
        <f t="shared" si="12"/>
        <v>100</v>
      </c>
      <c r="P117" s="25">
        <v>1</v>
      </c>
      <c r="Q117" s="25" t="s">
        <v>35</v>
      </c>
      <c r="R117" s="25" t="s">
        <v>10</v>
      </c>
      <c r="S117" s="25" t="s">
        <v>36</v>
      </c>
      <c r="T117" s="25" t="s">
        <v>48</v>
      </c>
      <c r="U117" s="25" t="s">
        <v>140</v>
      </c>
      <c r="V117" s="25" t="s">
        <v>7</v>
      </c>
      <c r="W117" s="25" t="s">
        <v>7</v>
      </c>
      <c r="X117" s="25" t="s">
        <v>7</v>
      </c>
    </row>
    <row r="118" ht="26.25" customHeight="1" spans="1:24">
      <c r="A118" s="25">
        <v>28</v>
      </c>
      <c r="B118" s="25" t="s">
        <v>353</v>
      </c>
      <c r="C118" s="25" t="s">
        <v>39</v>
      </c>
      <c r="D118" s="25" t="s">
        <v>354</v>
      </c>
      <c r="E118" s="25" t="s">
        <v>3</v>
      </c>
      <c r="F118" s="25" t="s">
        <v>167</v>
      </c>
      <c r="G118" s="25" t="s">
        <v>4</v>
      </c>
      <c r="H118" s="25" t="s">
        <v>316</v>
      </c>
      <c r="I118" s="25" t="s">
        <v>13</v>
      </c>
      <c r="J118" s="25" t="s">
        <v>7</v>
      </c>
      <c r="K118" s="25" t="s">
        <v>53</v>
      </c>
      <c r="L118" s="25">
        <v>160</v>
      </c>
      <c r="M118" s="25" t="s">
        <v>53</v>
      </c>
      <c r="N118" s="25">
        <v>160</v>
      </c>
      <c r="O118" s="28">
        <f t="shared" si="12"/>
        <v>100</v>
      </c>
      <c r="P118" s="25">
        <v>1</v>
      </c>
      <c r="Q118" s="25" t="s">
        <v>20</v>
      </c>
      <c r="R118" s="25" t="s">
        <v>21</v>
      </c>
      <c r="S118" s="25" t="s">
        <v>36</v>
      </c>
      <c r="T118" s="25" t="s">
        <v>22</v>
      </c>
      <c r="U118" s="25" t="s">
        <v>140</v>
      </c>
      <c r="V118" s="25" t="s">
        <v>13</v>
      </c>
      <c r="W118" s="25" t="s">
        <v>13</v>
      </c>
      <c r="X118" s="25" t="s">
        <v>13</v>
      </c>
    </row>
    <row r="119" ht="12.75" spans="1:24">
      <c r="A119" s="25">
        <v>29</v>
      </c>
      <c r="B119" s="25" t="s">
        <v>355</v>
      </c>
      <c r="C119" s="25" t="s">
        <v>24</v>
      </c>
      <c r="D119" s="25" t="s">
        <v>356</v>
      </c>
      <c r="E119" s="25" t="s">
        <v>26</v>
      </c>
      <c r="F119" s="25" t="s">
        <v>41</v>
      </c>
      <c r="G119" s="25" t="s">
        <v>179</v>
      </c>
      <c r="H119" s="25" t="s">
        <v>6</v>
      </c>
      <c r="I119" s="25" t="s">
        <v>7</v>
      </c>
      <c r="J119" s="25" t="s">
        <v>13</v>
      </c>
      <c r="K119" s="25" t="s">
        <v>53</v>
      </c>
      <c r="L119" s="25">
        <v>2000</v>
      </c>
      <c r="M119" s="25" t="s">
        <v>75</v>
      </c>
      <c r="N119" s="25">
        <v>2000</v>
      </c>
      <c r="O119" s="28">
        <f t="shared" si="12"/>
        <v>100</v>
      </c>
      <c r="P119" s="25">
        <v>0</v>
      </c>
      <c r="Q119" s="25" t="s">
        <v>30</v>
      </c>
      <c r="R119" s="25" t="s">
        <v>10</v>
      </c>
      <c r="S119" s="25" t="s">
        <v>11</v>
      </c>
      <c r="T119" s="25" t="s">
        <v>12</v>
      </c>
      <c r="U119" s="25" t="s">
        <v>6</v>
      </c>
      <c r="V119" s="25" t="s">
        <v>13</v>
      </c>
      <c r="W119" s="25" t="s">
        <v>7</v>
      </c>
      <c r="X119" s="25" t="s">
        <v>7</v>
      </c>
    </row>
    <row r="120" ht="12.75" spans="1:25">
      <c r="A120" s="25">
        <v>30</v>
      </c>
      <c r="B120" s="25" t="s">
        <v>357</v>
      </c>
      <c r="C120" s="25" t="s">
        <v>24</v>
      </c>
      <c r="D120" s="25" t="s">
        <v>358</v>
      </c>
      <c r="E120" s="25" t="s">
        <v>3</v>
      </c>
      <c r="F120" s="25" t="s">
        <v>184</v>
      </c>
      <c r="G120" s="25" t="s">
        <v>42</v>
      </c>
      <c r="H120" s="25" t="s">
        <v>19</v>
      </c>
      <c r="I120" s="25" t="s">
        <v>13</v>
      </c>
      <c r="J120" s="25" t="s">
        <v>7</v>
      </c>
      <c r="K120" s="25" t="s">
        <v>53</v>
      </c>
      <c r="L120" s="25">
        <v>500</v>
      </c>
      <c r="M120" s="25" t="s">
        <v>53</v>
      </c>
      <c r="N120" s="25">
        <v>293</v>
      </c>
      <c r="O120" s="28">
        <f t="shared" si="12"/>
        <v>58.6</v>
      </c>
      <c r="P120" s="25">
        <v>3</v>
      </c>
      <c r="Q120" s="25" t="s">
        <v>9</v>
      </c>
      <c r="R120" s="25" t="s">
        <v>21</v>
      </c>
      <c r="S120" s="25" t="s">
        <v>11</v>
      </c>
      <c r="T120" s="25" t="s">
        <v>22</v>
      </c>
      <c r="U120" s="25" t="s">
        <v>6</v>
      </c>
      <c r="V120" s="25" t="s">
        <v>7</v>
      </c>
      <c r="W120" s="25" t="s">
        <v>13</v>
      </c>
      <c r="X120" s="25" t="s">
        <v>7</v>
      </c>
      <c r="Y120" s="25" t="s">
        <v>359</v>
      </c>
    </row>
    <row r="121" ht="12.75" spans="1:24">
      <c r="A121" s="25">
        <v>37</v>
      </c>
      <c r="B121" s="25" t="s">
        <v>360</v>
      </c>
      <c r="C121" s="25" t="s">
        <v>158</v>
      </c>
      <c r="D121" s="27" t="s">
        <v>361</v>
      </c>
      <c r="E121" s="25" t="s">
        <v>34</v>
      </c>
      <c r="F121" s="25" t="s">
        <v>5</v>
      </c>
      <c r="G121" s="25" t="s">
        <v>42</v>
      </c>
      <c r="H121" s="25" t="s">
        <v>19</v>
      </c>
      <c r="I121" s="25" t="s">
        <v>13</v>
      </c>
      <c r="J121" s="25" t="s">
        <v>7</v>
      </c>
      <c r="K121" s="25" t="s">
        <v>53</v>
      </c>
      <c r="L121" s="25">
        <v>650</v>
      </c>
      <c r="M121" s="25" t="s">
        <v>53</v>
      </c>
      <c r="N121" s="25">
        <v>650</v>
      </c>
      <c r="O121" s="28">
        <f t="shared" si="12"/>
        <v>100</v>
      </c>
      <c r="P121" s="25">
        <v>1</v>
      </c>
      <c r="Q121" s="25" t="s">
        <v>20</v>
      </c>
      <c r="R121" s="25" t="s">
        <v>21</v>
      </c>
      <c r="S121" s="25" t="s">
        <v>54</v>
      </c>
      <c r="T121" s="25" t="s">
        <v>22</v>
      </c>
      <c r="U121" s="25" t="s">
        <v>19</v>
      </c>
      <c r="V121" s="25" t="s">
        <v>7</v>
      </c>
      <c r="W121" s="25" t="s">
        <v>13</v>
      </c>
      <c r="X121" s="25" t="s">
        <v>13</v>
      </c>
    </row>
    <row r="122" ht="15" spans="1:25">
      <c r="A122" s="25">
        <v>38</v>
      </c>
      <c r="B122" s="25" t="s">
        <v>362</v>
      </c>
      <c r="C122" s="25" t="s">
        <v>158</v>
      </c>
      <c r="D122" s="27" t="s">
        <v>363</v>
      </c>
      <c r="E122" s="25" t="s">
        <v>3</v>
      </c>
      <c r="F122" s="25" t="s">
        <v>364</v>
      </c>
      <c r="G122" s="25" t="s">
        <v>42</v>
      </c>
      <c r="H122" s="25" t="s">
        <v>19</v>
      </c>
      <c r="I122" s="25" t="s">
        <v>13</v>
      </c>
      <c r="J122" s="25" t="s">
        <v>7</v>
      </c>
      <c r="K122" s="25" t="s">
        <v>53</v>
      </c>
      <c r="L122" s="25">
        <v>800</v>
      </c>
      <c r="M122" s="25" t="s">
        <v>53</v>
      </c>
      <c r="N122" s="25">
        <v>0</v>
      </c>
      <c r="O122" s="28">
        <f t="shared" si="12"/>
        <v>0</v>
      </c>
      <c r="P122" s="25">
        <v>3</v>
      </c>
      <c r="Q122" s="25" t="s">
        <v>58</v>
      </c>
      <c r="R122" s="25" t="s">
        <v>21</v>
      </c>
      <c r="S122" s="25" t="s">
        <v>54</v>
      </c>
      <c r="T122" s="25" t="s">
        <v>22</v>
      </c>
      <c r="U122" s="25" t="s">
        <v>19</v>
      </c>
      <c r="V122" s="25" t="s">
        <v>7</v>
      </c>
      <c r="W122" s="25" t="s">
        <v>13</v>
      </c>
      <c r="X122" s="25" t="s">
        <v>7</v>
      </c>
      <c r="Y122" s="48" t="s">
        <v>365</v>
      </c>
    </row>
    <row r="123" ht="12.75" spans="1:34">
      <c r="A123" s="25">
        <v>44</v>
      </c>
      <c r="B123" s="31" t="s">
        <v>366</v>
      </c>
      <c r="C123" s="31" t="s">
        <v>201</v>
      </c>
      <c r="D123" s="25" t="s">
        <v>367</v>
      </c>
      <c r="E123" s="31" t="s">
        <v>3</v>
      </c>
      <c r="F123" s="31" t="s">
        <v>368</v>
      </c>
      <c r="G123" s="31" t="s">
        <v>18</v>
      </c>
      <c r="H123" s="31" t="s">
        <v>19</v>
      </c>
      <c r="I123" s="31" t="s">
        <v>7</v>
      </c>
      <c r="J123" s="31" t="s">
        <v>7</v>
      </c>
      <c r="K123" s="31" t="s">
        <v>53</v>
      </c>
      <c r="L123" s="33">
        <v>800</v>
      </c>
      <c r="M123" s="31" t="s">
        <v>53</v>
      </c>
      <c r="N123" s="33">
        <v>800</v>
      </c>
      <c r="O123" s="28">
        <f t="shared" si="12"/>
        <v>100</v>
      </c>
      <c r="P123" s="33">
        <v>2</v>
      </c>
      <c r="Q123" s="31" t="s">
        <v>20</v>
      </c>
      <c r="R123" s="31" t="s">
        <v>21</v>
      </c>
      <c r="S123" s="31" t="s">
        <v>54</v>
      </c>
      <c r="T123" s="31" t="s">
        <v>22</v>
      </c>
      <c r="U123" s="31" t="s">
        <v>83</v>
      </c>
      <c r="V123" s="31" t="s">
        <v>7</v>
      </c>
      <c r="W123" s="31" t="s">
        <v>7</v>
      </c>
      <c r="X123" s="31" t="s">
        <v>7</v>
      </c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</row>
    <row r="124" ht="12.75" spans="1:24">
      <c r="A124" s="25">
        <v>47</v>
      </c>
      <c r="B124" s="25" t="s">
        <v>369</v>
      </c>
      <c r="C124" s="31" t="s">
        <v>24</v>
      </c>
      <c r="D124" s="25" t="s">
        <v>370</v>
      </c>
      <c r="E124" s="31" t="s">
        <v>26</v>
      </c>
      <c r="F124" s="25" t="s">
        <v>179</v>
      </c>
      <c r="G124" s="25" t="s">
        <v>5</v>
      </c>
      <c r="H124" s="31" t="s">
        <v>137</v>
      </c>
      <c r="I124" s="31" t="s">
        <v>7</v>
      </c>
      <c r="J124" s="31" t="s">
        <v>7</v>
      </c>
      <c r="K124" s="25" t="s">
        <v>53</v>
      </c>
      <c r="L124" s="25">
        <v>400</v>
      </c>
      <c r="M124" s="31" t="s">
        <v>53</v>
      </c>
      <c r="N124" s="25">
        <v>400</v>
      </c>
      <c r="O124" s="28">
        <f t="shared" si="12"/>
        <v>100</v>
      </c>
      <c r="P124" s="33">
        <v>1</v>
      </c>
      <c r="Q124" s="31" t="s">
        <v>71</v>
      </c>
      <c r="R124" s="25" t="s">
        <v>21</v>
      </c>
      <c r="S124" s="31" t="s">
        <v>11</v>
      </c>
      <c r="T124" s="31" t="s">
        <v>22</v>
      </c>
      <c r="U124" s="25" t="s">
        <v>137</v>
      </c>
      <c r="V124" s="31" t="s">
        <v>7</v>
      </c>
      <c r="W124" s="31" t="s">
        <v>7</v>
      </c>
      <c r="X124" s="31" t="s">
        <v>7</v>
      </c>
    </row>
    <row r="125" ht="12.75" spans="1:24">
      <c r="A125" s="25">
        <v>48</v>
      </c>
      <c r="B125" s="25" t="s">
        <v>371</v>
      </c>
      <c r="C125" s="25" t="s">
        <v>32</v>
      </c>
      <c r="D125" s="25" t="s">
        <v>372</v>
      </c>
      <c r="E125" s="25" t="s">
        <v>26</v>
      </c>
      <c r="F125" s="25" t="s">
        <v>18</v>
      </c>
      <c r="G125" s="25" t="s">
        <v>87</v>
      </c>
      <c r="H125" s="25" t="s">
        <v>19</v>
      </c>
      <c r="I125" s="25" t="s">
        <v>7</v>
      </c>
      <c r="J125" s="25" t="s">
        <v>13</v>
      </c>
      <c r="K125" s="25" t="s">
        <v>53</v>
      </c>
      <c r="L125" s="25">
        <v>400</v>
      </c>
      <c r="M125" s="25" t="s">
        <v>53</v>
      </c>
      <c r="N125" s="25">
        <v>400</v>
      </c>
      <c r="O125" s="28">
        <f t="shared" si="12"/>
        <v>100</v>
      </c>
      <c r="P125" s="25">
        <v>1</v>
      </c>
      <c r="Q125" s="25" t="s">
        <v>9</v>
      </c>
      <c r="R125" s="25" t="s">
        <v>21</v>
      </c>
      <c r="S125" s="25" t="s">
        <v>273</v>
      </c>
      <c r="T125" s="25" t="s">
        <v>22</v>
      </c>
      <c r="U125" s="25" t="s">
        <v>6</v>
      </c>
      <c r="V125" s="25" t="s">
        <v>7</v>
      </c>
      <c r="W125" s="25" t="s">
        <v>13</v>
      </c>
      <c r="X125" s="25" t="s">
        <v>13</v>
      </c>
    </row>
    <row r="126" ht="12.75" spans="1:24">
      <c r="A126" s="25">
        <v>49</v>
      </c>
      <c r="B126" s="25" t="s">
        <v>373</v>
      </c>
      <c r="C126" s="25" t="s">
        <v>1</v>
      </c>
      <c r="D126" s="25" t="s">
        <v>374</v>
      </c>
      <c r="E126" s="25" t="s">
        <v>34</v>
      </c>
      <c r="F126" s="25" t="s">
        <v>5</v>
      </c>
      <c r="G126" s="25" t="s">
        <v>45</v>
      </c>
      <c r="H126" s="25" t="s">
        <v>19</v>
      </c>
      <c r="I126" s="25" t="s">
        <v>13</v>
      </c>
      <c r="J126" s="25" t="s">
        <v>7</v>
      </c>
      <c r="K126" s="25" t="s">
        <v>53</v>
      </c>
      <c r="L126" s="25">
        <v>720</v>
      </c>
      <c r="M126" s="25" t="s">
        <v>53</v>
      </c>
      <c r="N126" s="25">
        <v>720</v>
      </c>
      <c r="O126" s="28">
        <f t="shared" si="12"/>
        <v>100</v>
      </c>
      <c r="P126" s="25">
        <v>2</v>
      </c>
      <c r="Q126" s="25" t="s">
        <v>20</v>
      </c>
      <c r="R126" s="25" t="s">
        <v>21</v>
      </c>
      <c r="S126" s="25" t="s">
        <v>54</v>
      </c>
      <c r="T126" s="25" t="s">
        <v>48</v>
      </c>
      <c r="U126" s="25" t="s">
        <v>19</v>
      </c>
      <c r="V126" s="25" t="s">
        <v>7</v>
      </c>
      <c r="W126" s="25" t="s">
        <v>13</v>
      </c>
      <c r="X126" s="25" t="s">
        <v>13</v>
      </c>
    </row>
    <row r="127" ht="12.75" spans="1:24">
      <c r="A127" s="25">
        <v>50</v>
      </c>
      <c r="B127" s="25" t="s">
        <v>375</v>
      </c>
      <c r="C127" s="25" t="s">
        <v>201</v>
      </c>
      <c r="D127" s="27" t="s">
        <v>376</v>
      </c>
      <c r="E127" s="25" t="s">
        <v>34</v>
      </c>
      <c r="F127" s="25" t="s">
        <v>5</v>
      </c>
      <c r="G127" s="25" t="s">
        <v>45</v>
      </c>
      <c r="H127" s="25" t="s">
        <v>19</v>
      </c>
      <c r="I127" s="25" t="s">
        <v>13</v>
      </c>
      <c r="J127" s="25" t="s">
        <v>7</v>
      </c>
      <c r="K127" s="25" t="s">
        <v>53</v>
      </c>
      <c r="L127" s="25">
        <v>650</v>
      </c>
      <c r="M127" s="25" t="s">
        <v>53</v>
      </c>
      <c r="N127" s="25">
        <v>650</v>
      </c>
      <c r="O127" s="28">
        <f t="shared" si="12"/>
        <v>100</v>
      </c>
      <c r="P127" s="25">
        <v>2</v>
      </c>
      <c r="Q127" s="25" t="s">
        <v>58</v>
      </c>
      <c r="R127" s="25" t="s">
        <v>21</v>
      </c>
      <c r="S127" s="25" t="s">
        <v>54</v>
      </c>
      <c r="T127" s="25" t="s">
        <v>22</v>
      </c>
      <c r="U127" s="25" t="s">
        <v>19</v>
      </c>
      <c r="V127" s="25" t="s">
        <v>7</v>
      </c>
      <c r="W127" s="25" t="s">
        <v>13</v>
      </c>
      <c r="X127" s="25" t="s">
        <v>13</v>
      </c>
    </row>
    <row r="128" ht="12.75" spans="1:24">
      <c r="A128" s="25">
        <v>51</v>
      </c>
      <c r="B128" s="25" t="s">
        <v>377</v>
      </c>
      <c r="C128" s="25" t="s">
        <v>201</v>
      </c>
      <c r="D128" s="27" t="s">
        <v>378</v>
      </c>
      <c r="E128" s="25" t="s">
        <v>34</v>
      </c>
      <c r="F128" s="25" t="s">
        <v>379</v>
      </c>
      <c r="G128" s="25" t="s">
        <v>45</v>
      </c>
      <c r="H128" s="25" t="s">
        <v>19</v>
      </c>
      <c r="I128" s="25" t="s">
        <v>13</v>
      </c>
      <c r="J128" s="25" t="s">
        <v>7</v>
      </c>
      <c r="K128" s="25" t="s">
        <v>53</v>
      </c>
      <c r="L128" s="25">
        <v>610</v>
      </c>
      <c r="M128" s="25" t="s">
        <v>53</v>
      </c>
      <c r="N128" s="25">
        <v>610</v>
      </c>
      <c r="O128" s="28">
        <f t="shared" si="12"/>
        <v>100</v>
      </c>
      <c r="P128" s="25">
        <v>2</v>
      </c>
      <c r="Q128" s="25" t="s">
        <v>58</v>
      </c>
      <c r="R128" s="25" t="s">
        <v>21</v>
      </c>
      <c r="S128" s="25" t="s">
        <v>54</v>
      </c>
      <c r="T128" s="25" t="s">
        <v>48</v>
      </c>
      <c r="U128" s="25" t="s">
        <v>19</v>
      </c>
      <c r="V128" s="25" t="s">
        <v>13</v>
      </c>
      <c r="W128" s="25" t="s">
        <v>13</v>
      </c>
      <c r="X128" s="25" t="s">
        <v>13</v>
      </c>
    </row>
    <row r="129" ht="12.75" spans="1:24">
      <c r="A129" s="25">
        <v>52</v>
      </c>
      <c r="B129" s="25" t="s">
        <v>380</v>
      </c>
      <c r="C129" s="25" t="s">
        <v>15</v>
      </c>
      <c r="D129" s="27" t="s">
        <v>348</v>
      </c>
      <c r="E129" s="25" t="s">
        <v>34</v>
      </c>
      <c r="F129" s="25" t="s">
        <v>5</v>
      </c>
      <c r="G129" s="25" t="s">
        <v>87</v>
      </c>
      <c r="H129" s="25" t="s">
        <v>19</v>
      </c>
      <c r="I129" s="25" t="s">
        <v>7</v>
      </c>
      <c r="J129" s="25" t="s">
        <v>7</v>
      </c>
      <c r="K129" s="25" t="s">
        <v>53</v>
      </c>
      <c r="L129" s="25">
        <v>500</v>
      </c>
      <c r="M129" s="25" t="s">
        <v>53</v>
      </c>
      <c r="N129" s="25">
        <v>500</v>
      </c>
      <c r="O129" s="25">
        <f t="shared" si="12"/>
        <v>100</v>
      </c>
      <c r="P129" s="25">
        <v>1</v>
      </c>
      <c r="Q129" s="25" t="s">
        <v>58</v>
      </c>
      <c r="R129" s="25" t="s">
        <v>21</v>
      </c>
      <c r="S129" s="25" t="s">
        <v>11</v>
      </c>
      <c r="T129" s="25" t="s">
        <v>22</v>
      </c>
      <c r="U129" s="25" t="s">
        <v>137</v>
      </c>
      <c r="V129" s="25" t="s">
        <v>7</v>
      </c>
      <c r="W129" s="25" t="s">
        <v>13</v>
      </c>
      <c r="X129" s="25" t="s">
        <v>13</v>
      </c>
    </row>
    <row r="130" ht="12.75" spans="1:24">
      <c r="A130" s="25">
        <v>55</v>
      </c>
      <c r="B130" s="25" t="s">
        <v>381</v>
      </c>
      <c r="C130" s="25" t="s">
        <v>39</v>
      </c>
      <c r="D130" s="25" t="s">
        <v>382</v>
      </c>
      <c r="E130" s="25" t="s">
        <v>3</v>
      </c>
      <c r="F130" s="25" t="s">
        <v>184</v>
      </c>
      <c r="G130" s="25" t="s">
        <v>143</v>
      </c>
      <c r="H130" s="25" t="s">
        <v>126</v>
      </c>
      <c r="I130" s="25" t="s">
        <v>13</v>
      </c>
      <c r="J130" s="25" t="s">
        <v>7</v>
      </c>
      <c r="K130" s="25" t="s">
        <v>53</v>
      </c>
      <c r="L130" s="25">
        <v>5000</v>
      </c>
      <c r="M130" s="25" t="s">
        <v>53</v>
      </c>
      <c r="N130" s="25">
        <v>2500</v>
      </c>
      <c r="O130" s="28">
        <f t="shared" si="12"/>
        <v>50</v>
      </c>
      <c r="P130" s="25">
        <v>0</v>
      </c>
      <c r="Q130" s="25" t="s">
        <v>30</v>
      </c>
      <c r="R130" s="25" t="s">
        <v>21</v>
      </c>
      <c r="S130" s="25" t="s">
        <v>54</v>
      </c>
      <c r="T130" s="25" t="s">
        <v>12</v>
      </c>
      <c r="U130" s="25" t="s">
        <v>140</v>
      </c>
      <c r="V130" s="25" t="s">
        <v>7</v>
      </c>
      <c r="W130" s="25" t="s">
        <v>13</v>
      </c>
      <c r="X130" s="25" t="s">
        <v>13</v>
      </c>
    </row>
    <row r="131" ht="12.75" spans="1:25">
      <c r="A131" s="25">
        <v>62</v>
      </c>
      <c r="B131" s="25" t="s">
        <v>383</v>
      </c>
      <c r="C131" s="25" t="s">
        <v>15</v>
      </c>
      <c r="D131" s="25" t="s">
        <v>384</v>
      </c>
      <c r="E131" s="25" t="s">
        <v>34</v>
      </c>
      <c r="F131" s="25" t="s">
        <v>168</v>
      </c>
      <c r="G131" s="25" t="s">
        <v>5</v>
      </c>
      <c r="H131" s="25" t="s">
        <v>19</v>
      </c>
      <c r="I131" s="25" t="s">
        <v>13</v>
      </c>
      <c r="J131" s="25" t="s">
        <v>7</v>
      </c>
      <c r="K131" s="25" t="s">
        <v>53</v>
      </c>
      <c r="L131" s="25">
        <v>500</v>
      </c>
      <c r="M131" s="25" t="s">
        <v>53</v>
      </c>
      <c r="N131" s="25">
        <v>500</v>
      </c>
      <c r="O131" s="28">
        <f t="shared" si="12"/>
        <v>100</v>
      </c>
      <c r="P131" s="25">
        <v>2</v>
      </c>
      <c r="Q131" s="25" t="s">
        <v>20</v>
      </c>
      <c r="R131" s="25" t="s">
        <v>21</v>
      </c>
      <c r="S131" s="25" t="s">
        <v>54</v>
      </c>
      <c r="T131" s="25" t="s">
        <v>22</v>
      </c>
      <c r="U131" s="25" t="s">
        <v>19</v>
      </c>
      <c r="V131" s="25" t="s">
        <v>7</v>
      </c>
      <c r="W131" s="25" t="s">
        <v>13</v>
      </c>
      <c r="X131" s="25" t="s">
        <v>13</v>
      </c>
      <c r="Y131" s="25" t="s">
        <v>146</v>
      </c>
    </row>
    <row r="132" ht="12.75" spans="1:25">
      <c r="A132" s="25">
        <v>63</v>
      </c>
      <c r="B132" s="25" t="s">
        <v>385</v>
      </c>
      <c r="C132" s="25" t="s">
        <v>15</v>
      </c>
      <c r="D132" s="25" t="s">
        <v>386</v>
      </c>
      <c r="E132" s="25" t="s">
        <v>34</v>
      </c>
      <c r="F132" s="25" t="s">
        <v>5</v>
      </c>
      <c r="G132" s="25" t="s">
        <v>5</v>
      </c>
      <c r="H132" s="25" t="s">
        <v>19</v>
      </c>
      <c r="I132" s="25" t="s">
        <v>13</v>
      </c>
      <c r="J132" s="25" t="s">
        <v>7</v>
      </c>
      <c r="K132" s="25" t="s">
        <v>53</v>
      </c>
      <c r="L132" s="25">
        <v>450</v>
      </c>
      <c r="M132" s="25" t="s">
        <v>53</v>
      </c>
      <c r="N132" s="25">
        <v>450</v>
      </c>
      <c r="O132" s="28">
        <f t="shared" si="12"/>
        <v>100</v>
      </c>
      <c r="P132" s="25">
        <v>2</v>
      </c>
      <c r="Q132" s="25" t="s">
        <v>20</v>
      </c>
      <c r="R132" s="25" t="s">
        <v>21</v>
      </c>
      <c r="S132" s="25" t="s">
        <v>54</v>
      </c>
      <c r="T132" s="25" t="s">
        <v>22</v>
      </c>
      <c r="U132" s="25" t="s">
        <v>19</v>
      </c>
      <c r="V132" s="25" t="s">
        <v>7</v>
      </c>
      <c r="W132" s="25" t="s">
        <v>13</v>
      </c>
      <c r="X132" s="25" t="s">
        <v>13</v>
      </c>
      <c r="Y132" s="25" t="s">
        <v>146</v>
      </c>
    </row>
    <row r="133" ht="12.75" spans="1:25">
      <c r="A133" s="25">
        <v>64</v>
      </c>
      <c r="B133" s="25" t="s">
        <v>387</v>
      </c>
      <c r="C133" s="25" t="s">
        <v>15</v>
      </c>
      <c r="D133" s="25" t="s">
        <v>388</v>
      </c>
      <c r="E133" s="25" t="s">
        <v>34</v>
      </c>
      <c r="F133" s="25" t="s">
        <v>5</v>
      </c>
      <c r="G133" s="25" t="s">
        <v>5</v>
      </c>
      <c r="H133" s="25" t="s">
        <v>19</v>
      </c>
      <c r="I133" s="25" t="s">
        <v>13</v>
      </c>
      <c r="J133" s="25" t="s">
        <v>7</v>
      </c>
      <c r="K133" s="25" t="s">
        <v>53</v>
      </c>
      <c r="L133" s="25">
        <v>100</v>
      </c>
      <c r="M133" s="25" t="s">
        <v>53</v>
      </c>
      <c r="N133" s="25">
        <v>100</v>
      </c>
      <c r="O133" s="28">
        <f t="shared" si="12"/>
        <v>100</v>
      </c>
      <c r="P133" s="25">
        <v>2</v>
      </c>
      <c r="Q133" s="25" t="s">
        <v>20</v>
      </c>
      <c r="R133" s="25" t="s">
        <v>21</v>
      </c>
      <c r="S133" s="25" t="s">
        <v>54</v>
      </c>
      <c r="T133" s="25" t="s">
        <v>22</v>
      </c>
      <c r="U133" s="25" t="s">
        <v>19</v>
      </c>
      <c r="V133" s="25" t="s">
        <v>7</v>
      </c>
      <c r="W133" s="25" t="s">
        <v>13</v>
      </c>
      <c r="X133" s="25" t="s">
        <v>13</v>
      </c>
      <c r="Y133" s="25" t="s">
        <v>146</v>
      </c>
    </row>
    <row r="134" ht="12.75" spans="1:25">
      <c r="A134" s="25">
        <v>65</v>
      </c>
      <c r="B134" s="25" t="s">
        <v>389</v>
      </c>
      <c r="C134" s="25" t="s">
        <v>15</v>
      </c>
      <c r="D134" s="25" t="s">
        <v>390</v>
      </c>
      <c r="E134" s="25" t="s">
        <v>3</v>
      </c>
      <c r="F134" s="25" t="s">
        <v>235</v>
      </c>
      <c r="G134" s="25" t="s">
        <v>42</v>
      </c>
      <c r="H134" s="25" t="s">
        <v>19</v>
      </c>
      <c r="I134" s="25" t="s">
        <v>13</v>
      </c>
      <c r="J134" s="25" t="s">
        <v>7</v>
      </c>
      <c r="K134" s="25" t="s">
        <v>53</v>
      </c>
      <c r="L134" s="25">
        <v>1000</v>
      </c>
      <c r="M134" s="25" t="s">
        <v>53</v>
      </c>
      <c r="N134" s="25">
        <v>1000</v>
      </c>
      <c r="O134" s="28">
        <f t="shared" si="12"/>
        <v>100</v>
      </c>
      <c r="P134" s="25">
        <v>2</v>
      </c>
      <c r="Q134" s="25" t="s">
        <v>58</v>
      </c>
      <c r="R134" s="25" t="s">
        <v>21</v>
      </c>
      <c r="S134" s="25" t="s">
        <v>54</v>
      </c>
      <c r="T134" s="25" t="s">
        <v>22</v>
      </c>
      <c r="U134" s="25" t="s">
        <v>83</v>
      </c>
      <c r="V134" s="25" t="s">
        <v>13</v>
      </c>
      <c r="W134" s="25" t="s">
        <v>7</v>
      </c>
      <c r="X134" s="25" t="s">
        <v>7</v>
      </c>
      <c r="Y134" s="25" t="s">
        <v>391</v>
      </c>
    </row>
    <row r="135" ht="12.75" spans="1:25">
      <c r="A135" s="25">
        <v>67</v>
      </c>
      <c r="B135" s="27" t="s">
        <v>392</v>
      </c>
      <c r="C135" s="31" t="s">
        <v>39</v>
      </c>
      <c r="D135" s="27" t="s">
        <v>393</v>
      </c>
      <c r="E135" s="25" t="s">
        <v>34</v>
      </c>
      <c r="F135" s="34" t="s">
        <v>292</v>
      </c>
      <c r="G135" s="31" t="s">
        <v>185</v>
      </c>
      <c r="H135" s="31" t="s">
        <v>126</v>
      </c>
      <c r="I135" s="31" t="s">
        <v>13</v>
      </c>
      <c r="J135" s="31" t="s">
        <v>7</v>
      </c>
      <c r="K135" s="31" t="s">
        <v>53</v>
      </c>
      <c r="L135" s="31">
        <v>300</v>
      </c>
      <c r="M135" s="31" t="s">
        <v>53</v>
      </c>
      <c r="N135" s="25">
        <v>300</v>
      </c>
      <c r="O135" s="28">
        <f t="shared" si="12"/>
        <v>100</v>
      </c>
      <c r="P135" s="25">
        <v>1</v>
      </c>
      <c r="Q135" s="25" t="s">
        <v>20</v>
      </c>
      <c r="R135" s="31" t="s">
        <v>21</v>
      </c>
      <c r="S135" s="31" t="s">
        <v>54</v>
      </c>
      <c r="T135" s="31" t="s">
        <v>22</v>
      </c>
      <c r="U135" s="31" t="s">
        <v>68</v>
      </c>
      <c r="V135" s="31" t="s">
        <v>7</v>
      </c>
      <c r="W135" s="31" t="s">
        <v>13</v>
      </c>
      <c r="X135" s="25" t="s">
        <v>13</v>
      </c>
      <c r="Y135" s="25"/>
    </row>
    <row r="136" ht="12.75" spans="1:24">
      <c r="A136" s="25">
        <v>73</v>
      </c>
      <c r="B136" s="25" t="s">
        <v>394</v>
      </c>
      <c r="C136" s="31" t="s">
        <v>192</v>
      </c>
      <c r="D136" s="25" t="s">
        <v>395</v>
      </c>
      <c r="E136" s="25" t="s">
        <v>34</v>
      </c>
      <c r="F136" s="34" t="s">
        <v>5</v>
      </c>
      <c r="G136" s="31" t="s">
        <v>18</v>
      </c>
      <c r="H136" s="31" t="s">
        <v>6</v>
      </c>
      <c r="I136" s="31" t="s">
        <v>7</v>
      </c>
      <c r="J136" s="31" t="s">
        <v>13</v>
      </c>
      <c r="K136" s="31" t="s">
        <v>53</v>
      </c>
      <c r="L136" s="31">
        <v>1000</v>
      </c>
      <c r="M136" s="31" t="s">
        <v>53</v>
      </c>
      <c r="N136" s="25">
        <v>600</v>
      </c>
      <c r="O136" s="28">
        <f t="shared" si="12"/>
        <v>60</v>
      </c>
      <c r="P136" s="25">
        <v>1</v>
      </c>
      <c r="Q136" s="25" t="s">
        <v>20</v>
      </c>
      <c r="R136" s="31" t="s">
        <v>21</v>
      </c>
      <c r="S136" s="31" t="s">
        <v>11</v>
      </c>
      <c r="T136" s="31" t="s">
        <v>22</v>
      </c>
      <c r="U136" s="31" t="s">
        <v>6</v>
      </c>
      <c r="V136" s="31" t="s">
        <v>7</v>
      </c>
      <c r="W136" s="31" t="s">
        <v>13</v>
      </c>
      <c r="X136" s="25" t="s">
        <v>7</v>
      </c>
    </row>
    <row r="137" ht="12.75" spans="1:24">
      <c r="A137" s="25">
        <v>74</v>
      </c>
      <c r="B137" s="25" t="s">
        <v>396</v>
      </c>
      <c r="C137" s="31" t="s">
        <v>192</v>
      </c>
      <c r="D137" s="25" t="s">
        <v>397</v>
      </c>
      <c r="E137" s="25" t="s">
        <v>34</v>
      </c>
      <c r="F137" s="34" t="s">
        <v>5</v>
      </c>
      <c r="G137" s="31" t="s">
        <v>18</v>
      </c>
      <c r="H137" s="31" t="s">
        <v>19</v>
      </c>
      <c r="I137" s="31" t="s">
        <v>7</v>
      </c>
      <c r="J137" s="31" t="s">
        <v>7</v>
      </c>
      <c r="K137" s="31" t="s">
        <v>53</v>
      </c>
      <c r="L137" s="31">
        <v>700</v>
      </c>
      <c r="M137" s="31" t="s">
        <v>53</v>
      </c>
      <c r="N137" s="25">
        <v>600</v>
      </c>
      <c r="O137" s="28">
        <f t="shared" si="12"/>
        <v>85.7142857142857</v>
      </c>
      <c r="P137" s="25">
        <v>1</v>
      </c>
      <c r="Q137" s="25" t="s">
        <v>58</v>
      </c>
      <c r="R137" s="31" t="s">
        <v>21</v>
      </c>
      <c r="S137" s="31" t="s">
        <v>11</v>
      </c>
      <c r="T137" s="31" t="s">
        <v>22</v>
      </c>
      <c r="U137" s="31" t="s">
        <v>6</v>
      </c>
      <c r="V137" s="31" t="s">
        <v>7</v>
      </c>
      <c r="W137" s="31" t="s">
        <v>13</v>
      </c>
      <c r="X137" s="25" t="s">
        <v>13</v>
      </c>
    </row>
    <row r="138" ht="12.75" spans="1:24">
      <c r="A138" s="25">
        <v>89</v>
      </c>
      <c r="B138" s="25" t="s">
        <v>65</v>
      </c>
      <c r="C138" s="25" t="s">
        <v>201</v>
      </c>
      <c r="D138" s="25" t="s">
        <v>398</v>
      </c>
      <c r="E138" s="25" t="s">
        <v>3</v>
      </c>
      <c r="F138" s="25" t="s">
        <v>125</v>
      </c>
      <c r="G138" s="25" t="s">
        <v>42</v>
      </c>
      <c r="H138" s="25" t="s">
        <v>19</v>
      </c>
      <c r="I138" s="25" t="s">
        <v>7</v>
      </c>
      <c r="J138" s="25" t="s">
        <v>7</v>
      </c>
      <c r="K138" s="25" t="s">
        <v>53</v>
      </c>
      <c r="L138" s="25">
        <v>500</v>
      </c>
      <c r="M138" s="25" t="s">
        <v>53</v>
      </c>
      <c r="N138" s="25">
        <v>500</v>
      </c>
      <c r="O138" s="25">
        <v>100</v>
      </c>
      <c r="P138" s="25">
        <v>1</v>
      </c>
      <c r="Q138" s="25" t="s">
        <v>20</v>
      </c>
      <c r="R138" s="25" t="s">
        <v>21</v>
      </c>
      <c r="S138" s="25" t="s">
        <v>36</v>
      </c>
      <c r="T138" s="25" t="s">
        <v>22</v>
      </c>
      <c r="U138" s="25" t="s">
        <v>140</v>
      </c>
      <c r="V138" s="25" t="s">
        <v>7</v>
      </c>
      <c r="W138" s="25" t="s">
        <v>13</v>
      </c>
      <c r="X138" s="25" t="s">
        <v>13</v>
      </c>
    </row>
    <row r="139" ht="12.75" spans="1:25">
      <c r="A139" s="25">
        <v>90</v>
      </c>
      <c r="B139" s="25" t="s">
        <v>65</v>
      </c>
      <c r="C139" s="25" t="s">
        <v>24</v>
      </c>
      <c r="D139" s="25" t="s">
        <v>399</v>
      </c>
      <c r="E139" s="25" t="s">
        <v>34</v>
      </c>
      <c r="F139" s="25" t="s">
        <v>5</v>
      </c>
      <c r="G139" s="25" t="s">
        <v>67</v>
      </c>
      <c r="H139" s="25" t="s">
        <v>19</v>
      </c>
      <c r="I139" s="25" t="s">
        <v>7</v>
      </c>
      <c r="J139" s="25" t="s">
        <v>7</v>
      </c>
      <c r="K139" s="25" t="s">
        <v>53</v>
      </c>
      <c r="L139" s="25">
        <v>400</v>
      </c>
      <c r="M139" s="25" t="s">
        <v>53</v>
      </c>
      <c r="N139" s="25">
        <v>400</v>
      </c>
      <c r="O139" s="25">
        <v>15</v>
      </c>
      <c r="P139" s="25">
        <v>2</v>
      </c>
      <c r="Q139" s="25" t="s">
        <v>20</v>
      </c>
      <c r="R139" s="25" t="s">
        <v>21</v>
      </c>
      <c r="S139" s="25" t="s">
        <v>11</v>
      </c>
      <c r="T139" s="25" t="s">
        <v>48</v>
      </c>
      <c r="U139" s="25" t="s">
        <v>140</v>
      </c>
      <c r="V139" s="25" t="s">
        <v>7</v>
      </c>
      <c r="W139" s="25" t="s">
        <v>13</v>
      </c>
      <c r="X139" s="25" t="s">
        <v>13</v>
      </c>
      <c r="Y139" s="25" t="s">
        <v>400</v>
      </c>
    </row>
    <row r="140" ht="12.75" spans="1:24">
      <c r="A140" s="25">
        <v>96</v>
      </c>
      <c r="B140" s="25" t="s">
        <v>401</v>
      </c>
      <c r="C140" s="25" t="s">
        <v>24</v>
      </c>
      <c r="D140" s="25" t="s">
        <v>402</v>
      </c>
      <c r="E140" s="25" t="s">
        <v>34</v>
      </c>
      <c r="F140" s="25" t="s">
        <v>5</v>
      </c>
      <c r="G140" s="25" t="s">
        <v>184</v>
      </c>
      <c r="H140" s="25" t="s">
        <v>19</v>
      </c>
      <c r="I140" s="25" t="s">
        <v>7</v>
      </c>
      <c r="J140" s="25" t="s">
        <v>7</v>
      </c>
      <c r="K140" s="25" t="s">
        <v>53</v>
      </c>
      <c r="L140" s="25">
        <v>500</v>
      </c>
      <c r="M140" s="25" t="s">
        <v>53</v>
      </c>
      <c r="N140" s="25">
        <v>500</v>
      </c>
      <c r="O140" s="28">
        <f t="shared" ref="O140:O160" si="13">N140/L140*100</f>
        <v>100</v>
      </c>
      <c r="P140" s="25">
        <v>1</v>
      </c>
      <c r="Q140" s="25" t="s">
        <v>20</v>
      </c>
      <c r="R140" s="25" t="s">
        <v>21</v>
      </c>
      <c r="S140" s="25" t="s">
        <v>11</v>
      </c>
      <c r="T140" s="25" t="s">
        <v>22</v>
      </c>
      <c r="U140" s="25" t="s">
        <v>140</v>
      </c>
      <c r="V140" s="25" t="s">
        <v>7</v>
      </c>
      <c r="W140" s="25" t="s">
        <v>13</v>
      </c>
      <c r="X140" s="25" t="s">
        <v>13</v>
      </c>
    </row>
    <row r="141" ht="12.75" spans="1:24">
      <c r="A141" s="25">
        <v>99</v>
      </c>
      <c r="B141" s="25" t="s">
        <v>317</v>
      </c>
      <c r="C141" s="25" t="s">
        <v>1</v>
      </c>
      <c r="D141" s="25" t="s">
        <v>403</v>
      </c>
      <c r="E141" s="25" t="s">
        <v>34</v>
      </c>
      <c r="F141" s="25" t="s">
        <v>5</v>
      </c>
      <c r="G141" s="25" t="s">
        <v>42</v>
      </c>
      <c r="H141" s="25" t="s">
        <v>19</v>
      </c>
      <c r="I141" s="25" t="s">
        <v>13</v>
      </c>
      <c r="J141" s="25" t="s">
        <v>7</v>
      </c>
      <c r="K141" s="25" t="s">
        <v>53</v>
      </c>
      <c r="L141" s="25">
        <v>1000</v>
      </c>
      <c r="M141" s="25" t="s">
        <v>53</v>
      </c>
      <c r="N141" s="25">
        <v>1000</v>
      </c>
      <c r="O141" s="28">
        <f t="shared" si="13"/>
        <v>100</v>
      </c>
      <c r="P141" s="25">
        <v>1</v>
      </c>
      <c r="Q141" s="25" t="s">
        <v>20</v>
      </c>
      <c r="R141" s="25" t="s">
        <v>10</v>
      </c>
      <c r="S141" s="25" t="s">
        <v>54</v>
      </c>
      <c r="T141" s="25" t="s">
        <v>22</v>
      </c>
      <c r="U141" s="25" t="s">
        <v>140</v>
      </c>
      <c r="V141" s="25" t="s">
        <v>7</v>
      </c>
      <c r="W141" s="25" t="s">
        <v>7</v>
      </c>
      <c r="X141" s="25" t="s">
        <v>7</v>
      </c>
    </row>
    <row r="142" ht="12.75" spans="1:24">
      <c r="A142" s="25">
        <v>100</v>
      </c>
      <c r="B142" s="25" t="s">
        <v>317</v>
      </c>
      <c r="C142" s="25" t="s">
        <v>1</v>
      </c>
      <c r="D142" s="27" t="s">
        <v>403</v>
      </c>
      <c r="E142" s="25" t="s">
        <v>34</v>
      </c>
      <c r="F142" s="25" t="s">
        <v>5</v>
      </c>
      <c r="G142" s="25" t="s">
        <v>42</v>
      </c>
      <c r="H142" s="25" t="s">
        <v>19</v>
      </c>
      <c r="I142" s="25" t="s">
        <v>13</v>
      </c>
      <c r="J142" s="25" t="s">
        <v>7</v>
      </c>
      <c r="K142" s="25" t="s">
        <v>53</v>
      </c>
      <c r="L142" s="25">
        <v>700</v>
      </c>
      <c r="M142" s="25" t="s">
        <v>53</v>
      </c>
      <c r="N142" s="25">
        <v>700</v>
      </c>
      <c r="O142" s="28">
        <f t="shared" si="13"/>
        <v>100</v>
      </c>
      <c r="P142" s="25">
        <v>1</v>
      </c>
      <c r="Q142" s="25" t="s">
        <v>20</v>
      </c>
      <c r="R142" s="25" t="s">
        <v>10</v>
      </c>
      <c r="S142" s="25" t="s">
        <v>54</v>
      </c>
      <c r="T142" s="25" t="s">
        <v>22</v>
      </c>
      <c r="U142" s="25" t="s">
        <v>140</v>
      </c>
      <c r="V142" s="25" t="s">
        <v>7</v>
      </c>
      <c r="W142" s="25" t="s">
        <v>13</v>
      </c>
      <c r="X142" s="25" t="s">
        <v>13</v>
      </c>
    </row>
    <row r="143" ht="12.75" spans="1:27">
      <c r="A143" s="25">
        <v>103</v>
      </c>
      <c r="B143" s="31" t="s">
        <v>320</v>
      </c>
      <c r="C143" s="31" t="s">
        <v>246</v>
      </c>
      <c r="D143" s="25" t="s">
        <v>404</v>
      </c>
      <c r="E143" s="31" t="s">
        <v>34</v>
      </c>
      <c r="F143" s="31" t="s">
        <v>5</v>
      </c>
      <c r="G143" s="31" t="s">
        <v>18</v>
      </c>
      <c r="H143" s="31" t="s">
        <v>19</v>
      </c>
      <c r="I143" s="31" t="s">
        <v>13</v>
      </c>
      <c r="J143" s="31" t="s">
        <v>7</v>
      </c>
      <c r="K143" s="31" t="s">
        <v>53</v>
      </c>
      <c r="L143" s="33">
        <v>400</v>
      </c>
      <c r="M143" s="31" t="s">
        <v>53</v>
      </c>
      <c r="N143" s="33">
        <v>400</v>
      </c>
      <c r="O143" s="28">
        <f t="shared" si="13"/>
        <v>100</v>
      </c>
      <c r="P143" s="33">
        <v>1</v>
      </c>
      <c r="Q143" s="31" t="s">
        <v>20</v>
      </c>
      <c r="R143" s="31" t="s">
        <v>21</v>
      </c>
      <c r="S143" s="31" t="s">
        <v>54</v>
      </c>
      <c r="T143" s="31" t="s">
        <v>22</v>
      </c>
      <c r="U143" s="31" t="s">
        <v>83</v>
      </c>
      <c r="V143" s="31" t="s">
        <v>13</v>
      </c>
      <c r="W143" s="31" t="s">
        <v>13</v>
      </c>
      <c r="X143" s="31" t="s">
        <v>13</v>
      </c>
      <c r="Y143" s="31"/>
      <c r="Z143" s="31"/>
      <c r="AA143" s="31"/>
    </row>
    <row r="144" ht="12.75" spans="1:24">
      <c r="A144" s="25">
        <v>106</v>
      </c>
      <c r="B144" s="25" t="s">
        <v>206</v>
      </c>
      <c r="C144" s="25" t="s">
        <v>39</v>
      </c>
      <c r="D144" s="25" t="s">
        <v>405</v>
      </c>
      <c r="E144" s="25" t="s">
        <v>26</v>
      </c>
      <c r="F144" s="25" t="s">
        <v>28</v>
      </c>
      <c r="G144" s="25" t="s">
        <v>120</v>
      </c>
      <c r="H144" s="31" t="s">
        <v>126</v>
      </c>
      <c r="I144" s="31" t="s">
        <v>13</v>
      </c>
      <c r="J144" s="31" t="s">
        <v>7</v>
      </c>
      <c r="K144" s="31" t="s">
        <v>53</v>
      </c>
      <c r="L144" s="25">
        <v>450</v>
      </c>
      <c r="M144" s="31" t="s">
        <v>53</v>
      </c>
      <c r="N144" s="25">
        <v>450</v>
      </c>
      <c r="O144" s="28">
        <f t="shared" si="13"/>
        <v>100</v>
      </c>
      <c r="P144" s="33">
        <v>1</v>
      </c>
      <c r="Q144" s="31" t="s">
        <v>20</v>
      </c>
      <c r="R144" s="31" t="s">
        <v>21</v>
      </c>
      <c r="S144" s="31" t="s">
        <v>54</v>
      </c>
      <c r="T144" s="31" t="s">
        <v>22</v>
      </c>
      <c r="U144" s="31" t="s">
        <v>68</v>
      </c>
      <c r="V144" s="31" t="s">
        <v>7</v>
      </c>
      <c r="W144" s="31" t="s">
        <v>13</v>
      </c>
      <c r="X144" s="31" t="s">
        <v>13</v>
      </c>
    </row>
    <row r="145" ht="12.75" spans="1:25">
      <c r="A145" s="25">
        <v>110</v>
      </c>
      <c r="B145" s="25" t="s">
        <v>406</v>
      </c>
      <c r="C145" s="25" t="s">
        <v>158</v>
      </c>
      <c r="D145" s="27" t="s">
        <v>407</v>
      </c>
      <c r="E145" s="25" t="s">
        <v>3</v>
      </c>
      <c r="F145" s="25" t="s">
        <v>368</v>
      </c>
      <c r="G145" s="25" t="s">
        <v>91</v>
      </c>
      <c r="H145" s="31" t="s">
        <v>19</v>
      </c>
      <c r="I145" s="31" t="s">
        <v>13</v>
      </c>
      <c r="J145" s="31" t="s">
        <v>7</v>
      </c>
      <c r="K145" s="25" t="s">
        <v>53</v>
      </c>
      <c r="L145" s="25">
        <v>650</v>
      </c>
      <c r="M145" s="31" t="s">
        <v>53</v>
      </c>
      <c r="N145" s="25">
        <v>650</v>
      </c>
      <c r="O145" s="28">
        <f t="shared" si="13"/>
        <v>100</v>
      </c>
      <c r="P145" s="25">
        <v>5</v>
      </c>
      <c r="Q145" s="31" t="s">
        <v>20</v>
      </c>
      <c r="R145" s="25" t="s">
        <v>21</v>
      </c>
      <c r="S145" s="31" t="s">
        <v>36</v>
      </c>
      <c r="T145" s="31" t="s">
        <v>22</v>
      </c>
      <c r="U145" s="31" t="s">
        <v>19</v>
      </c>
      <c r="V145" s="31" t="s">
        <v>7</v>
      </c>
      <c r="W145" s="31" t="s">
        <v>13</v>
      </c>
      <c r="X145" s="31" t="s">
        <v>13</v>
      </c>
      <c r="Y145" s="25" t="s">
        <v>408</v>
      </c>
    </row>
    <row r="146" ht="12.75" spans="1:25">
      <c r="A146" s="25">
        <v>111</v>
      </c>
      <c r="B146" s="25" t="s">
        <v>409</v>
      </c>
      <c r="C146" s="25" t="s">
        <v>158</v>
      </c>
      <c r="D146" s="27" t="s">
        <v>410</v>
      </c>
      <c r="E146" s="25" t="s">
        <v>3</v>
      </c>
      <c r="F146" s="25" t="s">
        <v>180</v>
      </c>
      <c r="G146" s="25" t="s">
        <v>91</v>
      </c>
      <c r="H146" s="31" t="s">
        <v>19</v>
      </c>
      <c r="I146" s="31" t="s">
        <v>13</v>
      </c>
      <c r="J146" s="31" t="s">
        <v>7</v>
      </c>
      <c r="K146" s="25" t="s">
        <v>53</v>
      </c>
      <c r="L146" s="25">
        <v>700</v>
      </c>
      <c r="M146" s="31" t="s">
        <v>53</v>
      </c>
      <c r="N146" s="25">
        <v>700</v>
      </c>
      <c r="O146" s="28">
        <f t="shared" si="13"/>
        <v>100</v>
      </c>
      <c r="P146" s="25">
        <v>2</v>
      </c>
      <c r="Q146" s="31" t="s">
        <v>20</v>
      </c>
      <c r="R146" s="25" t="s">
        <v>21</v>
      </c>
      <c r="S146" s="31" t="s">
        <v>36</v>
      </c>
      <c r="T146" s="31" t="s">
        <v>22</v>
      </c>
      <c r="U146" s="31" t="s">
        <v>6</v>
      </c>
      <c r="V146" s="31" t="s">
        <v>7</v>
      </c>
      <c r="W146" s="31" t="s">
        <v>13</v>
      </c>
      <c r="X146" s="31" t="s">
        <v>13</v>
      </c>
      <c r="Y146" s="25" t="s">
        <v>411</v>
      </c>
    </row>
    <row r="147" ht="12.75" spans="1:25">
      <c r="A147" s="25">
        <v>112</v>
      </c>
      <c r="B147" s="25" t="s">
        <v>412</v>
      </c>
      <c r="C147" s="25" t="s">
        <v>158</v>
      </c>
      <c r="D147" s="25" t="s">
        <v>413</v>
      </c>
      <c r="E147" s="25" t="s">
        <v>26</v>
      </c>
      <c r="F147" s="25" t="s">
        <v>87</v>
      </c>
      <c r="G147" s="25" t="s">
        <v>91</v>
      </c>
      <c r="H147" s="31" t="s">
        <v>19</v>
      </c>
      <c r="I147" s="31" t="s">
        <v>13</v>
      </c>
      <c r="J147" s="31" t="s">
        <v>7</v>
      </c>
      <c r="K147" s="25" t="s">
        <v>53</v>
      </c>
      <c r="L147" s="25">
        <v>500</v>
      </c>
      <c r="M147" s="31" t="s">
        <v>53</v>
      </c>
      <c r="N147" s="25">
        <v>575</v>
      </c>
      <c r="O147" s="28">
        <f t="shared" si="13"/>
        <v>115</v>
      </c>
      <c r="P147" s="25">
        <v>1</v>
      </c>
      <c r="Q147" s="31" t="s">
        <v>58</v>
      </c>
      <c r="R147" s="25" t="s">
        <v>21</v>
      </c>
      <c r="S147" s="31" t="s">
        <v>36</v>
      </c>
      <c r="T147" s="31" t="s">
        <v>22</v>
      </c>
      <c r="U147" s="31" t="s">
        <v>140</v>
      </c>
      <c r="V147" s="31" t="s">
        <v>7</v>
      </c>
      <c r="W147" s="31" t="s">
        <v>13</v>
      </c>
      <c r="X147" s="31" t="s">
        <v>13</v>
      </c>
      <c r="Y147" s="25" t="s">
        <v>414</v>
      </c>
    </row>
    <row r="148" ht="12.75" spans="1:25">
      <c r="A148" s="25">
        <v>115</v>
      </c>
      <c r="B148" s="25" t="s">
        <v>69</v>
      </c>
      <c r="C148" s="25" t="s">
        <v>39</v>
      </c>
      <c r="D148" s="25" t="s">
        <v>415</v>
      </c>
      <c r="E148" s="25" t="s">
        <v>3</v>
      </c>
      <c r="F148" s="25" t="s">
        <v>4</v>
      </c>
      <c r="G148" s="25" t="s">
        <v>5</v>
      </c>
      <c r="H148" s="31" t="s">
        <v>19</v>
      </c>
      <c r="I148" s="31" t="s">
        <v>13</v>
      </c>
      <c r="J148" s="31" t="s">
        <v>7</v>
      </c>
      <c r="K148" s="25" t="s">
        <v>53</v>
      </c>
      <c r="L148" s="25">
        <v>270</v>
      </c>
      <c r="M148" s="25" t="s">
        <v>53</v>
      </c>
      <c r="N148" s="25">
        <v>280</v>
      </c>
      <c r="O148" s="28">
        <f t="shared" si="13"/>
        <v>103.703703703704</v>
      </c>
      <c r="P148" s="33">
        <v>1</v>
      </c>
      <c r="Q148" s="31" t="s">
        <v>20</v>
      </c>
      <c r="R148" s="31" t="s">
        <v>21</v>
      </c>
      <c r="S148" s="31" t="s">
        <v>273</v>
      </c>
      <c r="T148" s="31" t="s">
        <v>22</v>
      </c>
      <c r="U148" s="31" t="s">
        <v>19</v>
      </c>
      <c r="V148" s="31" t="s">
        <v>7</v>
      </c>
      <c r="W148" s="31" t="s">
        <v>13</v>
      </c>
      <c r="X148" s="31" t="s">
        <v>13</v>
      </c>
      <c r="Y148" s="25" t="s">
        <v>416</v>
      </c>
    </row>
    <row r="149" ht="12.75" spans="1:25">
      <c r="A149" s="25">
        <v>119</v>
      </c>
      <c r="B149" s="25" t="s">
        <v>417</v>
      </c>
      <c r="C149" s="25" t="s">
        <v>24</v>
      </c>
      <c r="D149" s="25" t="s">
        <v>77</v>
      </c>
      <c r="E149" s="25" t="s">
        <v>26</v>
      </c>
      <c r="F149" s="25" t="s">
        <v>18</v>
      </c>
      <c r="G149" s="25" t="s">
        <v>42</v>
      </c>
      <c r="H149" s="25" t="s">
        <v>19</v>
      </c>
      <c r="I149" s="25" t="s">
        <v>13</v>
      </c>
      <c r="J149" s="25" t="s">
        <v>13</v>
      </c>
      <c r="K149" s="25" t="s">
        <v>53</v>
      </c>
      <c r="L149" s="25">
        <v>210</v>
      </c>
      <c r="M149" s="25" t="s">
        <v>53</v>
      </c>
      <c r="N149" s="25">
        <v>105</v>
      </c>
      <c r="O149" s="28">
        <f t="shared" si="13"/>
        <v>50</v>
      </c>
      <c r="P149" s="25">
        <v>0</v>
      </c>
      <c r="Q149" s="25" t="s">
        <v>58</v>
      </c>
      <c r="R149" s="25" t="s">
        <v>21</v>
      </c>
      <c r="S149" s="25" t="s">
        <v>11</v>
      </c>
      <c r="T149" s="25" t="s">
        <v>22</v>
      </c>
      <c r="U149" s="25" t="s">
        <v>6</v>
      </c>
      <c r="V149" s="25" t="s">
        <v>7</v>
      </c>
      <c r="W149" s="25" t="s">
        <v>13</v>
      </c>
      <c r="X149" s="25" t="s">
        <v>13</v>
      </c>
      <c r="Y149" s="25" t="s">
        <v>418</v>
      </c>
    </row>
    <row r="150" ht="12.75" spans="1:24">
      <c r="A150" s="25">
        <v>122</v>
      </c>
      <c r="B150" s="25" t="s">
        <v>419</v>
      </c>
      <c r="C150" s="25" t="s">
        <v>15</v>
      </c>
      <c r="D150" s="25" t="s">
        <v>420</v>
      </c>
      <c r="E150" s="25" t="s">
        <v>34</v>
      </c>
      <c r="F150" s="25" t="s">
        <v>5</v>
      </c>
      <c r="G150" s="25" t="s">
        <v>42</v>
      </c>
      <c r="H150" s="25" t="s">
        <v>19</v>
      </c>
      <c r="I150" s="25" t="s">
        <v>13</v>
      </c>
      <c r="J150" s="25" t="s">
        <v>7</v>
      </c>
      <c r="K150" s="25" t="s">
        <v>53</v>
      </c>
      <c r="L150" s="25">
        <v>800</v>
      </c>
      <c r="M150" s="25" t="s">
        <v>53</v>
      </c>
      <c r="N150" s="25">
        <v>800</v>
      </c>
      <c r="O150" s="28">
        <f t="shared" si="13"/>
        <v>100</v>
      </c>
      <c r="P150" s="25">
        <v>1</v>
      </c>
      <c r="Q150" s="25" t="s">
        <v>20</v>
      </c>
      <c r="R150" s="25" t="s">
        <v>21</v>
      </c>
      <c r="S150" s="25" t="s">
        <v>11</v>
      </c>
      <c r="T150" s="25" t="s">
        <v>22</v>
      </c>
      <c r="U150" s="25" t="s">
        <v>6</v>
      </c>
      <c r="V150" s="25" t="s">
        <v>7</v>
      </c>
      <c r="W150" s="25" t="s">
        <v>13</v>
      </c>
      <c r="X150" s="25" t="s">
        <v>13</v>
      </c>
    </row>
    <row r="151" ht="26.25" customHeight="1" spans="1:24">
      <c r="A151" s="25">
        <v>123</v>
      </c>
      <c r="B151" s="25" t="s">
        <v>421</v>
      </c>
      <c r="C151" s="25" t="s">
        <v>24</v>
      </c>
      <c r="D151" s="32" t="s">
        <v>422</v>
      </c>
      <c r="E151" s="25" t="s">
        <v>34</v>
      </c>
      <c r="F151" s="25" t="s">
        <v>5</v>
      </c>
      <c r="G151" s="25" t="s">
        <v>120</v>
      </c>
      <c r="H151" s="25" t="s">
        <v>19</v>
      </c>
      <c r="I151" s="25" t="s">
        <v>7</v>
      </c>
      <c r="J151" s="25" t="s">
        <v>7</v>
      </c>
      <c r="K151" s="25" t="s">
        <v>53</v>
      </c>
      <c r="L151" s="25">
        <v>600</v>
      </c>
      <c r="M151" s="25" t="s">
        <v>53</v>
      </c>
      <c r="N151" s="25">
        <v>600</v>
      </c>
      <c r="O151" s="28">
        <f t="shared" si="13"/>
        <v>100</v>
      </c>
      <c r="P151" s="25">
        <v>2</v>
      </c>
      <c r="Q151" s="25" t="s">
        <v>20</v>
      </c>
      <c r="R151" s="25" t="s">
        <v>21</v>
      </c>
      <c r="S151" s="25" t="s">
        <v>11</v>
      </c>
      <c r="T151" s="25" t="s">
        <v>22</v>
      </c>
      <c r="U151" s="25" t="s">
        <v>6</v>
      </c>
      <c r="V151" s="25" t="s">
        <v>7</v>
      </c>
      <c r="W151" s="25" t="s">
        <v>7</v>
      </c>
      <c r="X151" s="25" t="s">
        <v>13</v>
      </c>
    </row>
    <row r="152" ht="12.75" spans="1:24">
      <c r="A152" s="25">
        <v>129</v>
      </c>
      <c r="B152" s="25" t="s">
        <v>423</v>
      </c>
      <c r="C152" s="25" t="s">
        <v>15</v>
      </c>
      <c r="D152" s="27" t="s">
        <v>424</v>
      </c>
      <c r="E152" s="25" t="s">
        <v>3</v>
      </c>
      <c r="F152" s="25" t="s">
        <v>82</v>
      </c>
      <c r="G152" s="25" t="s">
        <v>143</v>
      </c>
      <c r="H152" s="25" t="s">
        <v>19</v>
      </c>
      <c r="I152" s="25" t="s">
        <v>7</v>
      </c>
      <c r="J152" s="25" t="s">
        <v>7</v>
      </c>
      <c r="K152" s="25" t="s">
        <v>53</v>
      </c>
      <c r="L152" s="25">
        <v>500</v>
      </c>
      <c r="M152" s="25" t="s">
        <v>53</v>
      </c>
      <c r="N152" s="25">
        <v>320</v>
      </c>
      <c r="O152" s="28">
        <f t="shared" si="13"/>
        <v>64</v>
      </c>
      <c r="P152" s="25">
        <v>2</v>
      </c>
      <c r="Q152" s="25" t="s">
        <v>20</v>
      </c>
      <c r="R152" s="25" t="s">
        <v>10</v>
      </c>
      <c r="S152" s="25" t="s">
        <v>11</v>
      </c>
      <c r="T152" s="25" t="s">
        <v>22</v>
      </c>
      <c r="U152" s="25" t="s">
        <v>6</v>
      </c>
      <c r="V152" s="25" t="s">
        <v>7</v>
      </c>
      <c r="W152" s="25" t="s">
        <v>13</v>
      </c>
      <c r="X152" s="25" t="s">
        <v>7</v>
      </c>
    </row>
    <row r="153" ht="12.75" spans="1:25">
      <c r="A153" s="25">
        <v>130</v>
      </c>
      <c r="B153" s="25" t="s">
        <v>425</v>
      </c>
      <c r="C153" s="25" t="s">
        <v>24</v>
      </c>
      <c r="D153" s="27" t="s">
        <v>426</v>
      </c>
      <c r="E153" s="25" t="s">
        <v>26</v>
      </c>
      <c r="F153" s="25" t="s">
        <v>427</v>
      </c>
      <c r="G153" s="25" t="s">
        <v>42</v>
      </c>
      <c r="H153" s="25" t="s">
        <v>19</v>
      </c>
      <c r="I153" s="25" t="s">
        <v>13</v>
      </c>
      <c r="J153" s="25" t="s">
        <v>13</v>
      </c>
      <c r="K153" s="25" t="s">
        <v>53</v>
      </c>
      <c r="L153" s="25">
        <v>500</v>
      </c>
      <c r="M153" s="25" t="s">
        <v>53</v>
      </c>
      <c r="N153" s="25">
        <v>500</v>
      </c>
      <c r="O153" s="28">
        <f t="shared" si="13"/>
        <v>100</v>
      </c>
      <c r="P153" s="25">
        <v>2</v>
      </c>
      <c r="Q153" s="25" t="s">
        <v>20</v>
      </c>
      <c r="R153" s="25" t="s">
        <v>21</v>
      </c>
      <c r="S153" s="25" t="s">
        <v>11</v>
      </c>
      <c r="T153" s="25" t="s">
        <v>22</v>
      </c>
      <c r="U153" s="25" t="s">
        <v>137</v>
      </c>
      <c r="V153" s="25" t="s">
        <v>7</v>
      </c>
      <c r="W153" s="25" t="s">
        <v>13</v>
      </c>
      <c r="X153" s="25" t="s">
        <v>13</v>
      </c>
      <c r="Y153" s="31"/>
    </row>
    <row r="154" ht="12.75" spans="1:24">
      <c r="A154" s="25">
        <v>131</v>
      </c>
      <c r="B154" s="25" t="s">
        <v>428</v>
      </c>
      <c r="C154" s="25" t="s">
        <v>24</v>
      </c>
      <c r="D154" s="25" t="s">
        <v>429</v>
      </c>
      <c r="E154" s="25" t="s">
        <v>34</v>
      </c>
      <c r="F154" s="25" t="s">
        <v>5</v>
      </c>
      <c r="G154" s="25" t="s">
        <v>120</v>
      </c>
      <c r="H154" s="25" t="s">
        <v>19</v>
      </c>
      <c r="I154" s="25" t="s">
        <v>7</v>
      </c>
      <c r="J154" s="25" t="s">
        <v>7</v>
      </c>
      <c r="K154" s="25" t="s">
        <v>53</v>
      </c>
      <c r="L154" s="25">
        <v>600</v>
      </c>
      <c r="M154" s="25" t="s">
        <v>53</v>
      </c>
      <c r="N154" s="25">
        <v>600</v>
      </c>
      <c r="O154" s="28">
        <f t="shared" si="13"/>
        <v>100</v>
      </c>
      <c r="P154" s="25">
        <v>2</v>
      </c>
      <c r="Q154" s="25" t="s">
        <v>20</v>
      </c>
      <c r="R154" s="25" t="s">
        <v>21</v>
      </c>
      <c r="S154" s="25" t="s">
        <v>11</v>
      </c>
      <c r="T154" s="25" t="s">
        <v>22</v>
      </c>
      <c r="U154" s="25" t="s">
        <v>6</v>
      </c>
      <c r="V154" s="25" t="s">
        <v>7</v>
      </c>
      <c r="W154" s="25" t="s">
        <v>7</v>
      </c>
      <c r="X154" s="25" t="s">
        <v>13</v>
      </c>
    </row>
    <row r="155" ht="12.75" spans="1:34">
      <c r="A155" s="25">
        <v>134</v>
      </c>
      <c r="B155" s="38" t="s">
        <v>430</v>
      </c>
      <c r="C155" s="38" t="s">
        <v>24</v>
      </c>
      <c r="D155" s="25"/>
      <c r="E155" s="38" t="s">
        <v>3</v>
      </c>
      <c r="F155" s="38" t="s">
        <v>41</v>
      </c>
      <c r="G155" s="38" t="s">
        <v>5</v>
      </c>
      <c r="H155" s="38" t="s">
        <v>19</v>
      </c>
      <c r="I155" s="38" t="s">
        <v>7</v>
      </c>
      <c r="J155" s="38" t="s">
        <v>7</v>
      </c>
      <c r="K155" s="38" t="s">
        <v>53</v>
      </c>
      <c r="L155" s="38">
        <v>500</v>
      </c>
      <c r="M155" s="38" t="s">
        <v>53</v>
      </c>
      <c r="N155" s="38">
        <v>500</v>
      </c>
      <c r="O155" s="42">
        <f t="shared" si="13"/>
        <v>100</v>
      </c>
      <c r="P155" s="38">
        <v>1</v>
      </c>
      <c r="Q155" s="38" t="s">
        <v>20</v>
      </c>
      <c r="R155" s="38" t="s">
        <v>10</v>
      </c>
      <c r="S155" s="38" t="s">
        <v>54</v>
      </c>
      <c r="T155" s="38" t="s">
        <v>22</v>
      </c>
      <c r="U155" s="38" t="s">
        <v>6</v>
      </c>
      <c r="V155" s="38" t="s">
        <v>7</v>
      </c>
      <c r="W155" s="38" t="s">
        <v>13</v>
      </c>
      <c r="X155" s="38" t="s">
        <v>13</v>
      </c>
      <c r="Y155" s="38"/>
      <c r="Z155" s="42"/>
      <c r="AA155" s="42"/>
      <c r="AB155" s="42"/>
      <c r="AC155" s="42"/>
      <c r="AD155" s="42"/>
      <c r="AE155" s="42"/>
      <c r="AF155" s="42"/>
      <c r="AG155" s="42"/>
      <c r="AH155" s="42"/>
    </row>
    <row r="156" ht="12.75" spans="1:34">
      <c r="A156" s="25">
        <v>135</v>
      </c>
      <c r="B156" s="38" t="s">
        <v>431</v>
      </c>
      <c r="C156" s="38" t="s">
        <v>32</v>
      </c>
      <c r="D156" s="25"/>
      <c r="E156" s="38" t="s">
        <v>3</v>
      </c>
      <c r="F156" s="38" t="s">
        <v>91</v>
      </c>
      <c r="G156" s="38" t="s">
        <v>42</v>
      </c>
      <c r="H156" s="38" t="s">
        <v>19</v>
      </c>
      <c r="I156" s="38" t="s">
        <v>13</v>
      </c>
      <c r="J156" s="38" t="s">
        <v>13</v>
      </c>
      <c r="K156" s="38" t="s">
        <v>53</v>
      </c>
      <c r="L156" s="38">
        <v>250</v>
      </c>
      <c r="M156" s="38" t="s">
        <v>53</v>
      </c>
      <c r="N156" s="38">
        <v>250</v>
      </c>
      <c r="O156" s="42">
        <f t="shared" si="13"/>
        <v>100</v>
      </c>
      <c r="P156" s="38">
        <v>1</v>
      </c>
      <c r="Q156" s="38" t="s">
        <v>20</v>
      </c>
      <c r="R156" s="38" t="s">
        <v>10</v>
      </c>
      <c r="S156" s="38" t="s">
        <v>54</v>
      </c>
      <c r="T156" s="38" t="s">
        <v>22</v>
      </c>
      <c r="U156" s="38" t="s">
        <v>19</v>
      </c>
      <c r="V156" s="38" t="s">
        <v>7</v>
      </c>
      <c r="W156" s="38" t="s">
        <v>7</v>
      </c>
      <c r="X156" s="38" t="s">
        <v>13</v>
      </c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</row>
    <row r="157" ht="12.75" spans="1:34">
      <c r="A157" s="25">
        <v>136</v>
      </c>
      <c r="B157" s="38" t="s">
        <v>432</v>
      </c>
      <c r="C157" s="38" t="s">
        <v>24</v>
      </c>
      <c r="D157" s="25"/>
      <c r="E157" s="38" t="s">
        <v>34</v>
      </c>
      <c r="F157" s="38" t="s">
        <v>5</v>
      </c>
      <c r="G157" s="38" t="s">
        <v>42</v>
      </c>
      <c r="H157" s="38" t="s">
        <v>19</v>
      </c>
      <c r="I157" s="38" t="s">
        <v>13</v>
      </c>
      <c r="J157" s="38" t="s">
        <v>7</v>
      </c>
      <c r="K157" s="38" t="s">
        <v>53</v>
      </c>
      <c r="L157" s="38">
        <v>500</v>
      </c>
      <c r="M157" s="38" t="s">
        <v>53</v>
      </c>
      <c r="N157" s="38">
        <v>0</v>
      </c>
      <c r="O157" s="42">
        <f t="shared" si="13"/>
        <v>0</v>
      </c>
      <c r="P157" s="38">
        <v>1</v>
      </c>
      <c r="Q157" s="38" t="s">
        <v>20</v>
      </c>
      <c r="R157" s="38" t="s">
        <v>21</v>
      </c>
      <c r="S157" s="38" t="s">
        <v>54</v>
      </c>
      <c r="T157" s="38" t="s">
        <v>22</v>
      </c>
      <c r="U157" s="38" t="s">
        <v>19</v>
      </c>
      <c r="V157" s="38" t="s">
        <v>7</v>
      </c>
      <c r="W157" s="38" t="s">
        <v>13</v>
      </c>
      <c r="X157" s="38" t="s">
        <v>13</v>
      </c>
      <c r="Y157" s="38" t="s">
        <v>433</v>
      </c>
      <c r="Z157" s="42"/>
      <c r="AA157" s="42"/>
      <c r="AB157" s="42"/>
      <c r="AC157" s="42"/>
      <c r="AD157" s="42"/>
      <c r="AE157" s="42"/>
      <c r="AF157" s="42"/>
      <c r="AG157" s="42"/>
      <c r="AH157" s="42"/>
    </row>
    <row r="158" ht="26.25" customHeight="1" spans="1:34">
      <c r="A158" s="25">
        <v>137</v>
      </c>
      <c r="B158" s="38" t="s">
        <v>434</v>
      </c>
      <c r="C158" s="38" t="s">
        <v>24</v>
      </c>
      <c r="D158" s="25"/>
      <c r="E158" s="38" t="s">
        <v>3</v>
      </c>
      <c r="F158" s="38" t="s">
        <v>41</v>
      </c>
      <c r="G158" s="38" t="s">
        <v>5</v>
      </c>
      <c r="H158" s="38" t="s">
        <v>19</v>
      </c>
      <c r="I158" s="38" t="s">
        <v>7</v>
      </c>
      <c r="J158" s="38" t="s">
        <v>7</v>
      </c>
      <c r="K158" s="38" t="s">
        <v>53</v>
      </c>
      <c r="L158" s="38">
        <v>700</v>
      </c>
      <c r="M158" s="38" t="s">
        <v>53</v>
      </c>
      <c r="N158" s="38">
        <v>0</v>
      </c>
      <c r="O158" s="42">
        <f t="shared" si="13"/>
        <v>0</v>
      </c>
      <c r="P158" s="38">
        <v>1</v>
      </c>
      <c r="Q158" s="38" t="s">
        <v>58</v>
      </c>
      <c r="R158" s="38" t="s">
        <v>10</v>
      </c>
      <c r="S158" s="38" t="s">
        <v>11</v>
      </c>
      <c r="T158" s="38" t="s">
        <v>22</v>
      </c>
      <c r="U158" s="38" t="s">
        <v>6</v>
      </c>
      <c r="V158" s="38" t="s">
        <v>7</v>
      </c>
      <c r="W158" s="38" t="s">
        <v>7</v>
      </c>
      <c r="X158" s="38" t="s">
        <v>7</v>
      </c>
      <c r="Y158" s="38" t="s">
        <v>435</v>
      </c>
      <c r="Z158" s="42"/>
      <c r="AA158" s="42"/>
      <c r="AB158" s="42"/>
      <c r="AC158" s="42"/>
      <c r="AD158" s="42"/>
      <c r="AE158" s="42"/>
      <c r="AF158" s="42"/>
      <c r="AG158" s="42"/>
      <c r="AH158" s="42"/>
    </row>
    <row r="159" ht="26.25" customHeight="1" spans="1:34">
      <c r="A159" s="25">
        <v>140</v>
      </c>
      <c r="B159" s="38" t="s">
        <v>436</v>
      </c>
      <c r="C159" s="38" t="s">
        <v>39</v>
      </c>
      <c r="D159" s="25"/>
      <c r="E159" s="38" t="s">
        <v>3</v>
      </c>
      <c r="F159" s="38" t="s">
        <v>437</v>
      </c>
      <c r="G159" s="38" t="s">
        <v>18</v>
      </c>
      <c r="H159" s="38" t="s">
        <v>6</v>
      </c>
      <c r="I159" s="38" t="s">
        <v>7</v>
      </c>
      <c r="J159" s="38" t="s">
        <v>7</v>
      </c>
      <c r="K159" s="38" t="s">
        <v>53</v>
      </c>
      <c r="L159" s="38">
        <v>200</v>
      </c>
      <c r="M159" s="38" t="s">
        <v>53</v>
      </c>
      <c r="N159" s="38">
        <v>200</v>
      </c>
      <c r="O159" s="42">
        <f t="shared" si="13"/>
        <v>100</v>
      </c>
      <c r="P159" s="38">
        <v>0</v>
      </c>
      <c r="Q159" s="38" t="s">
        <v>58</v>
      </c>
      <c r="R159" s="38" t="s">
        <v>21</v>
      </c>
      <c r="S159" s="38" t="s">
        <v>11</v>
      </c>
      <c r="T159" s="38" t="s">
        <v>22</v>
      </c>
      <c r="U159" s="38" t="s">
        <v>6</v>
      </c>
      <c r="V159" s="38" t="s">
        <v>13</v>
      </c>
      <c r="W159" s="38" t="s">
        <v>7</v>
      </c>
      <c r="X159" s="38" t="s">
        <v>13</v>
      </c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</row>
    <row r="160" ht="26.25" customHeight="1" spans="1:34">
      <c r="A160" s="25">
        <v>141</v>
      </c>
      <c r="B160" s="38" t="s">
        <v>438</v>
      </c>
      <c r="C160" s="38" t="s">
        <v>201</v>
      </c>
      <c r="D160" s="25"/>
      <c r="E160" s="38" t="s">
        <v>34</v>
      </c>
      <c r="F160" s="38" t="s">
        <v>5</v>
      </c>
      <c r="G160" s="38" t="s">
        <v>5</v>
      </c>
      <c r="H160" s="38" t="s">
        <v>19</v>
      </c>
      <c r="I160" s="38" t="s">
        <v>7</v>
      </c>
      <c r="J160" s="38" t="s">
        <v>7</v>
      </c>
      <c r="K160" s="38" t="s">
        <v>53</v>
      </c>
      <c r="L160" s="38">
        <v>500</v>
      </c>
      <c r="M160" s="38" t="s">
        <v>53</v>
      </c>
      <c r="N160" s="38">
        <v>500</v>
      </c>
      <c r="O160" s="42">
        <f t="shared" si="13"/>
        <v>100</v>
      </c>
      <c r="P160" s="38">
        <v>0</v>
      </c>
      <c r="Q160" s="38" t="s">
        <v>20</v>
      </c>
      <c r="R160" s="38" t="s">
        <v>21</v>
      </c>
      <c r="S160" s="38" t="s">
        <v>54</v>
      </c>
      <c r="T160" s="38" t="s">
        <v>22</v>
      </c>
      <c r="U160" s="38" t="s">
        <v>140</v>
      </c>
      <c r="V160" s="38" t="s">
        <v>7</v>
      </c>
      <c r="W160" s="38" t="s">
        <v>13</v>
      </c>
      <c r="X160" s="38" t="s">
        <v>13</v>
      </c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</row>
    <row r="161" ht="26.25" customHeight="1" spans="1:34">
      <c r="A161" s="25">
        <v>142</v>
      </c>
      <c r="B161" s="38" t="s">
        <v>439</v>
      </c>
      <c r="C161" s="38" t="s">
        <v>192</v>
      </c>
      <c r="D161" s="25"/>
      <c r="E161" s="38" t="s">
        <v>179</v>
      </c>
      <c r="F161" s="38" t="s">
        <v>440</v>
      </c>
      <c r="G161" s="38" t="s">
        <v>87</v>
      </c>
      <c r="H161" s="38" t="s">
        <v>19</v>
      </c>
      <c r="I161" s="38" t="s">
        <v>7</v>
      </c>
      <c r="J161" s="38" t="s">
        <v>7</v>
      </c>
      <c r="K161" s="38" t="s">
        <v>53</v>
      </c>
      <c r="L161" s="38">
        <v>900</v>
      </c>
      <c r="M161" s="38" t="s">
        <v>53</v>
      </c>
      <c r="N161" s="38">
        <v>500</v>
      </c>
      <c r="O161" s="38">
        <v>55.5</v>
      </c>
      <c r="P161" s="38">
        <v>2</v>
      </c>
      <c r="Q161" s="38" t="s">
        <v>20</v>
      </c>
      <c r="R161" s="38" t="s">
        <v>21</v>
      </c>
      <c r="S161" s="38" t="s">
        <v>11</v>
      </c>
      <c r="T161" s="38" t="s">
        <v>22</v>
      </c>
      <c r="U161" s="38" t="s">
        <v>6</v>
      </c>
      <c r="V161" s="38" t="s">
        <v>7</v>
      </c>
      <c r="W161" s="38" t="s">
        <v>13</v>
      </c>
      <c r="X161" s="38" t="s">
        <v>7</v>
      </c>
      <c r="Y161" s="38" t="s">
        <v>441</v>
      </c>
      <c r="Z161" s="42"/>
      <c r="AA161" s="42"/>
      <c r="AB161" s="42"/>
      <c r="AC161" s="42"/>
      <c r="AD161" s="42"/>
      <c r="AE161" s="42"/>
      <c r="AF161" s="42"/>
      <c r="AG161" s="42"/>
      <c r="AH161" s="42"/>
    </row>
    <row r="162" ht="26.25" customHeight="1" spans="1:34">
      <c r="A162" s="25">
        <v>145</v>
      </c>
      <c r="B162" s="38" t="s">
        <v>222</v>
      </c>
      <c r="C162" s="38" t="s">
        <v>192</v>
      </c>
      <c r="D162" s="27"/>
      <c r="E162" s="38" t="s">
        <v>34</v>
      </c>
      <c r="F162" s="38" t="s">
        <v>5</v>
      </c>
      <c r="G162" s="38" t="s">
        <v>18</v>
      </c>
      <c r="H162" s="38" t="s">
        <v>19</v>
      </c>
      <c r="I162" s="38" t="s">
        <v>7</v>
      </c>
      <c r="J162" s="38" t="s">
        <v>7</v>
      </c>
      <c r="K162" s="38" t="s">
        <v>53</v>
      </c>
      <c r="L162" s="38">
        <v>1000</v>
      </c>
      <c r="M162" s="38" t="s">
        <v>53</v>
      </c>
      <c r="N162" s="38">
        <v>600</v>
      </c>
      <c r="O162" s="42">
        <f>N162/L162*100</f>
        <v>60</v>
      </c>
      <c r="P162" s="38">
        <v>2</v>
      </c>
      <c r="Q162" s="38" t="s">
        <v>20</v>
      </c>
      <c r="R162" s="38" t="s">
        <v>21</v>
      </c>
      <c r="S162" s="38" t="s">
        <v>11</v>
      </c>
      <c r="T162" s="38" t="s">
        <v>22</v>
      </c>
      <c r="U162" s="38" t="s">
        <v>6</v>
      </c>
      <c r="V162" s="38" t="s">
        <v>13</v>
      </c>
      <c r="W162" s="38" t="s">
        <v>13</v>
      </c>
      <c r="X162" s="38" t="s">
        <v>7</v>
      </c>
      <c r="Y162" s="38" t="s">
        <v>442</v>
      </c>
      <c r="Z162" s="42"/>
      <c r="AA162" s="42"/>
      <c r="AB162" s="42"/>
      <c r="AC162" s="42"/>
      <c r="AD162" s="42"/>
      <c r="AE162" s="42"/>
      <c r="AF162" s="42"/>
      <c r="AG162" s="42"/>
      <c r="AH162" s="42"/>
    </row>
    <row r="163" ht="26.25" customHeight="1" spans="1:34">
      <c r="A163" s="25">
        <v>149</v>
      </c>
      <c r="B163" s="38" t="s">
        <v>81</v>
      </c>
      <c r="C163" s="38" t="s">
        <v>158</v>
      </c>
      <c r="D163" s="25"/>
      <c r="E163" s="38" t="s">
        <v>34</v>
      </c>
      <c r="F163" s="38" t="s">
        <v>5</v>
      </c>
      <c r="G163" s="38" t="s">
        <v>42</v>
      </c>
      <c r="H163" s="38" t="s">
        <v>19</v>
      </c>
      <c r="I163" s="38" t="s">
        <v>13</v>
      </c>
      <c r="J163" s="38" t="s">
        <v>7</v>
      </c>
      <c r="K163" s="38" t="s">
        <v>53</v>
      </c>
      <c r="L163" s="38">
        <v>1000</v>
      </c>
      <c r="M163" s="38" t="s">
        <v>53</v>
      </c>
      <c r="N163" s="38">
        <v>1000</v>
      </c>
      <c r="O163" s="38">
        <v>100</v>
      </c>
      <c r="P163" s="38">
        <v>2</v>
      </c>
      <c r="Q163" s="38" t="s">
        <v>20</v>
      </c>
      <c r="R163" s="38" t="s">
        <v>21</v>
      </c>
      <c r="S163" s="38" t="s">
        <v>11</v>
      </c>
      <c r="T163" s="38" t="s">
        <v>22</v>
      </c>
      <c r="U163" s="38" t="s">
        <v>6</v>
      </c>
      <c r="V163" s="38" t="s">
        <v>7</v>
      </c>
      <c r="W163" s="38" t="s">
        <v>13</v>
      </c>
      <c r="X163" s="38" t="s">
        <v>7</v>
      </c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</row>
    <row r="164" ht="26.25" customHeight="1" spans="1:34">
      <c r="A164" s="25">
        <v>154</v>
      </c>
      <c r="B164" s="31" t="s">
        <v>443</v>
      </c>
      <c r="C164" s="31" t="s">
        <v>24</v>
      </c>
      <c r="D164" s="25" t="s">
        <v>444</v>
      </c>
      <c r="E164" s="31" t="s">
        <v>34</v>
      </c>
      <c r="F164" s="31" t="s">
        <v>5</v>
      </c>
      <c r="G164" s="31" t="s">
        <v>87</v>
      </c>
      <c r="H164" s="31" t="s">
        <v>137</v>
      </c>
      <c r="I164" s="31" t="s">
        <v>7</v>
      </c>
      <c r="J164" s="31" t="s">
        <v>7</v>
      </c>
      <c r="K164" s="31" t="s">
        <v>53</v>
      </c>
      <c r="L164" s="33">
        <v>750</v>
      </c>
      <c r="M164" s="31" t="s">
        <v>53</v>
      </c>
      <c r="N164" s="33">
        <v>750</v>
      </c>
      <c r="O164" s="33">
        <v>100</v>
      </c>
      <c r="P164" s="33">
        <v>1</v>
      </c>
      <c r="Q164" s="31" t="s">
        <v>58</v>
      </c>
      <c r="R164" s="31" t="s">
        <v>21</v>
      </c>
      <c r="S164" s="31" t="s">
        <v>11</v>
      </c>
      <c r="T164" s="31" t="s">
        <v>22</v>
      </c>
      <c r="U164" s="31" t="s">
        <v>6</v>
      </c>
      <c r="V164" s="31" t="s">
        <v>7</v>
      </c>
      <c r="W164" s="31" t="s">
        <v>13</v>
      </c>
      <c r="X164" s="31" t="s">
        <v>13</v>
      </c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</row>
    <row r="165" ht="12.75" spans="1:24">
      <c r="A165" s="25">
        <v>158</v>
      </c>
      <c r="B165" s="25" t="s">
        <v>445</v>
      </c>
      <c r="C165" s="25" t="s">
        <v>39</v>
      </c>
      <c r="D165" s="25" t="s">
        <v>446</v>
      </c>
      <c r="E165" s="25" t="s">
        <v>123</v>
      </c>
      <c r="F165" s="25" t="s">
        <v>124</v>
      </c>
      <c r="G165" s="25" t="s">
        <v>87</v>
      </c>
      <c r="H165" s="25" t="s">
        <v>126</v>
      </c>
      <c r="I165" s="25" t="s">
        <v>13</v>
      </c>
      <c r="J165" s="25" t="s">
        <v>7</v>
      </c>
      <c r="K165" s="25" t="s">
        <v>53</v>
      </c>
      <c r="L165" s="25">
        <v>400</v>
      </c>
      <c r="M165" s="25" t="s">
        <v>53</v>
      </c>
      <c r="N165" s="25">
        <v>400</v>
      </c>
      <c r="O165" s="28">
        <f t="shared" ref="O165:O168" si="14">N165/L165*100</f>
        <v>100</v>
      </c>
      <c r="P165" s="25">
        <v>1</v>
      </c>
      <c r="Q165" s="25" t="s">
        <v>20</v>
      </c>
      <c r="R165" s="25" t="s">
        <v>21</v>
      </c>
      <c r="S165" s="25" t="s">
        <v>29</v>
      </c>
      <c r="T165" s="25" t="s">
        <v>22</v>
      </c>
      <c r="U165" s="25" t="s">
        <v>140</v>
      </c>
      <c r="V165" s="25" t="s">
        <v>7</v>
      </c>
      <c r="W165" s="25" t="s">
        <v>13</v>
      </c>
      <c r="X165" s="25" t="s">
        <v>13</v>
      </c>
    </row>
    <row r="166" ht="12.75" spans="1:24">
      <c r="A166" s="25">
        <v>162</v>
      </c>
      <c r="B166" s="25" t="s">
        <v>225</v>
      </c>
      <c r="C166" s="25" t="s">
        <v>24</v>
      </c>
      <c r="D166" s="25"/>
      <c r="E166" s="25" t="s">
        <v>3</v>
      </c>
      <c r="F166" s="25" t="s">
        <v>447</v>
      </c>
      <c r="G166" s="25" t="s">
        <v>18</v>
      </c>
      <c r="H166" s="25" t="s">
        <v>19</v>
      </c>
      <c r="I166" s="25" t="s">
        <v>7</v>
      </c>
      <c r="J166" s="25" t="s">
        <v>13</v>
      </c>
      <c r="K166" s="25" t="s">
        <v>53</v>
      </c>
      <c r="L166" s="25">
        <v>1200</v>
      </c>
      <c r="M166" s="25" t="s">
        <v>53</v>
      </c>
      <c r="N166" s="25">
        <v>500</v>
      </c>
      <c r="O166" s="28">
        <f t="shared" si="14"/>
        <v>41.6666666666667</v>
      </c>
      <c r="P166" s="25">
        <v>5</v>
      </c>
      <c r="Q166" s="25" t="s">
        <v>9</v>
      </c>
      <c r="R166" s="25" t="s">
        <v>10</v>
      </c>
      <c r="S166" s="25" t="s">
        <v>11</v>
      </c>
      <c r="T166" s="25" t="s">
        <v>22</v>
      </c>
      <c r="U166" s="25" t="s">
        <v>6</v>
      </c>
      <c r="V166" s="25" t="s">
        <v>13</v>
      </c>
      <c r="W166" s="25" t="s">
        <v>7</v>
      </c>
      <c r="X166" s="25" t="s">
        <v>7</v>
      </c>
    </row>
    <row r="167" ht="12.75" spans="1:31">
      <c r="A167" s="25">
        <v>166</v>
      </c>
      <c r="B167" s="26" t="s">
        <v>448</v>
      </c>
      <c r="C167" s="26" t="s">
        <v>39</v>
      </c>
      <c r="D167" s="25" t="s">
        <v>449</v>
      </c>
      <c r="E167" s="26" t="s">
        <v>26</v>
      </c>
      <c r="F167" s="26" t="s">
        <v>450</v>
      </c>
      <c r="G167" s="26" t="s">
        <v>87</v>
      </c>
      <c r="H167" s="26" t="s">
        <v>19</v>
      </c>
      <c r="I167" s="26" t="s">
        <v>7</v>
      </c>
      <c r="J167" s="26" t="s">
        <v>7</v>
      </c>
      <c r="K167" s="26" t="s">
        <v>53</v>
      </c>
      <c r="L167" s="26">
        <v>900</v>
      </c>
      <c r="M167" s="26" t="s">
        <v>53</v>
      </c>
      <c r="N167" s="26">
        <v>900</v>
      </c>
      <c r="O167" s="29">
        <f t="shared" si="14"/>
        <v>100</v>
      </c>
      <c r="P167" s="26">
        <v>2</v>
      </c>
      <c r="Q167" s="26" t="s">
        <v>20</v>
      </c>
      <c r="R167" s="26" t="s">
        <v>21</v>
      </c>
      <c r="S167" s="26" t="s">
        <v>36</v>
      </c>
      <c r="T167" s="26" t="s">
        <v>22</v>
      </c>
      <c r="U167" s="26" t="s">
        <v>6</v>
      </c>
      <c r="V167" s="26" t="s">
        <v>7</v>
      </c>
      <c r="W167" s="26" t="s">
        <v>13</v>
      </c>
      <c r="X167" s="26" t="s">
        <v>13</v>
      </c>
      <c r="Y167" s="26" t="s">
        <v>451</v>
      </c>
      <c r="Z167" s="29"/>
      <c r="AA167" s="29"/>
      <c r="AB167" s="29"/>
      <c r="AC167" s="29"/>
      <c r="AD167" s="29"/>
      <c r="AE167" s="29"/>
    </row>
    <row r="168" ht="12.75" spans="1:31">
      <c r="A168" s="25">
        <v>167</v>
      </c>
      <c r="B168" s="26" t="s">
        <v>452</v>
      </c>
      <c r="C168" s="26" t="s">
        <v>15</v>
      </c>
      <c r="D168" s="25" t="s">
        <v>175</v>
      </c>
      <c r="E168" s="26" t="s">
        <v>3</v>
      </c>
      <c r="F168" s="26" t="s">
        <v>453</v>
      </c>
      <c r="G168" s="26" t="s">
        <v>80</v>
      </c>
      <c r="H168" s="26" t="s">
        <v>19</v>
      </c>
      <c r="I168" s="26" t="s">
        <v>13</v>
      </c>
      <c r="J168" s="26" t="s">
        <v>7</v>
      </c>
      <c r="K168" s="26" t="s">
        <v>53</v>
      </c>
      <c r="L168" s="26">
        <v>500</v>
      </c>
      <c r="M168" s="26" t="s">
        <v>53</v>
      </c>
      <c r="N168" s="26">
        <v>500</v>
      </c>
      <c r="O168" s="29">
        <f t="shared" si="14"/>
        <v>100</v>
      </c>
      <c r="P168" s="26">
        <v>3</v>
      </c>
      <c r="Q168" s="26" t="s">
        <v>20</v>
      </c>
      <c r="R168" s="26" t="s">
        <v>21</v>
      </c>
      <c r="S168" s="26" t="s">
        <v>54</v>
      </c>
      <c r="T168" s="26" t="s">
        <v>22</v>
      </c>
      <c r="U168" s="26" t="s">
        <v>6</v>
      </c>
      <c r="V168" s="26" t="s">
        <v>7</v>
      </c>
      <c r="W168" s="26" t="s">
        <v>13</v>
      </c>
      <c r="X168" s="26" t="s">
        <v>7</v>
      </c>
      <c r="Y168" s="29"/>
      <c r="Z168" s="29"/>
      <c r="AA168" s="29"/>
      <c r="AB168" s="29"/>
      <c r="AC168" s="29"/>
      <c r="AD168" s="29"/>
      <c r="AE168" s="29"/>
    </row>
  </sheetData>
  <autoFilter xmlns:etc="http://www.wps.cn/officeDocument/2017/etCustomData" ref="K1:K1000" etc:filterBottomFollowUsedRange="0">
    <extLst/>
  </autoFilter>
  <dataValidations count="12">
    <dataValidation type="list" allowBlank="1" showErrorMessage="1" sqref="E40 E161 E163 E16:E17">
      <formula1>"Europe,North America,South America,Latin America,Asia,Africa,Australia"</formula1>
    </dataValidation>
    <dataValidation type="list" allowBlank="1" showErrorMessage="1" sqref="E162 E1:E15 E18:E20 E22:E39 E41:E160 E164:E168">
      <formula1>"Europe,North America,South America,Latin America,Asia,Africa"</formula1>
    </dataValidation>
    <dataValidation type="list" allowBlank="1" showErrorMessage="1" sqref="C1:C20 C22:C168">
      <formula1>"Blockchain,AI,Web Scraping,Bot Development,Mobile App,Web Development,Trading,CMS Development,Desktop App,Others"</formula1>
    </dataValidation>
    <dataValidation type="list" allowBlank="1" showErrorMessage="1" sqref="H1:H20 H22:H168">
      <formula1>"Upwork,Freelancer,Workana,Telegram,Discord,Linkdin,Others"</formula1>
    </dataValidation>
    <dataValidation type="list" allowBlank="1" showErrorMessage="1" sqref="K1:K20 K22:K168 M1:M20 M22:M168">
      <formula1>"0-1000,1000-2000,2000-3000,3000-5000,Over 5000"</formula1>
    </dataValidation>
    <dataValidation type="list" allowBlank="1" showErrorMessage="1" sqref="P1:P20 P22:P168">
      <formula1>"1,2,3,4,5,0"</formula1>
    </dataValidation>
    <dataValidation type="list" allowBlank="1" showErrorMessage="1" sqref="Q1:Q20 Q22:Q168">
      <formula1>"January,Feburary,March,April,May,June,July,Last Year"</formula1>
    </dataValidation>
    <dataValidation type="list" allowBlank="1" showErrorMessage="1" sqref="R1:R20 R22:R168">
      <formula1>"Short Term,Long Term"</formula1>
    </dataValidation>
    <dataValidation type="list" allowBlank="1" showErrorMessage="1" sqref="S1:S20 S22:S168">
      <formula1>"Paypal,Payoneer,Wise,Crypto,Others"</formula1>
    </dataValidation>
    <dataValidation type="list" allowBlank="1" showErrorMessage="1" sqref="T1:T20 T22:T168">
      <formula1>"Weekly,Monthly,Fixed"</formula1>
    </dataValidation>
    <dataValidation type="list" allowBlank="1" showErrorMessage="1" sqref="U1:U20 U22:U168">
      <formula1>"Upwork,Freelancer,Telegram,Discord,Skype,Signal,Teams,WhatsApp,GMail,Slack,Google Chat,Others"</formula1>
    </dataValidation>
    <dataValidation type="list" allowBlank="1" showErrorMessage="1" sqref="I1:J20 I22:J168 V1:X20 V22:X168">
      <formula1>"Yes,No"</formula1>
    </dataValidation>
  </dataValidations>
  <hyperlinks>
    <hyperlink ref="D41" r:id="rId1" display="Dedust, Ston.fi, API integration, Next.js, Node.js"/>
    <hyperlink ref="D151" r:id="rId2" display="NFT marketplace project using Next.js + Shyft.io API.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31"/>
  <sheetViews>
    <sheetView workbookViewId="0">
      <selection activeCell="A1" sqref="A1"/>
    </sheetView>
  </sheetViews>
  <sheetFormatPr defaultColWidth="12.6285714285714" defaultRowHeight="15.75" customHeight="1"/>
  <cols>
    <col min="2" max="2" width="29.752380952381" customWidth="1"/>
    <col min="3" max="3" width="100.133333333333" customWidth="1"/>
    <col min="4" max="4" width="16.5047619047619" customWidth="1"/>
    <col min="7" max="7" width="15.3809523809524" customWidth="1"/>
    <col min="10" max="10" width="18.752380952381" customWidth="1"/>
    <col min="12" max="12" width="19" customWidth="1"/>
    <col min="24" max="24" width="18.3809523809524" customWidth="1"/>
  </cols>
  <sheetData>
    <row r="1" ht="57" customHeight="1" spans="1:33">
      <c r="A1" s="24" t="s">
        <v>93</v>
      </c>
      <c r="B1" s="24" t="s">
        <v>94</v>
      </c>
      <c r="C1" s="24" t="s">
        <v>95</v>
      </c>
      <c r="D1" s="24" t="s">
        <v>96</v>
      </c>
      <c r="E1" s="24" t="s">
        <v>97</v>
      </c>
      <c r="F1" s="24" t="s">
        <v>98</v>
      </c>
      <c r="G1" s="24" t="s">
        <v>99</v>
      </c>
      <c r="H1" s="24" t="s">
        <v>100</v>
      </c>
      <c r="I1" s="24" t="s">
        <v>101</v>
      </c>
      <c r="J1" s="24" t="s">
        <v>102</v>
      </c>
      <c r="K1" s="24" t="s">
        <v>103</v>
      </c>
      <c r="L1" s="24" t="s">
        <v>104</v>
      </c>
      <c r="M1" s="24" t="s">
        <v>105</v>
      </c>
      <c r="N1" s="24" t="s">
        <v>106</v>
      </c>
      <c r="O1" s="24" t="s">
        <v>107</v>
      </c>
      <c r="P1" s="24" t="s">
        <v>108</v>
      </c>
      <c r="Q1" s="24" t="s">
        <v>109</v>
      </c>
      <c r="R1" s="24" t="s">
        <v>110</v>
      </c>
      <c r="S1" s="24" t="s">
        <v>111</v>
      </c>
      <c r="T1" s="24" t="s">
        <v>112</v>
      </c>
      <c r="U1" s="24" t="s">
        <v>113</v>
      </c>
      <c r="V1" s="24" t="s">
        <v>114</v>
      </c>
      <c r="W1" s="24" t="s">
        <v>115</v>
      </c>
      <c r="X1" s="24" t="s">
        <v>116</v>
      </c>
      <c r="Y1" s="30" t="s">
        <v>117</v>
      </c>
      <c r="Z1" s="24"/>
      <c r="AA1" s="24"/>
      <c r="AB1" s="24"/>
      <c r="AC1" s="24"/>
      <c r="AD1" s="24"/>
      <c r="AE1" s="24"/>
      <c r="AF1" s="24"/>
      <c r="AG1" s="24"/>
    </row>
    <row r="2" ht="26.25" customHeight="1" spans="1:23">
      <c r="A2" s="25" t="s">
        <v>0</v>
      </c>
      <c r="B2" s="25" t="s">
        <v>1</v>
      </c>
      <c r="C2" s="50" t="s">
        <v>2</v>
      </c>
      <c r="D2" s="25" t="s">
        <v>3</v>
      </c>
      <c r="E2" s="25" t="s">
        <v>4</v>
      </c>
      <c r="F2" s="25" t="s">
        <v>5</v>
      </c>
      <c r="G2" s="25" t="s">
        <v>6</v>
      </c>
      <c r="H2" s="25" t="s">
        <v>7</v>
      </c>
      <c r="I2" s="25" t="s">
        <v>7</v>
      </c>
      <c r="J2" s="25" t="s">
        <v>8</v>
      </c>
      <c r="K2" s="25">
        <v>35000</v>
      </c>
      <c r="L2" s="25" t="s">
        <v>8</v>
      </c>
      <c r="M2" s="25">
        <v>15000</v>
      </c>
      <c r="N2" s="28">
        <f t="shared" ref="N2:N3" si="0">M2/K2*100</f>
        <v>42.8571428571429</v>
      </c>
      <c r="O2" s="25">
        <v>1</v>
      </c>
      <c r="P2" s="25" t="s">
        <v>9</v>
      </c>
      <c r="Q2" s="25" t="s">
        <v>10</v>
      </c>
      <c r="R2" s="25" t="s">
        <v>11</v>
      </c>
      <c r="S2" s="25" t="s">
        <v>12</v>
      </c>
      <c r="T2" s="25" t="s">
        <v>6</v>
      </c>
      <c r="U2" s="25" t="s">
        <v>13</v>
      </c>
      <c r="V2" s="25" t="s">
        <v>13</v>
      </c>
      <c r="W2" s="25" t="s">
        <v>7</v>
      </c>
    </row>
    <row r="3" ht="12.75" spans="1:23">
      <c r="A3" s="25" t="s">
        <v>229</v>
      </c>
      <c r="B3" s="25" t="s">
        <v>24</v>
      </c>
      <c r="C3" s="50" t="s">
        <v>230</v>
      </c>
      <c r="D3" s="25" t="s">
        <v>26</v>
      </c>
      <c r="E3" s="25" t="s">
        <v>27</v>
      </c>
      <c r="F3" s="25" t="s">
        <v>5</v>
      </c>
      <c r="G3" s="25" t="s">
        <v>6</v>
      </c>
      <c r="H3" s="25" t="s">
        <v>7</v>
      </c>
      <c r="I3" s="25" t="s">
        <v>13</v>
      </c>
      <c r="J3" s="25" t="s">
        <v>75</v>
      </c>
      <c r="K3" s="25">
        <v>1500</v>
      </c>
      <c r="L3" s="25" t="s">
        <v>53</v>
      </c>
      <c r="M3" s="25">
        <v>300</v>
      </c>
      <c r="N3" s="28">
        <f t="shared" si="0"/>
        <v>20</v>
      </c>
      <c r="O3" s="25">
        <v>3</v>
      </c>
      <c r="P3" s="25" t="s">
        <v>58</v>
      </c>
      <c r="Q3" s="25" t="s">
        <v>21</v>
      </c>
      <c r="R3" s="25" t="s">
        <v>11</v>
      </c>
      <c r="S3" s="25" t="s">
        <v>22</v>
      </c>
      <c r="T3" s="25" t="s">
        <v>6</v>
      </c>
      <c r="U3" s="25" t="s">
        <v>13</v>
      </c>
      <c r="V3" s="25" t="s">
        <v>7</v>
      </c>
      <c r="W3" s="25" t="s">
        <v>7</v>
      </c>
    </row>
    <row r="4" ht="12.75" spans="1:23">
      <c r="A4" s="25" t="s">
        <v>231</v>
      </c>
      <c r="B4" s="25" t="s">
        <v>39</v>
      </c>
      <c r="C4" s="50" t="s">
        <v>232</v>
      </c>
      <c r="D4" s="25" t="s">
        <v>34</v>
      </c>
      <c r="E4" s="25" t="s">
        <v>5</v>
      </c>
      <c r="F4" s="25" t="s">
        <v>121</v>
      </c>
      <c r="G4" s="25" t="s">
        <v>19</v>
      </c>
      <c r="H4" s="25" t="s">
        <v>7</v>
      </c>
      <c r="I4" s="25" t="s">
        <v>7</v>
      </c>
      <c r="J4" s="25" t="s">
        <v>75</v>
      </c>
      <c r="K4" s="25">
        <v>2000</v>
      </c>
      <c r="L4" s="25" t="s">
        <v>75</v>
      </c>
      <c r="M4" s="25">
        <v>2000</v>
      </c>
      <c r="N4" s="25">
        <v>100</v>
      </c>
      <c r="O4" s="25">
        <v>1</v>
      </c>
      <c r="P4" s="25" t="s">
        <v>20</v>
      </c>
      <c r="Q4" s="25" t="s">
        <v>21</v>
      </c>
      <c r="R4" s="25" t="s">
        <v>11</v>
      </c>
      <c r="S4" s="25" t="s">
        <v>12</v>
      </c>
      <c r="T4" s="25" t="s">
        <v>83</v>
      </c>
      <c r="U4" s="25" t="s">
        <v>13</v>
      </c>
      <c r="V4" s="25" t="s">
        <v>13</v>
      </c>
      <c r="W4" s="25" t="s">
        <v>13</v>
      </c>
    </row>
    <row r="5" ht="12.75" spans="1:23">
      <c r="A5" s="25" t="s">
        <v>233</v>
      </c>
      <c r="B5" s="25" t="s">
        <v>29</v>
      </c>
      <c r="C5" s="50" t="s">
        <v>234</v>
      </c>
      <c r="D5" s="25" t="s">
        <v>3</v>
      </c>
      <c r="E5" s="25" t="s">
        <v>235</v>
      </c>
      <c r="F5" s="25" t="s">
        <v>42</v>
      </c>
      <c r="G5" s="25" t="s">
        <v>19</v>
      </c>
      <c r="H5" s="25" t="s">
        <v>7</v>
      </c>
      <c r="I5" s="25" t="s">
        <v>7</v>
      </c>
      <c r="J5" s="25" t="s">
        <v>75</v>
      </c>
      <c r="K5" s="25">
        <v>1400</v>
      </c>
      <c r="L5" s="25" t="s">
        <v>75</v>
      </c>
      <c r="M5" s="25">
        <v>1000</v>
      </c>
      <c r="N5" s="25">
        <v>90</v>
      </c>
      <c r="O5" s="25">
        <v>3</v>
      </c>
      <c r="P5" s="25" t="s">
        <v>35</v>
      </c>
      <c r="Q5" s="25" t="s">
        <v>21</v>
      </c>
      <c r="R5" s="25" t="s">
        <v>11</v>
      </c>
      <c r="S5" s="25" t="s">
        <v>22</v>
      </c>
      <c r="T5" s="25" t="s">
        <v>83</v>
      </c>
      <c r="U5" s="25" t="s">
        <v>7</v>
      </c>
      <c r="V5" s="25" t="s">
        <v>7</v>
      </c>
      <c r="W5" s="25" t="s">
        <v>7</v>
      </c>
    </row>
    <row r="6" ht="12.75" spans="1:23">
      <c r="A6" s="25" t="s">
        <v>118</v>
      </c>
      <c r="B6" s="25" t="s">
        <v>39</v>
      </c>
      <c r="C6" s="50" t="s">
        <v>119</v>
      </c>
      <c r="D6" s="25" t="s">
        <v>26</v>
      </c>
      <c r="E6" s="25" t="s">
        <v>120</v>
      </c>
      <c r="F6" s="25" t="s">
        <v>121</v>
      </c>
      <c r="G6" s="25" t="s">
        <v>19</v>
      </c>
      <c r="H6" s="25" t="s">
        <v>7</v>
      </c>
      <c r="I6" s="25" t="s">
        <v>7</v>
      </c>
      <c r="J6" s="25" t="s">
        <v>46</v>
      </c>
      <c r="L6" s="25" t="s">
        <v>53</v>
      </c>
      <c r="M6" s="25">
        <v>0</v>
      </c>
      <c r="O6" s="25">
        <v>0</v>
      </c>
      <c r="P6" s="25" t="s">
        <v>58</v>
      </c>
      <c r="Q6" s="25" t="s">
        <v>21</v>
      </c>
      <c r="R6" s="25" t="s">
        <v>29</v>
      </c>
      <c r="S6" s="25" t="s">
        <v>12</v>
      </c>
      <c r="T6" s="25" t="s">
        <v>83</v>
      </c>
      <c r="U6" s="25" t="s">
        <v>13</v>
      </c>
      <c r="V6" s="25" t="s">
        <v>13</v>
      </c>
      <c r="W6" s="25" t="s">
        <v>7</v>
      </c>
    </row>
    <row r="7" ht="12.75" spans="1:23">
      <c r="A7" s="25" t="s">
        <v>118</v>
      </c>
      <c r="B7" s="25" t="s">
        <v>39</v>
      </c>
      <c r="C7" s="50" t="s">
        <v>122</v>
      </c>
      <c r="D7" s="25" t="s">
        <v>123</v>
      </c>
      <c r="E7" s="25" t="s">
        <v>124</v>
      </c>
      <c r="F7" s="25" t="s">
        <v>125</v>
      </c>
      <c r="G7" s="25" t="s">
        <v>126</v>
      </c>
      <c r="H7" s="25" t="s">
        <v>7</v>
      </c>
      <c r="I7" s="25" t="s">
        <v>7</v>
      </c>
      <c r="J7" s="25" t="s">
        <v>46</v>
      </c>
      <c r="K7" s="25">
        <v>5000</v>
      </c>
      <c r="L7" s="25" t="s">
        <v>53</v>
      </c>
      <c r="M7" s="25">
        <v>1000</v>
      </c>
      <c r="N7" s="25">
        <v>20</v>
      </c>
      <c r="O7" s="25">
        <v>1</v>
      </c>
      <c r="P7" s="25" t="s">
        <v>58</v>
      </c>
      <c r="Q7" s="25" t="s">
        <v>21</v>
      </c>
      <c r="R7" s="25" t="s">
        <v>29</v>
      </c>
      <c r="S7" s="25" t="s">
        <v>22</v>
      </c>
      <c r="T7" s="25" t="s">
        <v>29</v>
      </c>
      <c r="U7" s="25" t="s">
        <v>7</v>
      </c>
      <c r="V7" s="25" t="s">
        <v>13</v>
      </c>
      <c r="W7" s="25" t="s">
        <v>7</v>
      </c>
    </row>
    <row r="8" ht="12.75" spans="1:23">
      <c r="A8" s="25" t="s">
        <v>236</v>
      </c>
      <c r="B8" s="25" t="s">
        <v>1</v>
      </c>
      <c r="C8" s="50" t="s">
        <v>237</v>
      </c>
      <c r="D8" s="25" t="s">
        <v>26</v>
      </c>
      <c r="E8" s="25" t="s">
        <v>120</v>
      </c>
      <c r="F8" s="25" t="s">
        <v>168</v>
      </c>
      <c r="G8" s="25" t="s">
        <v>19</v>
      </c>
      <c r="H8" s="25" t="s">
        <v>7</v>
      </c>
      <c r="I8" s="25" t="s">
        <v>7</v>
      </c>
      <c r="J8" s="25" t="s">
        <v>75</v>
      </c>
      <c r="K8" s="25">
        <v>1600</v>
      </c>
      <c r="L8" s="25" t="s">
        <v>75</v>
      </c>
      <c r="M8" s="25">
        <v>0</v>
      </c>
      <c r="N8" s="46">
        <v>0.8</v>
      </c>
      <c r="O8" s="25">
        <v>1</v>
      </c>
      <c r="P8" s="25" t="s">
        <v>130</v>
      </c>
      <c r="Q8" s="25" t="s">
        <v>10</v>
      </c>
      <c r="R8" s="25" t="s">
        <v>11</v>
      </c>
      <c r="S8" s="25" t="s">
        <v>12</v>
      </c>
      <c r="T8" s="25" t="s">
        <v>6</v>
      </c>
      <c r="U8" s="25" t="s">
        <v>13</v>
      </c>
      <c r="V8" s="25" t="s">
        <v>7</v>
      </c>
      <c r="W8" s="25" t="s">
        <v>7</v>
      </c>
    </row>
    <row r="9" ht="12.75" spans="1:23">
      <c r="A9" s="25" t="s">
        <v>14</v>
      </c>
      <c r="B9" s="25" t="s">
        <v>15</v>
      </c>
      <c r="C9" s="50" t="s">
        <v>16</v>
      </c>
      <c r="D9" s="25" t="s">
        <v>3</v>
      </c>
      <c r="E9" s="25" t="s">
        <v>17</v>
      </c>
      <c r="F9" s="25" t="s">
        <v>18</v>
      </c>
      <c r="G9" s="25" t="s">
        <v>19</v>
      </c>
      <c r="H9" s="25" t="s">
        <v>13</v>
      </c>
      <c r="I9" s="25" t="s">
        <v>13</v>
      </c>
      <c r="J9" s="25" t="s">
        <v>8</v>
      </c>
      <c r="K9" s="25">
        <v>7800</v>
      </c>
      <c r="L9" s="25" t="s">
        <v>8</v>
      </c>
      <c r="M9" s="25">
        <v>7800</v>
      </c>
      <c r="N9" s="25">
        <v>100</v>
      </c>
      <c r="O9" s="25">
        <v>1</v>
      </c>
      <c r="P9" s="25" t="s">
        <v>20</v>
      </c>
      <c r="Q9" s="25" t="s">
        <v>21</v>
      </c>
      <c r="R9" s="25" t="s">
        <v>11</v>
      </c>
      <c r="S9" s="25" t="s">
        <v>22</v>
      </c>
      <c r="T9" s="25" t="s">
        <v>6</v>
      </c>
      <c r="U9" s="25" t="s">
        <v>13</v>
      </c>
      <c r="V9" s="25" t="s">
        <v>13</v>
      </c>
      <c r="W9" s="25" t="s">
        <v>13</v>
      </c>
    </row>
    <row r="10" ht="12.75" spans="1:23">
      <c r="A10" s="25" t="s">
        <v>23</v>
      </c>
      <c r="B10" s="25" t="s">
        <v>24</v>
      </c>
      <c r="C10" s="50" t="s">
        <v>25</v>
      </c>
      <c r="D10" s="25" t="s">
        <v>26</v>
      </c>
      <c r="E10" s="25" t="s">
        <v>27</v>
      </c>
      <c r="F10" s="25" t="s">
        <v>28</v>
      </c>
      <c r="G10" s="25" t="s">
        <v>29</v>
      </c>
      <c r="H10" s="25" t="s">
        <v>7</v>
      </c>
      <c r="I10" s="25" t="s">
        <v>7</v>
      </c>
      <c r="J10" s="25" t="s">
        <v>8</v>
      </c>
      <c r="L10" s="25" t="s">
        <v>8</v>
      </c>
      <c r="M10" s="25">
        <v>5000</v>
      </c>
      <c r="O10" s="25">
        <v>1</v>
      </c>
      <c r="P10" s="25" t="s">
        <v>30</v>
      </c>
      <c r="Q10" s="25" t="s">
        <v>10</v>
      </c>
      <c r="R10" s="25" t="s">
        <v>11</v>
      </c>
      <c r="S10" s="25" t="s">
        <v>12</v>
      </c>
      <c r="T10" s="25" t="s">
        <v>6</v>
      </c>
      <c r="U10" s="25" t="s">
        <v>13</v>
      </c>
      <c r="V10" s="25" t="s">
        <v>13</v>
      </c>
      <c r="W10" s="25" t="s">
        <v>7</v>
      </c>
    </row>
    <row r="11" ht="12.75" spans="1:23">
      <c r="A11" s="25" t="s">
        <v>238</v>
      </c>
      <c r="B11" s="25" t="s">
        <v>15</v>
      </c>
      <c r="C11" s="51" t="s">
        <v>239</v>
      </c>
      <c r="D11" s="25" t="s">
        <v>26</v>
      </c>
      <c r="E11" s="25" t="s">
        <v>240</v>
      </c>
      <c r="F11" s="25" t="s">
        <v>18</v>
      </c>
      <c r="G11" s="25" t="s">
        <v>6</v>
      </c>
      <c r="H11" s="25" t="s">
        <v>7</v>
      </c>
      <c r="I11" s="25" t="s">
        <v>13</v>
      </c>
      <c r="J11" s="25" t="s">
        <v>75</v>
      </c>
      <c r="K11" s="25">
        <v>1500</v>
      </c>
      <c r="L11" s="25" t="s">
        <v>75</v>
      </c>
      <c r="M11" s="25">
        <v>1000</v>
      </c>
      <c r="N11" s="25">
        <v>90</v>
      </c>
      <c r="O11" s="25">
        <v>3</v>
      </c>
      <c r="P11" s="25" t="s">
        <v>58</v>
      </c>
      <c r="Q11" s="25" t="s">
        <v>10</v>
      </c>
      <c r="R11" s="25" t="s">
        <v>11</v>
      </c>
      <c r="S11" s="25" t="s">
        <v>22</v>
      </c>
      <c r="T11" s="25" t="s">
        <v>6</v>
      </c>
      <c r="U11" s="25" t="s">
        <v>7</v>
      </c>
      <c r="V11" s="25" t="s">
        <v>13</v>
      </c>
      <c r="W11" s="25" t="s">
        <v>7</v>
      </c>
    </row>
    <row r="12" ht="12.75" spans="1:23">
      <c r="A12" s="25" t="s">
        <v>241</v>
      </c>
      <c r="B12" s="25" t="s">
        <v>29</v>
      </c>
      <c r="C12" s="50" t="s">
        <v>242</v>
      </c>
      <c r="D12" s="25" t="s">
        <v>26</v>
      </c>
      <c r="E12" s="25" t="s">
        <v>27</v>
      </c>
      <c r="F12" s="25" t="s">
        <v>18</v>
      </c>
      <c r="G12" s="25" t="s">
        <v>6</v>
      </c>
      <c r="H12" s="25" t="s">
        <v>7</v>
      </c>
      <c r="I12" s="25" t="s">
        <v>7</v>
      </c>
      <c r="J12" s="25" t="s">
        <v>75</v>
      </c>
      <c r="K12" s="25">
        <v>1700</v>
      </c>
      <c r="L12" s="25" t="s">
        <v>53</v>
      </c>
      <c r="M12" s="25">
        <v>0</v>
      </c>
      <c r="N12" s="46">
        <v>0</v>
      </c>
      <c r="O12" s="25">
        <v>2</v>
      </c>
      <c r="P12" s="25" t="s">
        <v>58</v>
      </c>
      <c r="Q12" s="25" t="s">
        <v>21</v>
      </c>
      <c r="R12" s="25" t="s">
        <v>11</v>
      </c>
      <c r="S12" s="25" t="s">
        <v>22</v>
      </c>
      <c r="T12" s="25" t="s">
        <v>6</v>
      </c>
      <c r="U12" s="25" t="s">
        <v>7</v>
      </c>
      <c r="V12" s="25" t="s">
        <v>13</v>
      </c>
      <c r="W12" s="25" t="s">
        <v>7</v>
      </c>
    </row>
    <row r="13" ht="12.75" spans="3:3">
      <c r="C13" s="27"/>
    </row>
    <row r="14" ht="12.75" spans="3:3">
      <c r="C14" s="27"/>
    </row>
    <row r="15" ht="12.75" spans="3:3">
      <c r="C15" s="27"/>
    </row>
    <row r="16" ht="12.75" spans="3:3">
      <c r="C16" s="27"/>
    </row>
    <row r="17" ht="12.75" spans="3:3">
      <c r="C17" s="25"/>
    </row>
    <row r="18" ht="12.75" spans="3:3">
      <c r="C18" s="25"/>
    </row>
    <row r="19" ht="12.75" spans="3:3">
      <c r="C19" s="25"/>
    </row>
    <row r="20" ht="12.75" spans="3:3">
      <c r="C20" s="25"/>
    </row>
    <row r="21" ht="12.75" spans="3:3">
      <c r="C21" s="25"/>
    </row>
    <row r="22" ht="12.75" spans="3:3">
      <c r="C22" s="25"/>
    </row>
    <row r="23" ht="12.75" spans="3:3">
      <c r="C23" s="25"/>
    </row>
    <row r="24" ht="12.75" spans="3:3">
      <c r="C24" s="25"/>
    </row>
    <row r="25" ht="12.75" spans="3:3">
      <c r="C25" s="25"/>
    </row>
    <row r="26" ht="12.75" spans="3:8">
      <c r="C26" s="25"/>
      <c r="H26" s="25" t="s">
        <v>454</v>
      </c>
    </row>
    <row r="27" ht="12.75" spans="3:3">
      <c r="C27" s="25"/>
    </row>
    <row r="28" ht="12.75" spans="3:3">
      <c r="C28" s="25"/>
    </row>
    <row r="29" ht="12.75" spans="3:3">
      <c r="C29" s="25"/>
    </row>
    <row r="30" ht="12.75" spans="3:3">
      <c r="C30" s="25"/>
    </row>
    <row r="31" ht="12.75" spans="3:3">
      <c r="C31" s="25"/>
    </row>
  </sheetData>
  <dataValidations count="11">
    <dataValidation type="list" allowBlank="1" showErrorMessage="1" sqref="B2:B12">
      <formula1>"Blockchain,AI,Web Scraping,Bot Development,Mobile App,Web Development,Trading,CMS Development,Desktop App,Others"</formula1>
    </dataValidation>
    <dataValidation type="list" allowBlank="1" showErrorMessage="1" sqref="D2:D12">
      <formula1>"Europe,North America,South America,Latin America,Asia,Africa"</formula1>
    </dataValidation>
    <dataValidation type="list" allowBlank="1" showErrorMessage="1" sqref="G2:G12">
      <formula1>"Upwork,Freelancer,Workana,Telegram,Discord,Linkdin,Others"</formula1>
    </dataValidation>
    <dataValidation type="list" allowBlank="1" showErrorMessage="1" sqref="J2:J12 L2:L12">
      <formula1>"0-1000,1000-2000,2000-3000,3000-5000,Over 5000"</formula1>
    </dataValidation>
    <dataValidation type="list" allowBlank="1" showErrorMessage="1" sqref="O2:O12">
      <formula1>"1,2,3,4,5,0"</formula1>
    </dataValidation>
    <dataValidation type="list" allowBlank="1" showErrorMessage="1" sqref="P2:P12">
      <formula1>"January,Feburary,March,April,May,June,July,Last Year"</formula1>
    </dataValidation>
    <dataValidation type="list" allowBlank="1" showErrorMessage="1" sqref="Q2:Q12">
      <formula1>"Short Term,Long Term"</formula1>
    </dataValidation>
    <dataValidation type="list" allowBlank="1" showErrorMessage="1" sqref="R2:R12">
      <formula1>"Paypal,Payoneer,Wise,Crypto,Others"</formula1>
    </dataValidation>
    <dataValidation type="list" allowBlank="1" showErrorMessage="1" sqref="S2:S12">
      <formula1>"Weekly,Monthly,Fixed"</formula1>
    </dataValidation>
    <dataValidation type="list" allowBlank="1" showErrorMessage="1" sqref="T2:T12">
      <formula1>"Upwork,Freelancer,Telegram,Discord,Skype,Signal,Teams,WhatsApp,GMail,Slack,Google Chat,Others"</formula1>
    </dataValidation>
    <dataValidation type="list" allowBlank="1" showErrorMessage="1" sqref="H2:I12 U2:W12">
      <formula1>"Yes,No"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31"/>
  <sheetViews>
    <sheetView workbookViewId="0">
      <selection activeCell="A1" sqref="A1"/>
    </sheetView>
  </sheetViews>
  <sheetFormatPr defaultColWidth="12.6285714285714" defaultRowHeight="15.75" customHeight="1"/>
  <cols>
    <col min="2" max="2" width="20.1333333333333" customWidth="1"/>
    <col min="3" max="3" width="70.5047619047619" customWidth="1"/>
    <col min="4" max="4" width="21.8761904761905" customWidth="1"/>
    <col min="10" max="10" width="17.752380952381" customWidth="1"/>
    <col min="24" max="24" width="56" customWidth="1"/>
  </cols>
  <sheetData>
    <row r="1" ht="57" customHeight="1" spans="1:33">
      <c r="A1" s="24" t="s">
        <v>93</v>
      </c>
      <c r="B1" s="24" t="s">
        <v>94</v>
      </c>
      <c r="C1" s="24" t="s">
        <v>95</v>
      </c>
      <c r="D1" s="24" t="s">
        <v>96</v>
      </c>
      <c r="E1" s="24" t="s">
        <v>97</v>
      </c>
      <c r="F1" s="24" t="s">
        <v>98</v>
      </c>
      <c r="G1" s="24" t="s">
        <v>99</v>
      </c>
      <c r="H1" s="24" t="s">
        <v>100</v>
      </c>
      <c r="I1" s="24" t="s">
        <v>101</v>
      </c>
      <c r="J1" s="24" t="s">
        <v>102</v>
      </c>
      <c r="K1" s="24" t="s">
        <v>103</v>
      </c>
      <c r="L1" s="24" t="s">
        <v>104</v>
      </c>
      <c r="M1" s="24" t="s">
        <v>105</v>
      </c>
      <c r="N1" s="24" t="s">
        <v>106</v>
      </c>
      <c r="O1" s="24" t="s">
        <v>107</v>
      </c>
      <c r="P1" s="24" t="s">
        <v>108</v>
      </c>
      <c r="Q1" s="24" t="s">
        <v>109</v>
      </c>
      <c r="R1" s="24" t="s">
        <v>110</v>
      </c>
      <c r="S1" s="24" t="s">
        <v>111</v>
      </c>
      <c r="T1" s="24" t="s">
        <v>112</v>
      </c>
      <c r="U1" s="24" t="s">
        <v>113</v>
      </c>
      <c r="V1" s="24" t="s">
        <v>114</v>
      </c>
      <c r="W1" s="24" t="s">
        <v>115</v>
      </c>
      <c r="X1" s="24" t="s">
        <v>116</v>
      </c>
      <c r="Y1" s="30" t="s">
        <v>117</v>
      </c>
      <c r="Z1" s="24"/>
      <c r="AA1" s="24"/>
      <c r="AB1" s="24"/>
      <c r="AC1" s="24"/>
      <c r="AD1" s="24"/>
      <c r="AE1" s="24"/>
      <c r="AF1" s="24"/>
      <c r="AG1" s="24"/>
    </row>
    <row r="2" ht="26.25" customHeight="1" spans="1:23">
      <c r="A2" s="25" t="s">
        <v>243</v>
      </c>
      <c r="B2" s="25" t="s">
        <v>24</v>
      </c>
      <c r="C2" s="25" t="s">
        <v>244</v>
      </c>
      <c r="D2" s="25" t="s">
        <v>3</v>
      </c>
      <c r="E2" s="25" t="s">
        <v>184</v>
      </c>
      <c r="F2" s="25" t="s">
        <v>87</v>
      </c>
      <c r="G2" s="25" t="s">
        <v>19</v>
      </c>
      <c r="H2" s="25" t="s">
        <v>7</v>
      </c>
      <c r="I2" s="25" t="s">
        <v>7</v>
      </c>
      <c r="J2" s="25" t="s">
        <v>75</v>
      </c>
      <c r="K2" s="25">
        <v>1400</v>
      </c>
      <c r="L2" s="25" t="s">
        <v>75</v>
      </c>
      <c r="M2" s="25">
        <v>1400</v>
      </c>
      <c r="N2" s="28">
        <f>M2/K2*100</f>
        <v>100</v>
      </c>
      <c r="O2" s="25">
        <v>2</v>
      </c>
      <c r="P2" s="25" t="s">
        <v>20</v>
      </c>
      <c r="Q2" s="25" t="s">
        <v>21</v>
      </c>
      <c r="R2" s="25" t="s">
        <v>11</v>
      </c>
      <c r="S2" s="25" t="s">
        <v>22</v>
      </c>
      <c r="T2" s="25" t="s">
        <v>6</v>
      </c>
      <c r="U2" s="25" t="s">
        <v>7</v>
      </c>
      <c r="V2" s="25" t="s">
        <v>13</v>
      </c>
      <c r="W2" s="25" t="s">
        <v>13</v>
      </c>
    </row>
    <row r="3" ht="16.5" customHeight="1" spans="1:23">
      <c r="A3" s="25" t="s">
        <v>245</v>
      </c>
      <c r="B3" s="25" t="s">
        <v>246</v>
      </c>
      <c r="C3" s="25" t="s">
        <v>247</v>
      </c>
      <c r="D3" s="25" t="s">
        <v>34</v>
      </c>
      <c r="E3" s="25" t="s">
        <v>5</v>
      </c>
      <c r="F3" s="25" t="s">
        <v>87</v>
      </c>
      <c r="G3" s="25" t="s">
        <v>29</v>
      </c>
      <c r="H3" s="25" t="s">
        <v>7</v>
      </c>
      <c r="I3" s="25" t="s">
        <v>13</v>
      </c>
      <c r="J3" s="25" t="s">
        <v>75</v>
      </c>
      <c r="K3" s="25">
        <v>1800</v>
      </c>
      <c r="L3" s="25" t="s">
        <v>53</v>
      </c>
      <c r="M3" s="25">
        <v>0</v>
      </c>
      <c r="N3" s="25">
        <v>0</v>
      </c>
      <c r="O3" s="25">
        <v>2</v>
      </c>
      <c r="P3" s="25" t="s">
        <v>58</v>
      </c>
      <c r="Q3" s="25" t="s">
        <v>21</v>
      </c>
      <c r="R3" s="25" t="s">
        <v>11</v>
      </c>
      <c r="S3" s="25" t="s">
        <v>22</v>
      </c>
      <c r="T3" s="25" t="s">
        <v>68</v>
      </c>
      <c r="U3" s="25" t="s">
        <v>7</v>
      </c>
      <c r="V3" s="25" t="s">
        <v>13</v>
      </c>
      <c r="W3" s="25" t="s">
        <v>7</v>
      </c>
    </row>
    <row r="4" ht="12.75" spans="1:23">
      <c r="A4" s="25" t="s">
        <v>127</v>
      </c>
      <c r="B4" s="25" t="s">
        <v>24</v>
      </c>
      <c r="C4" s="25" t="s">
        <v>128</v>
      </c>
      <c r="D4" s="25" t="s">
        <v>34</v>
      </c>
      <c r="E4" s="25" t="s">
        <v>5</v>
      </c>
      <c r="F4" s="25" t="s">
        <v>28</v>
      </c>
      <c r="G4" s="25" t="s">
        <v>19</v>
      </c>
      <c r="H4" s="25" t="s">
        <v>7</v>
      </c>
      <c r="I4" s="25" t="s">
        <v>7</v>
      </c>
      <c r="J4" s="25" t="s">
        <v>46</v>
      </c>
      <c r="K4" s="25">
        <v>5000</v>
      </c>
      <c r="L4" s="25" t="s">
        <v>46</v>
      </c>
      <c r="M4" s="25">
        <v>3000</v>
      </c>
      <c r="N4" s="25">
        <v>100</v>
      </c>
      <c r="O4" s="25">
        <v>3</v>
      </c>
      <c r="P4" s="25" t="s">
        <v>20</v>
      </c>
      <c r="Q4" s="25" t="s">
        <v>10</v>
      </c>
      <c r="R4" s="25" t="s">
        <v>11</v>
      </c>
      <c r="S4" s="25" t="s">
        <v>22</v>
      </c>
      <c r="T4" s="25" t="s">
        <v>6</v>
      </c>
      <c r="U4" s="25" t="s">
        <v>13</v>
      </c>
      <c r="V4" s="25" t="s">
        <v>7</v>
      </c>
      <c r="W4" s="25" t="s">
        <v>13</v>
      </c>
    </row>
    <row r="5" ht="12.75" spans="1:23">
      <c r="A5" s="25" t="s">
        <v>347</v>
      </c>
      <c r="B5" s="25" t="s">
        <v>15</v>
      </c>
      <c r="C5" s="25" t="s">
        <v>348</v>
      </c>
      <c r="D5" s="25" t="s">
        <v>34</v>
      </c>
      <c r="E5" s="25" t="s">
        <v>5</v>
      </c>
      <c r="F5" s="25" t="s">
        <v>87</v>
      </c>
      <c r="G5" s="25" t="s">
        <v>19</v>
      </c>
      <c r="H5" s="25" t="s">
        <v>7</v>
      </c>
      <c r="I5" s="25" t="s">
        <v>7</v>
      </c>
      <c r="J5" s="25" t="s">
        <v>53</v>
      </c>
      <c r="K5" s="25">
        <v>500</v>
      </c>
      <c r="L5" s="25" t="s">
        <v>53</v>
      </c>
      <c r="M5" s="25">
        <v>500</v>
      </c>
      <c r="N5" s="28">
        <f t="shared" ref="N5:N10" si="0">M5/K5*100</f>
        <v>100</v>
      </c>
      <c r="O5" s="25">
        <v>2</v>
      </c>
      <c r="P5" s="25" t="s">
        <v>58</v>
      </c>
      <c r="Q5" s="25" t="s">
        <v>21</v>
      </c>
      <c r="R5" s="25" t="s">
        <v>11</v>
      </c>
      <c r="S5" s="25" t="s">
        <v>22</v>
      </c>
      <c r="T5" s="25" t="s">
        <v>137</v>
      </c>
      <c r="U5" s="25" t="s">
        <v>7</v>
      </c>
      <c r="V5" s="25" t="s">
        <v>13</v>
      </c>
      <c r="W5" s="25" t="s">
        <v>13</v>
      </c>
    </row>
    <row r="6" ht="12.75" spans="1:24">
      <c r="A6" s="25" t="s">
        <v>248</v>
      </c>
      <c r="B6" s="25" t="s">
        <v>24</v>
      </c>
      <c r="C6" s="25" t="s">
        <v>249</v>
      </c>
      <c r="D6" s="25" t="s">
        <v>34</v>
      </c>
      <c r="E6" s="25" t="s">
        <v>5</v>
      </c>
      <c r="F6" s="25" t="s">
        <v>87</v>
      </c>
      <c r="G6" s="25" t="s">
        <v>19</v>
      </c>
      <c r="H6" s="25" t="s">
        <v>7</v>
      </c>
      <c r="I6" s="25" t="s">
        <v>7</v>
      </c>
      <c r="J6" s="25" t="s">
        <v>75</v>
      </c>
      <c r="K6" s="25">
        <v>1200</v>
      </c>
      <c r="L6" s="25" t="s">
        <v>53</v>
      </c>
      <c r="M6" s="25">
        <v>600</v>
      </c>
      <c r="N6" s="28">
        <f t="shared" si="0"/>
        <v>50</v>
      </c>
      <c r="O6" s="25">
        <v>2</v>
      </c>
      <c r="P6" s="25" t="s">
        <v>20</v>
      </c>
      <c r="Q6" s="25" t="s">
        <v>21</v>
      </c>
      <c r="R6" s="25" t="s">
        <v>11</v>
      </c>
      <c r="S6" s="25" t="s">
        <v>22</v>
      </c>
      <c r="T6" s="25" t="s">
        <v>6</v>
      </c>
      <c r="U6" s="25" t="s">
        <v>7</v>
      </c>
      <c r="V6" s="25" t="s">
        <v>13</v>
      </c>
      <c r="W6" s="25" t="s">
        <v>13</v>
      </c>
      <c r="X6" s="25" t="s">
        <v>250</v>
      </c>
    </row>
    <row r="7" ht="12.75" spans="1:23">
      <c r="A7" s="25" t="s">
        <v>129</v>
      </c>
      <c r="B7" s="25" t="s">
        <v>24</v>
      </c>
      <c r="C7" s="25" t="s">
        <v>128</v>
      </c>
      <c r="D7" s="25" t="s">
        <v>34</v>
      </c>
      <c r="E7" s="25" t="s">
        <v>5</v>
      </c>
      <c r="F7" s="25" t="s">
        <v>87</v>
      </c>
      <c r="G7" s="25" t="s">
        <v>19</v>
      </c>
      <c r="H7" s="25" t="s">
        <v>7</v>
      </c>
      <c r="I7" s="25" t="s">
        <v>7</v>
      </c>
      <c r="J7" s="25" t="s">
        <v>46</v>
      </c>
      <c r="K7" s="25">
        <v>5000</v>
      </c>
      <c r="L7" s="25" t="s">
        <v>46</v>
      </c>
      <c r="M7" s="25">
        <v>5000</v>
      </c>
      <c r="N7" s="28">
        <f t="shared" si="0"/>
        <v>100</v>
      </c>
      <c r="O7" s="25">
        <v>5</v>
      </c>
      <c r="P7" s="25" t="s">
        <v>130</v>
      </c>
      <c r="Q7" s="25" t="s">
        <v>10</v>
      </c>
      <c r="R7" s="25" t="s">
        <v>11</v>
      </c>
      <c r="S7" s="25" t="s">
        <v>22</v>
      </c>
      <c r="T7" s="25" t="s">
        <v>6</v>
      </c>
      <c r="U7" s="25" t="s">
        <v>13</v>
      </c>
      <c r="V7" s="25" t="s">
        <v>13</v>
      </c>
      <c r="W7" s="25" t="s">
        <v>13</v>
      </c>
    </row>
    <row r="8" ht="12.75" spans="1:23">
      <c r="A8" s="25" t="s">
        <v>251</v>
      </c>
      <c r="B8" s="25" t="s">
        <v>39</v>
      </c>
      <c r="C8" s="25" t="s">
        <v>252</v>
      </c>
      <c r="D8" s="25" t="s">
        <v>194</v>
      </c>
      <c r="E8" s="25" t="s">
        <v>253</v>
      </c>
      <c r="F8" s="25" t="s">
        <v>17</v>
      </c>
      <c r="G8" s="25" t="s">
        <v>19</v>
      </c>
      <c r="H8" s="25" t="s">
        <v>7</v>
      </c>
      <c r="I8" s="25" t="s">
        <v>7</v>
      </c>
      <c r="J8" s="25" t="s">
        <v>75</v>
      </c>
      <c r="K8" s="25">
        <v>2000</v>
      </c>
      <c r="L8" s="25" t="s">
        <v>75</v>
      </c>
      <c r="M8" s="25">
        <v>2000</v>
      </c>
      <c r="N8" s="28">
        <f t="shared" si="0"/>
        <v>100</v>
      </c>
      <c r="O8" s="25">
        <v>1</v>
      </c>
      <c r="P8" s="25" t="s">
        <v>9</v>
      </c>
      <c r="Q8" s="25" t="s">
        <v>21</v>
      </c>
      <c r="R8" s="25" t="s">
        <v>54</v>
      </c>
      <c r="S8" s="25" t="s">
        <v>48</v>
      </c>
      <c r="T8" s="25" t="s">
        <v>83</v>
      </c>
      <c r="U8" s="25" t="s">
        <v>13</v>
      </c>
      <c r="V8" s="25" t="s">
        <v>13</v>
      </c>
      <c r="W8" s="25" t="s">
        <v>13</v>
      </c>
    </row>
    <row r="9" ht="12.75" spans="1:23">
      <c r="A9" s="25" t="s">
        <v>349</v>
      </c>
      <c r="B9" s="25" t="s">
        <v>246</v>
      </c>
      <c r="C9" s="25" t="s">
        <v>350</v>
      </c>
      <c r="D9" s="25" t="s">
        <v>34</v>
      </c>
      <c r="E9" s="25" t="s">
        <v>5</v>
      </c>
      <c r="F9" s="25" t="s">
        <v>18</v>
      </c>
      <c r="G9" s="25" t="s">
        <v>29</v>
      </c>
      <c r="H9" s="25" t="s">
        <v>7</v>
      </c>
      <c r="I9" s="25" t="s">
        <v>7</v>
      </c>
      <c r="J9" s="25" t="s">
        <v>53</v>
      </c>
      <c r="K9" s="25">
        <v>1000</v>
      </c>
      <c r="L9" s="25" t="s">
        <v>53</v>
      </c>
      <c r="M9" s="25">
        <v>400</v>
      </c>
      <c r="N9" s="28">
        <f t="shared" si="0"/>
        <v>40</v>
      </c>
      <c r="O9" s="25">
        <v>1</v>
      </c>
      <c r="P9" s="25" t="s">
        <v>58</v>
      </c>
      <c r="Q9" s="25" t="s">
        <v>10</v>
      </c>
      <c r="R9" s="25" t="s">
        <v>11</v>
      </c>
      <c r="S9" s="25" t="s">
        <v>12</v>
      </c>
      <c r="T9" s="25" t="s">
        <v>68</v>
      </c>
      <c r="U9" s="25" t="s">
        <v>7</v>
      </c>
      <c r="V9" s="25" t="s">
        <v>13</v>
      </c>
      <c r="W9" s="25" t="s">
        <v>7</v>
      </c>
    </row>
    <row r="10" ht="12.75" spans="1:23">
      <c r="A10" s="25" t="s">
        <v>131</v>
      </c>
      <c r="B10" s="25" t="s">
        <v>24</v>
      </c>
      <c r="C10" s="25" t="s">
        <v>132</v>
      </c>
      <c r="D10" s="25" t="s">
        <v>26</v>
      </c>
      <c r="E10" s="25" t="s">
        <v>87</v>
      </c>
      <c r="F10" s="25" t="s">
        <v>18</v>
      </c>
      <c r="G10" s="25" t="s">
        <v>29</v>
      </c>
      <c r="H10" s="25" t="s">
        <v>7</v>
      </c>
      <c r="I10" s="25" t="s">
        <v>7</v>
      </c>
      <c r="J10" s="25" t="s">
        <v>46</v>
      </c>
      <c r="K10" s="25">
        <v>3200</v>
      </c>
      <c r="L10" s="25" t="s">
        <v>8</v>
      </c>
      <c r="M10" s="25">
        <v>3200</v>
      </c>
      <c r="N10" s="28">
        <f t="shared" si="0"/>
        <v>100</v>
      </c>
      <c r="O10" s="25">
        <v>1</v>
      </c>
      <c r="P10" s="25" t="s">
        <v>130</v>
      </c>
      <c r="Q10" s="25" t="s">
        <v>10</v>
      </c>
      <c r="R10" s="25" t="s">
        <v>11</v>
      </c>
      <c r="S10" s="25" t="s">
        <v>48</v>
      </c>
      <c r="T10" s="25" t="s">
        <v>83</v>
      </c>
      <c r="U10" s="25" t="s">
        <v>13</v>
      </c>
      <c r="V10" s="25" t="s">
        <v>7</v>
      </c>
      <c r="W10" s="25" t="s">
        <v>7</v>
      </c>
    </row>
    <row r="11" ht="12.75" spans="1:23">
      <c r="A11" s="25" t="s">
        <v>133</v>
      </c>
      <c r="B11" s="25" t="s">
        <v>24</v>
      </c>
      <c r="C11" s="25" t="s">
        <v>134</v>
      </c>
      <c r="D11" s="25" t="s">
        <v>34</v>
      </c>
      <c r="E11" s="25" t="s">
        <v>5</v>
      </c>
      <c r="F11" s="25" t="s">
        <v>18</v>
      </c>
      <c r="G11" s="25" t="s">
        <v>19</v>
      </c>
      <c r="H11" s="25" t="s">
        <v>7</v>
      </c>
      <c r="I11" s="25" t="s">
        <v>7</v>
      </c>
      <c r="J11" s="25" t="s">
        <v>46</v>
      </c>
      <c r="K11" s="25">
        <v>3500</v>
      </c>
      <c r="L11" s="25" t="s">
        <v>57</v>
      </c>
      <c r="M11" s="25">
        <v>2500</v>
      </c>
      <c r="N11" s="25">
        <v>80</v>
      </c>
      <c r="O11" s="25">
        <v>3</v>
      </c>
      <c r="P11" s="25" t="s">
        <v>20</v>
      </c>
      <c r="Q11" s="25" t="s">
        <v>10</v>
      </c>
      <c r="R11" s="25" t="s">
        <v>11</v>
      </c>
      <c r="S11" s="25" t="s">
        <v>22</v>
      </c>
      <c r="T11" s="25" t="s">
        <v>6</v>
      </c>
      <c r="U11" s="25" t="s">
        <v>7</v>
      </c>
      <c r="V11" s="25" t="s">
        <v>13</v>
      </c>
      <c r="W11" s="25" t="s">
        <v>13</v>
      </c>
    </row>
    <row r="12" ht="12.75" spans="1:24">
      <c r="A12" s="25" t="s">
        <v>254</v>
      </c>
      <c r="B12" s="25" t="s">
        <v>39</v>
      </c>
      <c r="C12" s="25" t="s">
        <v>255</v>
      </c>
      <c r="D12" s="25" t="s">
        <v>26</v>
      </c>
      <c r="E12" s="25" t="s">
        <v>18</v>
      </c>
      <c r="F12" s="25" t="s">
        <v>18</v>
      </c>
      <c r="G12" s="25" t="s">
        <v>29</v>
      </c>
      <c r="H12" s="25" t="s">
        <v>13</v>
      </c>
      <c r="I12" s="25" t="s">
        <v>7</v>
      </c>
      <c r="J12" s="25" t="s">
        <v>75</v>
      </c>
      <c r="K12" s="25">
        <v>1200</v>
      </c>
      <c r="L12" s="25" t="s">
        <v>75</v>
      </c>
      <c r="M12" s="25">
        <v>1200</v>
      </c>
      <c r="N12" s="25">
        <v>100</v>
      </c>
      <c r="O12" s="25">
        <v>2</v>
      </c>
      <c r="P12" s="25" t="s">
        <v>9</v>
      </c>
      <c r="Q12" s="25" t="s">
        <v>21</v>
      </c>
      <c r="R12" s="25" t="s">
        <v>29</v>
      </c>
      <c r="S12" s="25" t="s">
        <v>12</v>
      </c>
      <c r="T12" s="25" t="s">
        <v>83</v>
      </c>
      <c r="U12" s="25" t="s">
        <v>13</v>
      </c>
      <c r="V12" s="25" t="s">
        <v>13</v>
      </c>
      <c r="W12" s="25" t="s">
        <v>13</v>
      </c>
      <c r="X12" s="49" t="s">
        <v>256</v>
      </c>
    </row>
    <row r="13" ht="12.75" spans="1:23">
      <c r="A13" s="25" t="s">
        <v>135</v>
      </c>
      <c r="B13" s="25" t="s">
        <v>24</v>
      </c>
      <c r="C13" s="25" t="s">
        <v>136</v>
      </c>
      <c r="D13" s="25" t="s">
        <v>26</v>
      </c>
      <c r="E13" s="25" t="s">
        <v>18</v>
      </c>
      <c r="F13" s="25" t="s">
        <v>18</v>
      </c>
      <c r="G13" s="25" t="s">
        <v>29</v>
      </c>
      <c r="H13" s="25" t="s">
        <v>13</v>
      </c>
      <c r="I13" s="25" t="s">
        <v>7</v>
      </c>
      <c r="J13" s="25" t="s">
        <v>46</v>
      </c>
      <c r="K13" s="25">
        <v>3800</v>
      </c>
      <c r="L13" s="25" t="s">
        <v>53</v>
      </c>
      <c r="M13" s="25">
        <v>0</v>
      </c>
      <c r="N13" s="25">
        <v>0</v>
      </c>
      <c r="O13" s="25">
        <v>2</v>
      </c>
      <c r="P13" s="25" t="s">
        <v>58</v>
      </c>
      <c r="Q13" s="25" t="s">
        <v>21</v>
      </c>
      <c r="R13" s="25" t="s">
        <v>29</v>
      </c>
      <c r="S13" s="25" t="s">
        <v>12</v>
      </c>
      <c r="T13" s="25" t="s">
        <v>137</v>
      </c>
      <c r="U13" s="25" t="s">
        <v>13</v>
      </c>
      <c r="V13" s="25" t="s">
        <v>13</v>
      </c>
      <c r="W13" s="25" t="s">
        <v>7</v>
      </c>
    </row>
    <row r="18" ht="12.75" spans="3:3">
      <c r="C18" s="25"/>
    </row>
    <row r="19" ht="12.75" spans="3:16">
      <c r="C19" s="25"/>
      <c r="P19" s="25" t="s">
        <v>455</v>
      </c>
    </row>
    <row r="20" ht="12.75" spans="3:3">
      <c r="C20" s="25"/>
    </row>
    <row r="21" ht="12.75" spans="3:3">
      <c r="C21" s="25"/>
    </row>
    <row r="22" ht="12.75" spans="3:3">
      <c r="C22" s="25"/>
    </row>
    <row r="23" ht="12.75" spans="3:3">
      <c r="C23" s="25"/>
    </row>
    <row r="24" ht="12.75" spans="3:3">
      <c r="C24" s="25"/>
    </row>
    <row r="25" ht="12.75" spans="3:3">
      <c r="C25" s="25"/>
    </row>
    <row r="26" ht="12.75" spans="3:3">
      <c r="C26" s="25"/>
    </row>
    <row r="27" ht="12.75" spans="3:3">
      <c r="C27" s="25"/>
    </row>
    <row r="28" ht="12.75" spans="3:3">
      <c r="C28" s="25"/>
    </row>
    <row r="29" ht="12.75" spans="3:3">
      <c r="C29" s="25"/>
    </row>
    <row r="30" ht="12.75" spans="3:3">
      <c r="C30" s="25"/>
    </row>
    <row r="31" ht="12.75" spans="3:3">
      <c r="C31" s="25"/>
    </row>
  </sheetData>
  <dataValidations count="11">
    <dataValidation type="list" allowBlank="1" showErrorMessage="1" sqref="B2:B13">
      <formula1>"Blockchain,AI,Web Scraping,Bot Development,Mobile App,Web Development,Trading,CMS Development,Desktop App,Others"</formula1>
    </dataValidation>
    <dataValidation type="list" allowBlank="1" showErrorMessage="1" sqref="D2:D13">
      <formula1>"Europe,North America,South America,Latin America,Asia,Africa"</formula1>
    </dataValidation>
    <dataValidation type="list" allowBlank="1" showErrorMessage="1" sqref="G2:G13">
      <formula1>"Upwork,Freelancer,Workana,Telegram,Discord,Linkdin,Others"</formula1>
    </dataValidation>
    <dataValidation type="list" allowBlank="1" showErrorMessage="1" sqref="J2:J13 L2:L13">
      <formula1>"0-1000,1000-2000,2000-3000,3000-5000,Over 5000"</formula1>
    </dataValidation>
    <dataValidation type="list" allowBlank="1" showErrorMessage="1" sqref="O2:O13">
      <formula1>"1,2,3,4,5,0"</formula1>
    </dataValidation>
    <dataValidation type="list" allowBlank="1" showErrorMessage="1" sqref="P2:P13">
      <formula1>"January,Feburary,March,April,May,June,July,Last Year"</formula1>
    </dataValidation>
    <dataValidation type="list" allowBlank="1" showErrorMessage="1" sqref="Q2:Q13">
      <formula1>"Short Term,Long Term"</formula1>
    </dataValidation>
    <dataValidation type="list" allowBlank="1" showErrorMessage="1" sqref="R2:R13">
      <formula1>"Paypal,Payoneer,Wise,Crypto,Others"</formula1>
    </dataValidation>
    <dataValidation type="list" allowBlank="1" showErrorMessage="1" sqref="S2:S13">
      <formula1>"Weekly,Monthly,Fixed"</formula1>
    </dataValidation>
    <dataValidation type="list" allowBlank="1" showErrorMessage="1" sqref="T2:T13">
      <formula1>"Upwork,Freelancer,Telegram,Discord,Skype,Signal,Teams,WhatsApp,GMail,Slack,Google Chat,Others"</formula1>
    </dataValidation>
    <dataValidation type="list" allowBlank="1" showErrorMessage="1" sqref="H2:I13 U2:W13">
      <formula1>"Yes,No"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31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2" max="2" width="16.6285714285714" customWidth="1"/>
    <col min="3" max="3" width="75.5047619047619" customWidth="1"/>
    <col min="4" max="4" width="19.247619047619" customWidth="1"/>
    <col min="10" max="10" width="21.5047619047619" customWidth="1"/>
    <col min="24" max="24" width="53.8761904761905" customWidth="1"/>
  </cols>
  <sheetData>
    <row r="1" ht="57" customHeight="1" spans="1:33">
      <c r="A1" s="24" t="s">
        <v>93</v>
      </c>
      <c r="B1" s="24" t="s">
        <v>94</v>
      </c>
      <c r="C1" s="24" t="s">
        <v>95</v>
      </c>
      <c r="D1" s="24" t="s">
        <v>96</v>
      </c>
      <c r="E1" s="24" t="s">
        <v>97</v>
      </c>
      <c r="F1" s="24" t="s">
        <v>98</v>
      </c>
      <c r="G1" s="24" t="s">
        <v>99</v>
      </c>
      <c r="H1" s="24" t="s">
        <v>100</v>
      </c>
      <c r="I1" s="24" t="s">
        <v>101</v>
      </c>
      <c r="J1" s="24" t="s">
        <v>102</v>
      </c>
      <c r="K1" s="24" t="s">
        <v>103</v>
      </c>
      <c r="L1" s="24" t="s">
        <v>104</v>
      </c>
      <c r="M1" s="24" t="s">
        <v>105</v>
      </c>
      <c r="N1" s="24" t="s">
        <v>106</v>
      </c>
      <c r="O1" s="24" t="s">
        <v>107</v>
      </c>
      <c r="P1" s="24" t="s">
        <v>108</v>
      </c>
      <c r="Q1" s="24" t="s">
        <v>109</v>
      </c>
      <c r="R1" s="24" t="s">
        <v>110</v>
      </c>
      <c r="S1" s="24" t="s">
        <v>111</v>
      </c>
      <c r="T1" s="24" t="s">
        <v>112</v>
      </c>
      <c r="U1" s="24" t="s">
        <v>113</v>
      </c>
      <c r="V1" s="24" t="s">
        <v>114</v>
      </c>
      <c r="W1" s="24" t="s">
        <v>115</v>
      </c>
      <c r="X1" s="24" t="s">
        <v>116</v>
      </c>
      <c r="Y1" s="30" t="s">
        <v>117</v>
      </c>
      <c r="Z1" s="24"/>
      <c r="AA1" s="24"/>
      <c r="AB1" s="24"/>
      <c r="AC1" s="24"/>
      <c r="AD1" s="24"/>
      <c r="AE1" s="24"/>
      <c r="AF1" s="24"/>
      <c r="AG1" s="24"/>
    </row>
    <row r="2" ht="12.75" spans="1:23">
      <c r="A2" s="25" t="s">
        <v>31</v>
      </c>
      <c r="B2" s="25" t="s">
        <v>32</v>
      </c>
      <c r="C2" s="25" t="s">
        <v>33</v>
      </c>
      <c r="D2" s="25" t="s">
        <v>34</v>
      </c>
      <c r="E2" s="25" t="s">
        <v>5</v>
      </c>
      <c r="F2" s="25" t="s">
        <v>28</v>
      </c>
      <c r="G2" s="25" t="s">
        <v>19</v>
      </c>
      <c r="H2" s="25" t="s">
        <v>7</v>
      </c>
      <c r="I2" s="25" t="s">
        <v>7</v>
      </c>
      <c r="J2" s="25" t="s">
        <v>8</v>
      </c>
      <c r="K2" s="47">
        <v>5000</v>
      </c>
      <c r="L2" s="25" t="s">
        <v>8</v>
      </c>
      <c r="M2" s="47">
        <v>15000</v>
      </c>
      <c r="N2" s="28">
        <f t="shared" ref="N2:N16" si="0">M2/K2*100</f>
        <v>300</v>
      </c>
      <c r="O2" s="25">
        <v>1</v>
      </c>
      <c r="P2" s="25" t="s">
        <v>35</v>
      </c>
      <c r="Q2" s="25" t="s">
        <v>10</v>
      </c>
      <c r="R2" s="25" t="s">
        <v>36</v>
      </c>
      <c r="S2" s="25" t="s">
        <v>22</v>
      </c>
      <c r="T2" s="25" t="s">
        <v>37</v>
      </c>
      <c r="U2" s="25" t="s">
        <v>7</v>
      </c>
      <c r="V2" s="25" t="s">
        <v>7</v>
      </c>
      <c r="W2" s="25" t="s">
        <v>7</v>
      </c>
    </row>
    <row r="3" ht="12.75" spans="1:23">
      <c r="A3" s="25" t="s">
        <v>257</v>
      </c>
      <c r="B3" s="25" t="s">
        <v>15</v>
      </c>
      <c r="C3" s="25" t="s">
        <v>258</v>
      </c>
      <c r="D3" s="25" t="s">
        <v>34</v>
      </c>
      <c r="E3" s="25" t="s">
        <v>5</v>
      </c>
      <c r="F3" s="25" t="s">
        <v>87</v>
      </c>
      <c r="G3" s="25" t="s">
        <v>19</v>
      </c>
      <c r="H3" s="25" t="s">
        <v>7</v>
      </c>
      <c r="I3" s="25" t="s">
        <v>7</v>
      </c>
      <c r="J3" s="25" t="s">
        <v>75</v>
      </c>
      <c r="K3" s="25">
        <v>2500</v>
      </c>
      <c r="L3" s="25" t="s">
        <v>8</v>
      </c>
      <c r="M3" s="25">
        <v>5500</v>
      </c>
      <c r="N3" s="28">
        <f t="shared" si="0"/>
        <v>220</v>
      </c>
      <c r="O3" s="25">
        <v>1</v>
      </c>
      <c r="P3" s="25" t="s">
        <v>9</v>
      </c>
      <c r="Q3" s="25" t="s">
        <v>10</v>
      </c>
      <c r="R3" s="25" t="s">
        <v>11</v>
      </c>
      <c r="S3" s="25" t="s">
        <v>22</v>
      </c>
      <c r="T3" s="25" t="s">
        <v>6</v>
      </c>
      <c r="U3" s="25" t="s">
        <v>7</v>
      </c>
      <c r="V3" s="25" t="s">
        <v>7</v>
      </c>
      <c r="W3" s="25" t="s">
        <v>7</v>
      </c>
    </row>
    <row r="4" customHeight="1" spans="1:23">
      <c r="A4" s="25" t="s">
        <v>138</v>
      </c>
      <c r="B4" s="25" t="s">
        <v>1</v>
      </c>
      <c r="C4" s="25" t="s">
        <v>139</v>
      </c>
      <c r="D4" s="25" t="s">
        <v>34</v>
      </c>
      <c r="E4" s="25" t="s">
        <v>5</v>
      </c>
      <c r="F4" s="25" t="s">
        <v>5</v>
      </c>
      <c r="G4" s="25" t="s">
        <v>19</v>
      </c>
      <c r="H4" s="25" t="s">
        <v>13</v>
      </c>
      <c r="I4" s="25" t="s">
        <v>13</v>
      </c>
      <c r="J4" s="25" t="s">
        <v>46</v>
      </c>
      <c r="K4" s="25">
        <v>3200</v>
      </c>
      <c r="L4" s="25" t="s">
        <v>46</v>
      </c>
      <c r="M4" s="25">
        <v>3200</v>
      </c>
      <c r="N4" s="28">
        <f t="shared" si="0"/>
        <v>100</v>
      </c>
      <c r="O4" s="25">
        <v>5</v>
      </c>
      <c r="P4" s="25" t="s">
        <v>20</v>
      </c>
      <c r="Q4" s="25" t="s">
        <v>10</v>
      </c>
      <c r="R4" s="25" t="s">
        <v>54</v>
      </c>
      <c r="S4" s="25" t="s">
        <v>22</v>
      </c>
      <c r="T4" s="25" t="s">
        <v>140</v>
      </c>
      <c r="U4" s="25" t="s">
        <v>13</v>
      </c>
      <c r="V4" s="25" t="s">
        <v>13</v>
      </c>
      <c r="W4" s="25" t="s">
        <v>7</v>
      </c>
    </row>
    <row r="5" customHeight="1" spans="1:23">
      <c r="A5" s="25" t="s">
        <v>351</v>
      </c>
      <c r="B5" s="25" t="s">
        <v>39</v>
      </c>
      <c r="C5" s="25" t="s">
        <v>352</v>
      </c>
      <c r="D5" s="25" t="s">
        <v>26</v>
      </c>
      <c r="E5" s="25" t="s">
        <v>179</v>
      </c>
      <c r="F5" s="25" t="s">
        <v>18</v>
      </c>
      <c r="G5" s="25" t="s">
        <v>316</v>
      </c>
      <c r="H5" s="25" t="s">
        <v>7</v>
      </c>
      <c r="I5" s="25" t="s">
        <v>7</v>
      </c>
      <c r="J5" s="25" t="s">
        <v>53</v>
      </c>
      <c r="K5" s="25">
        <v>570</v>
      </c>
      <c r="L5" s="25" t="s">
        <v>53</v>
      </c>
      <c r="M5" s="25">
        <v>570</v>
      </c>
      <c r="N5" s="28">
        <f t="shared" si="0"/>
        <v>100</v>
      </c>
      <c r="O5" s="25">
        <v>1</v>
      </c>
      <c r="P5" s="25" t="s">
        <v>35</v>
      </c>
      <c r="Q5" s="25" t="s">
        <v>10</v>
      </c>
      <c r="R5" s="25" t="s">
        <v>36</v>
      </c>
      <c r="S5" s="25" t="s">
        <v>48</v>
      </c>
      <c r="T5" s="25" t="s">
        <v>140</v>
      </c>
      <c r="U5" s="25" t="s">
        <v>7</v>
      </c>
      <c r="V5" s="25" t="s">
        <v>7</v>
      </c>
      <c r="W5" s="25" t="s">
        <v>7</v>
      </c>
    </row>
    <row r="6" ht="12.75" spans="1:23">
      <c r="A6" s="25" t="s">
        <v>353</v>
      </c>
      <c r="B6" s="25" t="s">
        <v>39</v>
      </c>
      <c r="C6" s="25" t="s">
        <v>354</v>
      </c>
      <c r="D6" s="25" t="s">
        <v>3</v>
      </c>
      <c r="E6" s="25" t="s">
        <v>167</v>
      </c>
      <c r="F6" s="25" t="s">
        <v>4</v>
      </c>
      <c r="G6" s="25" t="s">
        <v>316</v>
      </c>
      <c r="H6" s="25" t="s">
        <v>13</v>
      </c>
      <c r="I6" s="25" t="s">
        <v>7</v>
      </c>
      <c r="J6" s="25" t="s">
        <v>53</v>
      </c>
      <c r="K6" s="25">
        <v>160</v>
      </c>
      <c r="L6" s="25" t="s">
        <v>53</v>
      </c>
      <c r="M6" s="25">
        <v>160</v>
      </c>
      <c r="N6" s="28">
        <f t="shared" si="0"/>
        <v>100</v>
      </c>
      <c r="O6" s="25">
        <v>1</v>
      </c>
      <c r="P6" s="25" t="s">
        <v>20</v>
      </c>
      <c r="Q6" s="25" t="s">
        <v>21</v>
      </c>
      <c r="R6" s="25" t="s">
        <v>36</v>
      </c>
      <c r="S6" s="25" t="s">
        <v>22</v>
      </c>
      <c r="T6" s="25" t="s">
        <v>140</v>
      </c>
      <c r="U6" s="25" t="s">
        <v>13</v>
      </c>
      <c r="V6" s="25" t="s">
        <v>13</v>
      </c>
      <c r="W6" s="25" t="s">
        <v>13</v>
      </c>
    </row>
    <row r="7" ht="12.75" spans="1:23">
      <c r="A7" s="25" t="s">
        <v>355</v>
      </c>
      <c r="B7" s="25" t="s">
        <v>24</v>
      </c>
      <c r="C7" s="25" t="s">
        <v>356</v>
      </c>
      <c r="D7" s="25" t="s">
        <v>26</v>
      </c>
      <c r="E7" s="25" t="s">
        <v>41</v>
      </c>
      <c r="F7" s="25" t="s">
        <v>179</v>
      </c>
      <c r="G7" s="25" t="s">
        <v>6</v>
      </c>
      <c r="H7" s="25" t="s">
        <v>7</v>
      </c>
      <c r="I7" s="25" t="s">
        <v>13</v>
      </c>
      <c r="J7" s="25" t="s">
        <v>53</v>
      </c>
      <c r="K7" s="25">
        <v>2000</v>
      </c>
      <c r="L7" s="25" t="s">
        <v>75</v>
      </c>
      <c r="M7" s="25">
        <v>2000</v>
      </c>
      <c r="N7" s="28">
        <f t="shared" si="0"/>
        <v>100</v>
      </c>
      <c r="O7" s="25">
        <v>0</v>
      </c>
      <c r="P7" s="25" t="s">
        <v>30</v>
      </c>
      <c r="Q7" s="25" t="s">
        <v>10</v>
      </c>
      <c r="R7" s="25" t="s">
        <v>11</v>
      </c>
      <c r="S7" s="25" t="s">
        <v>12</v>
      </c>
      <c r="T7" s="25" t="s">
        <v>6</v>
      </c>
      <c r="U7" s="25" t="s">
        <v>13</v>
      </c>
      <c r="V7" s="25" t="s">
        <v>7</v>
      </c>
      <c r="W7" s="25" t="s">
        <v>7</v>
      </c>
    </row>
    <row r="8" ht="16.5" customHeight="1" spans="1:24">
      <c r="A8" s="25" t="s">
        <v>357</v>
      </c>
      <c r="B8" s="25" t="s">
        <v>24</v>
      </c>
      <c r="C8" s="25" t="s">
        <v>358</v>
      </c>
      <c r="D8" s="25" t="s">
        <v>3</v>
      </c>
      <c r="E8" s="25" t="s">
        <v>184</v>
      </c>
      <c r="F8" s="25" t="s">
        <v>42</v>
      </c>
      <c r="G8" s="25" t="s">
        <v>19</v>
      </c>
      <c r="H8" s="25" t="s">
        <v>13</v>
      </c>
      <c r="I8" s="25" t="s">
        <v>7</v>
      </c>
      <c r="J8" s="25" t="s">
        <v>53</v>
      </c>
      <c r="K8" s="25">
        <v>500</v>
      </c>
      <c r="L8" s="25" t="s">
        <v>53</v>
      </c>
      <c r="M8" s="25">
        <v>293</v>
      </c>
      <c r="N8" s="28">
        <f t="shared" si="0"/>
        <v>58.6</v>
      </c>
      <c r="O8" s="25">
        <v>3</v>
      </c>
      <c r="P8" s="25" t="s">
        <v>9</v>
      </c>
      <c r="Q8" s="25" t="s">
        <v>21</v>
      </c>
      <c r="R8" s="25" t="s">
        <v>11</v>
      </c>
      <c r="S8" s="25" t="s">
        <v>22</v>
      </c>
      <c r="T8" s="25" t="s">
        <v>6</v>
      </c>
      <c r="U8" s="25" t="s">
        <v>7</v>
      </c>
      <c r="V8" s="25" t="s">
        <v>13</v>
      </c>
      <c r="W8" s="25" t="s">
        <v>7</v>
      </c>
      <c r="X8" s="25" t="s">
        <v>359</v>
      </c>
    </row>
    <row r="9" ht="16.5" customHeight="1" spans="1:23">
      <c r="A9" s="25" t="s">
        <v>259</v>
      </c>
      <c r="B9" s="25" t="s">
        <v>15</v>
      </c>
      <c r="C9" s="25" t="s">
        <v>260</v>
      </c>
      <c r="D9" s="25" t="s">
        <v>34</v>
      </c>
      <c r="E9" s="25" t="s">
        <v>5</v>
      </c>
      <c r="F9" s="25" t="s">
        <v>42</v>
      </c>
      <c r="G9" s="25" t="s">
        <v>19</v>
      </c>
      <c r="H9" s="25" t="s">
        <v>13</v>
      </c>
      <c r="I9" s="25" t="s">
        <v>7</v>
      </c>
      <c r="J9" s="25" t="s">
        <v>75</v>
      </c>
      <c r="K9" s="25">
        <v>1100</v>
      </c>
      <c r="L9" s="25" t="s">
        <v>75</v>
      </c>
      <c r="M9" s="25">
        <v>1100</v>
      </c>
      <c r="N9" s="28">
        <f t="shared" si="0"/>
        <v>100</v>
      </c>
      <c r="O9" s="25">
        <v>1</v>
      </c>
      <c r="P9" s="25" t="s">
        <v>20</v>
      </c>
      <c r="Q9" s="25" t="s">
        <v>21</v>
      </c>
      <c r="R9" s="25" t="s">
        <v>54</v>
      </c>
      <c r="S9" s="25" t="s">
        <v>48</v>
      </c>
      <c r="T9" s="25" t="s">
        <v>140</v>
      </c>
      <c r="U9" s="25" t="s">
        <v>7</v>
      </c>
      <c r="V9" s="25" t="s">
        <v>13</v>
      </c>
      <c r="W9" s="25" t="s">
        <v>13</v>
      </c>
    </row>
    <row r="10" customHeight="1" spans="1:24">
      <c r="A10" s="25" t="s">
        <v>261</v>
      </c>
      <c r="B10" s="25" t="s">
        <v>39</v>
      </c>
      <c r="C10" s="25" t="s">
        <v>262</v>
      </c>
      <c r="D10" s="25" t="s">
        <v>3</v>
      </c>
      <c r="E10" s="25" t="s">
        <v>17</v>
      </c>
      <c r="F10" s="25" t="s">
        <v>263</v>
      </c>
      <c r="G10" s="25" t="s">
        <v>19</v>
      </c>
      <c r="H10" s="25" t="s">
        <v>7</v>
      </c>
      <c r="I10" s="25" t="s">
        <v>7</v>
      </c>
      <c r="J10" s="25" t="s">
        <v>75</v>
      </c>
      <c r="K10" s="25">
        <v>2000</v>
      </c>
      <c r="L10" s="25" t="s">
        <v>53</v>
      </c>
      <c r="M10" s="25">
        <v>300</v>
      </c>
      <c r="N10" s="28">
        <f t="shared" si="0"/>
        <v>15</v>
      </c>
      <c r="O10" s="25">
        <v>3</v>
      </c>
      <c r="P10" s="25" t="s">
        <v>58</v>
      </c>
      <c r="Q10" s="25" t="s">
        <v>21</v>
      </c>
      <c r="R10" s="25" t="s">
        <v>11</v>
      </c>
      <c r="S10" s="25" t="s">
        <v>22</v>
      </c>
      <c r="T10" s="25" t="s">
        <v>6</v>
      </c>
      <c r="U10" s="25" t="s">
        <v>7</v>
      </c>
      <c r="V10" s="25" t="s">
        <v>13</v>
      </c>
      <c r="W10" s="25" t="s">
        <v>7</v>
      </c>
      <c r="X10" s="25" t="s">
        <v>264</v>
      </c>
    </row>
    <row r="11" ht="12.75" spans="1:23">
      <c r="A11" s="25" t="s">
        <v>265</v>
      </c>
      <c r="B11" s="25" t="s">
        <v>15</v>
      </c>
      <c r="C11" s="25" t="s">
        <v>266</v>
      </c>
      <c r="D11" s="25" t="s">
        <v>3</v>
      </c>
      <c r="E11" s="25" t="s">
        <v>4</v>
      </c>
      <c r="F11" s="25" t="s">
        <v>18</v>
      </c>
      <c r="G11" s="25" t="s">
        <v>19</v>
      </c>
      <c r="H11" s="25" t="s">
        <v>7</v>
      </c>
      <c r="I11" s="25" t="s">
        <v>7</v>
      </c>
      <c r="J11" s="25" t="s">
        <v>75</v>
      </c>
      <c r="K11" s="25">
        <v>2000</v>
      </c>
      <c r="L11" s="25" t="s">
        <v>53</v>
      </c>
      <c r="M11" s="25">
        <v>2000</v>
      </c>
      <c r="N11" s="28">
        <f t="shared" si="0"/>
        <v>100</v>
      </c>
      <c r="O11" s="25">
        <v>3</v>
      </c>
      <c r="P11" s="25" t="s">
        <v>20</v>
      </c>
      <c r="Q11" s="25" t="s">
        <v>21</v>
      </c>
      <c r="R11" s="25" t="s">
        <v>11</v>
      </c>
      <c r="S11" s="25" t="s">
        <v>22</v>
      </c>
      <c r="T11" s="25" t="s">
        <v>6</v>
      </c>
      <c r="U11" s="25" t="s">
        <v>7</v>
      </c>
      <c r="V11" s="25" t="s">
        <v>13</v>
      </c>
      <c r="W11" s="25" t="s">
        <v>13</v>
      </c>
    </row>
    <row r="12" ht="12.75" spans="1:23">
      <c r="A12" s="25" t="s">
        <v>38</v>
      </c>
      <c r="B12" s="25" t="s">
        <v>39</v>
      </c>
      <c r="C12" s="25" t="s">
        <v>40</v>
      </c>
      <c r="D12" s="25" t="s">
        <v>26</v>
      </c>
      <c r="E12" s="25" t="s">
        <v>41</v>
      </c>
      <c r="F12" s="25" t="s">
        <v>42</v>
      </c>
      <c r="G12" s="25" t="s">
        <v>19</v>
      </c>
      <c r="H12" s="25" t="s">
        <v>13</v>
      </c>
      <c r="I12" s="25" t="s">
        <v>7</v>
      </c>
      <c r="J12" s="25" t="s">
        <v>8</v>
      </c>
      <c r="K12" s="25">
        <v>8000</v>
      </c>
      <c r="L12" s="25" t="s">
        <v>8</v>
      </c>
      <c r="M12" s="25">
        <v>8000</v>
      </c>
      <c r="N12" s="28">
        <f t="shared" si="0"/>
        <v>100</v>
      </c>
      <c r="O12" s="25">
        <v>4</v>
      </c>
      <c r="P12" s="25" t="s">
        <v>20</v>
      </c>
      <c r="Q12" s="25" t="s">
        <v>10</v>
      </c>
      <c r="R12" s="25" t="s">
        <v>11</v>
      </c>
      <c r="S12" s="25" t="s">
        <v>22</v>
      </c>
      <c r="T12" s="25" t="s">
        <v>6</v>
      </c>
      <c r="U12" s="25" t="s">
        <v>7</v>
      </c>
      <c r="V12" s="25" t="s">
        <v>7</v>
      </c>
      <c r="W12" s="25" t="s">
        <v>7</v>
      </c>
    </row>
    <row r="13" ht="12.75" spans="1:23">
      <c r="A13" s="25" t="s">
        <v>267</v>
      </c>
      <c r="B13" s="25" t="s">
        <v>15</v>
      </c>
      <c r="C13" s="25" t="s">
        <v>266</v>
      </c>
      <c r="D13" s="25" t="s">
        <v>26</v>
      </c>
      <c r="E13" s="25" t="s">
        <v>41</v>
      </c>
      <c r="F13" s="25" t="s">
        <v>18</v>
      </c>
      <c r="G13" s="25" t="s">
        <v>19</v>
      </c>
      <c r="H13" s="25" t="s">
        <v>7</v>
      </c>
      <c r="I13" s="25" t="s">
        <v>7</v>
      </c>
      <c r="J13" s="25" t="s">
        <v>75</v>
      </c>
      <c r="K13" s="25">
        <v>2000</v>
      </c>
      <c r="L13" s="25" t="s">
        <v>53</v>
      </c>
      <c r="M13" s="25">
        <v>1400</v>
      </c>
      <c r="N13" s="28">
        <f t="shared" si="0"/>
        <v>70</v>
      </c>
      <c r="O13" s="25">
        <v>3</v>
      </c>
      <c r="P13" s="25" t="s">
        <v>58</v>
      </c>
      <c r="Q13" s="25" t="s">
        <v>21</v>
      </c>
      <c r="R13" s="25" t="s">
        <v>11</v>
      </c>
      <c r="S13" s="25" t="s">
        <v>22</v>
      </c>
      <c r="T13" s="25" t="s">
        <v>6</v>
      </c>
      <c r="U13" s="25" t="s">
        <v>7</v>
      </c>
      <c r="V13" s="25" t="s">
        <v>13</v>
      </c>
      <c r="W13" s="25" t="s">
        <v>7</v>
      </c>
    </row>
    <row r="14" ht="12.75" spans="1:23">
      <c r="A14" s="25" t="s">
        <v>268</v>
      </c>
      <c r="B14" s="25" t="s">
        <v>15</v>
      </c>
      <c r="C14" s="25" t="s">
        <v>266</v>
      </c>
      <c r="D14" s="25" t="s">
        <v>34</v>
      </c>
      <c r="E14" s="25" t="s">
        <v>5</v>
      </c>
      <c r="F14" s="25" t="s">
        <v>18</v>
      </c>
      <c r="G14" s="25" t="s">
        <v>19</v>
      </c>
      <c r="H14" s="25" t="s">
        <v>7</v>
      </c>
      <c r="I14" s="25" t="s">
        <v>7</v>
      </c>
      <c r="J14" s="25" t="s">
        <v>75</v>
      </c>
      <c r="K14" s="25">
        <v>2000</v>
      </c>
      <c r="L14" s="25" t="s">
        <v>53</v>
      </c>
      <c r="M14" s="25">
        <v>2000</v>
      </c>
      <c r="N14" s="28">
        <f t="shared" si="0"/>
        <v>100</v>
      </c>
      <c r="O14" s="25">
        <v>1</v>
      </c>
      <c r="P14" s="25" t="s">
        <v>58</v>
      </c>
      <c r="Q14" s="25" t="s">
        <v>21</v>
      </c>
      <c r="R14" s="25" t="s">
        <v>11</v>
      </c>
      <c r="S14" s="25" t="s">
        <v>22</v>
      </c>
      <c r="T14" s="25" t="s">
        <v>6</v>
      </c>
      <c r="U14" s="25" t="s">
        <v>7</v>
      </c>
      <c r="V14" s="25" t="s">
        <v>13</v>
      </c>
      <c r="W14" s="25" t="s">
        <v>13</v>
      </c>
    </row>
    <row r="15" ht="12.75" spans="1:23">
      <c r="A15" s="25" t="s">
        <v>360</v>
      </c>
      <c r="B15" s="25" t="s">
        <v>158</v>
      </c>
      <c r="C15" s="27" t="s">
        <v>361</v>
      </c>
      <c r="D15" s="25" t="s">
        <v>34</v>
      </c>
      <c r="E15" s="25" t="s">
        <v>5</v>
      </c>
      <c r="F15" s="25" t="s">
        <v>42</v>
      </c>
      <c r="G15" s="25" t="s">
        <v>19</v>
      </c>
      <c r="H15" s="25" t="s">
        <v>13</v>
      </c>
      <c r="I15" s="25" t="s">
        <v>7</v>
      </c>
      <c r="J15" s="25" t="s">
        <v>53</v>
      </c>
      <c r="K15" s="25">
        <v>650</v>
      </c>
      <c r="L15" s="25" t="s">
        <v>53</v>
      </c>
      <c r="M15" s="25">
        <v>650</v>
      </c>
      <c r="N15" s="28">
        <f t="shared" si="0"/>
        <v>100</v>
      </c>
      <c r="O15" s="25">
        <v>1</v>
      </c>
      <c r="P15" s="25" t="s">
        <v>20</v>
      </c>
      <c r="Q15" s="25" t="s">
        <v>21</v>
      </c>
      <c r="R15" s="25" t="s">
        <v>54</v>
      </c>
      <c r="S15" s="25" t="s">
        <v>22</v>
      </c>
      <c r="T15" s="25" t="s">
        <v>19</v>
      </c>
      <c r="U15" s="25" t="s">
        <v>7</v>
      </c>
      <c r="V15" s="25" t="s">
        <v>13</v>
      </c>
      <c r="W15" s="25" t="s">
        <v>13</v>
      </c>
    </row>
    <row r="16" ht="15" spans="1:24">
      <c r="A16" s="25" t="s">
        <v>362</v>
      </c>
      <c r="B16" s="25" t="s">
        <v>158</v>
      </c>
      <c r="C16" s="27" t="s">
        <v>363</v>
      </c>
      <c r="D16" s="25" t="s">
        <v>3</v>
      </c>
      <c r="E16" s="25" t="s">
        <v>364</v>
      </c>
      <c r="F16" s="25" t="s">
        <v>42</v>
      </c>
      <c r="G16" s="25" t="s">
        <v>19</v>
      </c>
      <c r="H16" s="25" t="s">
        <v>13</v>
      </c>
      <c r="I16" s="25" t="s">
        <v>7</v>
      </c>
      <c r="J16" s="25" t="s">
        <v>53</v>
      </c>
      <c r="K16" s="25">
        <v>800</v>
      </c>
      <c r="L16" s="25" t="s">
        <v>53</v>
      </c>
      <c r="M16" s="25">
        <v>0</v>
      </c>
      <c r="N16" s="28">
        <f t="shared" si="0"/>
        <v>0</v>
      </c>
      <c r="O16" s="25">
        <v>3</v>
      </c>
      <c r="P16" s="25" t="s">
        <v>58</v>
      </c>
      <c r="Q16" s="25" t="s">
        <v>21</v>
      </c>
      <c r="R16" s="25" t="s">
        <v>54</v>
      </c>
      <c r="S16" s="25" t="s">
        <v>22</v>
      </c>
      <c r="T16" s="25" t="s">
        <v>19</v>
      </c>
      <c r="U16" s="25" t="s">
        <v>7</v>
      </c>
      <c r="V16" s="25" t="s">
        <v>13</v>
      </c>
      <c r="W16" s="25" t="s">
        <v>7</v>
      </c>
      <c r="X16" s="48" t="s">
        <v>365</v>
      </c>
    </row>
    <row r="17" ht="12.75" spans="3:3">
      <c r="C17" s="25"/>
    </row>
    <row r="18" ht="12.75" spans="3:3">
      <c r="C18" s="25"/>
    </row>
    <row r="19" ht="12.75" spans="3:3">
      <c r="C19" s="25"/>
    </row>
    <row r="20" ht="12.75" spans="3:3">
      <c r="C20" s="25"/>
    </row>
    <row r="21" ht="12.75" spans="3:3">
      <c r="C21" s="25"/>
    </row>
    <row r="22" ht="12.75" spans="3:3">
      <c r="C22" s="25"/>
    </row>
    <row r="23" ht="26.25" customHeight="1" spans="3:3">
      <c r="C23" s="25"/>
    </row>
    <row r="24" ht="26.25" customHeight="1" spans="3:3">
      <c r="C24" s="25"/>
    </row>
    <row r="25" ht="12.75" spans="3:3">
      <c r="C25" s="25"/>
    </row>
    <row r="26" ht="12.75" spans="3:3">
      <c r="C26" s="25"/>
    </row>
    <row r="27" ht="12.75" spans="3:3">
      <c r="C27" s="25"/>
    </row>
    <row r="28" ht="12.75" spans="3:3">
      <c r="C28" s="25"/>
    </row>
    <row r="29" ht="12.75" spans="3:3">
      <c r="C29" s="25"/>
    </row>
    <row r="30" ht="12.75" spans="3:3">
      <c r="C30" s="25"/>
    </row>
    <row r="31" ht="12.75" spans="3:3">
      <c r="C31" s="25"/>
    </row>
  </sheetData>
  <dataValidations count="11">
    <dataValidation type="list" allowBlank="1" showErrorMessage="1" sqref="B2:B16">
      <formula1>"Blockchain,AI,Web Scraping,Bot Development,Mobile App,Web Development,Trading,CMS Development,Desktop App,Others"</formula1>
    </dataValidation>
    <dataValidation type="list" allowBlank="1" showErrorMessage="1" sqref="D2:D16">
      <formula1>"Europe,North America,South America,Latin America,Asia,Africa"</formula1>
    </dataValidation>
    <dataValidation type="list" allowBlank="1" showErrorMessage="1" sqref="G2:G16">
      <formula1>"Upwork,Freelancer,Workana,Telegram,Discord,Linkdin,Others"</formula1>
    </dataValidation>
    <dataValidation type="list" allowBlank="1" showErrorMessage="1" sqref="J2:J16 L2:L16">
      <formula1>"0-1000,1000-2000,2000-3000,3000-5000,Over 5000"</formula1>
    </dataValidation>
    <dataValidation type="list" allowBlank="1" showErrorMessage="1" sqref="O2:O16">
      <formula1>"1,2,3,4,5,0"</formula1>
    </dataValidation>
    <dataValidation type="list" allowBlank="1" showErrorMessage="1" sqref="P2:P16">
      <formula1>"January,Feburary,March,April,May,June,July,Last Year"</formula1>
    </dataValidation>
    <dataValidation type="list" allowBlank="1" showErrorMessage="1" sqref="Q2:Q16">
      <formula1>"Short Term,Long Term"</formula1>
    </dataValidation>
    <dataValidation type="list" allowBlank="1" showErrorMessage="1" sqref="R2:R16">
      <formula1>"Paypal,Payoneer,Wise,Crypto,Others"</formula1>
    </dataValidation>
    <dataValidation type="list" allowBlank="1" showErrorMessage="1" sqref="S2:S16">
      <formula1>"Weekly,Monthly,Fixed"</formula1>
    </dataValidation>
    <dataValidation type="list" allowBlank="1" showErrorMessage="1" sqref="T2:T16">
      <formula1>"Upwork,Freelancer,Telegram,Discord,Skype,Signal,Teams,WhatsApp,GMail,Slack,Google Chat,Others"</formula1>
    </dataValidation>
    <dataValidation type="list" allowBlank="1" showErrorMessage="1" sqref="H2:I16 U2:W16">
      <formula1>"Yes,No"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2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2" max="2" width="27.1333333333333" customWidth="1"/>
    <col min="3" max="3" width="57.247619047619" customWidth="1"/>
    <col min="10" max="10" width="13.8761904761905" customWidth="1"/>
    <col min="20" max="20" width="15.247619047619" customWidth="1"/>
    <col min="24" max="24" width="43.247619047619" customWidth="1"/>
  </cols>
  <sheetData>
    <row r="1" ht="57" customHeight="1" spans="1:33">
      <c r="A1" s="24" t="s">
        <v>456</v>
      </c>
      <c r="B1" s="24" t="s">
        <v>94</v>
      </c>
      <c r="C1" s="24" t="s">
        <v>95</v>
      </c>
      <c r="D1" s="24" t="s">
        <v>96</v>
      </c>
      <c r="E1" s="24" t="s">
        <v>97</v>
      </c>
      <c r="F1" s="24" t="s">
        <v>98</v>
      </c>
      <c r="G1" s="24" t="s">
        <v>99</v>
      </c>
      <c r="H1" s="24" t="s">
        <v>100</v>
      </c>
      <c r="I1" s="24" t="s">
        <v>101</v>
      </c>
      <c r="J1" s="24" t="s">
        <v>102</v>
      </c>
      <c r="K1" s="24" t="s">
        <v>103</v>
      </c>
      <c r="L1" s="24" t="s">
        <v>104</v>
      </c>
      <c r="M1" s="24" t="s">
        <v>105</v>
      </c>
      <c r="N1" s="24" t="s">
        <v>106</v>
      </c>
      <c r="O1" s="24" t="s">
        <v>107</v>
      </c>
      <c r="P1" s="24" t="s">
        <v>108</v>
      </c>
      <c r="Q1" s="24" t="s">
        <v>109</v>
      </c>
      <c r="R1" s="24" t="s">
        <v>110</v>
      </c>
      <c r="S1" s="24" t="s">
        <v>111</v>
      </c>
      <c r="T1" s="24" t="s">
        <v>112</v>
      </c>
      <c r="U1" s="24" t="s">
        <v>113</v>
      </c>
      <c r="V1" s="24" t="s">
        <v>114</v>
      </c>
      <c r="W1" s="24" t="s">
        <v>115</v>
      </c>
      <c r="X1" s="24" t="s">
        <v>116</v>
      </c>
      <c r="Y1" s="30" t="s">
        <v>117</v>
      </c>
      <c r="Z1" s="24"/>
      <c r="AA1" s="24"/>
      <c r="AB1" s="24"/>
      <c r="AC1" s="24"/>
      <c r="AD1" s="24"/>
      <c r="AE1" s="24"/>
      <c r="AF1" s="24"/>
      <c r="AG1" s="24"/>
    </row>
    <row r="2" ht="26.25" customHeight="1" spans="1:24">
      <c r="A2" s="25" t="s">
        <v>43</v>
      </c>
      <c r="B2" s="25" t="s">
        <v>1</v>
      </c>
      <c r="C2" s="25" t="s">
        <v>44</v>
      </c>
      <c r="D2" s="25" t="s">
        <v>34</v>
      </c>
      <c r="E2" s="25" t="s">
        <v>5</v>
      </c>
      <c r="F2" s="25" t="s">
        <v>45</v>
      </c>
      <c r="G2" s="25" t="s">
        <v>19</v>
      </c>
      <c r="H2" s="25" t="s">
        <v>13</v>
      </c>
      <c r="I2" s="25" t="s">
        <v>13</v>
      </c>
      <c r="J2" s="25" t="s">
        <v>8</v>
      </c>
      <c r="K2" s="25">
        <v>7000</v>
      </c>
      <c r="L2" s="25" t="s">
        <v>46</v>
      </c>
      <c r="M2" s="25">
        <v>4500</v>
      </c>
      <c r="N2" s="28">
        <f t="shared" ref="N2:N17" si="0">M2/K2*100</f>
        <v>64.2857142857143</v>
      </c>
      <c r="O2" s="25">
        <v>1</v>
      </c>
      <c r="P2" s="25" t="s">
        <v>47</v>
      </c>
      <c r="Q2" s="25" t="s">
        <v>10</v>
      </c>
      <c r="R2" s="25" t="s">
        <v>36</v>
      </c>
      <c r="S2" s="25" t="s">
        <v>48</v>
      </c>
      <c r="T2" s="25" t="s">
        <v>49</v>
      </c>
      <c r="U2" s="25" t="s">
        <v>7</v>
      </c>
      <c r="V2" s="25" t="s">
        <v>13</v>
      </c>
      <c r="W2" s="25" t="s">
        <v>7</v>
      </c>
      <c r="X2" s="25" t="s">
        <v>50</v>
      </c>
    </row>
    <row r="3" ht="12.75" spans="1:24">
      <c r="A3" s="25" t="s">
        <v>269</v>
      </c>
      <c r="B3" s="31" t="s">
        <v>15</v>
      </c>
      <c r="C3" s="25" t="s">
        <v>270</v>
      </c>
      <c r="D3" s="31" t="s">
        <v>34</v>
      </c>
      <c r="E3" s="31" t="s">
        <v>5</v>
      </c>
      <c r="F3" s="31" t="s">
        <v>45</v>
      </c>
      <c r="G3" s="31" t="s">
        <v>19</v>
      </c>
      <c r="H3" s="31" t="s">
        <v>13</v>
      </c>
      <c r="I3" s="31" t="s">
        <v>7</v>
      </c>
      <c r="J3" s="31" t="s">
        <v>75</v>
      </c>
      <c r="K3" s="33">
        <v>1250</v>
      </c>
      <c r="L3" s="31" t="s">
        <v>53</v>
      </c>
      <c r="M3" s="33">
        <v>550</v>
      </c>
      <c r="N3" s="28">
        <f t="shared" si="0"/>
        <v>44</v>
      </c>
      <c r="O3" s="33">
        <v>2</v>
      </c>
      <c r="P3" s="31" t="s">
        <v>9</v>
      </c>
      <c r="Q3" s="31" t="s">
        <v>10</v>
      </c>
      <c r="R3" s="31" t="s">
        <v>36</v>
      </c>
      <c r="S3" s="31" t="s">
        <v>22</v>
      </c>
      <c r="T3" s="31" t="s">
        <v>49</v>
      </c>
      <c r="U3" s="31" t="s">
        <v>7</v>
      </c>
      <c r="V3" s="31" t="s">
        <v>13</v>
      </c>
      <c r="W3" s="31" t="s">
        <v>7</v>
      </c>
      <c r="X3" s="25" t="s">
        <v>50</v>
      </c>
    </row>
    <row r="4" ht="18" customHeight="1" spans="1:23">
      <c r="A4" s="25" t="s">
        <v>271</v>
      </c>
      <c r="B4" s="25" t="s">
        <v>39</v>
      </c>
      <c r="C4" s="25" t="s">
        <v>272</v>
      </c>
      <c r="D4" s="25" t="s">
        <v>26</v>
      </c>
      <c r="E4" s="25" t="s">
        <v>18</v>
      </c>
      <c r="F4" s="25" t="s">
        <v>28</v>
      </c>
      <c r="G4" s="25" t="s">
        <v>29</v>
      </c>
      <c r="H4" s="25" t="s">
        <v>7</v>
      </c>
      <c r="I4" s="25" t="s">
        <v>7</v>
      </c>
      <c r="J4" s="25" t="s">
        <v>75</v>
      </c>
      <c r="K4" s="25">
        <v>1100</v>
      </c>
      <c r="L4" s="25" t="s">
        <v>75</v>
      </c>
      <c r="M4" s="25">
        <v>1100</v>
      </c>
      <c r="N4" s="28">
        <f t="shared" si="0"/>
        <v>100</v>
      </c>
      <c r="O4" s="25">
        <v>1</v>
      </c>
      <c r="P4" s="25" t="s">
        <v>58</v>
      </c>
      <c r="Q4" s="25" t="s">
        <v>21</v>
      </c>
      <c r="R4" s="25" t="s">
        <v>273</v>
      </c>
      <c r="S4" s="25" t="s">
        <v>22</v>
      </c>
      <c r="T4" s="25" t="s">
        <v>137</v>
      </c>
      <c r="U4" s="25" t="s">
        <v>13</v>
      </c>
      <c r="V4" s="25" t="s">
        <v>13</v>
      </c>
      <c r="W4" s="25" t="s">
        <v>13</v>
      </c>
    </row>
    <row r="5" ht="12.75" spans="1:33">
      <c r="A5" s="31" t="s">
        <v>274</v>
      </c>
      <c r="B5" s="31" t="s">
        <v>39</v>
      </c>
      <c r="C5" s="25" t="s">
        <v>275</v>
      </c>
      <c r="D5" s="31" t="s">
        <v>153</v>
      </c>
      <c r="E5" s="31" t="s">
        <v>276</v>
      </c>
      <c r="F5" s="31" t="s">
        <v>87</v>
      </c>
      <c r="G5" s="31" t="s">
        <v>126</v>
      </c>
      <c r="H5" s="31" t="s">
        <v>13</v>
      </c>
      <c r="I5" s="31" t="s">
        <v>7</v>
      </c>
      <c r="J5" s="31" t="s">
        <v>75</v>
      </c>
      <c r="K5" s="33">
        <v>2000</v>
      </c>
      <c r="L5" s="31" t="s">
        <v>53</v>
      </c>
      <c r="M5" s="33">
        <v>2000</v>
      </c>
      <c r="N5" s="28">
        <f t="shared" si="0"/>
        <v>100</v>
      </c>
      <c r="O5" s="33">
        <v>3</v>
      </c>
      <c r="P5" s="31" t="s">
        <v>35</v>
      </c>
      <c r="Q5" s="31" t="s">
        <v>10</v>
      </c>
      <c r="R5" s="31" t="s">
        <v>11</v>
      </c>
      <c r="S5" s="31" t="s">
        <v>22</v>
      </c>
      <c r="T5" s="31" t="s">
        <v>6</v>
      </c>
      <c r="U5" s="31" t="s">
        <v>7</v>
      </c>
      <c r="V5" s="31" t="s">
        <v>13</v>
      </c>
      <c r="W5" s="31" t="s">
        <v>13</v>
      </c>
      <c r="X5" s="31"/>
      <c r="Y5" s="31"/>
      <c r="Z5" s="31"/>
      <c r="AA5" s="31"/>
      <c r="AB5" s="31"/>
      <c r="AC5" s="31"/>
      <c r="AD5" s="31"/>
      <c r="AE5" s="31"/>
      <c r="AF5" s="31"/>
      <c r="AG5" s="31"/>
    </row>
    <row r="6" ht="12.75" spans="1:33">
      <c r="A6" s="31" t="s">
        <v>51</v>
      </c>
      <c r="B6" s="31" t="s">
        <v>39</v>
      </c>
      <c r="C6" s="25" t="s">
        <v>52</v>
      </c>
      <c r="D6" s="31" t="s">
        <v>3</v>
      </c>
      <c r="E6" s="31" t="s">
        <v>4</v>
      </c>
      <c r="F6" s="31" t="s">
        <v>17</v>
      </c>
      <c r="G6" s="31" t="s">
        <v>19</v>
      </c>
      <c r="H6" s="31" t="s">
        <v>7</v>
      </c>
      <c r="I6" s="31" t="s">
        <v>7</v>
      </c>
      <c r="J6" s="31" t="s">
        <v>8</v>
      </c>
      <c r="K6" s="33">
        <v>6000</v>
      </c>
      <c r="L6" s="31" t="s">
        <v>53</v>
      </c>
      <c r="M6" s="33">
        <v>6000</v>
      </c>
      <c r="N6" s="28">
        <f t="shared" si="0"/>
        <v>100</v>
      </c>
      <c r="O6" s="33">
        <v>4</v>
      </c>
      <c r="P6" s="31" t="s">
        <v>9</v>
      </c>
      <c r="Q6" s="31" t="s">
        <v>10</v>
      </c>
      <c r="R6" s="31" t="s">
        <v>54</v>
      </c>
      <c r="S6" s="31" t="s">
        <v>48</v>
      </c>
      <c r="T6" s="31" t="s">
        <v>6</v>
      </c>
      <c r="U6" s="31" t="s">
        <v>7</v>
      </c>
      <c r="V6" s="31" t="s">
        <v>7</v>
      </c>
      <c r="W6" s="31" t="s">
        <v>13</v>
      </c>
      <c r="X6" s="31"/>
      <c r="Y6" s="31"/>
      <c r="Z6" s="31"/>
      <c r="AA6" s="31"/>
      <c r="AB6" s="31"/>
      <c r="AC6" s="31"/>
      <c r="AD6" s="31"/>
      <c r="AE6" s="31"/>
      <c r="AF6" s="31"/>
      <c r="AG6" s="31"/>
    </row>
    <row r="7" ht="12.75" spans="1:33">
      <c r="A7" s="31" t="s">
        <v>366</v>
      </c>
      <c r="B7" s="31" t="s">
        <v>201</v>
      </c>
      <c r="C7" s="25" t="s">
        <v>367</v>
      </c>
      <c r="D7" s="31" t="s">
        <v>3</v>
      </c>
      <c r="E7" s="31" t="s">
        <v>368</v>
      </c>
      <c r="F7" s="31" t="s">
        <v>18</v>
      </c>
      <c r="G7" s="31" t="s">
        <v>19</v>
      </c>
      <c r="H7" s="31" t="s">
        <v>7</v>
      </c>
      <c r="I7" s="31" t="s">
        <v>7</v>
      </c>
      <c r="J7" s="31" t="s">
        <v>53</v>
      </c>
      <c r="K7" s="33">
        <v>800</v>
      </c>
      <c r="L7" s="31" t="s">
        <v>53</v>
      </c>
      <c r="M7" s="33">
        <v>800</v>
      </c>
      <c r="N7" s="28">
        <f t="shared" si="0"/>
        <v>100</v>
      </c>
      <c r="O7" s="33">
        <v>2</v>
      </c>
      <c r="P7" s="31" t="s">
        <v>20</v>
      </c>
      <c r="Q7" s="31" t="s">
        <v>21</v>
      </c>
      <c r="R7" s="31" t="s">
        <v>54</v>
      </c>
      <c r="S7" s="31" t="s">
        <v>22</v>
      </c>
      <c r="T7" s="31" t="s">
        <v>83</v>
      </c>
      <c r="U7" s="31" t="s">
        <v>7</v>
      </c>
      <c r="V7" s="31" t="s">
        <v>7</v>
      </c>
      <c r="W7" s="31" t="s">
        <v>7</v>
      </c>
      <c r="X7" s="31"/>
      <c r="Y7" s="31"/>
      <c r="Z7" s="31"/>
      <c r="AA7" s="31"/>
      <c r="AB7" s="31"/>
      <c r="AC7" s="31"/>
      <c r="AD7" s="31"/>
      <c r="AE7" s="31"/>
      <c r="AF7" s="31"/>
      <c r="AG7" s="31"/>
    </row>
    <row r="8" ht="12.75" spans="1:23">
      <c r="A8" s="25" t="s">
        <v>277</v>
      </c>
      <c r="B8" s="31" t="s">
        <v>39</v>
      </c>
      <c r="C8" s="25" t="s">
        <v>278</v>
      </c>
      <c r="D8" s="31" t="s">
        <v>3</v>
      </c>
      <c r="E8" s="25" t="s">
        <v>184</v>
      </c>
      <c r="F8" s="25" t="s">
        <v>5</v>
      </c>
      <c r="G8" s="31" t="s">
        <v>126</v>
      </c>
      <c r="H8" s="31" t="s">
        <v>7</v>
      </c>
      <c r="I8" s="31" t="s">
        <v>7</v>
      </c>
      <c r="J8" s="25" t="s">
        <v>75</v>
      </c>
      <c r="K8" s="25">
        <v>1000</v>
      </c>
      <c r="L8" s="31" t="s">
        <v>53</v>
      </c>
      <c r="M8" s="25">
        <v>800</v>
      </c>
      <c r="N8" s="28">
        <f t="shared" si="0"/>
        <v>80</v>
      </c>
      <c r="O8" s="33">
        <v>3</v>
      </c>
      <c r="P8" s="31" t="s">
        <v>20</v>
      </c>
      <c r="Q8" s="25" t="s">
        <v>21</v>
      </c>
      <c r="R8" s="31" t="s">
        <v>11</v>
      </c>
      <c r="S8" s="31" t="s">
        <v>22</v>
      </c>
      <c r="T8" s="25" t="s">
        <v>49</v>
      </c>
      <c r="U8" s="31" t="s">
        <v>7</v>
      </c>
      <c r="V8" s="31" t="s">
        <v>7</v>
      </c>
      <c r="W8" s="31" t="s">
        <v>7</v>
      </c>
    </row>
    <row r="9" ht="12.75" spans="1:23">
      <c r="A9" s="25" t="s">
        <v>279</v>
      </c>
      <c r="B9" s="31" t="s">
        <v>39</v>
      </c>
      <c r="C9" s="25" t="s">
        <v>280</v>
      </c>
      <c r="D9" s="31" t="s">
        <v>3</v>
      </c>
      <c r="E9" s="25" t="s">
        <v>184</v>
      </c>
      <c r="F9" s="25" t="s">
        <v>5</v>
      </c>
      <c r="G9" s="31" t="s">
        <v>126</v>
      </c>
      <c r="H9" s="31" t="s">
        <v>7</v>
      </c>
      <c r="I9" s="31" t="s">
        <v>7</v>
      </c>
      <c r="J9" s="25" t="s">
        <v>75</v>
      </c>
      <c r="K9" s="25">
        <v>2000</v>
      </c>
      <c r="L9" s="31" t="s">
        <v>53</v>
      </c>
      <c r="M9" s="25">
        <v>2000</v>
      </c>
      <c r="N9" s="28">
        <f t="shared" si="0"/>
        <v>100</v>
      </c>
      <c r="O9" s="33">
        <v>3</v>
      </c>
      <c r="P9" s="31" t="s">
        <v>20</v>
      </c>
      <c r="Q9" s="25" t="s">
        <v>21</v>
      </c>
      <c r="R9" s="31" t="s">
        <v>11</v>
      </c>
      <c r="S9" s="31" t="s">
        <v>22</v>
      </c>
      <c r="T9" s="25" t="s">
        <v>49</v>
      </c>
      <c r="U9" s="31" t="s">
        <v>7</v>
      </c>
      <c r="V9" s="31" t="s">
        <v>7</v>
      </c>
      <c r="W9" s="31" t="s">
        <v>13</v>
      </c>
    </row>
    <row r="10" ht="12.75" spans="1:23">
      <c r="A10" s="25" t="s">
        <v>369</v>
      </c>
      <c r="B10" s="31" t="s">
        <v>24</v>
      </c>
      <c r="C10" s="25" t="s">
        <v>370</v>
      </c>
      <c r="D10" s="31" t="s">
        <v>26</v>
      </c>
      <c r="E10" s="25" t="s">
        <v>179</v>
      </c>
      <c r="F10" s="25" t="s">
        <v>5</v>
      </c>
      <c r="G10" s="31" t="s">
        <v>137</v>
      </c>
      <c r="H10" s="31" t="s">
        <v>7</v>
      </c>
      <c r="I10" s="31" t="s">
        <v>7</v>
      </c>
      <c r="J10" s="25" t="s">
        <v>53</v>
      </c>
      <c r="K10" s="25">
        <v>400</v>
      </c>
      <c r="L10" s="31" t="s">
        <v>53</v>
      </c>
      <c r="M10" s="25">
        <v>400</v>
      </c>
      <c r="N10" s="28">
        <f t="shared" si="0"/>
        <v>100</v>
      </c>
      <c r="O10" s="33">
        <v>1</v>
      </c>
      <c r="P10" s="31" t="s">
        <v>71</v>
      </c>
      <c r="Q10" s="25" t="s">
        <v>21</v>
      </c>
      <c r="R10" s="31" t="s">
        <v>11</v>
      </c>
      <c r="S10" s="31" t="s">
        <v>22</v>
      </c>
      <c r="T10" s="25" t="s">
        <v>137</v>
      </c>
      <c r="U10" s="31" t="s">
        <v>7</v>
      </c>
      <c r="V10" s="31" t="s">
        <v>7</v>
      </c>
      <c r="W10" s="31" t="s">
        <v>7</v>
      </c>
    </row>
    <row r="11" ht="18.75" customHeight="1" spans="1:23">
      <c r="A11" s="25" t="s">
        <v>371</v>
      </c>
      <c r="B11" s="25" t="s">
        <v>32</v>
      </c>
      <c r="C11" s="25" t="s">
        <v>372</v>
      </c>
      <c r="D11" s="25" t="s">
        <v>26</v>
      </c>
      <c r="E11" s="25" t="s">
        <v>18</v>
      </c>
      <c r="F11" s="25" t="s">
        <v>87</v>
      </c>
      <c r="G11" s="25" t="s">
        <v>19</v>
      </c>
      <c r="H11" s="25" t="s">
        <v>7</v>
      </c>
      <c r="I11" s="25" t="s">
        <v>13</v>
      </c>
      <c r="J11" s="25" t="s">
        <v>53</v>
      </c>
      <c r="K11" s="25">
        <v>400</v>
      </c>
      <c r="L11" s="25" t="s">
        <v>53</v>
      </c>
      <c r="M11" s="25">
        <v>400</v>
      </c>
      <c r="N11" s="28">
        <f t="shared" si="0"/>
        <v>100</v>
      </c>
      <c r="O11" s="25">
        <v>1</v>
      </c>
      <c r="P11" s="25" t="s">
        <v>9</v>
      </c>
      <c r="Q11" s="25" t="s">
        <v>21</v>
      </c>
      <c r="R11" s="25" t="s">
        <v>273</v>
      </c>
      <c r="S11" s="25" t="s">
        <v>22</v>
      </c>
      <c r="T11" s="25" t="s">
        <v>6</v>
      </c>
      <c r="U11" s="25" t="s">
        <v>7</v>
      </c>
      <c r="V11" s="25" t="s">
        <v>13</v>
      </c>
      <c r="W11" s="25" t="s">
        <v>13</v>
      </c>
    </row>
    <row r="12" ht="18.75" customHeight="1" spans="1:23">
      <c r="A12" s="25" t="s">
        <v>373</v>
      </c>
      <c r="B12" s="25" t="s">
        <v>1</v>
      </c>
      <c r="C12" s="25" t="s">
        <v>374</v>
      </c>
      <c r="D12" s="25" t="s">
        <v>34</v>
      </c>
      <c r="E12" s="25" t="s">
        <v>5</v>
      </c>
      <c r="F12" s="25" t="s">
        <v>45</v>
      </c>
      <c r="G12" s="25" t="s">
        <v>19</v>
      </c>
      <c r="H12" s="25" t="s">
        <v>13</v>
      </c>
      <c r="I12" s="25" t="s">
        <v>7</v>
      </c>
      <c r="J12" s="25" t="s">
        <v>53</v>
      </c>
      <c r="K12" s="25">
        <v>720</v>
      </c>
      <c r="L12" s="25" t="s">
        <v>53</v>
      </c>
      <c r="M12" s="25">
        <v>720</v>
      </c>
      <c r="N12" s="28">
        <f t="shared" si="0"/>
        <v>100</v>
      </c>
      <c r="O12" s="25">
        <v>2</v>
      </c>
      <c r="P12" s="25" t="s">
        <v>20</v>
      </c>
      <c r="Q12" s="25" t="s">
        <v>21</v>
      </c>
      <c r="R12" s="25" t="s">
        <v>54</v>
      </c>
      <c r="S12" s="25" t="s">
        <v>48</v>
      </c>
      <c r="T12" s="25" t="s">
        <v>19</v>
      </c>
      <c r="U12" s="25" t="s">
        <v>7</v>
      </c>
      <c r="V12" s="25" t="s">
        <v>13</v>
      </c>
      <c r="W12" s="25" t="s">
        <v>13</v>
      </c>
    </row>
    <row r="13" ht="18.75" customHeight="1" spans="1:23">
      <c r="A13" s="25" t="s">
        <v>375</v>
      </c>
      <c r="B13" s="25" t="s">
        <v>201</v>
      </c>
      <c r="C13" s="27" t="s">
        <v>376</v>
      </c>
      <c r="D13" s="25" t="s">
        <v>34</v>
      </c>
      <c r="E13" s="25" t="s">
        <v>5</v>
      </c>
      <c r="F13" s="25" t="s">
        <v>45</v>
      </c>
      <c r="G13" s="25" t="s">
        <v>19</v>
      </c>
      <c r="H13" s="25" t="s">
        <v>13</v>
      </c>
      <c r="I13" s="25" t="s">
        <v>7</v>
      </c>
      <c r="J13" s="25" t="s">
        <v>53</v>
      </c>
      <c r="K13" s="25">
        <v>650</v>
      </c>
      <c r="L13" s="25" t="s">
        <v>53</v>
      </c>
      <c r="M13" s="25">
        <v>650</v>
      </c>
      <c r="N13" s="28">
        <f t="shared" si="0"/>
        <v>100</v>
      </c>
      <c r="O13" s="25">
        <v>2</v>
      </c>
      <c r="P13" s="25" t="s">
        <v>58</v>
      </c>
      <c r="Q13" s="25" t="s">
        <v>21</v>
      </c>
      <c r="R13" s="25" t="s">
        <v>54</v>
      </c>
      <c r="S13" s="25" t="s">
        <v>22</v>
      </c>
      <c r="T13" s="25" t="s">
        <v>19</v>
      </c>
      <c r="U13" s="25" t="s">
        <v>7</v>
      </c>
      <c r="V13" s="25" t="s">
        <v>13</v>
      </c>
      <c r="W13" s="25" t="s">
        <v>13</v>
      </c>
    </row>
    <row r="14" ht="18.75" customHeight="1" spans="1:23">
      <c r="A14" s="25" t="s">
        <v>377</v>
      </c>
      <c r="B14" s="25" t="s">
        <v>201</v>
      </c>
      <c r="C14" s="27" t="s">
        <v>378</v>
      </c>
      <c r="D14" s="25" t="s">
        <v>34</v>
      </c>
      <c r="E14" s="25" t="s">
        <v>379</v>
      </c>
      <c r="F14" s="25" t="s">
        <v>45</v>
      </c>
      <c r="G14" s="25" t="s">
        <v>19</v>
      </c>
      <c r="H14" s="25" t="s">
        <v>13</v>
      </c>
      <c r="I14" s="25" t="s">
        <v>7</v>
      </c>
      <c r="J14" s="25" t="s">
        <v>53</v>
      </c>
      <c r="K14" s="25">
        <v>610</v>
      </c>
      <c r="L14" s="25" t="s">
        <v>53</v>
      </c>
      <c r="M14" s="25">
        <v>610</v>
      </c>
      <c r="N14" s="28">
        <f t="shared" si="0"/>
        <v>100</v>
      </c>
      <c r="O14" s="25">
        <v>2</v>
      </c>
      <c r="P14" s="25" t="s">
        <v>58</v>
      </c>
      <c r="Q14" s="25" t="s">
        <v>21</v>
      </c>
      <c r="R14" s="25" t="s">
        <v>54</v>
      </c>
      <c r="S14" s="25" t="s">
        <v>48</v>
      </c>
      <c r="T14" s="25" t="s">
        <v>19</v>
      </c>
      <c r="U14" s="25" t="s">
        <v>13</v>
      </c>
      <c r="V14" s="25" t="s">
        <v>13</v>
      </c>
      <c r="W14" s="25" t="s">
        <v>13</v>
      </c>
    </row>
    <row r="15" ht="18.75" customHeight="1" spans="1:23">
      <c r="A15" s="25" t="s">
        <v>380</v>
      </c>
      <c r="B15" s="25" t="s">
        <v>15</v>
      </c>
      <c r="C15" s="27" t="s">
        <v>348</v>
      </c>
      <c r="D15" s="25" t="s">
        <v>34</v>
      </c>
      <c r="E15" s="25" t="s">
        <v>5</v>
      </c>
      <c r="F15" s="25" t="s">
        <v>87</v>
      </c>
      <c r="G15" s="25" t="s">
        <v>19</v>
      </c>
      <c r="H15" s="25" t="s">
        <v>7</v>
      </c>
      <c r="I15" s="25" t="s">
        <v>7</v>
      </c>
      <c r="J15" s="25" t="s">
        <v>53</v>
      </c>
      <c r="K15" s="25">
        <v>500</v>
      </c>
      <c r="L15" s="25" t="s">
        <v>53</v>
      </c>
      <c r="M15" s="25">
        <v>500</v>
      </c>
      <c r="N15" s="25">
        <f t="shared" si="0"/>
        <v>100</v>
      </c>
      <c r="O15" s="25">
        <v>1</v>
      </c>
      <c r="P15" s="25" t="s">
        <v>58</v>
      </c>
      <c r="Q15" s="25" t="s">
        <v>21</v>
      </c>
      <c r="R15" s="25" t="s">
        <v>11</v>
      </c>
      <c r="S15" s="25" t="s">
        <v>22</v>
      </c>
      <c r="T15" s="25" t="s">
        <v>137</v>
      </c>
      <c r="U15" s="25" t="s">
        <v>7</v>
      </c>
      <c r="V15" s="25" t="s">
        <v>13</v>
      </c>
      <c r="W15" s="25" t="s">
        <v>13</v>
      </c>
    </row>
    <row r="16" ht="18.75" customHeight="1" spans="1:23">
      <c r="A16" s="25" t="s">
        <v>281</v>
      </c>
      <c r="B16" s="25" t="s">
        <v>39</v>
      </c>
      <c r="C16" s="27" t="s">
        <v>282</v>
      </c>
      <c r="D16" s="25" t="s">
        <v>34</v>
      </c>
      <c r="E16" s="25" t="s">
        <v>5</v>
      </c>
      <c r="F16" s="25" t="s">
        <v>45</v>
      </c>
      <c r="G16" s="25" t="s">
        <v>19</v>
      </c>
      <c r="H16" s="25" t="s">
        <v>13</v>
      </c>
      <c r="I16" s="25" t="s">
        <v>7</v>
      </c>
      <c r="J16" s="25" t="s">
        <v>75</v>
      </c>
      <c r="K16" s="25">
        <v>1260</v>
      </c>
      <c r="L16" s="25" t="s">
        <v>53</v>
      </c>
      <c r="M16" s="25">
        <v>900</v>
      </c>
      <c r="N16" s="28">
        <f t="shared" si="0"/>
        <v>71.4285714285714</v>
      </c>
      <c r="O16" s="25">
        <v>2</v>
      </c>
      <c r="P16" s="25" t="s">
        <v>20</v>
      </c>
      <c r="Q16" s="25" t="s">
        <v>10</v>
      </c>
      <c r="R16" s="25" t="s">
        <v>54</v>
      </c>
      <c r="S16" s="25" t="s">
        <v>48</v>
      </c>
      <c r="T16" s="25" t="s">
        <v>19</v>
      </c>
      <c r="U16" s="25" t="s">
        <v>7</v>
      </c>
      <c r="V16" s="25" t="s">
        <v>13</v>
      </c>
      <c r="W16" s="25" t="s">
        <v>7</v>
      </c>
    </row>
    <row r="17" ht="12.75" spans="1:33">
      <c r="A17" s="31" t="s">
        <v>176</v>
      </c>
      <c r="B17" s="31" t="s">
        <v>39</v>
      </c>
      <c r="C17" s="25" t="s">
        <v>177</v>
      </c>
      <c r="D17" s="31" t="s">
        <v>26</v>
      </c>
      <c r="E17" s="31" t="s">
        <v>18</v>
      </c>
      <c r="F17" s="31" t="s">
        <v>28</v>
      </c>
      <c r="G17" s="31" t="s">
        <v>29</v>
      </c>
      <c r="H17" s="31" t="s">
        <v>7</v>
      </c>
      <c r="I17" s="31" t="s">
        <v>7</v>
      </c>
      <c r="J17" s="31" t="s">
        <v>75</v>
      </c>
      <c r="K17" s="33">
        <v>3240</v>
      </c>
      <c r="L17" s="31" t="s">
        <v>53</v>
      </c>
      <c r="M17" s="33">
        <v>3240</v>
      </c>
      <c r="N17" s="28">
        <f t="shared" si="0"/>
        <v>100</v>
      </c>
      <c r="O17" s="33">
        <v>2</v>
      </c>
      <c r="P17" s="31" t="s">
        <v>47</v>
      </c>
      <c r="Q17" s="31" t="s">
        <v>10</v>
      </c>
      <c r="R17" s="31" t="s">
        <v>273</v>
      </c>
      <c r="S17" s="31" t="s">
        <v>12</v>
      </c>
      <c r="T17" s="31" t="s">
        <v>83</v>
      </c>
      <c r="U17" s="31" t="s">
        <v>13</v>
      </c>
      <c r="V17" s="31" t="s">
        <v>13</v>
      </c>
      <c r="W17" s="31" t="s">
        <v>7</v>
      </c>
      <c r="X17" s="31"/>
      <c r="Y17" s="31"/>
      <c r="Z17" s="31"/>
      <c r="AA17" s="31"/>
      <c r="AB17" s="31"/>
      <c r="AC17" s="31"/>
      <c r="AD17" s="31"/>
      <c r="AE17" s="31"/>
      <c r="AF17" s="31"/>
      <c r="AG17" s="31"/>
    </row>
    <row r="18" ht="12.75" spans="3:3">
      <c r="C18" s="25"/>
    </row>
    <row r="19" ht="12.75" spans="3:3">
      <c r="C19" s="25"/>
    </row>
    <row r="20" ht="12.75" spans="3:3">
      <c r="C20" s="25"/>
    </row>
    <row r="21" ht="12.75" spans="3:3">
      <c r="C21" s="25"/>
    </row>
    <row r="22" ht="12.75" spans="3:3">
      <c r="C22" s="25"/>
    </row>
    <row r="23" ht="12.75" spans="3:3">
      <c r="C23" s="25"/>
    </row>
    <row r="24" ht="12.75" spans="3:3">
      <c r="C24" s="25"/>
    </row>
    <row r="25" ht="12.75" spans="3:3">
      <c r="C25" s="25"/>
    </row>
    <row r="26" ht="12.75" spans="3:3">
      <c r="C26" s="25"/>
    </row>
    <row r="27" ht="12.75" spans="3:3">
      <c r="C27" s="25"/>
    </row>
    <row r="28" ht="12.75" spans="3:3">
      <c r="C28" s="25"/>
    </row>
    <row r="29" ht="12.75" spans="3:3">
      <c r="C29" s="25"/>
    </row>
  </sheetData>
  <dataValidations count="11">
    <dataValidation type="list" allowBlank="1" showErrorMessage="1" sqref="B2:B17">
      <formula1>"Blockchain,AI,Web Scraping,Bot Development,Mobile App,Web Development,Trading,CMS Development,Desktop App,Others"</formula1>
    </dataValidation>
    <dataValidation type="list" allowBlank="1" showErrorMessage="1" sqref="D2:D17">
      <formula1>"Europe,North America,South America,Latin America,Asia,Africa"</formula1>
    </dataValidation>
    <dataValidation type="list" allowBlank="1" showErrorMessage="1" sqref="G2:G17">
      <formula1>"Upwork,Freelancer,Workana,Telegram,Discord,Linkdin,Others"</formula1>
    </dataValidation>
    <dataValidation type="list" allowBlank="1" showErrorMessage="1" sqref="J2:J17 L2:L17">
      <formula1>"0-1000,1000-2000,2000-3000,3000-5000,Over 5000"</formula1>
    </dataValidation>
    <dataValidation type="list" allowBlank="1" showErrorMessage="1" sqref="O2:O17">
      <formula1>"1,2,3,4,5,0"</formula1>
    </dataValidation>
    <dataValidation type="list" allowBlank="1" showErrorMessage="1" sqref="P2:P17">
      <formula1>"January,Feburary,March,April,May,June,July,Last Year"</formula1>
    </dataValidation>
    <dataValidation type="list" allowBlank="1" showErrorMessage="1" sqref="Q2:Q17">
      <formula1>"Short Term,Long Term"</formula1>
    </dataValidation>
    <dataValidation type="list" allowBlank="1" showErrorMessage="1" sqref="R2:R17">
      <formula1>"Paypal,Payoneer,Wise,Crypto,Others"</formula1>
    </dataValidation>
    <dataValidation type="list" allowBlank="1" showErrorMessage="1" sqref="S2:S17">
      <formula1>"Weekly,Monthly,Fixed"</formula1>
    </dataValidation>
    <dataValidation type="list" allowBlank="1" showErrorMessage="1" sqref="T2:T17">
      <formula1>"Upwork,Freelancer,Telegram,Discord,Skype,Signal,Teams,WhatsApp,GMail,Slack,Google Chat,Others"</formula1>
    </dataValidation>
    <dataValidation type="list" allowBlank="1" showErrorMessage="1" sqref="H2:I17 U2:W17">
      <formula1>"Yes,No"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32"/>
  <sheetViews>
    <sheetView workbookViewId="0">
      <selection activeCell="A1" sqref="A1"/>
    </sheetView>
  </sheetViews>
  <sheetFormatPr defaultColWidth="12.6285714285714" defaultRowHeight="15.75" customHeight="1"/>
  <cols>
    <col min="3" max="3" width="76.5047619047619" customWidth="1"/>
    <col min="4" max="4" width="17.8761904761905" customWidth="1"/>
    <col min="24" max="24" width="85.6285714285714" customWidth="1"/>
    <col min="25" max="25" width="33" customWidth="1"/>
  </cols>
  <sheetData>
    <row r="1" ht="57" customHeight="1" spans="1:33">
      <c r="A1" s="24" t="s">
        <v>93</v>
      </c>
      <c r="B1" s="24" t="s">
        <v>94</v>
      </c>
      <c r="C1" s="24" t="s">
        <v>95</v>
      </c>
      <c r="D1" s="24" t="s">
        <v>96</v>
      </c>
      <c r="E1" s="24" t="s">
        <v>97</v>
      </c>
      <c r="F1" s="24" t="s">
        <v>98</v>
      </c>
      <c r="G1" s="24" t="s">
        <v>99</v>
      </c>
      <c r="H1" s="24" t="s">
        <v>100</v>
      </c>
      <c r="I1" s="24" t="s">
        <v>101</v>
      </c>
      <c r="J1" s="24" t="s">
        <v>102</v>
      </c>
      <c r="K1" s="24" t="s">
        <v>103</v>
      </c>
      <c r="L1" s="24" t="s">
        <v>104</v>
      </c>
      <c r="M1" s="24" t="s">
        <v>105</v>
      </c>
      <c r="N1" s="24" t="s">
        <v>106</v>
      </c>
      <c r="O1" s="24" t="s">
        <v>107</v>
      </c>
      <c r="P1" s="24" t="s">
        <v>108</v>
      </c>
      <c r="Q1" s="24" t="s">
        <v>109</v>
      </c>
      <c r="R1" s="24" t="s">
        <v>110</v>
      </c>
      <c r="S1" s="24" t="s">
        <v>111</v>
      </c>
      <c r="T1" s="24" t="s">
        <v>112</v>
      </c>
      <c r="U1" s="24" t="s">
        <v>113</v>
      </c>
      <c r="V1" s="24" t="s">
        <v>114</v>
      </c>
      <c r="W1" s="24" t="s">
        <v>115</v>
      </c>
      <c r="X1" s="24" t="s">
        <v>116</v>
      </c>
      <c r="Y1" s="30" t="s">
        <v>117</v>
      </c>
      <c r="Z1" s="24"/>
      <c r="AA1" s="24"/>
      <c r="AB1" s="24"/>
      <c r="AC1" s="24"/>
      <c r="AD1" s="24"/>
      <c r="AE1" s="24"/>
      <c r="AF1" s="24"/>
      <c r="AG1" s="24"/>
    </row>
    <row r="2" ht="26.25" customHeight="1" spans="1:23">
      <c r="A2" s="25" t="s">
        <v>381</v>
      </c>
      <c r="B2" s="25" t="s">
        <v>39</v>
      </c>
      <c r="C2" s="25" t="s">
        <v>382</v>
      </c>
      <c r="D2" s="25" t="s">
        <v>3</v>
      </c>
      <c r="E2" s="25" t="s">
        <v>184</v>
      </c>
      <c r="F2" s="25" t="s">
        <v>143</v>
      </c>
      <c r="G2" s="25" t="s">
        <v>126</v>
      </c>
      <c r="H2" s="25" t="s">
        <v>13</v>
      </c>
      <c r="I2" s="25" t="s">
        <v>7</v>
      </c>
      <c r="J2" s="25" t="s">
        <v>53</v>
      </c>
      <c r="K2" s="25">
        <v>5000</v>
      </c>
      <c r="L2" s="25" t="s">
        <v>53</v>
      </c>
      <c r="M2" s="25">
        <v>2500</v>
      </c>
      <c r="N2" s="28">
        <f t="shared" ref="N2:N5" si="0">M2/K2*100</f>
        <v>50</v>
      </c>
      <c r="O2" s="25">
        <v>0</v>
      </c>
      <c r="P2" s="25" t="s">
        <v>30</v>
      </c>
      <c r="Q2" s="25" t="s">
        <v>21</v>
      </c>
      <c r="R2" s="25" t="s">
        <v>54</v>
      </c>
      <c r="S2" s="25" t="s">
        <v>12</v>
      </c>
      <c r="T2" s="25" t="s">
        <v>140</v>
      </c>
      <c r="U2" s="25" t="s">
        <v>7</v>
      </c>
      <c r="V2" s="25" t="s">
        <v>13</v>
      </c>
      <c r="W2" s="25" t="s">
        <v>13</v>
      </c>
    </row>
    <row r="3" ht="12.75" spans="1:23">
      <c r="A3" s="25" t="s">
        <v>141</v>
      </c>
      <c r="B3" s="25" t="s">
        <v>39</v>
      </c>
      <c r="C3" s="25" t="s">
        <v>142</v>
      </c>
      <c r="D3" s="25" t="s">
        <v>123</v>
      </c>
      <c r="E3" s="25" t="s">
        <v>45</v>
      </c>
      <c r="F3" s="25" t="s">
        <v>143</v>
      </c>
      <c r="G3" s="25" t="s">
        <v>126</v>
      </c>
      <c r="H3" s="25" t="s">
        <v>13</v>
      </c>
      <c r="I3" s="25" t="s">
        <v>7</v>
      </c>
      <c r="J3" s="25" t="s">
        <v>46</v>
      </c>
      <c r="K3" s="25">
        <v>4800</v>
      </c>
      <c r="L3" s="25" t="s">
        <v>46</v>
      </c>
      <c r="M3" s="25">
        <v>3500</v>
      </c>
      <c r="N3" s="28">
        <f t="shared" si="0"/>
        <v>72.9166666666667</v>
      </c>
      <c r="O3" s="25">
        <v>0</v>
      </c>
      <c r="P3" s="25" t="s">
        <v>47</v>
      </c>
      <c r="Q3" s="25" t="s">
        <v>10</v>
      </c>
      <c r="R3" s="25" t="s">
        <v>11</v>
      </c>
      <c r="S3" s="25" t="s">
        <v>22</v>
      </c>
      <c r="T3" s="25" t="s">
        <v>140</v>
      </c>
      <c r="U3" s="25" t="s">
        <v>7</v>
      </c>
      <c r="V3" s="25" t="s">
        <v>13</v>
      </c>
      <c r="W3" s="25" t="s">
        <v>13</v>
      </c>
    </row>
    <row r="4" ht="12.75" spans="1:24">
      <c r="A4" s="25" t="s">
        <v>283</v>
      </c>
      <c r="B4" s="25" t="s">
        <v>15</v>
      </c>
      <c r="C4" s="25" t="s">
        <v>284</v>
      </c>
      <c r="D4" s="25" t="s">
        <v>26</v>
      </c>
      <c r="E4" s="25" t="s">
        <v>263</v>
      </c>
      <c r="F4" s="25" t="s">
        <v>143</v>
      </c>
      <c r="G4" s="25" t="s">
        <v>19</v>
      </c>
      <c r="H4" s="25" t="s">
        <v>7</v>
      </c>
      <c r="I4" s="25" t="s">
        <v>7</v>
      </c>
      <c r="J4" s="25" t="s">
        <v>75</v>
      </c>
      <c r="K4" s="25">
        <v>1500</v>
      </c>
      <c r="L4" s="25" t="s">
        <v>53</v>
      </c>
      <c r="M4" s="25">
        <v>0</v>
      </c>
      <c r="N4" s="28">
        <f t="shared" si="0"/>
        <v>0</v>
      </c>
      <c r="O4" s="25">
        <v>0</v>
      </c>
      <c r="P4" s="25" t="s">
        <v>20</v>
      </c>
      <c r="Q4" s="25" t="s">
        <v>21</v>
      </c>
      <c r="R4" s="25" t="s">
        <v>11</v>
      </c>
      <c r="S4" s="25" t="s">
        <v>22</v>
      </c>
      <c r="T4" s="25" t="s">
        <v>6</v>
      </c>
      <c r="U4" s="25" t="s">
        <v>7</v>
      </c>
      <c r="V4" s="25" t="s">
        <v>13</v>
      </c>
      <c r="W4" s="25" t="s">
        <v>13</v>
      </c>
      <c r="X4" s="25" t="s">
        <v>285</v>
      </c>
    </row>
    <row r="5" ht="12.75" spans="1:24">
      <c r="A5" s="25" t="s">
        <v>178</v>
      </c>
      <c r="B5" s="25" t="s">
        <v>39</v>
      </c>
      <c r="C5" s="25"/>
      <c r="D5" s="25" t="s">
        <v>26</v>
      </c>
      <c r="E5" s="25" t="s">
        <v>179</v>
      </c>
      <c r="F5" s="25" t="s">
        <v>180</v>
      </c>
      <c r="G5" s="25" t="s">
        <v>19</v>
      </c>
      <c r="H5" s="25" t="s">
        <v>13</v>
      </c>
      <c r="I5" s="25" t="s">
        <v>7</v>
      </c>
      <c r="J5" s="25" t="s">
        <v>57</v>
      </c>
      <c r="K5" s="25">
        <v>3000</v>
      </c>
      <c r="L5" s="25" t="s">
        <v>53</v>
      </c>
      <c r="M5" s="25">
        <v>280</v>
      </c>
      <c r="N5" s="28">
        <f t="shared" si="0"/>
        <v>9.33333333333333</v>
      </c>
      <c r="O5" s="25">
        <v>1</v>
      </c>
      <c r="P5" s="25" t="s">
        <v>20</v>
      </c>
      <c r="Q5" s="25" t="s">
        <v>21</v>
      </c>
      <c r="R5" s="25" t="s">
        <v>54</v>
      </c>
      <c r="S5" s="25" t="s">
        <v>48</v>
      </c>
      <c r="T5" s="25" t="s">
        <v>140</v>
      </c>
      <c r="U5" s="25" t="s">
        <v>7</v>
      </c>
      <c r="V5" s="25" t="s">
        <v>13</v>
      </c>
      <c r="W5" s="25" t="s">
        <v>13</v>
      </c>
      <c r="X5" s="25" t="s">
        <v>181</v>
      </c>
    </row>
    <row r="6" ht="12.75" spans="1:24">
      <c r="A6" s="25" t="s">
        <v>286</v>
      </c>
      <c r="B6" s="25" t="s">
        <v>39</v>
      </c>
      <c r="C6" s="25" t="s">
        <v>287</v>
      </c>
      <c r="D6" s="25" t="s">
        <v>26</v>
      </c>
      <c r="E6" s="25" t="s">
        <v>41</v>
      </c>
      <c r="F6" s="25" t="s">
        <v>143</v>
      </c>
      <c r="G6" s="25" t="s">
        <v>6</v>
      </c>
      <c r="H6" s="25" t="s">
        <v>7</v>
      </c>
      <c r="I6" s="25" t="s">
        <v>7</v>
      </c>
      <c r="J6" s="25" t="s">
        <v>75</v>
      </c>
      <c r="K6" s="25">
        <v>1600</v>
      </c>
      <c r="L6" s="25" t="s">
        <v>53</v>
      </c>
      <c r="M6" s="25">
        <v>0</v>
      </c>
      <c r="O6" s="25">
        <v>1</v>
      </c>
      <c r="P6" s="25" t="s">
        <v>58</v>
      </c>
      <c r="Q6" s="25" t="s">
        <v>21</v>
      </c>
      <c r="R6" s="25" t="s">
        <v>54</v>
      </c>
      <c r="S6" s="25" t="s">
        <v>12</v>
      </c>
      <c r="T6" s="25" t="s">
        <v>140</v>
      </c>
      <c r="U6" s="25" t="s">
        <v>13</v>
      </c>
      <c r="V6" s="25" t="s">
        <v>13</v>
      </c>
      <c r="W6" s="25" t="s">
        <v>7</v>
      </c>
      <c r="X6" s="25"/>
    </row>
    <row r="7" ht="12.75" spans="1:24">
      <c r="A7" s="25" t="s">
        <v>144</v>
      </c>
      <c r="B7" s="25" t="s">
        <v>15</v>
      </c>
      <c r="C7" s="25" t="s">
        <v>145</v>
      </c>
      <c r="D7" s="25" t="s">
        <v>34</v>
      </c>
      <c r="E7" s="25" t="s">
        <v>5</v>
      </c>
      <c r="F7" s="25" t="s">
        <v>5</v>
      </c>
      <c r="G7" s="25" t="s">
        <v>19</v>
      </c>
      <c r="H7" s="25" t="s">
        <v>13</v>
      </c>
      <c r="I7" s="25" t="s">
        <v>7</v>
      </c>
      <c r="J7" s="25" t="s">
        <v>46</v>
      </c>
      <c r="K7" s="25">
        <v>4000</v>
      </c>
      <c r="L7" s="25" t="s">
        <v>53</v>
      </c>
      <c r="M7" s="25">
        <v>4000</v>
      </c>
      <c r="N7" s="28">
        <f t="shared" ref="N7:N16" si="1">M7/K7*100</f>
        <v>100</v>
      </c>
      <c r="O7" s="25">
        <v>4</v>
      </c>
      <c r="P7" s="25" t="s">
        <v>20</v>
      </c>
      <c r="Q7" s="25" t="s">
        <v>21</v>
      </c>
      <c r="R7" s="25" t="s">
        <v>54</v>
      </c>
      <c r="S7" s="25" t="s">
        <v>22</v>
      </c>
      <c r="T7" s="25" t="s">
        <v>19</v>
      </c>
      <c r="U7" s="25" t="s">
        <v>7</v>
      </c>
      <c r="V7" s="25" t="s">
        <v>13</v>
      </c>
      <c r="W7" s="25" t="s">
        <v>13</v>
      </c>
      <c r="X7" s="25" t="s">
        <v>146</v>
      </c>
    </row>
    <row r="8" ht="12.75" spans="1:24">
      <c r="A8" s="25" t="s">
        <v>147</v>
      </c>
      <c r="B8" s="25" t="s">
        <v>15</v>
      </c>
      <c r="C8" s="25" t="s">
        <v>148</v>
      </c>
      <c r="D8" s="25" t="s">
        <v>34</v>
      </c>
      <c r="E8" s="25" t="s">
        <v>5</v>
      </c>
      <c r="F8" s="25" t="s">
        <v>5</v>
      </c>
      <c r="G8" s="25" t="s">
        <v>19</v>
      </c>
      <c r="H8" s="25" t="s">
        <v>13</v>
      </c>
      <c r="I8" s="25" t="s">
        <v>7</v>
      </c>
      <c r="J8" s="25" t="s">
        <v>46</v>
      </c>
      <c r="K8" s="25">
        <v>3200</v>
      </c>
      <c r="L8" s="25" t="s">
        <v>46</v>
      </c>
      <c r="M8" s="25">
        <v>3200</v>
      </c>
      <c r="N8" s="28">
        <f t="shared" si="1"/>
        <v>100</v>
      </c>
      <c r="O8" s="25">
        <v>2</v>
      </c>
      <c r="P8" s="25" t="s">
        <v>20</v>
      </c>
      <c r="Q8" s="25" t="s">
        <v>21</v>
      </c>
      <c r="R8" s="25" t="s">
        <v>54</v>
      </c>
      <c r="S8" s="25" t="s">
        <v>22</v>
      </c>
      <c r="T8" s="25" t="s">
        <v>19</v>
      </c>
      <c r="U8" s="25" t="s">
        <v>13</v>
      </c>
      <c r="V8" s="25" t="s">
        <v>13</v>
      </c>
      <c r="W8" s="25" t="s">
        <v>13</v>
      </c>
      <c r="X8" s="25" t="s">
        <v>146</v>
      </c>
    </row>
    <row r="9" ht="12.75" spans="1:24">
      <c r="A9" s="25" t="s">
        <v>383</v>
      </c>
      <c r="B9" s="25" t="s">
        <v>15</v>
      </c>
      <c r="C9" s="25" t="s">
        <v>384</v>
      </c>
      <c r="D9" s="25" t="s">
        <v>34</v>
      </c>
      <c r="E9" s="25" t="s">
        <v>168</v>
      </c>
      <c r="F9" s="25" t="s">
        <v>5</v>
      </c>
      <c r="G9" s="25" t="s">
        <v>19</v>
      </c>
      <c r="H9" s="25" t="s">
        <v>13</v>
      </c>
      <c r="I9" s="25" t="s">
        <v>7</v>
      </c>
      <c r="J9" s="25" t="s">
        <v>53</v>
      </c>
      <c r="K9" s="25">
        <v>500</v>
      </c>
      <c r="L9" s="25" t="s">
        <v>53</v>
      </c>
      <c r="M9" s="25">
        <v>500</v>
      </c>
      <c r="N9" s="28">
        <f t="shared" si="1"/>
        <v>100</v>
      </c>
      <c r="O9" s="25">
        <v>2</v>
      </c>
      <c r="P9" s="25" t="s">
        <v>20</v>
      </c>
      <c r="Q9" s="25" t="s">
        <v>21</v>
      </c>
      <c r="R9" s="25" t="s">
        <v>54</v>
      </c>
      <c r="S9" s="25" t="s">
        <v>22</v>
      </c>
      <c r="T9" s="25" t="s">
        <v>19</v>
      </c>
      <c r="U9" s="25" t="s">
        <v>7</v>
      </c>
      <c r="V9" s="25" t="s">
        <v>13</v>
      </c>
      <c r="W9" s="25" t="s">
        <v>13</v>
      </c>
      <c r="X9" s="25" t="s">
        <v>146</v>
      </c>
    </row>
    <row r="10" ht="12.75" spans="1:24">
      <c r="A10" s="25" t="s">
        <v>385</v>
      </c>
      <c r="B10" s="25" t="s">
        <v>15</v>
      </c>
      <c r="C10" s="25" t="s">
        <v>386</v>
      </c>
      <c r="D10" s="25" t="s">
        <v>34</v>
      </c>
      <c r="E10" s="25" t="s">
        <v>5</v>
      </c>
      <c r="F10" s="25" t="s">
        <v>5</v>
      </c>
      <c r="G10" s="25" t="s">
        <v>19</v>
      </c>
      <c r="H10" s="25" t="s">
        <v>13</v>
      </c>
      <c r="I10" s="25" t="s">
        <v>7</v>
      </c>
      <c r="J10" s="25" t="s">
        <v>53</v>
      </c>
      <c r="K10" s="25">
        <v>450</v>
      </c>
      <c r="L10" s="25" t="s">
        <v>53</v>
      </c>
      <c r="M10" s="25">
        <v>450</v>
      </c>
      <c r="N10" s="28">
        <f t="shared" si="1"/>
        <v>100</v>
      </c>
      <c r="O10" s="25">
        <v>2</v>
      </c>
      <c r="P10" s="25" t="s">
        <v>20</v>
      </c>
      <c r="Q10" s="25" t="s">
        <v>21</v>
      </c>
      <c r="R10" s="25" t="s">
        <v>54</v>
      </c>
      <c r="S10" s="25" t="s">
        <v>22</v>
      </c>
      <c r="T10" s="25" t="s">
        <v>19</v>
      </c>
      <c r="U10" s="25" t="s">
        <v>7</v>
      </c>
      <c r="V10" s="25" t="s">
        <v>13</v>
      </c>
      <c r="W10" s="25" t="s">
        <v>13</v>
      </c>
      <c r="X10" s="25" t="s">
        <v>146</v>
      </c>
    </row>
    <row r="11" ht="12.75" spans="1:24">
      <c r="A11" s="25" t="s">
        <v>387</v>
      </c>
      <c r="B11" s="25" t="s">
        <v>15</v>
      </c>
      <c r="C11" s="25" t="s">
        <v>388</v>
      </c>
      <c r="D11" s="25" t="s">
        <v>34</v>
      </c>
      <c r="E11" s="25" t="s">
        <v>5</v>
      </c>
      <c r="F11" s="25" t="s">
        <v>5</v>
      </c>
      <c r="G11" s="25" t="s">
        <v>19</v>
      </c>
      <c r="H11" s="25" t="s">
        <v>13</v>
      </c>
      <c r="I11" s="25" t="s">
        <v>7</v>
      </c>
      <c r="J11" s="25" t="s">
        <v>53</v>
      </c>
      <c r="K11" s="25">
        <v>100</v>
      </c>
      <c r="L11" s="25" t="s">
        <v>53</v>
      </c>
      <c r="M11" s="25">
        <v>100</v>
      </c>
      <c r="N11" s="28">
        <f t="shared" si="1"/>
        <v>100</v>
      </c>
      <c r="O11" s="25">
        <v>2</v>
      </c>
      <c r="P11" s="25" t="s">
        <v>20</v>
      </c>
      <c r="Q11" s="25" t="s">
        <v>21</v>
      </c>
      <c r="R11" s="25" t="s">
        <v>54</v>
      </c>
      <c r="S11" s="25" t="s">
        <v>22</v>
      </c>
      <c r="T11" s="25" t="s">
        <v>19</v>
      </c>
      <c r="U11" s="25" t="s">
        <v>7</v>
      </c>
      <c r="V11" s="25" t="s">
        <v>13</v>
      </c>
      <c r="W11" s="25" t="s">
        <v>13</v>
      </c>
      <c r="X11" s="25" t="s">
        <v>146</v>
      </c>
    </row>
    <row r="12" ht="12.75" spans="1:24">
      <c r="A12" s="25" t="s">
        <v>389</v>
      </c>
      <c r="B12" s="25" t="s">
        <v>15</v>
      </c>
      <c r="C12" s="25" t="s">
        <v>390</v>
      </c>
      <c r="D12" s="25" t="s">
        <v>3</v>
      </c>
      <c r="E12" s="25" t="s">
        <v>235</v>
      </c>
      <c r="F12" s="25" t="s">
        <v>42</v>
      </c>
      <c r="G12" s="25" t="s">
        <v>19</v>
      </c>
      <c r="H12" s="25" t="s">
        <v>13</v>
      </c>
      <c r="I12" s="25" t="s">
        <v>7</v>
      </c>
      <c r="J12" s="25" t="s">
        <v>53</v>
      </c>
      <c r="K12" s="25">
        <v>1000</v>
      </c>
      <c r="L12" s="25" t="s">
        <v>53</v>
      </c>
      <c r="M12" s="25">
        <v>1000</v>
      </c>
      <c r="N12" s="28">
        <f t="shared" si="1"/>
        <v>100</v>
      </c>
      <c r="O12" s="25">
        <v>2</v>
      </c>
      <c r="P12" s="25" t="s">
        <v>58</v>
      </c>
      <c r="Q12" s="25" t="s">
        <v>21</v>
      </c>
      <c r="R12" s="25" t="s">
        <v>54</v>
      </c>
      <c r="S12" s="25" t="s">
        <v>22</v>
      </c>
      <c r="T12" s="25" t="s">
        <v>83</v>
      </c>
      <c r="U12" s="25" t="s">
        <v>13</v>
      </c>
      <c r="V12" s="25" t="s">
        <v>7</v>
      </c>
      <c r="W12" s="25" t="s">
        <v>7</v>
      </c>
      <c r="X12" s="25" t="s">
        <v>391</v>
      </c>
    </row>
    <row r="13" ht="12.75" spans="1:24">
      <c r="A13" s="25" t="s">
        <v>288</v>
      </c>
      <c r="B13" s="31" t="s">
        <v>24</v>
      </c>
      <c r="C13" s="25" t="s">
        <v>289</v>
      </c>
      <c r="D13" s="25" t="s">
        <v>26</v>
      </c>
      <c r="E13" s="34" t="s">
        <v>263</v>
      </c>
      <c r="F13" s="31" t="s">
        <v>125</v>
      </c>
      <c r="G13" s="31" t="s">
        <v>19</v>
      </c>
      <c r="H13" s="31" t="s">
        <v>7</v>
      </c>
      <c r="I13" s="31" t="s">
        <v>7</v>
      </c>
      <c r="J13" s="31" t="s">
        <v>75</v>
      </c>
      <c r="K13" s="31">
        <v>1100</v>
      </c>
      <c r="L13" s="31" t="s">
        <v>75</v>
      </c>
      <c r="M13" s="25">
        <v>1300</v>
      </c>
      <c r="N13" s="28">
        <f t="shared" si="1"/>
        <v>118.181818181818</v>
      </c>
      <c r="O13" s="25">
        <v>1</v>
      </c>
      <c r="P13" s="25" t="s">
        <v>20</v>
      </c>
      <c r="Q13" s="31" t="s">
        <v>21</v>
      </c>
      <c r="R13" s="31" t="s">
        <v>11</v>
      </c>
      <c r="S13" s="31" t="s">
        <v>22</v>
      </c>
      <c r="T13" s="31" t="s">
        <v>6</v>
      </c>
      <c r="U13" s="31" t="s">
        <v>7</v>
      </c>
      <c r="V13" s="31" t="s">
        <v>13</v>
      </c>
      <c r="W13" s="25" t="s">
        <v>7</v>
      </c>
      <c r="X13" s="25" t="s">
        <v>285</v>
      </c>
    </row>
    <row r="14" ht="12.75" spans="1:24">
      <c r="A14" s="27" t="s">
        <v>392</v>
      </c>
      <c r="B14" s="31" t="s">
        <v>39</v>
      </c>
      <c r="C14" s="27" t="s">
        <v>393</v>
      </c>
      <c r="D14" s="25" t="s">
        <v>34</v>
      </c>
      <c r="E14" s="34" t="s">
        <v>292</v>
      </c>
      <c r="F14" s="31" t="s">
        <v>185</v>
      </c>
      <c r="G14" s="31" t="s">
        <v>126</v>
      </c>
      <c r="H14" s="31" t="s">
        <v>13</v>
      </c>
      <c r="I14" s="31" t="s">
        <v>7</v>
      </c>
      <c r="J14" s="31" t="s">
        <v>53</v>
      </c>
      <c r="K14" s="31">
        <v>300</v>
      </c>
      <c r="L14" s="31" t="s">
        <v>53</v>
      </c>
      <c r="M14" s="25">
        <v>300</v>
      </c>
      <c r="N14" s="28">
        <f t="shared" si="1"/>
        <v>100</v>
      </c>
      <c r="O14" s="25">
        <v>1</v>
      </c>
      <c r="P14" s="25" t="s">
        <v>20</v>
      </c>
      <c r="Q14" s="31" t="s">
        <v>21</v>
      </c>
      <c r="R14" s="31" t="s">
        <v>54</v>
      </c>
      <c r="S14" s="31" t="s">
        <v>22</v>
      </c>
      <c r="T14" s="31" t="s">
        <v>68</v>
      </c>
      <c r="U14" s="31" t="s">
        <v>7</v>
      </c>
      <c r="V14" s="31" t="s">
        <v>13</v>
      </c>
      <c r="W14" s="25" t="s">
        <v>13</v>
      </c>
      <c r="X14" s="25"/>
    </row>
    <row r="15" ht="12.75" spans="1:24">
      <c r="A15" s="27" t="s">
        <v>182</v>
      </c>
      <c r="B15" s="31" t="s">
        <v>39</v>
      </c>
      <c r="C15" s="27" t="s">
        <v>183</v>
      </c>
      <c r="D15" s="25" t="s">
        <v>3</v>
      </c>
      <c r="E15" s="34" t="s">
        <v>184</v>
      </c>
      <c r="F15" s="31" t="s">
        <v>185</v>
      </c>
      <c r="G15" s="31" t="s">
        <v>126</v>
      </c>
      <c r="H15" s="31" t="s">
        <v>13</v>
      </c>
      <c r="I15" s="31" t="s">
        <v>7</v>
      </c>
      <c r="J15" s="31" t="s">
        <v>57</v>
      </c>
      <c r="K15" s="31">
        <v>3000</v>
      </c>
      <c r="L15" s="31" t="s">
        <v>53</v>
      </c>
      <c r="M15" s="25">
        <v>500</v>
      </c>
      <c r="N15" s="28">
        <f t="shared" si="1"/>
        <v>16.6666666666667</v>
      </c>
      <c r="O15" s="25">
        <v>1</v>
      </c>
      <c r="P15" s="25" t="s">
        <v>20</v>
      </c>
      <c r="Q15" s="31" t="s">
        <v>10</v>
      </c>
      <c r="R15" s="31" t="s">
        <v>54</v>
      </c>
      <c r="S15" s="31" t="s">
        <v>48</v>
      </c>
      <c r="T15" s="31" t="s">
        <v>68</v>
      </c>
      <c r="U15" s="31" t="s">
        <v>13</v>
      </c>
      <c r="V15" s="31" t="s">
        <v>13</v>
      </c>
      <c r="W15" s="25" t="s">
        <v>13</v>
      </c>
      <c r="X15" s="25" t="s">
        <v>186</v>
      </c>
    </row>
    <row r="16" ht="12.75" spans="1:24">
      <c r="A16" s="27" t="s">
        <v>187</v>
      </c>
      <c r="B16" s="31" t="s">
        <v>24</v>
      </c>
      <c r="C16" s="27" t="s">
        <v>188</v>
      </c>
      <c r="D16" s="25" t="s">
        <v>26</v>
      </c>
      <c r="E16" s="34" t="s">
        <v>189</v>
      </c>
      <c r="F16" s="31" t="s">
        <v>18</v>
      </c>
      <c r="G16" s="31" t="s">
        <v>6</v>
      </c>
      <c r="H16" s="31" t="s">
        <v>7</v>
      </c>
      <c r="I16" s="31" t="s">
        <v>7</v>
      </c>
      <c r="J16" s="31" t="s">
        <v>57</v>
      </c>
      <c r="K16" s="31">
        <v>2000</v>
      </c>
      <c r="L16" s="31" t="s">
        <v>53</v>
      </c>
      <c r="M16" s="25">
        <v>0</v>
      </c>
      <c r="N16" s="28">
        <f t="shared" si="1"/>
        <v>0</v>
      </c>
      <c r="O16" s="25">
        <v>1</v>
      </c>
      <c r="P16" s="25" t="s">
        <v>58</v>
      </c>
      <c r="Q16" s="31" t="s">
        <v>10</v>
      </c>
      <c r="R16" s="31" t="s">
        <v>11</v>
      </c>
      <c r="S16" s="31" t="s">
        <v>22</v>
      </c>
      <c r="T16" s="31" t="s">
        <v>6</v>
      </c>
      <c r="U16" s="31" t="s">
        <v>7</v>
      </c>
      <c r="V16" s="31" t="s">
        <v>13</v>
      </c>
      <c r="W16" s="25" t="s">
        <v>7</v>
      </c>
      <c r="X16" s="25" t="s">
        <v>190</v>
      </c>
    </row>
    <row r="17" ht="12.75" spans="1:24">
      <c r="A17" s="27" t="s">
        <v>149</v>
      </c>
      <c r="B17" s="31" t="s">
        <v>39</v>
      </c>
      <c r="C17" s="27" t="s">
        <v>150</v>
      </c>
      <c r="D17" s="25" t="s">
        <v>34</v>
      </c>
      <c r="E17" s="34" t="s">
        <v>5</v>
      </c>
      <c r="F17" s="31" t="s">
        <v>125</v>
      </c>
      <c r="G17" s="31" t="s">
        <v>19</v>
      </c>
      <c r="H17" s="31" t="s">
        <v>7</v>
      </c>
      <c r="I17" s="31" t="s">
        <v>7</v>
      </c>
      <c r="J17" s="31" t="s">
        <v>46</v>
      </c>
      <c r="K17" s="31">
        <v>3600</v>
      </c>
      <c r="L17" s="31" t="s">
        <v>53</v>
      </c>
      <c r="M17" s="25">
        <v>0</v>
      </c>
      <c r="N17" s="25">
        <v>0</v>
      </c>
      <c r="O17" s="25">
        <v>0</v>
      </c>
      <c r="P17" s="25" t="s">
        <v>58</v>
      </c>
      <c r="Q17" s="31" t="s">
        <v>10</v>
      </c>
      <c r="R17" s="31" t="s">
        <v>11</v>
      </c>
      <c r="S17" s="31" t="s">
        <v>48</v>
      </c>
      <c r="T17" s="31" t="s">
        <v>83</v>
      </c>
      <c r="U17" s="31" t="s">
        <v>13</v>
      </c>
      <c r="V17" s="31" t="s">
        <v>13</v>
      </c>
      <c r="W17" s="25" t="s">
        <v>7</v>
      </c>
      <c r="X17" s="25"/>
    </row>
    <row r="18" ht="12.75" spans="1:23">
      <c r="A18" s="25" t="s">
        <v>55</v>
      </c>
      <c r="B18" s="31" t="s">
        <v>24</v>
      </c>
      <c r="C18" s="25" t="s">
        <v>56</v>
      </c>
      <c r="D18" s="25" t="s">
        <v>34</v>
      </c>
      <c r="E18" s="34" t="s">
        <v>5</v>
      </c>
      <c r="F18" s="31" t="s">
        <v>18</v>
      </c>
      <c r="G18" s="31" t="s">
        <v>6</v>
      </c>
      <c r="H18" s="31" t="s">
        <v>7</v>
      </c>
      <c r="I18" s="31" t="s">
        <v>13</v>
      </c>
      <c r="J18" s="31" t="s">
        <v>8</v>
      </c>
      <c r="K18" s="31">
        <v>10000</v>
      </c>
      <c r="L18" s="31" t="s">
        <v>57</v>
      </c>
      <c r="M18" s="25">
        <v>4000</v>
      </c>
      <c r="N18" s="28">
        <f t="shared" ref="N18:N32" si="2">M18/K18*100</f>
        <v>40</v>
      </c>
      <c r="O18" s="25">
        <v>1</v>
      </c>
      <c r="P18" s="25" t="s">
        <v>58</v>
      </c>
      <c r="Q18" s="31" t="s">
        <v>10</v>
      </c>
      <c r="R18" s="31" t="s">
        <v>11</v>
      </c>
      <c r="S18" s="31" t="s">
        <v>48</v>
      </c>
      <c r="T18" s="31" t="s">
        <v>59</v>
      </c>
      <c r="U18" s="31" t="s">
        <v>13</v>
      </c>
      <c r="V18" s="31" t="s">
        <v>13</v>
      </c>
      <c r="W18" s="25" t="s">
        <v>7</v>
      </c>
    </row>
    <row r="19" ht="12.75" spans="1:23">
      <c r="A19" s="25" t="s">
        <v>191</v>
      </c>
      <c r="B19" s="31" t="s">
        <v>192</v>
      </c>
      <c r="C19" s="25" t="s">
        <v>193</v>
      </c>
      <c r="D19" s="25" t="s">
        <v>194</v>
      </c>
      <c r="E19" s="34" t="s">
        <v>195</v>
      </c>
      <c r="F19" s="31" t="s">
        <v>18</v>
      </c>
      <c r="G19" s="31" t="s">
        <v>19</v>
      </c>
      <c r="H19" s="31" t="s">
        <v>7</v>
      </c>
      <c r="I19" s="31" t="s">
        <v>7</v>
      </c>
      <c r="J19" s="31" t="s">
        <v>57</v>
      </c>
      <c r="K19" s="31">
        <v>1200</v>
      </c>
      <c r="L19" s="31" t="s">
        <v>75</v>
      </c>
      <c r="M19" s="25">
        <v>1200</v>
      </c>
      <c r="N19" s="28">
        <f t="shared" si="2"/>
        <v>100</v>
      </c>
      <c r="O19" s="25">
        <v>1</v>
      </c>
      <c r="P19" s="25" t="s">
        <v>47</v>
      </c>
      <c r="Q19" s="31" t="s">
        <v>10</v>
      </c>
      <c r="R19" s="31" t="s">
        <v>11</v>
      </c>
      <c r="S19" s="31" t="s">
        <v>48</v>
      </c>
      <c r="T19" s="31" t="s">
        <v>137</v>
      </c>
      <c r="U19" s="31" t="s">
        <v>7</v>
      </c>
      <c r="V19" s="31" t="s">
        <v>13</v>
      </c>
      <c r="W19" s="25" t="s">
        <v>13</v>
      </c>
    </row>
    <row r="20" ht="12.75" spans="1:23">
      <c r="A20" s="25" t="s">
        <v>394</v>
      </c>
      <c r="B20" s="31" t="s">
        <v>192</v>
      </c>
      <c r="C20" s="25" t="s">
        <v>395</v>
      </c>
      <c r="D20" s="25" t="s">
        <v>34</v>
      </c>
      <c r="E20" s="34" t="s">
        <v>5</v>
      </c>
      <c r="F20" s="31" t="s">
        <v>18</v>
      </c>
      <c r="G20" s="31" t="s">
        <v>6</v>
      </c>
      <c r="H20" s="31" t="s">
        <v>7</v>
      </c>
      <c r="I20" s="31" t="s">
        <v>13</v>
      </c>
      <c r="J20" s="31" t="s">
        <v>53</v>
      </c>
      <c r="K20" s="31">
        <v>1000</v>
      </c>
      <c r="L20" s="31" t="s">
        <v>53</v>
      </c>
      <c r="M20" s="25">
        <v>600</v>
      </c>
      <c r="N20" s="28">
        <f t="shared" si="2"/>
        <v>60</v>
      </c>
      <c r="O20" s="25">
        <v>1</v>
      </c>
      <c r="P20" s="25" t="s">
        <v>20</v>
      </c>
      <c r="Q20" s="31" t="s">
        <v>21</v>
      </c>
      <c r="R20" s="31" t="s">
        <v>11</v>
      </c>
      <c r="S20" s="31" t="s">
        <v>22</v>
      </c>
      <c r="T20" s="31" t="s">
        <v>6</v>
      </c>
      <c r="U20" s="31" t="s">
        <v>7</v>
      </c>
      <c r="V20" s="31" t="s">
        <v>13</v>
      </c>
      <c r="W20" s="25" t="s">
        <v>7</v>
      </c>
    </row>
    <row r="21" ht="12.75" spans="1:23">
      <c r="A21" s="25" t="s">
        <v>396</v>
      </c>
      <c r="B21" s="31" t="s">
        <v>192</v>
      </c>
      <c r="C21" s="25" t="s">
        <v>397</v>
      </c>
      <c r="D21" s="25" t="s">
        <v>34</v>
      </c>
      <c r="E21" s="34" t="s">
        <v>5</v>
      </c>
      <c r="F21" s="31" t="s">
        <v>18</v>
      </c>
      <c r="G21" s="31" t="s">
        <v>19</v>
      </c>
      <c r="H21" s="31" t="s">
        <v>7</v>
      </c>
      <c r="I21" s="31" t="s">
        <v>7</v>
      </c>
      <c r="J21" s="31" t="s">
        <v>53</v>
      </c>
      <c r="K21" s="31">
        <v>700</v>
      </c>
      <c r="L21" s="31" t="s">
        <v>53</v>
      </c>
      <c r="M21" s="25">
        <v>600</v>
      </c>
      <c r="N21" s="28">
        <f t="shared" si="2"/>
        <v>85.7142857142857</v>
      </c>
      <c r="O21" s="25">
        <v>1</v>
      </c>
      <c r="P21" s="25" t="s">
        <v>58</v>
      </c>
      <c r="Q21" s="31" t="s">
        <v>21</v>
      </c>
      <c r="R21" s="31" t="s">
        <v>11</v>
      </c>
      <c r="S21" s="31" t="s">
        <v>22</v>
      </c>
      <c r="T21" s="31" t="s">
        <v>6</v>
      </c>
      <c r="U21" s="31" t="s">
        <v>7</v>
      </c>
      <c r="V21" s="31" t="s">
        <v>13</v>
      </c>
      <c r="W21" s="25" t="s">
        <v>13</v>
      </c>
    </row>
    <row r="22" ht="12.75" spans="1:23">
      <c r="A22" s="25" t="s">
        <v>290</v>
      </c>
      <c r="B22" s="31" t="s">
        <v>32</v>
      </c>
      <c r="C22" s="27" t="s">
        <v>291</v>
      </c>
      <c r="D22" s="25" t="s">
        <v>123</v>
      </c>
      <c r="E22" s="25" t="s">
        <v>292</v>
      </c>
      <c r="F22" s="25" t="s">
        <v>293</v>
      </c>
      <c r="G22" s="31" t="s">
        <v>126</v>
      </c>
      <c r="H22" s="31" t="s">
        <v>13</v>
      </c>
      <c r="I22" s="31" t="s">
        <v>7</v>
      </c>
      <c r="J22" s="31" t="s">
        <v>75</v>
      </c>
      <c r="K22" s="25">
        <v>1400</v>
      </c>
      <c r="L22" s="31" t="s">
        <v>75</v>
      </c>
      <c r="M22" s="25">
        <v>1100</v>
      </c>
      <c r="N22" s="28">
        <f t="shared" si="2"/>
        <v>78.5714285714286</v>
      </c>
      <c r="O22" s="25">
        <v>3</v>
      </c>
      <c r="P22" s="25" t="s">
        <v>20</v>
      </c>
      <c r="Q22" s="31" t="s">
        <v>21</v>
      </c>
      <c r="R22" s="31" t="s">
        <v>54</v>
      </c>
      <c r="S22" s="31" t="s">
        <v>22</v>
      </c>
      <c r="T22" s="31" t="s">
        <v>140</v>
      </c>
      <c r="U22" s="31" t="s">
        <v>7</v>
      </c>
      <c r="V22" s="31" t="s">
        <v>13</v>
      </c>
      <c r="W22" s="25" t="s">
        <v>13</v>
      </c>
    </row>
    <row r="23" ht="12.75" spans="1:23">
      <c r="A23" s="25" t="s">
        <v>294</v>
      </c>
      <c r="B23" s="31" t="s">
        <v>39</v>
      </c>
      <c r="C23" s="25" t="s">
        <v>295</v>
      </c>
      <c r="D23" s="25" t="s">
        <v>26</v>
      </c>
      <c r="E23" s="25" t="s">
        <v>296</v>
      </c>
      <c r="F23" s="25" t="s">
        <v>18</v>
      </c>
      <c r="G23" s="31" t="s">
        <v>19</v>
      </c>
      <c r="H23" s="31" t="s">
        <v>7</v>
      </c>
      <c r="I23" s="31" t="s">
        <v>7</v>
      </c>
      <c r="J23" s="31" t="s">
        <v>75</v>
      </c>
      <c r="K23" s="25">
        <v>1200</v>
      </c>
      <c r="L23" s="31" t="s">
        <v>75</v>
      </c>
      <c r="M23" s="25">
        <v>1200</v>
      </c>
      <c r="N23" s="28">
        <f t="shared" si="2"/>
        <v>100</v>
      </c>
      <c r="O23" s="25">
        <v>2</v>
      </c>
      <c r="P23" s="25" t="s">
        <v>20</v>
      </c>
      <c r="Q23" s="31" t="s">
        <v>10</v>
      </c>
      <c r="R23" s="31" t="s">
        <v>11</v>
      </c>
      <c r="S23" s="31" t="s">
        <v>22</v>
      </c>
      <c r="T23" s="31" t="s">
        <v>140</v>
      </c>
      <c r="U23" s="31" t="s">
        <v>7</v>
      </c>
      <c r="V23" s="31" t="s">
        <v>13</v>
      </c>
      <c r="W23" s="25" t="s">
        <v>7</v>
      </c>
    </row>
    <row r="24" ht="12.75" spans="1:24">
      <c r="A24" s="25" t="s">
        <v>297</v>
      </c>
      <c r="B24" s="31" t="s">
        <v>39</v>
      </c>
      <c r="C24" s="25" t="s">
        <v>298</v>
      </c>
      <c r="D24" s="25" t="s">
        <v>34</v>
      </c>
      <c r="E24" s="25" t="s">
        <v>168</v>
      </c>
      <c r="F24" s="25" t="s">
        <v>18</v>
      </c>
      <c r="G24" s="31" t="s">
        <v>6</v>
      </c>
      <c r="H24" s="31" t="s">
        <v>7</v>
      </c>
      <c r="I24" s="31" t="s">
        <v>13</v>
      </c>
      <c r="J24" s="31" t="s">
        <v>75</v>
      </c>
      <c r="K24" s="25">
        <v>1400</v>
      </c>
      <c r="L24" s="31" t="s">
        <v>53</v>
      </c>
      <c r="M24" s="25">
        <v>260</v>
      </c>
      <c r="N24" s="28">
        <f t="shared" si="2"/>
        <v>18.5714285714286</v>
      </c>
      <c r="O24" s="25">
        <v>4</v>
      </c>
      <c r="P24" s="25" t="s">
        <v>20</v>
      </c>
      <c r="Q24" s="31" t="s">
        <v>21</v>
      </c>
      <c r="R24" s="31" t="s">
        <v>11</v>
      </c>
      <c r="S24" s="31" t="s">
        <v>22</v>
      </c>
      <c r="T24" s="31" t="s">
        <v>6</v>
      </c>
      <c r="U24" s="31" t="s">
        <v>7</v>
      </c>
      <c r="V24" s="31" t="s">
        <v>13</v>
      </c>
      <c r="W24" s="25" t="s">
        <v>7</v>
      </c>
      <c r="X24" s="25" t="s">
        <v>299</v>
      </c>
    </row>
    <row r="25" ht="12.75" spans="1:23">
      <c r="A25" s="25" t="s">
        <v>300</v>
      </c>
      <c r="B25" s="31" t="s">
        <v>39</v>
      </c>
      <c r="C25" s="25" t="s">
        <v>301</v>
      </c>
      <c r="D25" s="25" t="s">
        <v>26</v>
      </c>
      <c r="E25" s="25" t="s">
        <v>296</v>
      </c>
      <c r="F25" s="25" t="s">
        <v>18</v>
      </c>
      <c r="G25" s="31" t="s">
        <v>19</v>
      </c>
      <c r="H25" s="31" t="s">
        <v>7</v>
      </c>
      <c r="I25" s="31" t="s">
        <v>7</v>
      </c>
      <c r="J25" s="31" t="s">
        <v>75</v>
      </c>
      <c r="K25" s="25">
        <v>1200</v>
      </c>
      <c r="L25" s="31" t="s">
        <v>53</v>
      </c>
      <c r="M25" s="25">
        <v>600</v>
      </c>
      <c r="N25" s="28">
        <f t="shared" si="2"/>
        <v>50</v>
      </c>
      <c r="O25" s="25">
        <v>2</v>
      </c>
      <c r="P25" s="25" t="s">
        <v>58</v>
      </c>
      <c r="Q25" s="31" t="s">
        <v>10</v>
      </c>
      <c r="R25" s="31" t="s">
        <v>11</v>
      </c>
      <c r="S25" s="31" t="s">
        <v>22</v>
      </c>
      <c r="T25" s="31" t="s">
        <v>140</v>
      </c>
      <c r="U25" s="31" t="s">
        <v>7</v>
      </c>
      <c r="V25" s="31" t="s">
        <v>7</v>
      </c>
      <c r="W25" s="25" t="s">
        <v>7</v>
      </c>
    </row>
    <row r="26" ht="12.75" spans="1:23">
      <c r="A26" s="25" t="s">
        <v>302</v>
      </c>
      <c r="B26" s="31" t="s">
        <v>24</v>
      </c>
      <c r="C26" s="25" t="s">
        <v>303</v>
      </c>
      <c r="D26" s="25" t="s">
        <v>3</v>
      </c>
      <c r="E26" s="25" t="s">
        <v>4</v>
      </c>
      <c r="F26" s="25" t="s">
        <v>28</v>
      </c>
      <c r="G26" s="31" t="s">
        <v>137</v>
      </c>
      <c r="H26" s="31" t="s">
        <v>7</v>
      </c>
      <c r="I26" s="31" t="s">
        <v>13</v>
      </c>
      <c r="J26" s="31" t="s">
        <v>75</v>
      </c>
      <c r="K26" s="25">
        <v>2000</v>
      </c>
      <c r="L26" s="31" t="s">
        <v>75</v>
      </c>
      <c r="M26" s="25">
        <v>1000</v>
      </c>
      <c r="N26" s="28">
        <f t="shared" si="2"/>
        <v>50</v>
      </c>
      <c r="O26" s="25">
        <v>2</v>
      </c>
      <c r="P26" s="25" t="s">
        <v>58</v>
      </c>
      <c r="Q26" s="31" t="s">
        <v>10</v>
      </c>
      <c r="R26" s="31" t="s">
        <v>11</v>
      </c>
      <c r="S26" s="31" t="s">
        <v>22</v>
      </c>
      <c r="T26" s="31" t="s">
        <v>137</v>
      </c>
      <c r="U26" s="31" t="s">
        <v>13</v>
      </c>
      <c r="V26" s="31" t="s">
        <v>7</v>
      </c>
      <c r="W26" s="25" t="s">
        <v>7</v>
      </c>
    </row>
    <row r="27" ht="12.75" spans="1:24">
      <c r="A27" s="25" t="s">
        <v>304</v>
      </c>
      <c r="B27" s="31" t="s">
        <v>24</v>
      </c>
      <c r="C27" s="25" t="s">
        <v>305</v>
      </c>
      <c r="D27" s="25" t="s">
        <v>3</v>
      </c>
      <c r="E27" s="25" t="s">
        <v>200</v>
      </c>
      <c r="F27" s="25" t="s">
        <v>125</v>
      </c>
      <c r="G27" s="31" t="s">
        <v>19</v>
      </c>
      <c r="H27" s="31" t="s">
        <v>7</v>
      </c>
      <c r="I27" s="31" t="s">
        <v>7</v>
      </c>
      <c r="J27" s="31" t="s">
        <v>75</v>
      </c>
      <c r="K27" s="25">
        <v>2000</v>
      </c>
      <c r="L27" s="31" t="s">
        <v>53</v>
      </c>
      <c r="M27" s="25">
        <v>300</v>
      </c>
      <c r="N27" s="28">
        <f t="shared" si="2"/>
        <v>15</v>
      </c>
      <c r="O27" s="25">
        <v>2</v>
      </c>
      <c r="P27" s="25" t="s">
        <v>58</v>
      </c>
      <c r="Q27" s="31" t="s">
        <v>21</v>
      </c>
      <c r="R27" s="31" t="s">
        <v>29</v>
      </c>
      <c r="S27" s="31" t="s">
        <v>48</v>
      </c>
      <c r="T27" s="31" t="s">
        <v>140</v>
      </c>
      <c r="U27" s="31" t="s">
        <v>7</v>
      </c>
      <c r="V27" s="31" t="s">
        <v>13</v>
      </c>
      <c r="W27" s="25" t="s">
        <v>7</v>
      </c>
      <c r="X27" s="25" t="s">
        <v>306</v>
      </c>
    </row>
    <row r="28" customHeight="1" spans="1:23">
      <c r="A28" s="25" t="s">
        <v>307</v>
      </c>
      <c r="B28" s="31" t="s">
        <v>24</v>
      </c>
      <c r="C28" s="25" t="s">
        <v>308</v>
      </c>
      <c r="D28" s="25" t="s">
        <v>26</v>
      </c>
      <c r="E28" s="34" t="s">
        <v>457</v>
      </c>
      <c r="F28" s="31" t="s">
        <v>5</v>
      </c>
      <c r="G28" s="31" t="s">
        <v>137</v>
      </c>
      <c r="H28" s="31" t="s">
        <v>7</v>
      </c>
      <c r="I28" s="31" t="s">
        <v>7</v>
      </c>
      <c r="J28" s="31" t="s">
        <v>75</v>
      </c>
      <c r="K28" s="31">
        <v>1200</v>
      </c>
      <c r="L28" s="31" t="s">
        <v>75</v>
      </c>
      <c r="M28" s="25">
        <v>2500</v>
      </c>
      <c r="N28" s="28">
        <f t="shared" si="2"/>
        <v>208.333333333333</v>
      </c>
      <c r="O28" s="25">
        <v>0</v>
      </c>
      <c r="P28" s="25" t="s">
        <v>9</v>
      </c>
      <c r="Q28" s="31" t="s">
        <v>10</v>
      </c>
      <c r="R28" s="31" t="s">
        <v>11</v>
      </c>
      <c r="S28" s="31" t="s">
        <v>48</v>
      </c>
      <c r="T28" s="31" t="s">
        <v>137</v>
      </c>
      <c r="U28" s="31" t="s">
        <v>13</v>
      </c>
      <c r="V28" s="31" t="s">
        <v>13</v>
      </c>
      <c r="W28" s="25" t="s">
        <v>7</v>
      </c>
    </row>
    <row r="29" customHeight="1" spans="1:24">
      <c r="A29" s="25" t="s">
        <v>309</v>
      </c>
      <c r="B29" s="31" t="s">
        <v>24</v>
      </c>
      <c r="C29" s="25" t="s">
        <v>310</v>
      </c>
      <c r="D29" s="25" t="s">
        <v>34</v>
      </c>
      <c r="E29" s="34" t="s">
        <v>5</v>
      </c>
      <c r="F29" s="31" t="s">
        <v>5</v>
      </c>
      <c r="G29" s="31" t="s">
        <v>19</v>
      </c>
      <c r="H29" s="31" t="s">
        <v>7</v>
      </c>
      <c r="I29" s="31" t="s">
        <v>7</v>
      </c>
      <c r="J29" s="31" t="s">
        <v>75</v>
      </c>
      <c r="K29" s="31">
        <v>2000</v>
      </c>
      <c r="L29" s="31" t="s">
        <v>53</v>
      </c>
      <c r="M29" s="25">
        <v>0</v>
      </c>
      <c r="N29" s="28">
        <f t="shared" si="2"/>
        <v>0</v>
      </c>
      <c r="O29" s="25">
        <v>5</v>
      </c>
      <c r="P29" s="25" t="s">
        <v>20</v>
      </c>
      <c r="Q29" s="31" t="s">
        <v>10</v>
      </c>
      <c r="R29" s="31" t="s">
        <v>54</v>
      </c>
      <c r="S29" s="31" t="s">
        <v>22</v>
      </c>
      <c r="T29" s="31" t="s">
        <v>140</v>
      </c>
      <c r="U29" s="31" t="s">
        <v>7</v>
      </c>
      <c r="V29" s="31" t="s">
        <v>13</v>
      </c>
      <c r="W29" s="25" t="s">
        <v>13</v>
      </c>
      <c r="X29" s="25" t="s">
        <v>311</v>
      </c>
    </row>
    <row r="30" ht="12.75" spans="1:24">
      <c r="A30" s="25" t="s">
        <v>196</v>
      </c>
      <c r="B30" s="31" t="s">
        <v>24</v>
      </c>
      <c r="C30" s="25" t="s">
        <v>197</v>
      </c>
      <c r="D30" s="25" t="s">
        <v>26</v>
      </c>
      <c r="E30" s="34" t="s">
        <v>179</v>
      </c>
      <c r="F30" s="31" t="s">
        <v>5</v>
      </c>
      <c r="G30" s="31" t="s">
        <v>137</v>
      </c>
      <c r="H30" s="31" t="s">
        <v>7</v>
      </c>
      <c r="I30" s="31" t="s">
        <v>7</v>
      </c>
      <c r="J30" s="31" t="s">
        <v>57</v>
      </c>
      <c r="K30" s="31">
        <v>2400</v>
      </c>
      <c r="L30" s="31" t="s">
        <v>53</v>
      </c>
      <c r="M30" s="25">
        <v>300</v>
      </c>
      <c r="N30" s="28">
        <f t="shared" si="2"/>
        <v>12.5</v>
      </c>
      <c r="O30" s="25">
        <v>0</v>
      </c>
      <c r="P30" s="25" t="s">
        <v>20</v>
      </c>
      <c r="Q30" s="31" t="s">
        <v>10</v>
      </c>
      <c r="R30" s="31" t="s">
        <v>11</v>
      </c>
      <c r="S30" s="31" t="s">
        <v>48</v>
      </c>
      <c r="T30" s="31" t="s">
        <v>6</v>
      </c>
      <c r="U30" s="31" t="s">
        <v>13</v>
      </c>
      <c r="V30" s="31" t="s">
        <v>13</v>
      </c>
      <c r="W30" s="25" t="s">
        <v>13</v>
      </c>
      <c r="X30" s="25" t="s">
        <v>198</v>
      </c>
    </row>
    <row r="31" ht="12.75" spans="1:24">
      <c r="A31" s="25" t="s">
        <v>151</v>
      </c>
      <c r="B31" s="31" t="s">
        <v>24</v>
      </c>
      <c r="C31" s="25" t="s">
        <v>152</v>
      </c>
      <c r="D31" s="25" t="s">
        <v>153</v>
      </c>
      <c r="E31" s="34" t="s">
        <v>154</v>
      </c>
      <c r="F31" s="31" t="s">
        <v>5</v>
      </c>
      <c r="G31" s="31" t="s">
        <v>6</v>
      </c>
      <c r="H31" s="31" t="s">
        <v>7</v>
      </c>
      <c r="I31" s="31" t="s">
        <v>7</v>
      </c>
      <c r="J31" s="31" t="s">
        <v>46</v>
      </c>
      <c r="K31" s="31">
        <v>4000</v>
      </c>
      <c r="L31" s="31" t="s">
        <v>53</v>
      </c>
      <c r="M31" s="25">
        <v>0</v>
      </c>
      <c r="N31" s="28">
        <f t="shared" si="2"/>
        <v>0</v>
      </c>
      <c r="O31" s="25">
        <v>0</v>
      </c>
      <c r="P31" s="25" t="s">
        <v>20</v>
      </c>
      <c r="Q31" s="31" t="s">
        <v>10</v>
      </c>
      <c r="R31" s="31" t="s">
        <v>11</v>
      </c>
      <c r="S31" s="31" t="s">
        <v>12</v>
      </c>
      <c r="T31" s="31" t="s">
        <v>6</v>
      </c>
      <c r="U31" s="31" t="s">
        <v>13</v>
      </c>
      <c r="V31" s="31" t="s">
        <v>13</v>
      </c>
      <c r="W31" s="25" t="s">
        <v>13</v>
      </c>
      <c r="X31" s="25" t="s">
        <v>155</v>
      </c>
    </row>
    <row r="32" ht="12.75" spans="1:24">
      <c r="A32" s="25" t="s">
        <v>312</v>
      </c>
      <c r="B32" s="31" t="s">
        <v>24</v>
      </c>
      <c r="C32" s="25" t="s">
        <v>313</v>
      </c>
      <c r="D32" s="25" t="s">
        <v>26</v>
      </c>
      <c r="E32" s="34" t="s">
        <v>41</v>
      </c>
      <c r="F32" s="31" t="s">
        <v>5</v>
      </c>
      <c r="G32" s="31" t="s">
        <v>6</v>
      </c>
      <c r="H32" s="31" t="s">
        <v>7</v>
      </c>
      <c r="I32" s="31" t="s">
        <v>7</v>
      </c>
      <c r="J32" s="31" t="s">
        <v>75</v>
      </c>
      <c r="K32" s="31">
        <v>2000</v>
      </c>
      <c r="L32" s="31" t="s">
        <v>53</v>
      </c>
      <c r="M32" s="25">
        <v>300</v>
      </c>
      <c r="N32" s="28">
        <f t="shared" si="2"/>
        <v>15</v>
      </c>
      <c r="O32" s="25">
        <v>5</v>
      </c>
      <c r="P32" s="25" t="s">
        <v>58</v>
      </c>
      <c r="Q32" s="31" t="s">
        <v>21</v>
      </c>
      <c r="R32" s="31" t="s">
        <v>11</v>
      </c>
      <c r="S32" s="31" t="s">
        <v>22</v>
      </c>
      <c r="T32" s="31" t="s">
        <v>6</v>
      </c>
      <c r="U32" s="31" t="s">
        <v>13</v>
      </c>
      <c r="V32" s="31" t="s">
        <v>13</v>
      </c>
      <c r="W32" s="25" t="s">
        <v>7</v>
      </c>
      <c r="X32" s="25"/>
    </row>
  </sheetData>
  <dataValidations count="11">
    <dataValidation type="list" allowBlank="1" showErrorMessage="1" sqref="B2:B32">
      <formula1>"Blockchain,AI,Web Scraping,Bot Development,Mobile App,Web Development,Trading,CMS Development,Desktop App,Others"</formula1>
    </dataValidation>
    <dataValidation type="list" allowBlank="1" showErrorMessage="1" sqref="D2:D32">
      <formula1>"Europe,North America,South America,Latin America,Asia,Africa"</formula1>
    </dataValidation>
    <dataValidation type="list" allowBlank="1" showErrorMessage="1" sqref="G2:G32">
      <formula1>"Upwork,Freelancer,Workana,Telegram,Discord,Linkdin,Others"</formula1>
    </dataValidation>
    <dataValidation type="list" allowBlank="1" showErrorMessage="1" sqref="J2:J32 L2:L32">
      <formula1>"0-1000,1000-2000,2000-3000,3000-5000,Over 5000"</formula1>
    </dataValidation>
    <dataValidation type="list" allowBlank="1" showErrorMessage="1" sqref="O2:O32">
      <formula1>"1,2,3,4,5,0"</formula1>
    </dataValidation>
    <dataValidation type="list" allowBlank="1" showErrorMessage="1" sqref="P2:P32">
      <formula1>"January,Feburary,March,April,May,June,July,Last Year"</formula1>
    </dataValidation>
    <dataValidation type="list" allowBlank="1" showErrorMessage="1" sqref="Q2:Q32">
      <formula1>"Short Term,Long Term"</formula1>
    </dataValidation>
    <dataValidation type="list" allowBlank="1" showErrorMessage="1" sqref="R2:R32">
      <formula1>"Paypal,Payoneer,Wise,Crypto,Others"</formula1>
    </dataValidation>
    <dataValidation type="list" allowBlank="1" showErrorMessage="1" sqref="S2:S32">
      <formula1>"Weekly,Monthly,Fixed"</formula1>
    </dataValidation>
    <dataValidation type="list" allowBlank="1" showErrorMessage="1" sqref="T2:T32">
      <formula1>"Upwork,Freelancer,Telegram,Discord,Skype,Signal,Teams,WhatsApp,GMail,Slack,Google Chat,Others"</formula1>
    </dataValidation>
    <dataValidation type="list" allowBlank="1" showErrorMessage="1" sqref="H2:I32 U2:W32">
      <formula1>"Yes,No"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31"/>
  <sheetViews>
    <sheetView workbookViewId="0">
      <selection activeCell="A1" sqref="A1"/>
    </sheetView>
  </sheetViews>
  <sheetFormatPr defaultColWidth="12.6285714285714" defaultRowHeight="15.75" customHeight="1"/>
  <cols>
    <col min="2" max="2" width="40.6285714285714" customWidth="1"/>
    <col min="3" max="3" width="60.5047619047619" customWidth="1"/>
    <col min="4" max="4" width="16.5047619047619" customWidth="1"/>
    <col min="10" max="10" width="21.752380952381" customWidth="1"/>
    <col min="12" max="12" width="15.3809523809524" customWidth="1"/>
    <col min="24" max="24" width="61.8761904761905" customWidth="1"/>
  </cols>
  <sheetData>
    <row r="1" ht="57" customHeight="1" spans="1:33">
      <c r="A1" s="24" t="s">
        <v>93</v>
      </c>
      <c r="B1" s="24" t="s">
        <v>94</v>
      </c>
      <c r="C1" s="24" t="s">
        <v>95</v>
      </c>
      <c r="D1" s="24" t="s">
        <v>96</v>
      </c>
      <c r="E1" s="24" t="s">
        <v>97</v>
      </c>
      <c r="F1" s="24" t="s">
        <v>98</v>
      </c>
      <c r="G1" s="24" t="s">
        <v>99</v>
      </c>
      <c r="H1" s="24" t="s">
        <v>100</v>
      </c>
      <c r="I1" s="24" t="s">
        <v>101</v>
      </c>
      <c r="J1" s="24" t="s">
        <v>102</v>
      </c>
      <c r="K1" s="24" t="s">
        <v>103</v>
      </c>
      <c r="L1" s="24" t="s">
        <v>104</v>
      </c>
      <c r="M1" s="24" t="s">
        <v>105</v>
      </c>
      <c r="N1" s="24" t="s">
        <v>106</v>
      </c>
      <c r="O1" s="24" t="s">
        <v>107</v>
      </c>
      <c r="P1" s="24" t="s">
        <v>108</v>
      </c>
      <c r="Q1" s="24" t="s">
        <v>109</v>
      </c>
      <c r="R1" s="24" t="s">
        <v>110</v>
      </c>
      <c r="S1" s="24" t="s">
        <v>111</v>
      </c>
      <c r="T1" s="24" t="s">
        <v>458</v>
      </c>
      <c r="U1" s="24" t="s">
        <v>113</v>
      </c>
      <c r="V1" s="24" t="s">
        <v>114</v>
      </c>
      <c r="W1" s="24" t="s">
        <v>115</v>
      </c>
      <c r="X1" s="24" t="s">
        <v>116</v>
      </c>
      <c r="Y1" s="30" t="s">
        <v>117</v>
      </c>
      <c r="Z1" s="24"/>
      <c r="AA1" s="24"/>
      <c r="AB1" s="24"/>
      <c r="AC1" s="24"/>
      <c r="AD1" s="24"/>
      <c r="AE1" s="24"/>
      <c r="AF1" s="24"/>
      <c r="AG1" s="24"/>
    </row>
    <row r="2" ht="17.25" customHeight="1" spans="1:23">
      <c r="A2" s="25" t="s">
        <v>60</v>
      </c>
      <c r="B2" s="25" t="s">
        <v>39</v>
      </c>
      <c r="C2" s="25" t="s">
        <v>61</v>
      </c>
      <c r="D2" s="25" t="s">
        <v>3</v>
      </c>
      <c r="E2" s="25" t="s">
        <v>62</v>
      </c>
      <c r="F2" s="25" t="s">
        <v>42</v>
      </c>
      <c r="G2" s="25" t="s">
        <v>19</v>
      </c>
      <c r="H2" s="25" t="s">
        <v>13</v>
      </c>
      <c r="I2" s="25" t="s">
        <v>7</v>
      </c>
      <c r="J2" s="25" t="s">
        <v>8</v>
      </c>
      <c r="K2" s="25">
        <v>13000</v>
      </c>
      <c r="L2" s="25" t="s">
        <v>8</v>
      </c>
      <c r="M2" s="25">
        <v>13000</v>
      </c>
      <c r="N2" s="28">
        <f t="shared" ref="N2:N4" si="0">M2/K2*100</f>
        <v>100</v>
      </c>
      <c r="O2" s="25">
        <v>0</v>
      </c>
      <c r="P2" s="25" t="s">
        <v>35</v>
      </c>
      <c r="Q2" s="25" t="s">
        <v>10</v>
      </c>
      <c r="R2" s="25" t="s">
        <v>11</v>
      </c>
      <c r="S2" s="25" t="s">
        <v>12</v>
      </c>
      <c r="T2" s="25" t="s">
        <v>6</v>
      </c>
      <c r="U2" s="25" t="s">
        <v>13</v>
      </c>
      <c r="V2" s="25" t="s">
        <v>13</v>
      </c>
      <c r="W2" s="25" t="s">
        <v>7</v>
      </c>
    </row>
    <row r="3" ht="18" customHeight="1" spans="1:23">
      <c r="A3" s="25" t="s">
        <v>60</v>
      </c>
      <c r="B3" s="25" t="s">
        <v>39</v>
      </c>
      <c r="C3" s="25" t="s">
        <v>63</v>
      </c>
      <c r="D3" s="25" t="s">
        <v>26</v>
      </c>
      <c r="E3" s="25" t="s">
        <v>64</v>
      </c>
      <c r="F3" s="25" t="s">
        <v>42</v>
      </c>
      <c r="G3" s="25" t="s">
        <v>19</v>
      </c>
      <c r="H3" s="25" t="s">
        <v>13</v>
      </c>
      <c r="I3" s="25" t="s">
        <v>7</v>
      </c>
      <c r="J3" s="25" t="s">
        <v>8</v>
      </c>
      <c r="K3" s="25">
        <v>5000</v>
      </c>
      <c r="L3" s="25" t="s">
        <v>8</v>
      </c>
      <c r="M3" s="25">
        <v>5000</v>
      </c>
      <c r="N3" s="28">
        <f t="shared" si="0"/>
        <v>100</v>
      </c>
      <c r="O3" s="25">
        <v>0</v>
      </c>
      <c r="P3" s="25" t="s">
        <v>9</v>
      </c>
      <c r="Q3" s="25" t="s">
        <v>10</v>
      </c>
      <c r="R3" s="25" t="s">
        <v>11</v>
      </c>
      <c r="S3" s="25" t="s">
        <v>48</v>
      </c>
      <c r="T3" s="25" t="s">
        <v>6</v>
      </c>
      <c r="U3" s="25" t="s">
        <v>7</v>
      </c>
      <c r="V3" s="25" t="s">
        <v>13</v>
      </c>
      <c r="W3" s="25" t="s">
        <v>7</v>
      </c>
    </row>
    <row r="4" ht="18" customHeight="1" spans="1:23">
      <c r="A4" s="25" t="s">
        <v>65</v>
      </c>
      <c r="B4" s="25" t="s">
        <v>29</v>
      </c>
      <c r="C4" s="25" t="s">
        <v>459</v>
      </c>
      <c r="D4" s="25" t="s">
        <v>34</v>
      </c>
      <c r="E4" s="25" t="s">
        <v>5</v>
      </c>
      <c r="F4" s="25" t="s">
        <v>67</v>
      </c>
      <c r="G4" s="25" t="s">
        <v>29</v>
      </c>
      <c r="H4" s="25" t="s">
        <v>7</v>
      </c>
      <c r="I4" s="25" t="s">
        <v>7</v>
      </c>
      <c r="J4" s="25" t="s">
        <v>8</v>
      </c>
      <c r="K4" s="25">
        <v>15000</v>
      </c>
      <c r="L4" s="25" t="s">
        <v>53</v>
      </c>
      <c r="M4" s="25">
        <v>750</v>
      </c>
      <c r="N4" s="28">
        <f t="shared" si="0"/>
        <v>5</v>
      </c>
      <c r="O4" s="25">
        <v>1</v>
      </c>
      <c r="P4" s="25" t="s">
        <v>58</v>
      </c>
      <c r="Q4" s="25" t="s">
        <v>10</v>
      </c>
      <c r="R4" s="25" t="s">
        <v>11</v>
      </c>
      <c r="S4" s="25" t="s">
        <v>22</v>
      </c>
      <c r="T4" s="25" t="s">
        <v>68</v>
      </c>
      <c r="U4" s="25" t="s">
        <v>7</v>
      </c>
      <c r="V4" s="25" t="s">
        <v>13</v>
      </c>
      <c r="W4" s="25" t="s">
        <v>7</v>
      </c>
    </row>
    <row r="5" ht="18" customHeight="1" spans="1:23">
      <c r="A5" s="25" t="s">
        <v>65</v>
      </c>
      <c r="B5" s="25" t="s">
        <v>201</v>
      </c>
      <c r="C5" s="25" t="s">
        <v>460</v>
      </c>
      <c r="D5" s="25" t="s">
        <v>3</v>
      </c>
      <c r="E5" s="25" t="s">
        <v>125</v>
      </c>
      <c r="F5" s="25" t="s">
        <v>42</v>
      </c>
      <c r="G5" s="25" t="s">
        <v>19</v>
      </c>
      <c r="H5" s="25" t="s">
        <v>7</v>
      </c>
      <c r="I5" s="25" t="s">
        <v>7</v>
      </c>
      <c r="J5" s="25" t="s">
        <v>53</v>
      </c>
      <c r="K5" s="25">
        <v>500</v>
      </c>
      <c r="L5" s="25" t="s">
        <v>53</v>
      </c>
      <c r="M5" s="25">
        <v>500</v>
      </c>
      <c r="N5" s="25">
        <v>100</v>
      </c>
      <c r="O5" s="25">
        <v>1</v>
      </c>
      <c r="P5" s="25" t="s">
        <v>20</v>
      </c>
      <c r="Q5" s="25" t="s">
        <v>21</v>
      </c>
      <c r="R5" s="25" t="s">
        <v>36</v>
      </c>
      <c r="S5" s="25" t="s">
        <v>22</v>
      </c>
      <c r="T5" s="25" t="s">
        <v>140</v>
      </c>
      <c r="U5" s="25" t="s">
        <v>7</v>
      </c>
      <c r="V5" s="25" t="s">
        <v>13</v>
      </c>
      <c r="W5" s="25" t="s">
        <v>13</v>
      </c>
    </row>
    <row r="6" ht="18" customHeight="1" spans="1:24">
      <c r="A6" s="25" t="s">
        <v>65</v>
      </c>
      <c r="B6" s="25" t="s">
        <v>24</v>
      </c>
      <c r="C6" s="25" t="s">
        <v>461</v>
      </c>
      <c r="D6" s="25" t="s">
        <v>34</v>
      </c>
      <c r="E6" s="25" t="s">
        <v>5</v>
      </c>
      <c r="F6" s="25" t="s">
        <v>67</v>
      </c>
      <c r="G6" s="25" t="s">
        <v>19</v>
      </c>
      <c r="H6" s="25" t="s">
        <v>7</v>
      </c>
      <c r="I6" s="25" t="s">
        <v>7</v>
      </c>
      <c r="J6" s="25" t="s">
        <v>53</v>
      </c>
      <c r="K6" s="25">
        <v>400</v>
      </c>
      <c r="L6" s="25" t="s">
        <v>53</v>
      </c>
      <c r="M6" s="25">
        <v>400</v>
      </c>
      <c r="N6" s="25">
        <v>15</v>
      </c>
      <c r="O6" s="25">
        <v>2</v>
      </c>
      <c r="P6" s="25" t="s">
        <v>20</v>
      </c>
      <c r="Q6" s="25" t="s">
        <v>21</v>
      </c>
      <c r="R6" s="25" t="s">
        <v>11</v>
      </c>
      <c r="S6" s="25" t="s">
        <v>48</v>
      </c>
      <c r="T6" s="25" t="s">
        <v>140</v>
      </c>
      <c r="U6" s="25" t="s">
        <v>7</v>
      </c>
      <c r="V6" s="25" t="s">
        <v>13</v>
      </c>
      <c r="W6" s="25" t="s">
        <v>13</v>
      </c>
      <c r="X6" s="25" t="s">
        <v>400</v>
      </c>
    </row>
    <row r="7" ht="12.75" spans="1:23">
      <c r="A7" s="25" t="s">
        <v>199</v>
      </c>
      <c r="B7" s="25" t="s">
        <v>39</v>
      </c>
      <c r="C7" s="25" t="s">
        <v>462</v>
      </c>
      <c r="D7" s="25" t="s">
        <v>3</v>
      </c>
      <c r="E7" s="25" t="s">
        <v>200</v>
      </c>
      <c r="F7" s="25" t="s">
        <v>18</v>
      </c>
      <c r="G7" s="25" t="s">
        <v>19</v>
      </c>
      <c r="H7" s="25" t="s">
        <v>7</v>
      </c>
      <c r="I7" s="25" t="s">
        <v>7</v>
      </c>
      <c r="J7" s="25" t="s">
        <v>57</v>
      </c>
      <c r="K7" s="25">
        <v>2800</v>
      </c>
      <c r="L7" s="25" t="s">
        <v>53</v>
      </c>
      <c r="M7" s="25">
        <v>800</v>
      </c>
      <c r="O7" s="25">
        <v>4</v>
      </c>
      <c r="P7" s="25" t="s">
        <v>20</v>
      </c>
      <c r="Q7" s="25" t="s">
        <v>21</v>
      </c>
      <c r="R7" s="25" t="s">
        <v>11</v>
      </c>
      <c r="S7" s="25" t="s">
        <v>22</v>
      </c>
      <c r="T7" s="25" t="s">
        <v>6</v>
      </c>
      <c r="U7" s="25" t="s">
        <v>7</v>
      </c>
      <c r="V7" s="25" t="s">
        <v>13</v>
      </c>
      <c r="W7" s="25" t="s">
        <v>7</v>
      </c>
    </row>
    <row r="8" ht="12.75" spans="1:23">
      <c r="A8" s="25" t="s">
        <v>199</v>
      </c>
      <c r="B8" s="25" t="s">
        <v>39</v>
      </c>
      <c r="C8" s="25" t="s">
        <v>463</v>
      </c>
      <c r="D8" s="25" t="s">
        <v>3</v>
      </c>
      <c r="E8" s="25" t="s">
        <v>314</v>
      </c>
      <c r="F8" s="25" t="s">
        <v>125</v>
      </c>
      <c r="G8" s="25" t="s">
        <v>19</v>
      </c>
      <c r="H8" s="25" t="s">
        <v>7</v>
      </c>
      <c r="I8" s="25" t="s">
        <v>7</v>
      </c>
      <c r="J8" s="25" t="s">
        <v>75</v>
      </c>
      <c r="K8" s="25">
        <v>1100</v>
      </c>
      <c r="L8" s="25" t="s">
        <v>53</v>
      </c>
      <c r="M8" s="25">
        <v>1100</v>
      </c>
      <c r="O8" s="25">
        <v>3</v>
      </c>
      <c r="P8" s="25" t="s">
        <v>9</v>
      </c>
      <c r="Q8" s="25" t="s">
        <v>21</v>
      </c>
      <c r="R8" s="25" t="s">
        <v>11</v>
      </c>
      <c r="S8" s="25" t="s">
        <v>22</v>
      </c>
      <c r="T8" s="25" t="s">
        <v>6</v>
      </c>
      <c r="U8" s="25" t="s">
        <v>7</v>
      </c>
      <c r="V8" s="25" t="s">
        <v>13</v>
      </c>
      <c r="W8" s="25" t="s">
        <v>7</v>
      </c>
    </row>
    <row r="9" ht="12.75" spans="1:23">
      <c r="A9" s="25" t="s">
        <v>156</v>
      </c>
      <c r="B9" s="25" t="s">
        <v>39</v>
      </c>
      <c r="C9" s="45" t="s">
        <v>122</v>
      </c>
      <c r="D9" s="25" t="s">
        <v>123</v>
      </c>
      <c r="E9" s="25" t="s">
        <v>124</v>
      </c>
      <c r="F9" s="25" t="s">
        <v>125</v>
      </c>
      <c r="G9" s="25" t="s">
        <v>126</v>
      </c>
      <c r="H9" s="25" t="s">
        <v>7</v>
      </c>
      <c r="I9" s="25" t="s">
        <v>7</v>
      </c>
      <c r="J9" s="25" t="s">
        <v>46</v>
      </c>
      <c r="K9" s="25">
        <v>5000</v>
      </c>
      <c r="L9" s="25" t="s">
        <v>53</v>
      </c>
      <c r="M9" s="25">
        <v>900</v>
      </c>
      <c r="N9" s="46">
        <v>0.18</v>
      </c>
      <c r="O9" s="25">
        <v>3</v>
      </c>
      <c r="P9" s="25" t="s">
        <v>58</v>
      </c>
      <c r="Q9" s="25" t="s">
        <v>21</v>
      </c>
      <c r="R9" s="25" t="s">
        <v>54</v>
      </c>
      <c r="S9" s="25" t="s">
        <v>22</v>
      </c>
      <c r="T9" s="25" t="s">
        <v>29</v>
      </c>
      <c r="U9" s="25" t="s">
        <v>13</v>
      </c>
      <c r="V9" s="25" t="s">
        <v>13</v>
      </c>
      <c r="W9" s="25" t="s">
        <v>7</v>
      </c>
    </row>
    <row r="10" ht="12.75" spans="1:23">
      <c r="A10" s="25" t="s">
        <v>156</v>
      </c>
      <c r="B10" s="25" t="s">
        <v>201</v>
      </c>
      <c r="C10" s="45" t="s">
        <v>202</v>
      </c>
      <c r="D10" s="25" t="s">
        <v>123</v>
      </c>
      <c r="E10" s="25" t="s">
        <v>203</v>
      </c>
      <c r="F10" s="25" t="s">
        <v>87</v>
      </c>
      <c r="G10" s="25" t="s">
        <v>126</v>
      </c>
      <c r="H10" s="25" t="s">
        <v>7</v>
      </c>
      <c r="I10" s="25" t="s">
        <v>7</v>
      </c>
      <c r="J10" s="25" t="s">
        <v>57</v>
      </c>
      <c r="K10" s="25">
        <v>1400</v>
      </c>
      <c r="L10" s="25" t="s">
        <v>53</v>
      </c>
      <c r="M10" s="25">
        <v>1200</v>
      </c>
      <c r="N10" s="46">
        <v>0.85</v>
      </c>
      <c r="O10" s="25">
        <v>3</v>
      </c>
      <c r="P10" s="25" t="s">
        <v>20</v>
      </c>
      <c r="Q10" s="25" t="s">
        <v>21</v>
      </c>
      <c r="R10" s="25" t="s">
        <v>54</v>
      </c>
      <c r="S10" s="25" t="s">
        <v>22</v>
      </c>
      <c r="T10" s="25" t="s">
        <v>140</v>
      </c>
      <c r="U10" s="25" t="s">
        <v>7</v>
      </c>
      <c r="V10" s="25" t="s">
        <v>13</v>
      </c>
      <c r="W10" s="25" t="s">
        <v>13</v>
      </c>
    </row>
    <row r="11" ht="12.75" spans="1:23">
      <c r="A11" s="25" t="s">
        <v>157</v>
      </c>
      <c r="B11" s="25" t="s">
        <v>158</v>
      </c>
      <c r="C11" s="25" t="s">
        <v>464</v>
      </c>
      <c r="D11" s="25" t="s">
        <v>26</v>
      </c>
      <c r="E11" s="25" t="s">
        <v>160</v>
      </c>
      <c r="F11" s="25" t="s">
        <v>161</v>
      </c>
      <c r="G11" s="25" t="s">
        <v>19</v>
      </c>
      <c r="H11" s="25" t="s">
        <v>7</v>
      </c>
      <c r="I11" s="25" t="s">
        <v>7</v>
      </c>
      <c r="J11" s="25" t="s">
        <v>46</v>
      </c>
      <c r="K11" s="25">
        <v>5000</v>
      </c>
      <c r="L11" s="25" t="s">
        <v>53</v>
      </c>
      <c r="M11" s="25">
        <v>2400</v>
      </c>
      <c r="N11" s="46">
        <v>0.5</v>
      </c>
      <c r="O11" s="25">
        <v>1</v>
      </c>
      <c r="P11" s="25" t="s">
        <v>20</v>
      </c>
      <c r="Q11" s="25" t="s">
        <v>21</v>
      </c>
      <c r="R11" s="25" t="s">
        <v>11</v>
      </c>
      <c r="S11" s="25" t="s">
        <v>48</v>
      </c>
      <c r="T11" s="25" t="s">
        <v>6</v>
      </c>
      <c r="U11" s="25" t="s">
        <v>7</v>
      </c>
      <c r="V11" s="25" t="s">
        <v>7</v>
      </c>
      <c r="W11" s="25" t="s">
        <v>7</v>
      </c>
    </row>
    <row r="12" ht="12.75" spans="1:23">
      <c r="A12" s="25" t="s">
        <v>401</v>
      </c>
      <c r="B12" s="25" t="s">
        <v>24</v>
      </c>
      <c r="C12" s="25" t="s">
        <v>465</v>
      </c>
      <c r="D12" s="25" t="s">
        <v>34</v>
      </c>
      <c r="E12" s="25" t="s">
        <v>5</v>
      </c>
      <c r="F12" s="25" t="s">
        <v>184</v>
      </c>
      <c r="G12" s="25" t="s">
        <v>19</v>
      </c>
      <c r="H12" s="25" t="s">
        <v>7</v>
      </c>
      <c r="I12" s="25" t="s">
        <v>7</v>
      </c>
      <c r="J12" s="25" t="s">
        <v>53</v>
      </c>
      <c r="K12" s="25">
        <v>500</v>
      </c>
      <c r="L12" s="25" t="s">
        <v>53</v>
      </c>
      <c r="M12" s="25">
        <v>500</v>
      </c>
      <c r="N12" s="28">
        <f>M12/K12*100</f>
        <v>100</v>
      </c>
      <c r="O12" s="25">
        <v>1</v>
      </c>
      <c r="P12" s="25" t="s">
        <v>20</v>
      </c>
      <c r="Q12" s="25" t="s">
        <v>21</v>
      </c>
      <c r="R12" s="25" t="s">
        <v>11</v>
      </c>
      <c r="S12" s="25" t="s">
        <v>22</v>
      </c>
      <c r="T12" s="25" t="s">
        <v>140</v>
      </c>
      <c r="U12" s="25" t="s">
        <v>7</v>
      </c>
      <c r="V12" s="25" t="s">
        <v>13</v>
      </c>
      <c r="W12" s="25" t="s">
        <v>13</v>
      </c>
    </row>
    <row r="13" ht="12.75" spans="3:14">
      <c r="C13" s="27"/>
      <c r="N13" s="46"/>
    </row>
    <row r="14" ht="12.75" spans="3:3">
      <c r="C14" s="27"/>
    </row>
    <row r="15" ht="12.75" spans="3:3">
      <c r="C15" s="27"/>
    </row>
    <row r="16" ht="12.75" spans="3:3">
      <c r="C16" s="27"/>
    </row>
    <row r="17" ht="12.75" spans="3:3">
      <c r="C17" s="25"/>
    </row>
    <row r="18" ht="12.75" spans="3:3">
      <c r="C18" s="25"/>
    </row>
    <row r="19" ht="12.75" spans="3:3">
      <c r="C19" s="25"/>
    </row>
    <row r="20" ht="12.75" spans="3:3">
      <c r="C20" s="25"/>
    </row>
    <row r="21" ht="12.75" spans="3:3">
      <c r="C21" s="25"/>
    </row>
    <row r="22" ht="12.75" spans="3:3">
      <c r="C22" s="25"/>
    </row>
    <row r="23" ht="12.75" spans="3:3">
      <c r="C23" s="25"/>
    </row>
    <row r="24" ht="12.75" spans="3:3">
      <c r="C24" s="25"/>
    </row>
    <row r="25" ht="12.75" spans="3:3">
      <c r="C25" s="25"/>
    </row>
    <row r="26" ht="12.75" spans="3:3">
      <c r="C26" s="25"/>
    </row>
    <row r="27" ht="12.75" spans="3:3">
      <c r="C27" s="25"/>
    </row>
    <row r="28" ht="12.75" spans="3:3">
      <c r="C28" s="25"/>
    </row>
    <row r="29" ht="12.75" spans="3:3">
      <c r="C29" s="25"/>
    </row>
    <row r="30" ht="12.75" spans="3:3">
      <c r="C30" s="25"/>
    </row>
    <row r="31" ht="12.75" spans="3:3">
      <c r="C31" s="25"/>
    </row>
  </sheetData>
  <dataValidations count="11">
    <dataValidation type="list" allowBlank="1" showErrorMessage="1" sqref="B2:B12">
      <formula1>"Blockchain,AI,Web Scraping,Bot Development,Mobile App,Web Development,Trading,CMS Development,Desktop App,Others"</formula1>
    </dataValidation>
    <dataValidation type="list" allowBlank="1" showErrorMessage="1" sqref="D2:D12">
      <formula1>"Europe,North America,South America,Latin America,Asia,Africa"</formula1>
    </dataValidation>
    <dataValidation type="list" allowBlank="1" showErrorMessage="1" sqref="G2:G12">
      <formula1>"Upwork,Freelancer,Workana,Telegram,Discord,Linkdin,Others"</formula1>
    </dataValidation>
    <dataValidation type="list" allowBlank="1" showErrorMessage="1" sqref="J2:J12 L2:L12">
      <formula1>"0-1000,1000-2000,2000-3000,3000-5000,Over 5000"</formula1>
    </dataValidation>
    <dataValidation type="list" allowBlank="1" showErrorMessage="1" sqref="O2:O12">
      <formula1>"1,2,3,4,5,0"</formula1>
    </dataValidation>
    <dataValidation type="list" allowBlank="1" showErrorMessage="1" sqref="P2:P12">
      <formula1>"January,Feburary,March,April,May,June,July,Last Year"</formula1>
    </dataValidation>
    <dataValidation type="list" allowBlank="1" showErrorMessage="1" sqref="Q2:Q12">
      <formula1>"Short Term,Long Term"</formula1>
    </dataValidation>
    <dataValidation type="list" allowBlank="1" showErrorMessage="1" sqref="R2:R12">
      <formula1>"Paypal,Payoneer,Wise,Crypto,Others"</formula1>
    </dataValidation>
    <dataValidation type="list" allowBlank="1" showErrorMessage="1" sqref="S2:S12">
      <formula1>"Weekly,Monthly,Fixed"</formula1>
    </dataValidation>
    <dataValidation type="list" allowBlank="1" showErrorMessage="1" sqref="T2:T12">
      <formula1>"Upwork,Freelancer,Telegram,Discord,Skype,Signal,Teams,WhatsApp,GMail,Slack,Google Chat,Others"</formula1>
    </dataValidation>
    <dataValidation type="list" allowBlank="1" showErrorMessage="1" sqref="H2:I12 U2:W12">
      <formula1>"Yes,No"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31"/>
  <sheetViews>
    <sheetView workbookViewId="0">
      <selection activeCell="A1" sqref="A1"/>
    </sheetView>
  </sheetViews>
  <sheetFormatPr defaultColWidth="12.6285714285714" defaultRowHeight="15.75" customHeight="1"/>
  <cols>
    <col min="2" max="2" width="21.3809523809524" customWidth="1"/>
    <col min="3" max="3" width="76.7523809523809" customWidth="1"/>
    <col min="4" max="4" width="22" customWidth="1"/>
    <col min="24" max="24" width="55.247619047619" customWidth="1"/>
  </cols>
  <sheetData>
    <row r="1" ht="57" customHeight="1" spans="1:33">
      <c r="A1" s="24" t="s">
        <v>93</v>
      </c>
      <c r="B1" s="24" t="s">
        <v>94</v>
      </c>
      <c r="C1" s="24" t="s">
        <v>95</v>
      </c>
      <c r="D1" s="24" t="s">
        <v>96</v>
      </c>
      <c r="E1" s="24" t="s">
        <v>97</v>
      </c>
      <c r="F1" s="24" t="s">
        <v>98</v>
      </c>
      <c r="G1" s="24" t="s">
        <v>99</v>
      </c>
      <c r="H1" s="24" t="s">
        <v>100</v>
      </c>
      <c r="I1" s="24" t="s">
        <v>101</v>
      </c>
      <c r="J1" s="24" t="s">
        <v>102</v>
      </c>
      <c r="K1" s="24" t="s">
        <v>103</v>
      </c>
      <c r="L1" s="24" t="s">
        <v>104</v>
      </c>
      <c r="M1" s="24" t="s">
        <v>105</v>
      </c>
      <c r="N1" s="24" t="s">
        <v>106</v>
      </c>
      <c r="O1" s="24" t="s">
        <v>107</v>
      </c>
      <c r="P1" s="24" t="s">
        <v>108</v>
      </c>
      <c r="Q1" s="24" t="s">
        <v>109</v>
      </c>
      <c r="R1" s="24" t="s">
        <v>110</v>
      </c>
      <c r="S1" s="24" t="s">
        <v>111</v>
      </c>
      <c r="T1" s="24" t="s">
        <v>112</v>
      </c>
      <c r="U1" s="24" t="s">
        <v>113</v>
      </c>
      <c r="V1" s="24" t="s">
        <v>114</v>
      </c>
      <c r="W1" s="24" t="s">
        <v>115</v>
      </c>
      <c r="X1" s="24" t="s">
        <v>116</v>
      </c>
      <c r="Y1" s="30" t="s">
        <v>117</v>
      </c>
      <c r="Z1" s="24"/>
      <c r="AA1" s="24"/>
      <c r="AB1" s="24"/>
      <c r="AC1" s="24"/>
      <c r="AD1" s="24"/>
      <c r="AE1" s="24"/>
      <c r="AF1" s="24"/>
      <c r="AG1" s="24"/>
    </row>
    <row r="2" ht="26.25" customHeight="1" spans="1:23">
      <c r="A2" s="25" t="s">
        <v>204</v>
      </c>
      <c r="B2" s="25" t="s">
        <v>32</v>
      </c>
      <c r="C2" s="25" t="s">
        <v>315</v>
      </c>
      <c r="D2" s="25" t="s">
        <v>3</v>
      </c>
      <c r="E2" s="25" t="s">
        <v>4</v>
      </c>
      <c r="F2" s="25" t="s">
        <v>263</v>
      </c>
      <c r="G2" s="25" t="s">
        <v>316</v>
      </c>
      <c r="H2" s="25" t="s">
        <v>13</v>
      </c>
      <c r="I2" s="25" t="s">
        <v>7</v>
      </c>
      <c r="J2" s="25" t="s">
        <v>75</v>
      </c>
      <c r="K2" s="25">
        <v>1200</v>
      </c>
      <c r="L2" s="25" t="s">
        <v>75</v>
      </c>
      <c r="M2" s="25">
        <v>1200</v>
      </c>
      <c r="N2" s="28">
        <f t="shared" ref="N2:N20" si="0">M2/K2*100</f>
        <v>100</v>
      </c>
      <c r="O2" s="25">
        <v>3</v>
      </c>
      <c r="P2" s="25" t="s">
        <v>47</v>
      </c>
      <c r="Q2" s="25" t="s">
        <v>10</v>
      </c>
      <c r="R2" s="25" t="s">
        <v>54</v>
      </c>
      <c r="S2" s="25" t="s">
        <v>22</v>
      </c>
      <c r="T2" s="25" t="s">
        <v>140</v>
      </c>
      <c r="U2" s="25" t="s">
        <v>7</v>
      </c>
      <c r="V2" s="25" t="s">
        <v>13</v>
      </c>
      <c r="W2" s="25" t="s">
        <v>13</v>
      </c>
    </row>
    <row r="3" ht="23.25" customHeight="1" spans="1:23">
      <c r="A3" s="25" t="s">
        <v>204</v>
      </c>
      <c r="B3" s="25" t="s">
        <v>158</v>
      </c>
      <c r="C3" s="25" t="s">
        <v>205</v>
      </c>
      <c r="D3" s="25" t="s">
        <v>34</v>
      </c>
      <c r="E3" s="25" t="s">
        <v>5</v>
      </c>
      <c r="F3" s="25" t="s">
        <v>42</v>
      </c>
      <c r="G3" s="25" t="s">
        <v>19</v>
      </c>
      <c r="H3" s="25" t="s">
        <v>13</v>
      </c>
      <c r="I3" s="25" t="s">
        <v>7</v>
      </c>
      <c r="J3" s="25" t="s">
        <v>57</v>
      </c>
      <c r="K3" s="25">
        <v>3000</v>
      </c>
      <c r="L3" s="25" t="s">
        <v>46</v>
      </c>
      <c r="M3" s="25">
        <v>3700</v>
      </c>
      <c r="N3" s="28">
        <f t="shared" si="0"/>
        <v>123.333333333333</v>
      </c>
      <c r="O3" s="25">
        <v>2</v>
      </c>
      <c r="P3" s="25" t="s">
        <v>20</v>
      </c>
      <c r="Q3" s="25" t="s">
        <v>21</v>
      </c>
      <c r="R3" s="25" t="s">
        <v>11</v>
      </c>
      <c r="S3" s="25" t="s">
        <v>22</v>
      </c>
      <c r="T3" s="25" t="s">
        <v>6</v>
      </c>
      <c r="U3" s="25" t="s">
        <v>7</v>
      </c>
      <c r="V3" s="25" t="s">
        <v>13</v>
      </c>
      <c r="W3" s="25" t="s">
        <v>7</v>
      </c>
    </row>
    <row r="4" ht="21.75" customHeight="1" spans="1:23">
      <c r="A4" s="25" t="s">
        <v>317</v>
      </c>
      <c r="B4" s="25" t="s">
        <v>1</v>
      </c>
      <c r="C4" s="25" t="s">
        <v>403</v>
      </c>
      <c r="D4" s="25" t="s">
        <v>34</v>
      </c>
      <c r="E4" s="25" t="s">
        <v>5</v>
      </c>
      <c r="F4" s="25" t="s">
        <v>42</v>
      </c>
      <c r="G4" s="25" t="s">
        <v>19</v>
      </c>
      <c r="H4" s="25" t="s">
        <v>13</v>
      </c>
      <c r="I4" s="25" t="s">
        <v>7</v>
      </c>
      <c r="J4" s="25" t="s">
        <v>53</v>
      </c>
      <c r="K4" s="25">
        <v>1000</v>
      </c>
      <c r="L4" s="25" t="s">
        <v>53</v>
      </c>
      <c r="M4" s="25">
        <v>1000</v>
      </c>
      <c r="N4" s="28">
        <f t="shared" si="0"/>
        <v>100</v>
      </c>
      <c r="O4" s="25">
        <v>1</v>
      </c>
      <c r="P4" s="25" t="s">
        <v>20</v>
      </c>
      <c r="Q4" s="25" t="s">
        <v>10</v>
      </c>
      <c r="R4" s="25" t="s">
        <v>54</v>
      </c>
      <c r="S4" s="25" t="s">
        <v>22</v>
      </c>
      <c r="T4" s="25" t="s">
        <v>140</v>
      </c>
      <c r="U4" s="25" t="s">
        <v>7</v>
      </c>
      <c r="V4" s="25" t="s">
        <v>7</v>
      </c>
      <c r="W4" s="25" t="s">
        <v>7</v>
      </c>
    </row>
    <row r="5" ht="22.5" customHeight="1" spans="1:23">
      <c r="A5" s="25" t="s">
        <v>317</v>
      </c>
      <c r="B5" s="25" t="s">
        <v>1</v>
      </c>
      <c r="C5" s="27" t="s">
        <v>403</v>
      </c>
      <c r="D5" s="25" t="s">
        <v>34</v>
      </c>
      <c r="E5" s="25" t="s">
        <v>5</v>
      </c>
      <c r="F5" s="25" t="s">
        <v>42</v>
      </c>
      <c r="G5" s="25" t="s">
        <v>19</v>
      </c>
      <c r="H5" s="25" t="s">
        <v>13</v>
      </c>
      <c r="I5" s="25" t="s">
        <v>7</v>
      </c>
      <c r="J5" s="25" t="s">
        <v>53</v>
      </c>
      <c r="K5" s="25">
        <v>700</v>
      </c>
      <c r="L5" s="25" t="s">
        <v>53</v>
      </c>
      <c r="M5" s="25">
        <v>700</v>
      </c>
      <c r="N5" s="28">
        <f t="shared" si="0"/>
        <v>100</v>
      </c>
      <c r="O5" s="25">
        <v>1</v>
      </c>
      <c r="P5" s="25" t="s">
        <v>20</v>
      </c>
      <c r="Q5" s="25" t="s">
        <v>10</v>
      </c>
      <c r="R5" s="25" t="s">
        <v>54</v>
      </c>
      <c r="S5" s="25" t="s">
        <v>22</v>
      </c>
      <c r="T5" s="25" t="s">
        <v>140</v>
      </c>
      <c r="U5" s="25" t="s">
        <v>7</v>
      </c>
      <c r="V5" s="25" t="s">
        <v>13</v>
      </c>
      <c r="W5" s="25" t="s">
        <v>13</v>
      </c>
    </row>
    <row r="6" ht="22.5" customHeight="1" spans="1:23">
      <c r="A6" s="25" t="s">
        <v>317</v>
      </c>
      <c r="B6" s="25" t="s">
        <v>1</v>
      </c>
      <c r="C6" s="25" t="s">
        <v>318</v>
      </c>
      <c r="D6" s="25" t="s">
        <v>26</v>
      </c>
      <c r="E6" s="25" t="s">
        <v>41</v>
      </c>
      <c r="F6" s="25" t="s">
        <v>28</v>
      </c>
      <c r="G6" s="25" t="s">
        <v>19</v>
      </c>
      <c r="H6" s="25" t="s">
        <v>7</v>
      </c>
      <c r="I6" s="25" t="s">
        <v>7</v>
      </c>
      <c r="J6" s="25" t="s">
        <v>75</v>
      </c>
      <c r="K6" s="25">
        <v>2000</v>
      </c>
      <c r="L6" s="25" t="s">
        <v>75</v>
      </c>
      <c r="M6" s="25">
        <v>2000</v>
      </c>
      <c r="N6" s="28">
        <f t="shared" si="0"/>
        <v>100</v>
      </c>
      <c r="O6" s="25">
        <v>1</v>
      </c>
      <c r="P6" s="25" t="s">
        <v>20</v>
      </c>
      <c r="Q6" s="25" t="s">
        <v>21</v>
      </c>
      <c r="R6" s="25" t="s">
        <v>54</v>
      </c>
      <c r="S6" s="25" t="s">
        <v>12</v>
      </c>
      <c r="T6" s="25" t="s">
        <v>83</v>
      </c>
      <c r="U6" s="25" t="s">
        <v>13</v>
      </c>
      <c r="V6" s="25" t="s">
        <v>13</v>
      </c>
      <c r="W6" s="25" t="s">
        <v>13</v>
      </c>
    </row>
    <row r="7" ht="22.5" customHeight="1" spans="1:23">
      <c r="A7" s="25" t="s">
        <v>317</v>
      </c>
      <c r="B7" s="25" t="s">
        <v>1</v>
      </c>
      <c r="C7" s="25" t="s">
        <v>319</v>
      </c>
      <c r="D7" s="25" t="s">
        <v>26</v>
      </c>
      <c r="E7" s="25" t="s">
        <v>91</v>
      </c>
      <c r="F7" s="25" t="s">
        <v>28</v>
      </c>
      <c r="G7" s="25" t="s">
        <v>19</v>
      </c>
      <c r="H7" s="25" t="s">
        <v>7</v>
      </c>
      <c r="I7" s="25" t="s">
        <v>7</v>
      </c>
      <c r="J7" s="25" t="s">
        <v>75</v>
      </c>
      <c r="K7" s="25">
        <v>1500</v>
      </c>
      <c r="L7" s="25" t="s">
        <v>53</v>
      </c>
      <c r="M7" s="25">
        <v>700</v>
      </c>
      <c r="N7" s="28">
        <f t="shared" si="0"/>
        <v>46.6666666666667</v>
      </c>
      <c r="O7" s="25">
        <v>1</v>
      </c>
      <c r="P7" s="25" t="s">
        <v>20</v>
      </c>
      <c r="Q7" s="25" t="s">
        <v>10</v>
      </c>
      <c r="R7" s="25" t="s">
        <v>54</v>
      </c>
      <c r="S7" s="25" t="s">
        <v>22</v>
      </c>
      <c r="T7" s="25" t="s">
        <v>83</v>
      </c>
      <c r="U7" s="25" t="s">
        <v>13</v>
      </c>
      <c r="V7" s="25" t="s">
        <v>7</v>
      </c>
      <c r="W7" s="25" t="s">
        <v>7</v>
      </c>
    </row>
    <row r="8" ht="21.75" customHeight="1" spans="1:26">
      <c r="A8" s="31" t="s">
        <v>320</v>
      </c>
      <c r="B8" s="31" t="s">
        <v>246</v>
      </c>
      <c r="C8" s="25" t="s">
        <v>404</v>
      </c>
      <c r="D8" s="31" t="s">
        <v>34</v>
      </c>
      <c r="E8" s="31" t="s">
        <v>5</v>
      </c>
      <c r="F8" s="31" t="s">
        <v>18</v>
      </c>
      <c r="G8" s="31" t="s">
        <v>19</v>
      </c>
      <c r="H8" s="31" t="s">
        <v>13</v>
      </c>
      <c r="I8" s="31" t="s">
        <v>7</v>
      </c>
      <c r="J8" s="31" t="s">
        <v>53</v>
      </c>
      <c r="K8" s="33">
        <v>400</v>
      </c>
      <c r="L8" s="31" t="s">
        <v>53</v>
      </c>
      <c r="M8" s="33">
        <v>400</v>
      </c>
      <c r="N8" s="28">
        <f t="shared" si="0"/>
        <v>100</v>
      </c>
      <c r="O8" s="33">
        <v>1</v>
      </c>
      <c r="P8" s="31" t="s">
        <v>20</v>
      </c>
      <c r="Q8" s="31" t="s">
        <v>21</v>
      </c>
      <c r="R8" s="31" t="s">
        <v>54</v>
      </c>
      <c r="S8" s="31" t="s">
        <v>22</v>
      </c>
      <c r="T8" s="31" t="s">
        <v>83</v>
      </c>
      <c r="U8" s="31" t="s">
        <v>13</v>
      </c>
      <c r="V8" s="31" t="s">
        <v>13</v>
      </c>
      <c r="W8" s="31" t="s">
        <v>13</v>
      </c>
      <c r="X8" s="31"/>
      <c r="Y8" s="31"/>
      <c r="Z8" s="31"/>
    </row>
    <row r="9" ht="21.75" customHeight="1" spans="1:26">
      <c r="A9" s="31" t="s">
        <v>320</v>
      </c>
      <c r="B9" s="31" t="s">
        <v>39</v>
      </c>
      <c r="C9" s="25" t="s">
        <v>321</v>
      </c>
      <c r="D9" s="31" t="s">
        <v>26</v>
      </c>
      <c r="E9" s="31" t="s">
        <v>18</v>
      </c>
      <c r="F9" s="31" t="s">
        <v>28</v>
      </c>
      <c r="G9" s="31" t="s">
        <v>29</v>
      </c>
      <c r="H9" s="31" t="s">
        <v>7</v>
      </c>
      <c r="I9" s="31" t="s">
        <v>7</v>
      </c>
      <c r="J9" s="31" t="s">
        <v>75</v>
      </c>
      <c r="K9" s="33">
        <v>5000</v>
      </c>
      <c r="L9" s="31" t="s">
        <v>75</v>
      </c>
      <c r="M9" s="33">
        <v>5000</v>
      </c>
      <c r="N9" s="28">
        <f t="shared" si="0"/>
        <v>100</v>
      </c>
      <c r="O9" s="33">
        <v>1</v>
      </c>
      <c r="P9" s="31" t="s">
        <v>47</v>
      </c>
      <c r="Q9" s="31" t="s">
        <v>10</v>
      </c>
      <c r="R9" s="31" t="s">
        <v>273</v>
      </c>
      <c r="S9" s="31" t="s">
        <v>12</v>
      </c>
      <c r="T9" s="31" t="s">
        <v>83</v>
      </c>
      <c r="U9" s="31" t="s">
        <v>13</v>
      </c>
      <c r="V9" s="31" t="s">
        <v>13</v>
      </c>
      <c r="W9" s="31" t="s">
        <v>7</v>
      </c>
      <c r="X9" s="31"/>
      <c r="Y9" s="31"/>
      <c r="Z9" s="31"/>
    </row>
    <row r="10" ht="22.5" customHeight="1" spans="1:26">
      <c r="A10" s="31" t="s">
        <v>320</v>
      </c>
      <c r="B10" s="31" t="s">
        <v>39</v>
      </c>
      <c r="C10" s="25" t="s">
        <v>322</v>
      </c>
      <c r="D10" s="31" t="s">
        <v>34</v>
      </c>
      <c r="E10" s="31" t="s">
        <v>466</v>
      </c>
      <c r="F10" s="31" t="s">
        <v>18</v>
      </c>
      <c r="G10" s="31" t="s">
        <v>19</v>
      </c>
      <c r="H10" s="31" t="s">
        <v>7</v>
      </c>
      <c r="I10" s="31" t="s">
        <v>7</v>
      </c>
      <c r="J10" s="31" t="s">
        <v>75</v>
      </c>
      <c r="K10" s="33">
        <v>2000</v>
      </c>
      <c r="L10" s="31" t="s">
        <v>75</v>
      </c>
      <c r="M10" s="33">
        <v>0</v>
      </c>
      <c r="N10" s="28">
        <f t="shared" si="0"/>
        <v>0</v>
      </c>
      <c r="O10" s="33">
        <v>1</v>
      </c>
      <c r="P10" s="31" t="s">
        <v>58</v>
      </c>
      <c r="Q10" s="31" t="s">
        <v>21</v>
      </c>
      <c r="R10" s="31" t="s">
        <v>54</v>
      </c>
      <c r="S10" s="31" t="s">
        <v>22</v>
      </c>
      <c r="T10" s="31" t="s">
        <v>6</v>
      </c>
      <c r="U10" s="31" t="s">
        <v>7</v>
      </c>
      <c r="V10" s="31" t="s">
        <v>13</v>
      </c>
      <c r="W10" s="31" t="s">
        <v>7</v>
      </c>
      <c r="X10" s="31"/>
      <c r="Y10" s="31"/>
      <c r="Z10" s="31"/>
    </row>
    <row r="11" ht="23.25" customHeight="1" spans="1:23">
      <c r="A11" s="25" t="s">
        <v>206</v>
      </c>
      <c r="B11" s="25" t="s">
        <v>39</v>
      </c>
      <c r="C11" s="25" t="s">
        <v>405</v>
      </c>
      <c r="D11" s="25" t="s">
        <v>26</v>
      </c>
      <c r="E11" s="25" t="s">
        <v>28</v>
      </c>
      <c r="F11" s="25" t="s">
        <v>120</v>
      </c>
      <c r="G11" s="31" t="s">
        <v>126</v>
      </c>
      <c r="H11" s="31" t="s">
        <v>13</v>
      </c>
      <c r="I11" s="31" t="s">
        <v>7</v>
      </c>
      <c r="J11" s="31" t="s">
        <v>53</v>
      </c>
      <c r="K11" s="25">
        <v>450</v>
      </c>
      <c r="L11" s="31" t="s">
        <v>53</v>
      </c>
      <c r="M11" s="25">
        <v>450</v>
      </c>
      <c r="N11" s="28">
        <f t="shared" si="0"/>
        <v>100</v>
      </c>
      <c r="O11" s="33">
        <v>1</v>
      </c>
      <c r="P11" s="31" t="s">
        <v>20</v>
      </c>
      <c r="Q11" s="31" t="s">
        <v>21</v>
      </c>
      <c r="R11" s="31" t="s">
        <v>54</v>
      </c>
      <c r="S11" s="31" t="s">
        <v>22</v>
      </c>
      <c r="T11" s="31" t="s">
        <v>68</v>
      </c>
      <c r="U11" s="31" t="s">
        <v>7</v>
      </c>
      <c r="V11" s="31" t="s">
        <v>13</v>
      </c>
      <c r="W11" s="31" t="s">
        <v>13</v>
      </c>
    </row>
    <row r="12" ht="23.25" customHeight="1" spans="1:23">
      <c r="A12" s="25" t="s">
        <v>206</v>
      </c>
      <c r="B12" s="25" t="s">
        <v>24</v>
      </c>
      <c r="C12" s="25" t="s">
        <v>207</v>
      </c>
      <c r="D12" s="25" t="s">
        <v>26</v>
      </c>
      <c r="E12" s="25" t="s">
        <v>208</v>
      </c>
      <c r="F12" s="25" t="s">
        <v>209</v>
      </c>
      <c r="G12" s="31" t="s">
        <v>19</v>
      </c>
      <c r="H12" s="31" t="s">
        <v>7</v>
      </c>
      <c r="I12" s="31" t="s">
        <v>7</v>
      </c>
      <c r="J12" s="31" t="s">
        <v>57</v>
      </c>
      <c r="K12" s="25">
        <v>1600</v>
      </c>
      <c r="L12" s="31" t="s">
        <v>75</v>
      </c>
      <c r="M12" s="25">
        <v>1270</v>
      </c>
      <c r="N12" s="28">
        <f t="shared" si="0"/>
        <v>79.375</v>
      </c>
      <c r="O12" s="33">
        <v>3</v>
      </c>
      <c r="P12" s="31" t="s">
        <v>58</v>
      </c>
      <c r="Q12" s="31" t="s">
        <v>10</v>
      </c>
      <c r="R12" s="31" t="s">
        <v>11</v>
      </c>
      <c r="S12" s="31" t="s">
        <v>22</v>
      </c>
      <c r="T12" s="31" t="s">
        <v>6</v>
      </c>
      <c r="U12" s="31" t="s">
        <v>13</v>
      </c>
      <c r="V12" s="31" t="s">
        <v>13</v>
      </c>
      <c r="W12" s="31" t="s">
        <v>7</v>
      </c>
    </row>
    <row r="13" ht="23.25" customHeight="1" spans="1:23">
      <c r="A13" s="25" t="s">
        <v>206</v>
      </c>
      <c r="B13" s="25" t="s">
        <v>24</v>
      </c>
      <c r="C13" s="27" t="s">
        <v>323</v>
      </c>
      <c r="D13" s="25" t="s">
        <v>3</v>
      </c>
      <c r="E13" s="25" t="s">
        <v>314</v>
      </c>
      <c r="F13" s="25" t="s">
        <v>263</v>
      </c>
      <c r="G13" s="31" t="s">
        <v>316</v>
      </c>
      <c r="H13" s="31" t="s">
        <v>13</v>
      </c>
      <c r="I13" s="31" t="s">
        <v>7</v>
      </c>
      <c r="J13" s="31" t="s">
        <v>75</v>
      </c>
      <c r="K13" s="25">
        <v>1000</v>
      </c>
      <c r="L13" s="31" t="s">
        <v>53</v>
      </c>
      <c r="M13" s="25">
        <v>500</v>
      </c>
      <c r="N13" s="28">
        <f t="shared" si="0"/>
        <v>50</v>
      </c>
      <c r="O13" s="33">
        <v>1</v>
      </c>
      <c r="P13" s="31" t="s">
        <v>20</v>
      </c>
      <c r="Q13" s="31" t="s">
        <v>21</v>
      </c>
      <c r="R13" s="31" t="s">
        <v>11</v>
      </c>
      <c r="S13" s="31" t="s">
        <v>22</v>
      </c>
      <c r="T13" s="31" t="s">
        <v>59</v>
      </c>
      <c r="U13" s="31" t="s">
        <v>7</v>
      </c>
      <c r="V13" s="31" t="s">
        <v>13</v>
      </c>
      <c r="W13" s="31" t="s">
        <v>13</v>
      </c>
    </row>
    <row r="14" ht="23.25" customHeight="1" spans="1:24">
      <c r="A14" s="25" t="s">
        <v>324</v>
      </c>
      <c r="B14" s="25" t="s">
        <v>158</v>
      </c>
      <c r="C14" s="27" t="s">
        <v>325</v>
      </c>
      <c r="D14" s="25" t="s">
        <v>34</v>
      </c>
      <c r="E14" s="25" t="s">
        <v>5</v>
      </c>
      <c r="F14" s="25" t="s">
        <v>120</v>
      </c>
      <c r="G14" s="31" t="s">
        <v>19</v>
      </c>
      <c r="H14" s="31" t="s">
        <v>7</v>
      </c>
      <c r="I14" s="31" t="s">
        <v>7</v>
      </c>
      <c r="J14" s="25" t="s">
        <v>75</v>
      </c>
      <c r="K14" s="25">
        <v>2000</v>
      </c>
      <c r="L14" s="25" t="s">
        <v>57</v>
      </c>
      <c r="M14" s="25">
        <v>3000</v>
      </c>
      <c r="N14" s="28">
        <f t="shared" si="0"/>
        <v>150</v>
      </c>
      <c r="O14" s="25">
        <v>1</v>
      </c>
      <c r="P14" s="31" t="s">
        <v>30</v>
      </c>
      <c r="Q14" s="31" t="s">
        <v>10</v>
      </c>
      <c r="R14" s="31" t="s">
        <v>11</v>
      </c>
      <c r="S14" s="31" t="s">
        <v>48</v>
      </c>
      <c r="T14" s="31" t="s">
        <v>6</v>
      </c>
      <c r="U14" s="31" t="s">
        <v>7</v>
      </c>
      <c r="V14" s="31" t="s">
        <v>13</v>
      </c>
      <c r="W14" s="31" t="s">
        <v>13</v>
      </c>
      <c r="X14" s="25" t="s">
        <v>326</v>
      </c>
    </row>
    <row r="15" ht="23.25" customHeight="1" spans="1:24">
      <c r="A15" s="25" t="s">
        <v>406</v>
      </c>
      <c r="B15" s="25" t="s">
        <v>158</v>
      </c>
      <c r="C15" s="27" t="s">
        <v>407</v>
      </c>
      <c r="D15" s="25" t="s">
        <v>3</v>
      </c>
      <c r="E15" s="25" t="s">
        <v>368</v>
      </c>
      <c r="F15" s="25" t="s">
        <v>91</v>
      </c>
      <c r="G15" s="31" t="s">
        <v>19</v>
      </c>
      <c r="H15" s="31" t="s">
        <v>13</v>
      </c>
      <c r="I15" s="31" t="s">
        <v>7</v>
      </c>
      <c r="J15" s="25" t="s">
        <v>53</v>
      </c>
      <c r="K15" s="25">
        <v>650</v>
      </c>
      <c r="L15" s="31" t="s">
        <v>53</v>
      </c>
      <c r="M15" s="25">
        <v>650</v>
      </c>
      <c r="N15" s="28">
        <f t="shared" si="0"/>
        <v>100</v>
      </c>
      <c r="O15" s="25">
        <v>5</v>
      </c>
      <c r="P15" s="31" t="s">
        <v>20</v>
      </c>
      <c r="Q15" s="25" t="s">
        <v>21</v>
      </c>
      <c r="R15" s="31" t="s">
        <v>36</v>
      </c>
      <c r="S15" s="31" t="s">
        <v>22</v>
      </c>
      <c r="T15" s="31" t="s">
        <v>19</v>
      </c>
      <c r="U15" s="31" t="s">
        <v>7</v>
      </c>
      <c r="V15" s="31" t="s">
        <v>13</v>
      </c>
      <c r="W15" s="31" t="s">
        <v>13</v>
      </c>
      <c r="X15" s="25" t="s">
        <v>408</v>
      </c>
    </row>
    <row r="16" ht="23.25" customHeight="1" spans="1:24">
      <c r="A16" s="25" t="s">
        <v>409</v>
      </c>
      <c r="B16" s="25" t="s">
        <v>158</v>
      </c>
      <c r="C16" s="27" t="s">
        <v>410</v>
      </c>
      <c r="D16" s="25" t="s">
        <v>3</v>
      </c>
      <c r="E16" s="25" t="s">
        <v>180</v>
      </c>
      <c r="F16" s="25" t="s">
        <v>91</v>
      </c>
      <c r="G16" s="31" t="s">
        <v>19</v>
      </c>
      <c r="H16" s="31" t="s">
        <v>13</v>
      </c>
      <c r="I16" s="31" t="s">
        <v>7</v>
      </c>
      <c r="J16" s="25" t="s">
        <v>53</v>
      </c>
      <c r="K16" s="25">
        <v>700</v>
      </c>
      <c r="L16" s="31" t="s">
        <v>53</v>
      </c>
      <c r="M16" s="25">
        <v>700</v>
      </c>
      <c r="N16" s="28">
        <f t="shared" si="0"/>
        <v>100</v>
      </c>
      <c r="O16" s="25">
        <v>2</v>
      </c>
      <c r="P16" s="31" t="s">
        <v>20</v>
      </c>
      <c r="Q16" s="25" t="s">
        <v>21</v>
      </c>
      <c r="R16" s="31" t="s">
        <v>36</v>
      </c>
      <c r="S16" s="31" t="s">
        <v>22</v>
      </c>
      <c r="T16" s="31" t="s">
        <v>6</v>
      </c>
      <c r="U16" s="31" t="s">
        <v>7</v>
      </c>
      <c r="V16" s="31" t="s">
        <v>13</v>
      </c>
      <c r="W16" s="31" t="s">
        <v>13</v>
      </c>
      <c r="X16" s="25" t="s">
        <v>411</v>
      </c>
    </row>
    <row r="17" ht="22.5" customHeight="1" spans="1:24">
      <c r="A17" s="25" t="s">
        <v>412</v>
      </c>
      <c r="B17" s="25" t="s">
        <v>158</v>
      </c>
      <c r="C17" s="25" t="s">
        <v>413</v>
      </c>
      <c r="D17" s="25" t="s">
        <v>26</v>
      </c>
      <c r="E17" s="25" t="s">
        <v>457</v>
      </c>
      <c r="F17" s="25" t="s">
        <v>91</v>
      </c>
      <c r="G17" s="31" t="s">
        <v>19</v>
      </c>
      <c r="H17" s="31" t="s">
        <v>13</v>
      </c>
      <c r="I17" s="31" t="s">
        <v>7</v>
      </c>
      <c r="J17" s="25" t="s">
        <v>53</v>
      </c>
      <c r="K17" s="25">
        <v>500</v>
      </c>
      <c r="L17" s="31" t="s">
        <v>53</v>
      </c>
      <c r="M17" s="25">
        <v>575</v>
      </c>
      <c r="N17" s="28">
        <f t="shared" si="0"/>
        <v>115</v>
      </c>
      <c r="O17" s="25">
        <v>1</v>
      </c>
      <c r="P17" s="31" t="s">
        <v>58</v>
      </c>
      <c r="Q17" s="25" t="s">
        <v>21</v>
      </c>
      <c r="R17" s="31" t="s">
        <v>36</v>
      </c>
      <c r="S17" s="31" t="s">
        <v>22</v>
      </c>
      <c r="T17" s="31" t="s">
        <v>140</v>
      </c>
      <c r="U17" s="31" t="s">
        <v>7</v>
      </c>
      <c r="V17" s="31" t="s">
        <v>13</v>
      </c>
      <c r="W17" s="31" t="s">
        <v>13</v>
      </c>
      <c r="X17" s="25" t="s">
        <v>414</v>
      </c>
    </row>
    <row r="18" ht="22.5" customHeight="1" spans="1:24">
      <c r="A18" s="25" t="s">
        <v>210</v>
      </c>
      <c r="B18" s="25" t="s">
        <v>158</v>
      </c>
      <c r="C18" s="25" t="s">
        <v>211</v>
      </c>
      <c r="D18" s="25" t="s">
        <v>26</v>
      </c>
      <c r="E18" s="25" t="s">
        <v>28</v>
      </c>
      <c r="F18" s="25" t="s">
        <v>91</v>
      </c>
      <c r="G18" s="31" t="s">
        <v>19</v>
      </c>
      <c r="H18" s="31" t="s">
        <v>13</v>
      </c>
      <c r="I18" s="31" t="s">
        <v>13</v>
      </c>
      <c r="J18" s="25" t="s">
        <v>57</v>
      </c>
      <c r="K18" s="25">
        <v>2400</v>
      </c>
      <c r="L18" s="31" t="s">
        <v>46</v>
      </c>
      <c r="M18" s="25">
        <v>3025</v>
      </c>
      <c r="N18" s="28">
        <f t="shared" si="0"/>
        <v>126.041666666667</v>
      </c>
      <c r="O18" s="25">
        <v>1</v>
      </c>
      <c r="P18" s="31" t="s">
        <v>58</v>
      </c>
      <c r="Q18" s="25" t="s">
        <v>10</v>
      </c>
      <c r="R18" s="31" t="s">
        <v>36</v>
      </c>
      <c r="S18" s="31" t="s">
        <v>48</v>
      </c>
      <c r="T18" s="31" t="s">
        <v>68</v>
      </c>
      <c r="U18" s="31" t="s">
        <v>7</v>
      </c>
      <c r="V18" s="31" t="s">
        <v>13</v>
      </c>
      <c r="W18" s="31" t="s">
        <v>7</v>
      </c>
      <c r="X18" s="25" t="s">
        <v>212</v>
      </c>
    </row>
    <row r="19" ht="22.5" customHeight="1" spans="1:24">
      <c r="A19" s="25" t="s">
        <v>69</v>
      </c>
      <c r="B19" s="25" t="s">
        <v>39</v>
      </c>
      <c r="C19" s="25" t="s">
        <v>70</v>
      </c>
      <c r="D19" s="25" t="s">
        <v>34</v>
      </c>
      <c r="E19" s="25" t="s">
        <v>5</v>
      </c>
      <c r="F19" s="25" t="s">
        <v>28</v>
      </c>
      <c r="G19" s="31" t="s">
        <v>19</v>
      </c>
      <c r="H19" s="31" t="s">
        <v>7</v>
      </c>
      <c r="I19" s="31" t="s">
        <v>7</v>
      </c>
      <c r="J19" s="25" t="s">
        <v>8</v>
      </c>
      <c r="K19" s="25">
        <v>6100</v>
      </c>
      <c r="L19" s="25" t="s">
        <v>8</v>
      </c>
      <c r="M19" s="25">
        <v>6350</v>
      </c>
      <c r="N19" s="28">
        <f t="shared" si="0"/>
        <v>104.098360655738</v>
      </c>
      <c r="O19" s="33">
        <v>5</v>
      </c>
      <c r="P19" s="31" t="s">
        <v>71</v>
      </c>
      <c r="Q19" s="31" t="s">
        <v>10</v>
      </c>
      <c r="R19" s="31" t="s">
        <v>11</v>
      </c>
      <c r="S19" s="31" t="s">
        <v>22</v>
      </c>
      <c r="T19" s="31" t="s">
        <v>68</v>
      </c>
      <c r="U19" s="31" t="s">
        <v>7</v>
      </c>
      <c r="V19" s="31" t="s">
        <v>7</v>
      </c>
      <c r="W19" s="31" t="s">
        <v>7</v>
      </c>
      <c r="X19" s="25" t="s">
        <v>72</v>
      </c>
    </row>
    <row r="20" ht="20.25" customHeight="1" spans="1:24">
      <c r="A20" s="25" t="s">
        <v>69</v>
      </c>
      <c r="B20" s="25" t="s">
        <v>39</v>
      </c>
      <c r="C20" s="25" t="s">
        <v>415</v>
      </c>
      <c r="D20" s="25" t="s">
        <v>3</v>
      </c>
      <c r="E20" s="25" t="s">
        <v>4</v>
      </c>
      <c r="F20" s="25" t="s">
        <v>5</v>
      </c>
      <c r="G20" s="31" t="s">
        <v>19</v>
      </c>
      <c r="H20" s="31" t="s">
        <v>13</v>
      </c>
      <c r="I20" s="31" t="s">
        <v>7</v>
      </c>
      <c r="J20" s="25" t="s">
        <v>53</v>
      </c>
      <c r="K20" s="25">
        <v>270</v>
      </c>
      <c r="L20" s="25" t="s">
        <v>53</v>
      </c>
      <c r="M20" s="25">
        <v>280</v>
      </c>
      <c r="N20" s="28">
        <f t="shared" si="0"/>
        <v>103.703703703704</v>
      </c>
      <c r="O20" s="33">
        <v>1</v>
      </c>
      <c r="P20" s="31" t="s">
        <v>20</v>
      </c>
      <c r="Q20" s="31" t="s">
        <v>21</v>
      </c>
      <c r="R20" s="31" t="s">
        <v>273</v>
      </c>
      <c r="S20" s="31" t="s">
        <v>22</v>
      </c>
      <c r="T20" s="31" t="s">
        <v>19</v>
      </c>
      <c r="U20" s="31" t="s">
        <v>7</v>
      </c>
      <c r="V20" s="31" t="s">
        <v>13</v>
      </c>
      <c r="W20" s="31" t="s">
        <v>13</v>
      </c>
      <c r="X20" s="25" t="s">
        <v>416</v>
      </c>
    </row>
    <row r="21" ht="12.75" spans="3:3">
      <c r="C21" s="25"/>
    </row>
    <row r="22" ht="12.75" spans="3:3">
      <c r="C22" s="25"/>
    </row>
    <row r="23" ht="12.75" spans="3:3">
      <c r="C23" s="25"/>
    </row>
    <row r="24" ht="12.75" spans="3:3">
      <c r="C24" s="25"/>
    </row>
    <row r="25" ht="12.75" spans="3:3">
      <c r="C25" s="25"/>
    </row>
    <row r="26" ht="12.75" spans="3:3">
      <c r="C26" s="25"/>
    </row>
    <row r="27" ht="12.75" spans="3:3">
      <c r="C27" s="25"/>
    </row>
    <row r="28" ht="12.75" spans="3:3">
      <c r="C28" s="25"/>
    </row>
    <row r="29" ht="12.75" spans="3:3">
      <c r="C29" s="25"/>
    </row>
    <row r="30" ht="12.75" spans="3:3">
      <c r="C30" s="25"/>
    </row>
    <row r="31" ht="12.75" spans="3:3">
      <c r="C31" s="25"/>
    </row>
  </sheetData>
  <dataValidations count="11">
    <dataValidation type="list" allowBlank="1" showErrorMessage="1" sqref="B2:B20">
      <formula1>"Blockchain,AI,Web Scraping,Bot Development,Mobile App,Web Development,Trading,CMS Development,Desktop App,Others"</formula1>
    </dataValidation>
    <dataValidation type="list" allowBlank="1" showErrorMessage="1" sqref="D2:D20">
      <formula1>"Europe,North America,South America,Latin America,Asia,Africa"</formula1>
    </dataValidation>
    <dataValidation type="list" allowBlank="1" showErrorMessage="1" sqref="G2:G20">
      <formula1>"Upwork,Freelancer,Workana,Telegram,Discord,Linkdin,Others"</formula1>
    </dataValidation>
    <dataValidation type="list" allowBlank="1" showErrorMessage="1" sqref="J2:J20 L2:L20">
      <formula1>"0-1000,1000-2000,2000-3000,3000-5000,Over 5000"</formula1>
    </dataValidation>
    <dataValidation type="list" allowBlank="1" showErrorMessage="1" sqref="O2:O20">
      <formula1>"1,2,3,4,5,0"</formula1>
    </dataValidation>
    <dataValidation type="list" allowBlank="1" showErrorMessage="1" sqref="P2:P20">
      <formula1>"January,Feburary,March,April,May,June,July,Last Year"</formula1>
    </dataValidation>
    <dataValidation type="list" allowBlank="1" showErrorMessage="1" sqref="Q2:Q20">
      <formula1>"Short Term,Long Term"</formula1>
    </dataValidation>
    <dataValidation type="list" allowBlank="1" showErrorMessage="1" sqref="R2:R20">
      <formula1>"Paypal,Payoneer,Wise,Crypto,Others"</formula1>
    </dataValidation>
    <dataValidation type="list" allowBlank="1" showErrorMessage="1" sqref="S2:S20">
      <formula1>"Weekly,Monthly,Fixed"</formula1>
    </dataValidation>
    <dataValidation type="list" allowBlank="1" showErrorMessage="1" sqref="T2:T20">
      <formula1>"Upwork,Freelancer,Telegram,Discord,Skype,Signal,Teams,WhatsApp,GMail,Slack,Google Chat,Others"</formula1>
    </dataValidation>
    <dataValidation type="list" allowBlank="1" showErrorMessage="1" sqref="H2:I20 U2:W20">
      <formula1>"Yes,No"</formula1>
    </dataValidation>
  </dataValidation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31"/>
  <sheetViews>
    <sheetView workbookViewId="0">
      <selection activeCell="A1" sqref="A1"/>
    </sheetView>
  </sheetViews>
  <sheetFormatPr defaultColWidth="12.6285714285714" defaultRowHeight="15.75" customHeight="1"/>
  <cols>
    <col min="3" max="3" width="82" customWidth="1"/>
    <col min="24" max="24" width="69.1333333333333" customWidth="1"/>
  </cols>
  <sheetData>
    <row r="1" ht="57" customHeight="1" spans="1:33">
      <c r="A1" s="24" t="s">
        <v>93</v>
      </c>
      <c r="B1" s="24" t="s">
        <v>94</v>
      </c>
      <c r="C1" s="24" t="s">
        <v>95</v>
      </c>
      <c r="D1" s="24" t="s">
        <v>96</v>
      </c>
      <c r="E1" s="24" t="s">
        <v>97</v>
      </c>
      <c r="F1" s="24" t="s">
        <v>98</v>
      </c>
      <c r="G1" s="24" t="s">
        <v>99</v>
      </c>
      <c r="H1" s="24" t="s">
        <v>100</v>
      </c>
      <c r="I1" s="24" t="s">
        <v>101</v>
      </c>
      <c r="J1" s="24" t="s">
        <v>102</v>
      </c>
      <c r="K1" s="24" t="s">
        <v>103</v>
      </c>
      <c r="L1" s="24" t="s">
        <v>104</v>
      </c>
      <c r="M1" s="24" t="s">
        <v>105</v>
      </c>
      <c r="N1" s="24" t="s">
        <v>106</v>
      </c>
      <c r="O1" s="24" t="s">
        <v>107</v>
      </c>
      <c r="P1" s="24" t="s">
        <v>108</v>
      </c>
      <c r="Q1" s="24" t="s">
        <v>109</v>
      </c>
      <c r="R1" s="24" t="s">
        <v>110</v>
      </c>
      <c r="S1" s="24" t="s">
        <v>111</v>
      </c>
      <c r="T1" s="24" t="s">
        <v>112</v>
      </c>
      <c r="U1" s="24" t="s">
        <v>113</v>
      </c>
      <c r="V1" s="24" t="s">
        <v>114</v>
      </c>
      <c r="W1" s="24" t="s">
        <v>115</v>
      </c>
      <c r="X1" s="24" t="s">
        <v>116</v>
      </c>
      <c r="Y1" s="30" t="s">
        <v>117</v>
      </c>
      <c r="Z1" s="24"/>
      <c r="AA1" s="24"/>
      <c r="AB1" s="24"/>
      <c r="AC1" s="24"/>
      <c r="AD1" s="24"/>
      <c r="AE1" s="24"/>
      <c r="AF1" s="24"/>
      <c r="AG1" s="24"/>
    </row>
    <row r="2" ht="26.25" customHeight="1" spans="1:23">
      <c r="A2" s="25" t="s">
        <v>162</v>
      </c>
      <c r="B2" s="25" t="s">
        <v>1</v>
      </c>
      <c r="C2" s="25" t="s">
        <v>163</v>
      </c>
      <c r="D2" s="25" t="s">
        <v>3</v>
      </c>
      <c r="E2" s="25" t="s">
        <v>164</v>
      </c>
      <c r="F2" s="25" t="s">
        <v>42</v>
      </c>
      <c r="G2" s="25" t="s">
        <v>19</v>
      </c>
      <c r="H2" s="25" t="s">
        <v>13</v>
      </c>
      <c r="I2" s="25" t="s">
        <v>7</v>
      </c>
      <c r="J2" s="25" t="s">
        <v>46</v>
      </c>
      <c r="K2" s="25">
        <v>4800</v>
      </c>
      <c r="L2" s="25" t="s">
        <v>46</v>
      </c>
      <c r="M2" s="25">
        <v>4000</v>
      </c>
      <c r="N2" s="28">
        <f t="shared" ref="N2:N19" si="0">M2/K2*100</f>
        <v>83.3333333333333</v>
      </c>
      <c r="O2" s="25">
        <v>4</v>
      </c>
      <c r="P2" s="25" t="s">
        <v>30</v>
      </c>
      <c r="Q2" s="25" t="s">
        <v>21</v>
      </c>
      <c r="R2" s="25" t="s">
        <v>54</v>
      </c>
      <c r="S2" s="25" t="s">
        <v>22</v>
      </c>
      <c r="T2" s="25" t="s">
        <v>68</v>
      </c>
      <c r="U2" s="25" t="s">
        <v>7</v>
      </c>
      <c r="V2" s="25" t="s">
        <v>13</v>
      </c>
      <c r="W2" s="25" t="s">
        <v>7</v>
      </c>
    </row>
    <row r="3" ht="26.25" customHeight="1" spans="1:23">
      <c r="A3" s="25" t="s">
        <v>73</v>
      </c>
      <c r="B3" s="25" t="s">
        <v>1</v>
      </c>
      <c r="C3" s="25" t="s">
        <v>74</v>
      </c>
      <c r="D3" s="25" t="s">
        <v>34</v>
      </c>
      <c r="E3" s="25" t="s">
        <v>5</v>
      </c>
      <c r="F3" s="25" t="s">
        <v>42</v>
      </c>
      <c r="G3" s="25" t="s">
        <v>19</v>
      </c>
      <c r="H3" s="25" t="s">
        <v>13</v>
      </c>
      <c r="I3" s="25" t="s">
        <v>7</v>
      </c>
      <c r="J3" s="25" t="s">
        <v>8</v>
      </c>
      <c r="K3" s="25">
        <v>6000</v>
      </c>
      <c r="L3" s="25" t="s">
        <v>75</v>
      </c>
      <c r="M3" s="25">
        <v>2375</v>
      </c>
      <c r="N3" s="28">
        <f t="shared" si="0"/>
        <v>39.5833333333333</v>
      </c>
      <c r="O3" s="25">
        <v>0</v>
      </c>
      <c r="P3" s="25" t="s">
        <v>58</v>
      </c>
      <c r="Q3" s="25" t="s">
        <v>21</v>
      </c>
      <c r="R3" s="25" t="s">
        <v>54</v>
      </c>
      <c r="S3" s="25" t="s">
        <v>48</v>
      </c>
      <c r="T3" s="25" t="s">
        <v>19</v>
      </c>
      <c r="U3" s="25" t="s">
        <v>7</v>
      </c>
      <c r="V3" s="25" t="s">
        <v>13</v>
      </c>
      <c r="W3" s="25" t="s">
        <v>7</v>
      </c>
    </row>
    <row r="4" ht="12.75" spans="1:24">
      <c r="A4" s="25" t="s">
        <v>327</v>
      </c>
      <c r="B4" s="25" t="s">
        <v>24</v>
      </c>
      <c r="C4" s="25" t="s">
        <v>328</v>
      </c>
      <c r="D4" s="25" t="s">
        <v>34</v>
      </c>
      <c r="E4" s="25" t="s">
        <v>5</v>
      </c>
      <c r="F4" s="25" t="s">
        <v>42</v>
      </c>
      <c r="G4" s="25" t="s">
        <v>19</v>
      </c>
      <c r="H4" s="25" t="s">
        <v>13</v>
      </c>
      <c r="I4" s="25" t="s">
        <v>7</v>
      </c>
      <c r="J4" s="25" t="s">
        <v>75</v>
      </c>
      <c r="K4" s="25">
        <v>2130</v>
      </c>
      <c r="L4" s="25" t="s">
        <v>75</v>
      </c>
      <c r="M4" s="25">
        <v>1500</v>
      </c>
      <c r="N4" s="28">
        <f t="shared" si="0"/>
        <v>70.4225352112676</v>
      </c>
      <c r="O4" s="25">
        <v>0</v>
      </c>
      <c r="P4" s="25" t="s">
        <v>20</v>
      </c>
      <c r="Q4" s="25" t="s">
        <v>10</v>
      </c>
      <c r="R4" s="25" t="s">
        <v>54</v>
      </c>
      <c r="S4" s="25" t="s">
        <v>48</v>
      </c>
      <c r="T4" s="25" t="s">
        <v>6</v>
      </c>
      <c r="U4" s="25" t="s">
        <v>7</v>
      </c>
      <c r="V4" s="25" t="s">
        <v>13</v>
      </c>
      <c r="W4" s="25" t="s">
        <v>7</v>
      </c>
      <c r="X4" s="25" t="s">
        <v>329</v>
      </c>
    </row>
    <row r="5" ht="12.75" spans="1:24">
      <c r="A5" s="25" t="s">
        <v>417</v>
      </c>
      <c r="B5" s="25" t="s">
        <v>24</v>
      </c>
      <c r="C5" s="25" t="s">
        <v>77</v>
      </c>
      <c r="D5" s="25" t="s">
        <v>26</v>
      </c>
      <c r="E5" s="25" t="s">
        <v>18</v>
      </c>
      <c r="F5" s="25" t="s">
        <v>42</v>
      </c>
      <c r="G5" s="25" t="s">
        <v>19</v>
      </c>
      <c r="H5" s="25" t="s">
        <v>13</v>
      </c>
      <c r="I5" s="25" t="s">
        <v>13</v>
      </c>
      <c r="J5" s="25" t="s">
        <v>53</v>
      </c>
      <c r="K5" s="25">
        <v>210</v>
      </c>
      <c r="L5" s="25" t="s">
        <v>53</v>
      </c>
      <c r="M5" s="25">
        <v>105</v>
      </c>
      <c r="N5" s="28">
        <f t="shared" si="0"/>
        <v>50</v>
      </c>
      <c r="O5" s="25">
        <v>0</v>
      </c>
      <c r="P5" s="25" t="s">
        <v>58</v>
      </c>
      <c r="Q5" s="25" t="s">
        <v>21</v>
      </c>
      <c r="R5" s="25" t="s">
        <v>11</v>
      </c>
      <c r="S5" s="25" t="s">
        <v>22</v>
      </c>
      <c r="T5" s="25" t="s">
        <v>6</v>
      </c>
      <c r="U5" s="25" t="s">
        <v>7</v>
      </c>
      <c r="V5" s="25" t="s">
        <v>13</v>
      </c>
      <c r="W5" s="25" t="s">
        <v>13</v>
      </c>
      <c r="X5" s="25" t="s">
        <v>418</v>
      </c>
    </row>
    <row r="6" ht="12.75" spans="1:24">
      <c r="A6" s="25" t="s">
        <v>76</v>
      </c>
      <c r="B6" s="25" t="s">
        <v>24</v>
      </c>
      <c r="C6" s="25" t="s">
        <v>77</v>
      </c>
      <c r="D6" s="25" t="s">
        <v>3</v>
      </c>
      <c r="E6" s="25" t="s">
        <v>4</v>
      </c>
      <c r="F6" s="25" t="s">
        <v>42</v>
      </c>
      <c r="G6" s="25" t="s">
        <v>19</v>
      </c>
      <c r="H6" s="25" t="s">
        <v>13</v>
      </c>
      <c r="I6" s="25" t="s">
        <v>13</v>
      </c>
      <c r="J6" s="25" t="s">
        <v>8</v>
      </c>
      <c r="K6" s="25">
        <v>5800</v>
      </c>
      <c r="L6" s="25" t="s">
        <v>8</v>
      </c>
      <c r="M6" s="25">
        <v>5800</v>
      </c>
      <c r="N6" s="28">
        <f t="shared" si="0"/>
        <v>100</v>
      </c>
      <c r="O6" s="25">
        <v>0</v>
      </c>
      <c r="P6" s="25" t="s">
        <v>47</v>
      </c>
      <c r="Q6" s="25" t="s">
        <v>21</v>
      </c>
      <c r="R6" s="25" t="s">
        <v>11</v>
      </c>
      <c r="S6" s="25" t="s">
        <v>48</v>
      </c>
      <c r="T6" s="25" t="s">
        <v>6</v>
      </c>
      <c r="U6" s="25" t="s">
        <v>13</v>
      </c>
      <c r="V6" s="25" t="s">
        <v>13</v>
      </c>
      <c r="W6" s="25" t="s">
        <v>13</v>
      </c>
      <c r="X6" s="25"/>
    </row>
    <row r="7" ht="12.75" spans="1:23">
      <c r="A7" s="25" t="s">
        <v>165</v>
      </c>
      <c r="B7" s="25" t="s">
        <v>15</v>
      </c>
      <c r="C7" s="25" t="s">
        <v>166</v>
      </c>
      <c r="D7" s="25" t="s">
        <v>3</v>
      </c>
      <c r="E7" s="25" t="s">
        <v>167</v>
      </c>
      <c r="F7" s="25" t="s">
        <v>168</v>
      </c>
      <c r="G7" s="25" t="s">
        <v>19</v>
      </c>
      <c r="H7" s="25" t="s">
        <v>7</v>
      </c>
      <c r="I7" s="25" t="s">
        <v>7</v>
      </c>
      <c r="J7" s="25" t="s">
        <v>46</v>
      </c>
      <c r="K7" s="25">
        <v>4000</v>
      </c>
      <c r="L7" s="25" t="s">
        <v>46</v>
      </c>
      <c r="M7" s="25">
        <v>4000</v>
      </c>
      <c r="N7" s="28">
        <f t="shared" si="0"/>
        <v>100</v>
      </c>
      <c r="O7" s="25">
        <v>5</v>
      </c>
      <c r="P7" s="25" t="s">
        <v>30</v>
      </c>
      <c r="Q7" s="25" t="s">
        <v>10</v>
      </c>
      <c r="R7" s="25" t="s">
        <v>11</v>
      </c>
      <c r="S7" s="25" t="s">
        <v>22</v>
      </c>
      <c r="T7" s="25" t="s">
        <v>6</v>
      </c>
      <c r="U7" s="25" t="s">
        <v>13</v>
      </c>
      <c r="V7" s="25" t="s">
        <v>7</v>
      </c>
      <c r="W7" s="25" t="s">
        <v>13</v>
      </c>
    </row>
    <row r="8" ht="12.75" spans="1:23">
      <c r="A8" s="25" t="s">
        <v>419</v>
      </c>
      <c r="B8" s="25" t="s">
        <v>15</v>
      </c>
      <c r="C8" s="25" t="s">
        <v>420</v>
      </c>
      <c r="D8" s="25" t="s">
        <v>34</v>
      </c>
      <c r="E8" s="25" t="s">
        <v>5</v>
      </c>
      <c r="F8" s="25" t="s">
        <v>42</v>
      </c>
      <c r="G8" s="25" t="s">
        <v>19</v>
      </c>
      <c r="H8" s="25" t="s">
        <v>13</v>
      </c>
      <c r="I8" s="25" t="s">
        <v>7</v>
      </c>
      <c r="J8" s="25" t="s">
        <v>53</v>
      </c>
      <c r="K8" s="25">
        <v>800</v>
      </c>
      <c r="L8" s="25" t="s">
        <v>53</v>
      </c>
      <c r="M8" s="25">
        <v>800</v>
      </c>
      <c r="N8" s="28">
        <f t="shared" si="0"/>
        <v>100</v>
      </c>
      <c r="O8" s="25">
        <v>1</v>
      </c>
      <c r="P8" s="25" t="s">
        <v>20</v>
      </c>
      <c r="Q8" s="25" t="s">
        <v>21</v>
      </c>
      <c r="R8" s="25" t="s">
        <v>11</v>
      </c>
      <c r="S8" s="25" t="s">
        <v>22</v>
      </c>
      <c r="T8" s="25" t="s">
        <v>6</v>
      </c>
      <c r="U8" s="25" t="s">
        <v>7</v>
      </c>
      <c r="V8" s="25" t="s">
        <v>13</v>
      </c>
      <c r="W8" s="25" t="s">
        <v>13</v>
      </c>
    </row>
    <row r="9" ht="12.75" spans="1:23">
      <c r="A9" s="25" t="s">
        <v>421</v>
      </c>
      <c r="B9" s="25" t="s">
        <v>24</v>
      </c>
      <c r="C9" s="32" t="s">
        <v>422</v>
      </c>
      <c r="D9" s="25" t="s">
        <v>34</v>
      </c>
      <c r="E9" s="25" t="s">
        <v>5</v>
      </c>
      <c r="F9" s="25" t="s">
        <v>120</v>
      </c>
      <c r="G9" s="25" t="s">
        <v>19</v>
      </c>
      <c r="H9" s="25" t="s">
        <v>7</v>
      </c>
      <c r="I9" s="25" t="s">
        <v>7</v>
      </c>
      <c r="J9" s="25" t="s">
        <v>53</v>
      </c>
      <c r="K9" s="25">
        <v>600</v>
      </c>
      <c r="L9" s="25" t="s">
        <v>53</v>
      </c>
      <c r="M9" s="25">
        <v>600</v>
      </c>
      <c r="N9" s="28">
        <f t="shared" si="0"/>
        <v>100</v>
      </c>
      <c r="O9" s="25">
        <v>2</v>
      </c>
      <c r="P9" s="25" t="s">
        <v>20</v>
      </c>
      <c r="Q9" s="25" t="s">
        <v>21</v>
      </c>
      <c r="R9" s="25" t="s">
        <v>11</v>
      </c>
      <c r="S9" s="25" t="s">
        <v>22</v>
      </c>
      <c r="T9" s="25" t="s">
        <v>6</v>
      </c>
      <c r="U9" s="25" t="s">
        <v>7</v>
      </c>
      <c r="V9" s="25" t="s">
        <v>7</v>
      </c>
      <c r="W9" s="25" t="s">
        <v>13</v>
      </c>
    </row>
    <row r="10" ht="12.75" spans="1:23">
      <c r="A10" s="25" t="s">
        <v>213</v>
      </c>
      <c r="B10" s="25" t="s">
        <v>24</v>
      </c>
      <c r="C10" s="25" t="s">
        <v>214</v>
      </c>
      <c r="D10" s="25" t="s">
        <v>3</v>
      </c>
      <c r="E10" s="25" t="s">
        <v>154</v>
      </c>
      <c r="F10" s="25" t="s">
        <v>18</v>
      </c>
      <c r="G10" s="25" t="s">
        <v>19</v>
      </c>
      <c r="H10" s="25" t="s">
        <v>7</v>
      </c>
      <c r="I10" s="25" t="s">
        <v>7</v>
      </c>
      <c r="J10" s="25" t="s">
        <v>57</v>
      </c>
      <c r="K10" s="25">
        <v>3000</v>
      </c>
      <c r="L10" s="25" t="s">
        <v>53</v>
      </c>
      <c r="M10" s="25">
        <v>1000</v>
      </c>
      <c r="N10" s="28">
        <f t="shared" si="0"/>
        <v>33.3333333333333</v>
      </c>
      <c r="O10" s="25">
        <v>3</v>
      </c>
      <c r="P10" s="25" t="s">
        <v>20</v>
      </c>
      <c r="Q10" s="25" t="s">
        <v>10</v>
      </c>
      <c r="R10" s="25" t="s">
        <v>11</v>
      </c>
      <c r="S10" s="25" t="s">
        <v>22</v>
      </c>
      <c r="T10" s="25" t="s">
        <v>6</v>
      </c>
      <c r="U10" s="25" t="s">
        <v>13</v>
      </c>
      <c r="V10" s="25" t="s">
        <v>13</v>
      </c>
      <c r="W10" s="25" t="s">
        <v>7</v>
      </c>
    </row>
    <row r="11" ht="12.75" spans="1:23">
      <c r="A11" s="25" t="s">
        <v>215</v>
      </c>
      <c r="B11" s="25" t="s">
        <v>24</v>
      </c>
      <c r="C11" s="25" t="s">
        <v>216</v>
      </c>
      <c r="D11" s="25" t="s">
        <v>3</v>
      </c>
      <c r="E11" s="25" t="s">
        <v>154</v>
      </c>
      <c r="F11" s="25" t="s">
        <v>18</v>
      </c>
      <c r="G11" s="25" t="s">
        <v>19</v>
      </c>
      <c r="H11" s="25" t="s">
        <v>7</v>
      </c>
      <c r="I11" s="25" t="s">
        <v>7</v>
      </c>
      <c r="J11" s="25" t="s">
        <v>57</v>
      </c>
      <c r="K11" s="25">
        <v>2200</v>
      </c>
      <c r="L11" s="25" t="s">
        <v>53</v>
      </c>
      <c r="M11" s="25">
        <v>1000</v>
      </c>
      <c r="N11" s="28">
        <f t="shared" si="0"/>
        <v>45.4545454545455</v>
      </c>
      <c r="O11" s="25">
        <v>2</v>
      </c>
      <c r="P11" s="25" t="s">
        <v>9</v>
      </c>
      <c r="Q11" s="25" t="s">
        <v>10</v>
      </c>
      <c r="R11" s="25" t="s">
        <v>11</v>
      </c>
      <c r="S11" s="25" t="s">
        <v>22</v>
      </c>
      <c r="T11" s="25" t="s">
        <v>6</v>
      </c>
      <c r="U11" s="25" t="s">
        <v>13</v>
      </c>
      <c r="V11" s="25" t="s">
        <v>7</v>
      </c>
      <c r="W11" s="25" t="s">
        <v>7</v>
      </c>
    </row>
    <row r="12" ht="12.75" spans="1:24">
      <c r="A12" s="31" t="s">
        <v>78</v>
      </c>
      <c r="B12" s="31" t="s">
        <v>24</v>
      </c>
      <c r="C12" s="25" t="s">
        <v>79</v>
      </c>
      <c r="D12" s="25" t="s">
        <v>3</v>
      </c>
      <c r="E12" s="34" t="s">
        <v>80</v>
      </c>
      <c r="F12" s="31" t="s">
        <v>28</v>
      </c>
      <c r="G12" s="31" t="s">
        <v>19</v>
      </c>
      <c r="H12" s="31" t="s">
        <v>7</v>
      </c>
      <c r="I12" s="31" t="s">
        <v>7</v>
      </c>
      <c r="J12" s="31" t="s">
        <v>8</v>
      </c>
      <c r="K12" s="31">
        <v>9600</v>
      </c>
      <c r="L12" s="31" t="s">
        <v>8</v>
      </c>
      <c r="M12" s="31">
        <v>9600</v>
      </c>
      <c r="N12" s="28">
        <f t="shared" si="0"/>
        <v>100</v>
      </c>
      <c r="O12" s="31">
        <v>0</v>
      </c>
      <c r="P12" s="25" t="s">
        <v>47</v>
      </c>
      <c r="Q12" s="31" t="s">
        <v>10</v>
      </c>
      <c r="R12" s="31" t="s">
        <v>11</v>
      </c>
      <c r="S12" s="31" t="s">
        <v>48</v>
      </c>
      <c r="T12" s="31" t="s">
        <v>6</v>
      </c>
      <c r="U12" s="31" t="s">
        <v>7</v>
      </c>
      <c r="V12" s="31" t="s">
        <v>7</v>
      </c>
      <c r="W12" s="25" t="s">
        <v>7</v>
      </c>
      <c r="X12" s="31"/>
    </row>
    <row r="13" ht="12.75" spans="1:23">
      <c r="A13" s="25" t="s">
        <v>217</v>
      </c>
      <c r="B13" s="31" t="s">
        <v>24</v>
      </c>
      <c r="C13" s="27" t="s">
        <v>218</v>
      </c>
      <c r="D13" s="25" t="s">
        <v>3</v>
      </c>
      <c r="E13" s="25" t="s">
        <v>167</v>
      </c>
      <c r="F13" s="25" t="s">
        <v>168</v>
      </c>
      <c r="G13" s="25" t="s">
        <v>19</v>
      </c>
      <c r="H13" s="25" t="s">
        <v>7</v>
      </c>
      <c r="I13" s="25" t="s">
        <v>7</v>
      </c>
      <c r="J13" s="25" t="s">
        <v>57</v>
      </c>
      <c r="K13" s="25">
        <v>2000</v>
      </c>
      <c r="L13" s="25" t="s">
        <v>57</v>
      </c>
      <c r="M13" s="25">
        <v>2000</v>
      </c>
      <c r="N13" s="28">
        <f t="shared" si="0"/>
        <v>100</v>
      </c>
      <c r="O13" s="25">
        <v>0</v>
      </c>
      <c r="P13" s="25" t="s">
        <v>30</v>
      </c>
      <c r="Q13" s="25" t="s">
        <v>10</v>
      </c>
      <c r="R13" s="25" t="s">
        <v>11</v>
      </c>
      <c r="S13" s="25" t="s">
        <v>22</v>
      </c>
      <c r="T13" s="25" t="s">
        <v>6</v>
      </c>
      <c r="U13" s="25" t="s">
        <v>13</v>
      </c>
      <c r="V13" s="25" t="s">
        <v>7</v>
      </c>
      <c r="W13" s="25" t="s">
        <v>7</v>
      </c>
    </row>
    <row r="14" ht="12.75" spans="1:23">
      <c r="A14" s="25" t="s">
        <v>330</v>
      </c>
      <c r="B14" s="25" t="s">
        <v>24</v>
      </c>
      <c r="C14" s="27" t="s">
        <v>331</v>
      </c>
      <c r="D14" s="25" t="s">
        <v>26</v>
      </c>
      <c r="E14" s="25" t="s">
        <v>179</v>
      </c>
      <c r="F14" s="25" t="s">
        <v>28</v>
      </c>
      <c r="G14" s="25" t="s">
        <v>19</v>
      </c>
      <c r="H14" s="25" t="s">
        <v>7</v>
      </c>
      <c r="I14" s="25" t="s">
        <v>13</v>
      </c>
      <c r="J14" s="25" t="s">
        <v>75</v>
      </c>
      <c r="K14" s="25">
        <v>2000</v>
      </c>
      <c r="L14" s="25" t="s">
        <v>53</v>
      </c>
      <c r="M14" s="25">
        <v>1000</v>
      </c>
      <c r="N14" s="28">
        <f t="shared" si="0"/>
        <v>50</v>
      </c>
      <c r="O14" s="25">
        <v>2</v>
      </c>
      <c r="P14" s="25" t="s">
        <v>20</v>
      </c>
      <c r="Q14" s="25" t="s">
        <v>10</v>
      </c>
      <c r="R14" s="25" t="s">
        <v>11</v>
      </c>
      <c r="S14" s="25" t="s">
        <v>22</v>
      </c>
      <c r="T14" s="25" t="s">
        <v>6</v>
      </c>
      <c r="U14" s="25" t="s">
        <v>13</v>
      </c>
      <c r="V14" s="25" t="s">
        <v>13</v>
      </c>
      <c r="W14" s="25" t="s">
        <v>7</v>
      </c>
    </row>
    <row r="15" ht="12.75" spans="1:23">
      <c r="A15" s="25" t="s">
        <v>423</v>
      </c>
      <c r="B15" s="25" t="s">
        <v>15</v>
      </c>
      <c r="C15" s="27" t="s">
        <v>424</v>
      </c>
      <c r="D15" s="25" t="s">
        <v>3</v>
      </c>
      <c r="E15" s="25" t="s">
        <v>82</v>
      </c>
      <c r="F15" s="25" t="s">
        <v>143</v>
      </c>
      <c r="G15" s="25" t="s">
        <v>19</v>
      </c>
      <c r="H15" s="25" t="s">
        <v>7</v>
      </c>
      <c r="I15" s="25" t="s">
        <v>7</v>
      </c>
      <c r="J15" s="25" t="s">
        <v>53</v>
      </c>
      <c r="K15" s="25">
        <v>500</v>
      </c>
      <c r="L15" s="25" t="s">
        <v>53</v>
      </c>
      <c r="M15" s="25">
        <v>320</v>
      </c>
      <c r="N15" s="28">
        <f t="shared" si="0"/>
        <v>64</v>
      </c>
      <c r="O15" s="25">
        <v>2</v>
      </c>
      <c r="P15" s="25" t="s">
        <v>20</v>
      </c>
      <c r="Q15" s="25" t="s">
        <v>10</v>
      </c>
      <c r="R15" s="25" t="s">
        <v>11</v>
      </c>
      <c r="S15" s="25" t="s">
        <v>22</v>
      </c>
      <c r="T15" s="25" t="s">
        <v>6</v>
      </c>
      <c r="U15" s="25" t="s">
        <v>7</v>
      </c>
      <c r="V15" s="25" t="s">
        <v>13</v>
      </c>
      <c r="W15" s="25" t="s">
        <v>7</v>
      </c>
    </row>
    <row r="16" ht="12.75" spans="1:24">
      <c r="A16" s="25" t="s">
        <v>425</v>
      </c>
      <c r="B16" s="25" t="s">
        <v>24</v>
      </c>
      <c r="C16" s="27" t="s">
        <v>426</v>
      </c>
      <c r="D16" s="25" t="s">
        <v>26</v>
      </c>
      <c r="E16" s="25" t="s">
        <v>427</v>
      </c>
      <c r="F16" s="25" t="s">
        <v>42</v>
      </c>
      <c r="G16" s="25" t="s">
        <v>19</v>
      </c>
      <c r="H16" s="25" t="s">
        <v>13</v>
      </c>
      <c r="I16" s="25" t="s">
        <v>13</v>
      </c>
      <c r="J16" s="25" t="s">
        <v>53</v>
      </c>
      <c r="K16" s="25">
        <v>500</v>
      </c>
      <c r="L16" s="25" t="s">
        <v>53</v>
      </c>
      <c r="M16" s="25">
        <v>500</v>
      </c>
      <c r="N16" s="28">
        <f t="shared" si="0"/>
        <v>100</v>
      </c>
      <c r="O16" s="25">
        <v>2</v>
      </c>
      <c r="P16" s="25" t="s">
        <v>20</v>
      </c>
      <c r="Q16" s="25" t="s">
        <v>21</v>
      </c>
      <c r="R16" s="25" t="s">
        <v>11</v>
      </c>
      <c r="S16" s="25" t="s">
        <v>22</v>
      </c>
      <c r="T16" s="25" t="s">
        <v>137</v>
      </c>
      <c r="U16" s="25" t="s">
        <v>7</v>
      </c>
      <c r="V16" s="25" t="s">
        <v>13</v>
      </c>
      <c r="W16" s="25" t="s">
        <v>13</v>
      </c>
      <c r="X16" s="31"/>
    </row>
    <row r="17" ht="12.75" spans="1:23">
      <c r="A17" s="25" t="s">
        <v>428</v>
      </c>
      <c r="B17" s="25" t="s">
        <v>24</v>
      </c>
      <c r="C17" s="25" t="s">
        <v>429</v>
      </c>
      <c r="D17" s="25" t="s">
        <v>34</v>
      </c>
      <c r="E17" s="25" t="s">
        <v>5</v>
      </c>
      <c r="F17" s="25" t="s">
        <v>120</v>
      </c>
      <c r="G17" s="25" t="s">
        <v>19</v>
      </c>
      <c r="H17" s="25" t="s">
        <v>7</v>
      </c>
      <c r="I17" s="25" t="s">
        <v>7</v>
      </c>
      <c r="J17" s="25" t="s">
        <v>53</v>
      </c>
      <c r="K17" s="25">
        <v>600</v>
      </c>
      <c r="L17" s="25" t="s">
        <v>53</v>
      </c>
      <c r="M17" s="25">
        <v>600</v>
      </c>
      <c r="N17" s="28">
        <f t="shared" si="0"/>
        <v>100</v>
      </c>
      <c r="O17" s="25">
        <v>2</v>
      </c>
      <c r="P17" s="25" t="s">
        <v>20</v>
      </c>
      <c r="Q17" s="25" t="s">
        <v>21</v>
      </c>
      <c r="R17" s="25" t="s">
        <v>11</v>
      </c>
      <c r="S17" s="25" t="s">
        <v>22</v>
      </c>
      <c r="T17" s="25" t="s">
        <v>6</v>
      </c>
      <c r="U17" s="25" t="s">
        <v>7</v>
      </c>
      <c r="V17" s="25" t="s">
        <v>7</v>
      </c>
      <c r="W17" s="25" t="s">
        <v>13</v>
      </c>
    </row>
    <row r="18" ht="12.75" spans="1:23">
      <c r="A18" s="25" t="s">
        <v>332</v>
      </c>
      <c r="B18" s="25" t="s">
        <v>24</v>
      </c>
      <c r="C18" s="25" t="s">
        <v>333</v>
      </c>
      <c r="D18" s="25" t="s">
        <v>34</v>
      </c>
      <c r="E18" s="25" t="s">
        <v>5</v>
      </c>
      <c r="F18" s="25" t="s">
        <v>18</v>
      </c>
      <c r="G18" s="25" t="s">
        <v>19</v>
      </c>
      <c r="H18" s="25" t="s">
        <v>7</v>
      </c>
      <c r="I18" s="25" t="s">
        <v>7</v>
      </c>
      <c r="J18" s="25" t="s">
        <v>75</v>
      </c>
      <c r="K18" s="25">
        <v>2000</v>
      </c>
      <c r="L18" s="25" t="s">
        <v>75</v>
      </c>
      <c r="M18" s="25">
        <v>2000</v>
      </c>
      <c r="N18" s="28">
        <f t="shared" si="0"/>
        <v>100</v>
      </c>
      <c r="O18" s="25">
        <v>0</v>
      </c>
      <c r="P18" s="25" t="s">
        <v>20</v>
      </c>
      <c r="Q18" s="25" t="s">
        <v>21</v>
      </c>
      <c r="R18" s="25" t="s">
        <v>11</v>
      </c>
      <c r="S18" s="25" t="s">
        <v>48</v>
      </c>
      <c r="T18" s="25" t="s">
        <v>83</v>
      </c>
      <c r="U18" s="25" t="s">
        <v>13</v>
      </c>
      <c r="V18" s="25" t="s">
        <v>13</v>
      </c>
      <c r="W18" s="25" t="s">
        <v>13</v>
      </c>
    </row>
    <row r="19" ht="12.75" spans="1:24">
      <c r="A19" s="25" t="s">
        <v>169</v>
      </c>
      <c r="B19" s="25" t="s">
        <v>24</v>
      </c>
      <c r="C19" s="25" t="s">
        <v>170</v>
      </c>
      <c r="D19" s="25" t="s">
        <v>34</v>
      </c>
      <c r="E19" s="25" t="s">
        <v>5</v>
      </c>
      <c r="F19" s="25" t="s">
        <v>18</v>
      </c>
      <c r="G19" s="25" t="s">
        <v>19</v>
      </c>
      <c r="H19" s="25" t="s">
        <v>7</v>
      </c>
      <c r="I19" s="25" t="s">
        <v>13</v>
      </c>
      <c r="J19" s="25" t="s">
        <v>46</v>
      </c>
      <c r="K19" s="25">
        <v>3200</v>
      </c>
      <c r="L19" s="25" t="s">
        <v>46</v>
      </c>
      <c r="M19" s="25">
        <v>0</v>
      </c>
      <c r="N19" s="28">
        <f t="shared" si="0"/>
        <v>0</v>
      </c>
      <c r="O19" s="25">
        <v>0</v>
      </c>
      <c r="P19" s="25" t="s">
        <v>58</v>
      </c>
      <c r="Q19" s="25" t="s">
        <v>21</v>
      </c>
      <c r="R19" s="25" t="s">
        <v>54</v>
      </c>
      <c r="S19" s="25" t="s">
        <v>22</v>
      </c>
      <c r="T19" s="25" t="s">
        <v>19</v>
      </c>
      <c r="U19" s="25" t="s">
        <v>7</v>
      </c>
      <c r="V19" s="25" t="s">
        <v>13</v>
      </c>
      <c r="W19" s="25" t="s">
        <v>13</v>
      </c>
      <c r="X19" s="25" t="s">
        <v>171</v>
      </c>
    </row>
    <row r="20" ht="12.75" spans="3:3">
      <c r="C20" s="25"/>
    </row>
    <row r="21" ht="12.75" spans="3:3">
      <c r="C21" s="25"/>
    </row>
    <row r="22" ht="12.75" spans="3:3">
      <c r="C22" s="25"/>
    </row>
    <row r="23" ht="12.75" spans="3:3">
      <c r="C23" s="25"/>
    </row>
    <row r="24" ht="12.75" spans="3:3">
      <c r="C24" s="25"/>
    </row>
    <row r="25" ht="12.75" spans="3:3">
      <c r="C25" s="25"/>
    </row>
    <row r="26" ht="12.75" spans="3:3">
      <c r="C26" s="25"/>
    </row>
    <row r="27" ht="12.75" spans="3:3">
      <c r="C27" s="25"/>
    </row>
    <row r="28" ht="12.75" spans="3:3">
      <c r="C28" s="25"/>
    </row>
    <row r="29" ht="12.75" spans="3:3">
      <c r="C29" s="25"/>
    </row>
    <row r="30" ht="12.75" spans="3:3">
      <c r="C30" s="25"/>
    </row>
    <row r="31" ht="12.75" spans="3:3">
      <c r="C31" s="25"/>
    </row>
  </sheetData>
  <dataValidations count="11">
    <dataValidation type="list" allowBlank="1" showErrorMessage="1" sqref="B2:B19">
      <formula1>"Blockchain,AI,Web Scraping,Bot Development,Mobile App,Web Development,Trading,CMS Development,Desktop App,Others"</formula1>
    </dataValidation>
    <dataValidation type="list" allowBlank="1" showErrorMessage="1" sqref="D2:D19">
      <formula1>"Europe,North America,South America,Latin America,Asia,Africa"</formula1>
    </dataValidation>
    <dataValidation type="list" allowBlank="1" showErrorMessage="1" sqref="G2:G19">
      <formula1>"Upwork,Freelancer,Workana,Telegram,Discord,Linkdin,Others"</formula1>
    </dataValidation>
    <dataValidation type="list" allowBlank="1" showErrorMessage="1" sqref="J2:J19 L2:L19">
      <formula1>"0-1000,1000-2000,2000-3000,3000-5000,Over 5000"</formula1>
    </dataValidation>
    <dataValidation type="list" allowBlank="1" showErrorMessage="1" sqref="O2:O19">
      <formula1>"1,2,3,4,5,0"</formula1>
    </dataValidation>
    <dataValidation type="list" allowBlank="1" showErrorMessage="1" sqref="P2:P19">
      <formula1>"January,Feburary,March,April,May,June,July,Last Year"</formula1>
    </dataValidation>
    <dataValidation type="list" allowBlank="1" showErrorMessage="1" sqref="Q2:Q19">
      <formula1>"Short Term,Long Term"</formula1>
    </dataValidation>
    <dataValidation type="list" allowBlank="1" showErrorMessage="1" sqref="R2:R19">
      <formula1>"Paypal,Payoneer,Wise,Crypto,Others"</formula1>
    </dataValidation>
    <dataValidation type="list" allowBlank="1" showErrorMessage="1" sqref="S2:S19">
      <formula1>"Weekly,Monthly,Fixed"</formula1>
    </dataValidation>
    <dataValidation type="list" allowBlank="1" showErrorMessage="1" sqref="T2:T19">
      <formula1>"Upwork,Freelancer,Telegram,Discord,Skype,Signal,Teams,WhatsApp,GMail,Slack,Google Chat,Others"</formula1>
    </dataValidation>
    <dataValidation type="list" allowBlank="1" showErrorMessage="1" sqref="H2:I19 U2:W19">
      <formula1>"Yes,No"</formula1>
    </dataValidation>
  </dataValidations>
  <hyperlinks>
    <hyperlink ref="C9" r:id="rId1" display="NFT marketplace project using Next.js + Shyft.io API.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1009"/>
  <sheetViews>
    <sheetView workbookViewId="0">
      <pane xSplit="1" topLeftCell="B1" activePane="topRight" state="frozen"/>
      <selection/>
      <selection pane="topRight" activeCell="C2" sqref="C2"/>
    </sheetView>
  </sheetViews>
  <sheetFormatPr defaultColWidth="12.6285714285714" defaultRowHeight="15.75" customHeight="1"/>
  <cols>
    <col min="1" max="1" width="7" customWidth="1"/>
    <col min="2" max="2" width="18.752380952381" customWidth="1"/>
    <col min="3" max="3" width="73.7523809523809" customWidth="1"/>
    <col min="4" max="4" width="16.247619047619" customWidth="1"/>
    <col min="5" max="5" width="10.247619047619" customWidth="1"/>
    <col min="6" max="6" width="10.3809523809524" customWidth="1"/>
    <col min="7" max="7" width="12" customWidth="1"/>
    <col min="8" max="8" width="8.75238095238095" customWidth="1"/>
    <col min="9" max="9" width="9" customWidth="1"/>
    <col min="10" max="10" width="13.8761904761905" customWidth="1"/>
    <col min="11" max="11" width="7.62857142857143" customWidth="1"/>
    <col min="12" max="12" width="13.247619047619" customWidth="1"/>
    <col min="13" max="13" width="7.13333333333333" customWidth="1"/>
    <col min="14" max="14" width="10" customWidth="1"/>
    <col min="15" max="15" width="8.13333333333333" customWidth="1"/>
    <col min="16" max="16" width="12.6285714285714" customWidth="1"/>
    <col min="17" max="17" width="13.1333333333333" customWidth="1"/>
    <col min="19" max="19" width="10.8761904761905" customWidth="1"/>
    <col min="21" max="21" width="9" customWidth="1"/>
    <col min="22" max="23" width="9.24761904761905" customWidth="1"/>
    <col min="24" max="24" width="33.1333333333333" customWidth="1"/>
  </cols>
  <sheetData>
    <row r="1" ht="57" customHeight="1" spans="1:33">
      <c r="A1" s="37" t="s">
        <v>93</v>
      </c>
      <c r="B1" s="37" t="s">
        <v>94</v>
      </c>
      <c r="C1" s="24" t="s">
        <v>95</v>
      </c>
      <c r="D1" s="37" t="s">
        <v>96</v>
      </c>
      <c r="E1" s="37" t="s">
        <v>97</v>
      </c>
      <c r="F1" s="37" t="s">
        <v>98</v>
      </c>
      <c r="G1" s="37" t="s">
        <v>99</v>
      </c>
      <c r="H1" s="37" t="s">
        <v>100</v>
      </c>
      <c r="I1" s="37" t="s">
        <v>101</v>
      </c>
      <c r="J1" s="37" t="s">
        <v>102</v>
      </c>
      <c r="K1" s="37" t="s">
        <v>103</v>
      </c>
      <c r="L1" s="37" t="s">
        <v>104</v>
      </c>
      <c r="M1" s="37" t="s">
        <v>105</v>
      </c>
      <c r="N1" s="37" t="s">
        <v>106</v>
      </c>
      <c r="O1" s="37" t="s">
        <v>107</v>
      </c>
      <c r="P1" s="37" t="s">
        <v>108</v>
      </c>
      <c r="Q1" s="37" t="s">
        <v>109</v>
      </c>
      <c r="R1" s="37" t="s">
        <v>110</v>
      </c>
      <c r="S1" s="37" t="s">
        <v>111</v>
      </c>
      <c r="T1" s="37" t="s">
        <v>112</v>
      </c>
      <c r="U1" s="37" t="s">
        <v>113</v>
      </c>
      <c r="V1" s="37" t="s">
        <v>114</v>
      </c>
      <c r="W1" s="37" t="s">
        <v>115</v>
      </c>
      <c r="X1" s="37" t="s">
        <v>116</v>
      </c>
      <c r="Y1" s="44" t="s">
        <v>117</v>
      </c>
      <c r="Z1" s="37"/>
      <c r="AA1" s="37"/>
      <c r="AB1" s="37"/>
      <c r="AC1" s="37"/>
      <c r="AD1" s="37"/>
      <c r="AE1" s="37"/>
      <c r="AF1" s="37"/>
      <c r="AG1" s="37"/>
    </row>
    <row r="2" ht="12.75" spans="1:33">
      <c r="A2" s="38" t="s">
        <v>430</v>
      </c>
      <c r="B2" s="38" t="s">
        <v>24</v>
      </c>
      <c r="C2" s="25" t="s">
        <v>467</v>
      </c>
      <c r="D2" s="38" t="s">
        <v>3</v>
      </c>
      <c r="E2" s="38" t="s">
        <v>41</v>
      </c>
      <c r="F2" s="38" t="s">
        <v>5</v>
      </c>
      <c r="G2" s="38" t="s">
        <v>19</v>
      </c>
      <c r="H2" s="38" t="s">
        <v>7</v>
      </c>
      <c r="I2" s="38" t="s">
        <v>7</v>
      </c>
      <c r="J2" s="38" t="s">
        <v>53</v>
      </c>
      <c r="K2" s="38">
        <v>500</v>
      </c>
      <c r="L2" s="38" t="s">
        <v>53</v>
      </c>
      <c r="M2" s="38">
        <v>500</v>
      </c>
      <c r="N2" s="42">
        <f t="shared" ref="N2:N9" si="0">M2/K2*100</f>
        <v>100</v>
      </c>
      <c r="O2" s="38">
        <v>1</v>
      </c>
      <c r="P2" s="38" t="s">
        <v>20</v>
      </c>
      <c r="Q2" s="38" t="s">
        <v>10</v>
      </c>
      <c r="R2" s="38" t="s">
        <v>54</v>
      </c>
      <c r="S2" s="38" t="s">
        <v>22</v>
      </c>
      <c r="T2" s="38" t="s">
        <v>6</v>
      </c>
      <c r="U2" s="38" t="s">
        <v>7</v>
      </c>
      <c r="V2" s="38" t="s">
        <v>13</v>
      </c>
      <c r="W2" s="38" t="s">
        <v>13</v>
      </c>
      <c r="X2" s="38"/>
      <c r="Y2" s="42"/>
      <c r="Z2" s="42"/>
      <c r="AA2" s="42"/>
      <c r="AB2" s="42"/>
      <c r="AC2" s="42"/>
      <c r="AD2" s="42"/>
      <c r="AE2" s="42"/>
      <c r="AF2" s="42"/>
      <c r="AG2" s="42"/>
    </row>
    <row r="3" ht="12.75" spans="1:33">
      <c r="A3" s="38" t="s">
        <v>431</v>
      </c>
      <c r="B3" s="38" t="s">
        <v>32</v>
      </c>
      <c r="C3" s="25" t="s">
        <v>468</v>
      </c>
      <c r="D3" s="38" t="s">
        <v>3</v>
      </c>
      <c r="E3" s="38" t="s">
        <v>91</v>
      </c>
      <c r="F3" s="38" t="s">
        <v>42</v>
      </c>
      <c r="G3" s="38" t="s">
        <v>19</v>
      </c>
      <c r="H3" s="38" t="s">
        <v>13</v>
      </c>
      <c r="I3" s="38" t="s">
        <v>13</v>
      </c>
      <c r="J3" s="38" t="s">
        <v>53</v>
      </c>
      <c r="K3" s="38">
        <v>250</v>
      </c>
      <c r="L3" s="38" t="s">
        <v>53</v>
      </c>
      <c r="M3" s="38">
        <v>250</v>
      </c>
      <c r="N3" s="42">
        <f t="shared" si="0"/>
        <v>100</v>
      </c>
      <c r="O3" s="38">
        <v>1</v>
      </c>
      <c r="P3" s="38" t="s">
        <v>20</v>
      </c>
      <c r="Q3" s="38" t="s">
        <v>10</v>
      </c>
      <c r="R3" s="38" t="s">
        <v>54</v>
      </c>
      <c r="S3" s="38" t="s">
        <v>22</v>
      </c>
      <c r="T3" s="38" t="s">
        <v>19</v>
      </c>
      <c r="U3" s="38" t="s">
        <v>7</v>
      </c>
      <c r="V3" s="38" t="s">
        <v>7</v>
      </c>
      <c r="W3" s="38" t="s">
        <v>13</v>
      </c>
      <c r="X3" s="42"/>
      <c r="Y3" s="42"/>
      <c r="Z3" s="42"/>
      <c r="AA3" s="42"/>
      <c r="AB3" s="42"/>
      <c r="AC3" s="42"/>
      <c r="AD3" s="42"/>
      <c r="AE3" s="42"/>
      <c r="AF3" s="42"/>
      <c r="AG3" s="42"/>
    </row>
    <row r="4" ht="12.75" spans="1:33">
      <c r="A4" s="38" t="s">
        <v>432</v>
      </c>
      <c r="B4" s="38" t="s">
        <v>24</v>
      </c>
      <c r="C4" s="25" t="s">
        <v>469</v>
      </c>
      <c r="D4" s="38" t="s">
        <v>34</v>
      </c>
      <c r="E4" s="38" t="s">
        <v>5</v>
      </c>
      <c r="F4" s="38" t="s">
        <v>42</v>
      </c>
      <c r="G4" s="38" t="s">
        <v>19</v>
      </c>
      <c r="H4" s="38" t="s">
        <v>13</v>
      </c>
      <c r="I4" s="38" t="s">
        <v>7</v>
      </c>
      <c r="J4" s="38" t="s">
        <v>53</v>
      </c>
      <c r="K4" s="38">
        <v>500</v>
      </c>
      <c r="L4" s="38" t="s">
        <v>53</v>
      </c>
      <c r="M4" s="38">
        <v>0</v>
      </c>
      <c r="N4" s="42">
        <f t="shared" si="0"/>
        <v>0</v>
      </c>
      <c r="O4" s="38">
        <v>1</v>
      </c>
      <c r="P4" s="38" t="s">
        <v>20</v>
      </c>
      <c r="Q4" s="38" t="s">
        <v>21</v>
      </c>
      <c r="R4" s="38" t="s">
        <v>54</v>
      </c>
      <c r="S4" s="38" t="s">
        <v>22</v>
      </c>
      <c r="T4" s="38" t="s">
        <v>19</v>
      </c>
      <c r="U4" s="38" t="s">
        <v>7</v>
      </c>
      <c r="V4" s="38" t="s">
        <v>13</v>
      </c>
      <c r="W4" s="38" t="s">
        <v>13</v>
      </c>
      <c r="X4" s="38" t="s">
        <v>433</v>
      </c>
      <c r="Y4" s="42"/>
      <c r="Z4" s="42"/>
      <c r="AA4" s="42"/>
      <c r="AB4" s="42"/>
      <c r="AC4" s="42"/>
      <c r="AD4" s="42"/>
      <c r="AE4" s="42"/>
      <c r="AF4" s="42"/>
      <c r="AG4" s="42"/>
    </row>
    <row r="5" ht="12.75" spans="1:33">
      <c r="A5" s="38" t="s">
        <v>434</v>
      </c>
      <c r="B5" s="38" t="s">
        <v>24</v>
      </c>
      <c r="C5" s="25" t="s">
        <v>470</v>
      </c>
      <c r="D5" s="38" t="s">
        <v>3</v>
      </c>
      <c r="E5" s="38" t="s">
        <v>41</v>
      </c>
      <c r="F5" s="38" t="s">
        <v>5</v>
      </c>
      <c r="G5" s="38" t="s">
        <v>19</v>
      </c>
      <c r="H5" s="38" t="s">
        <v>7</v>
      </c>
      <c r="I5" s="38" t="s">
        <v>7</v>
      </c>
      <c r="J5" s="38" t="s">
        <v>53</v>
      </c>
      <c r="K5" s="38">
        <v>700</v>
      </c>
      <c r="L5" s="38" t="s">
        <v>53</v>
      </c>
      <c r="M5" s="38">
        <v>0</v>
      </c>
      <c r="N5" s="42">
        <f t="shared" si="0"/>
        <v>0</v>
      </c>
      <c r="O5" s="38">
        <v>1</v>
      </c>
      <c r="P5" s="38" t="s">
        <v>58</v>
      </c>
      <c r="Q5" s="38" t="s">
        <v>10</v>
      </c>
      <c r="R5" s="38" t="s">
        <v>11</v>
      </c>
      <c r="S5" s="38" t="s">
        <v>22</v>
      </c>
      <c r="T5" s="38" t="s">
        <v>6</v>
      </c>
      <c r="U5" s="38" t="s">
        <v>7</v>
      </c>
      <c r="V5" s="38" t="s">
        <v>7</v>
      </c>
      <c r="W5" s="38" t="s">
        <v>7</v>
      </c>
      <c r="X5" s="38" t="s">
        <v>435</v>
      </c>
      <c r="Y5" s="42"/>
      <c r="Z5" s="42"/>
      <c r="AA5" s="42"/>
      <c r="AB5" s="42"/>
      <c r="AC5" s="42"/>
      <c r="AD5" s="42"/>
      <c r="AE5" s="42"/>
      <c r="AF5" s="42"/>
      <c r="AG5" s="42"/>
    </row>
    <row r="6" ht="12.75" spans="1:33">
      <c r="A6" s="38" t="s">
        <v>334</v>
      </c>
      <c r="B6" s="38" t="s">
        <v>39</v>
      </c>
      <c r="C6" s="25" t="s">
        <v>471</v>
      </c>
      <c r="D6" s="38" t="s">
        <v>3</v>
      </c>
      <c r="E6" s="38" t="s">
        <v>91</v>
      </c>
      <c r="F6" s="38" t="s">
        <v>42</v>
      </c>
      <c r="G6" s="38" t="s">
        <v>19</v>
      </c>
      <c r="H6" s="38" t="s">
        <v>13</v>
      </c>
      <c r="I6" s="38" t="s">
        <v>13</v>
      </c>
      <c r="J6" s="38" t="s">
        <v>75</v>
      </c>
      <c r="K6" s="38">
        <v>1700</v>
      </c>
      <c r="L6" s="38" t="s">
        <v>75</v>
      </c>
      <c r="M6" s="38">
        <v>1350</v>
      </c>
      <c r="N6" s="42">
        <f t="shared" si="0"/>
        <v>79.4117647058823</v>
      </c>
      <c r="O6" s="38">
        <v>2</v>
      </c>
      <c r="P6" s="38" t="s">
        <v>58</v>
      </c>
      <c r="Q6" s="38" t="s">
        <v>10</v>
      </c>
      <c r="R6" s="38" t="s">
        <v>54</v>
      </c>
      <c r="S6" s="38" t="s">
        <v>22</v>
      </c>
      <c r="T6" s="38" t="s">
        <v>140</v>
      </c>
      <c r="U6" s="38" t="s">
        <v>7</v>
      </c>
      <c r="V6" s="38" t="s">
        <v>7</v>
      </c>
      <c r="W6" s="38" t="s">
        <v>7</v>
      </c>
      <c r="X6" s="38"/>
      <c r="Y6" s="42"/>
      <c r="Z6" s="42"/>
      <c r="AA6" s="42"/>
      <c r="AB6" s="42"/>
      <c r="AC6" s="42"/>
      <c r="AD6" s="42"/>
      <c r="AE6" s="42"/>
      <c r="AF6" s="42"/>
      <c r="AG6" s="42"/>
    </row>
    <row r="7" ht="12.75" spans="1:33">
      <c r="A7" s="38" t="s">
        <v>219</v>
      </c>
      <c r="B7" s="38" t="s">
        <v>201</v>
      </c>
      <c r="C7" s="25" t="s">
        <v>472</v>
      </c>
      <c r="D7" s="38" t="s">
        <v>34</v>
      </c>
      <c r="E7" s="38" t="s">
        <v>5</v>
      </c>
      <c r="F7" s="38" t="s">
        <v>220</v>
      </c>
      <c r="G7" s="38" t="s">
        <v>19</v>
      </c>
      <c r="H7" s="38" t="s">
        <v>7</v>
      </c>
      <c r="I7" s="38" t="s">
        <v>7</v>
      </c>
      <c r="J7" s="38" t="s">
        <v>57</v>
      </c>
      <c r="K7" s="38">
        <v>2800</v>
      </c>
      <c r="L7" s="38" t="s">
        <v>57</v>
      </c>
      <c r="M7" s="38">
        <v>2800</v>
      </c>
      <c r="N7" s="42">
        <f t="shared" si="0"/>
        <v>100</v>
      </c>
      <c r="O7" s="38">
        <v>0</v>
      </c>
      <c r="P7" s="38" t="s">
        <v>130</v>
      </c>
      <c r="Q7" s="38" t="s">
        <v>10</v>
      </c>
      <c r="R7" s="38" t="s">
        <v>29</v>
      </c>
      <c r="S7" s="38" t="s">
        <v>12</v>
      </c>
      <c r="T7" s="38" t="s">
        <v>221</v>
      </c>
      <c r="U7" s="38" t="s">
        <v>7</v>
      </c>
      <c r="V7" s="38" t="s">
        <v>7</v>
      </c>
      <c r="W7" s="38" t="s">
        <v>7</v>
      </c>
      <c r="X7" s="42"/>
      <c r="Y7" s="42"/>
      <c r="Z7" s="42"/>
      <c r="AA7" s="42"/>
      <c r="AB7" s="42"/>
      <c r="AC7" s="42"/>
      <c r="AD7" s="42"/>
      <c r="AE7" s="42"/>
      <c r="AF7" s="42"/>
      <c r="AG7" s="42"/>
    </row>
    <row r="8" ht="12.75" spans="1:33">
      <c r="A8" s="38" t="s">
        <v>436</v>
      </c>
      <c r="B8" s="38" t="s">
        <v>39</v>
      </c>
      <c r="C8" s="25" t="s">
        <v>473</v>
      </c>
      <c r="D8" s="38" t="s">
        <v>3</v>
      </c>
      <c r="E8" s="38" t="s">
        <v>437</v>
      </c>
      <c r="F8" s="38" t="s">
        <v>18</v>
      </c>
      <c r="G8" s="38" t="s">
        <v>6</v>
      </c>
      <c r="H8" s="38" t="s">
        <v>7</v>
      </c>
      <c r="I8" s="38" t="s">
        <v>7</v>
      </c>
      <c r="J8" s="38" t="s">
        <v>53</v>
      </c>
      <c r="K8" s="38">
        <v>200</v>
      </c>
      <c r="L8" s="38" t="s">
        <v>53</v>
      </c>
      <c r="M8" s="38">
        <v>200</v>
      </c>
      <c r="N8" s="42">
        <f t="shared" si="0"/>
        <v>100</v>
      </c>
      <c r="O8" s="38">
        <v>0</v>
      </c>
      <c r="P8" s="38" t="s">
        <v>58</v>
      </c>
      <c r="Q8" s="38" t="s">
        <v>21</v>
      </c>
      <c r="R8" s="38" t="s">
        <v>11</v>
      </c>
      <c r="S8" s="38" t="s">
        <v>22</v>
      </c>
      <c r="T8" s="38" t="s">
        <v>6</v>
      </c>
      <c r="U8" s="38" t="s">
        <v>13</v>
      </c>
      <c r="V8" s="38" t="s">
        <v>7</v>
      </c>
      <c r="W8" s="38" t="s">
        <v>13</v>
      </c>
      <c r="X8" s="42"/>
      <c r="Y8" s="42"/>
      <c r="Z8" s="42"/>
      <c r="AA8" s="42"/>
      <c r="AB8" s="42"/>
      <c r="AC8" s="42"/>
      <c r="AD8" s="42"/>
      <c r="AE8" s="42"/>
      <c r="AF8" s="42"/>
      <c r="AG8" s="42"/>
    </row>
    <row r="9" ht="12.75" spans="1:33">
      <c r="A9" s="38" t="s">
        <v>438</v>
      </c>
      <c r="B9" s="38" t="s">
        <v>201</v>
      </c>
      <c r="C9" s="25" t="s">
        <v>474</v>
      </c>
      <c r="D9" s="38" t="s">
        <v>34</v>
      </c>
      <c r="E9" s="38" t="s">
        <v>5</v>
      </c>
      <c r="F9" s="38" t="s">
        <v>5</v>
      </c>
      <c r="G9" s="38" t="s">
        <v>19</v>
      </c>
      <c r="H9" s="38" t="s">
        <v>7</v>
      </c>
      <c r="I9" s="38" t="s">
        <v>7</v>
      </c>
      <c r="J9" s="38" t="s">
        <v>53</v>
      </c>
      <c r="K9" s="38">
        <v>500</v>
      </c>
      <c r="L9" s="38" t="s">
        <v>53</v>
      </c>
      <c r="M9" s="38">
        <v>500</v>
      </c>
      <c r="N9" s="42">
        <f t="shared" si="0"/>
        <v>100</v>
      </c>
      <c r="O9" s="38">
        <v>0</v>
      </c>
      <c r="P9" s="38" t="s">
        <v>20</v>
      </c>
      <c r="Q9" s="38" t="s">
        <v>21</v>
      </c>
      <c r="R9" s="38" t="s">
        <v>54</v>
      </c>
      <c r="S9" s="38" t="s">
        <v>22</v>
      </c>
      <c r="T9" s="38" t="s">
        <v>140</v>
      </c>
      <c r="U9" s="38" t="s">
        <v>7</v>
      </c>
      <c r="V9" s="38" t="s">
        <v>13</v>
      </c>
      <c r="W9" s="38" t="s">
        <v>13</v>
      </c>
      <c r="X9" s="42"/>
      <c r="Y9" s="42"/>
      <c r="Z9" s="42"/>
      <c r="AA9" s="42"/>
      <c r="AB9" s="42"/>
      <c r="AC9" s="42"/>
      <c r="AD9" s="42"/>
      <c r="AE9" s="42"/>
      <c r="AF9" s="42"/>
      <c r="AG9" s="42"/>
    </row>
    <row r="10" ht="12.75" spans="1:33">
      <c r="A10" s="38" t="s">
        <v>439</v>
      </c>
      <c r="B10" s="38" t="s">
        <v>192</v>
      </c>
      <c r="C10" s="25" t="s">
        <v>475</v>
      </c>
      <c r="D10" s="38" t="s">
        <v>179</v>
      </c>
      <c r="E10" s="38" t="s">
        <v>440</v>
      </c>
      <c r="F10" s="38" t="s">
        <v>87</v>
      </c>
      <c r="G10" s="38" t="s">
        <v>19</v>
      </c>
      <c r="H10" s="38" t="s">
        <v>7</v>
      </c>
      <c r="I10" s="38" t="s">
        <v>7</v>
      </c>
      <c r="J10" s="38" t="s">
        <v>53</v>
      </c>
      <c r="K10" s="38">
        <v>900</v>
      </c>
      <c r="L10" s="38" t="s">
        <v>53</v>
      </c>
      <c r="M10" s="38">
        <v>500</v>
      </c>
      <c r="N10" s="38">
        <v>55.5</v>
      </c>
      <c r="O10" s="38">
        <v>2</v>
      </c>
      <c r="P10" s="38" t="s">
        <v>20</v>
      </c>
      <c r="Q10" s="38" t="s">
        <v>21</v>
      </c>
      <c r="R10" s="38" t="s">
        <v>11</v>
      </c>
      <c r="S10" s="38" t="s">
        <v>22</v>
      </c>
      <c r="T10" s="38" t="s">
        <v>6</v>
      </c>
      <c r="U10" s="38" t="s">
        <v>7</v>
      </c>
      <c r="V10" s="38" t="s">
        <v>13</v>
      </c>
      <c r="W10" s="38" t="s">
        <v>7</v>
      </c>
      <c r="X10" s="38" t="s">
        <v>441</v>
      </c>
      <c r="Y10" s="42"/>
      <c r="Z10" s="42"/>
      <c r="AA10" s="42"/>
      <c r="AB10" s="42"/>
      <c r="AC10" s="42"/>
      <c r="AD10" s="42"/>
      <c r="AE10" s="42"/>
      <c r="AF10" s="42"/>
      <c r="AG10" s="42"/>
    </row>
    <row r="11" ht="19.5" customHeight="1" spans="1:33">
      <c r="A11" s="39" t="s">
        <v>222</v>
      </c>
      <c r="B11" s="39" t="s">
        <v>192</v>
      </c>
      <c r="C11" s="40" t="s">
        <v>476</v>
      </c>
      <c r="D11" s="39" t="s">
        <v>34</v>
      </c>
      <c r="E11" s="39" t="s">
        <v>5</v>
      </c>
      <c r="F11" s="39" t="s">
        <v>18</v>
      </c>
      <c r="G11" s="39" t="s">
        <v>19</v>
      </c>
      <c r="H11" s="39" t="s">
        <v>7</v>
      </c>
      <c r="I11" s="39" t="s">
        <v>7</v>
      </c>
      <c r="J11" s="39" t="s">
        <v>75</v>
      </c>
      <c r="K11" s="39">
        <v>1600</v>
      </c>
      <c r="L11" s="39" t="s">
        <v>46</v>
      </c>
      <c r="M11" s="39">
        <v>3200</v>
      </c>
      <c r="N11" s="43">
        <f t="shared" ref="N11:N13" si="1">M11/K11*100</f>
        <v>200</v>
      </c>
      <c r="O11" s="39">
        <v>1</v>
      </c>
      <c r="P11" s="39" t="s">
        <v>47</v>
      </c>
      <c r="Q11" s="39" t="s">
        <v>10</v>
      </c>
      <c r="R11" s="39" t="s">
        <v>11</v>
      </c>
      <c r="S11" s="39" t="s">
        <v>48</v>
      </c>
      <c r="T11" s="39" t="s">
        <v>37</v>
      </c>
      <c r="U11" s="39" t="s">
        <v>7</v>
      </c>
      <c r="V11" s="39" t="s">
        <v>13</v>
      </c>
      <c r="W11" s="39" t="s">
        <v>7</v>
      </c>
      <c r="X11" s="39"/>
      <c r="Y11" s="43"/>
      <c r="Z11" s="43"/>
      <c r="AA11" s="43"/>
      <c r="AB11" s="43"/>
      <c r="AC11" s="43"/>
      <c r="AD11" s="43"/>
      <c r="AE11" s="43"/>
      <c r="AF11" s="43"/>
      <c r="AG11" s="43"/>
    </row>
    <row r="12" ht="12.75" spans="1:33">
      <c r="A12" s="39" t="s">
        <v>222</v>
      </c>
      <c r="B12" s="39" t="s">
        <v>192</v>
      </c>
      <c r="C12" s="40" t="s">
        <v>6</v>
      </c>
      <c r="D12" s="39" t="s">
        <v>3</v>
      </c>
      <c r="E12" s="39" t="s">
        <v>4</v>
      </c>
      <c r="F12" s="39" t="s">
        <v>18</v>
      </c>
      <c r="G12" s="39" t="s">
        <v>19</v>
      </c>
      <c r="H12" s="39" t="s">
        <v>7</v>
      </c>
      <c r="I12" s="39" t="s">
        <v>7</v>
      </c>
      <c r="J12" s="39" t="s">
        <v>57</v>
      </c>
      <c r="K12" s="39">
        <v>2500</v>
      </c>
      <c r="L12" s="39" t="s">
        <v>75</v>
      </c>
      <c r="M12" s="39">
        <v>1930</v>
      </c>
      <c r="N12" s="43">
        <f t="shared" si="1"/>
        <v>77.2</v>
      </c>
      <c r="O12" s="39">
        <v>1</v>
      </c>
      <c r="P12" s="39" t="s">
        <v>58</v>
      </c>
      <c r="Q12" s="39" t="s">
        <v>21</v>
      </c>
      <c r="R12" s="39" t="s">
        <v>11</v>
      </c>
      <c r="S12" s="39" t="s">
        <v>48</v>
      </c>
      <c r="T12" s="39" t="s">
        <v>6</v>
      </c>
      <c r="U12" s="39" t="s">
        <v>7</v>
      </c>
      <c r="V12" s="39" t="s">
        <v>13</v>
      </c>
      <c r="W12" s="39" t="s">
        <v>13</v>
      </c>
      <c r="X12" s="39"/>
      <c r="Y12" s="43"/>
      <c r="Z12" s="43"/>
      <c r="AA12" s="43"/>
      <c r="AB12" s="43"/>
      <c r="AC12" s="43"/>
      <c r="AD12" s="43"/>
      <c r="AE12" s="43"/>
      <c r="AF12" s="43"/>
      <c r="AG12" s="43"/>
    </row>
    <row r="13" ht="12.75" spans="1:33">
      <c r="A13" s="39" t="s">
        <v>222</v>
      </c>
      <c r="B13" s="39" t="s">
        <v>192</v>
      </c>
      <c r="C13" s="41" t="s">
        <v>477</v>
      </c>
      <c r="D13" s="39" t="s">
        <v>34</v>
      </c>
      <c r="E13" s="39" t="s">
        <v>5</v>
      </c>
      <c r="F13" s="39" t="s">
        <v>18</v>
      </c>
      <c r="G13" s="39" t="s">
        <v>19</v>
      </c>
      <c r="H13" s="39" t="s">
        <v>7</v>
      </c>
      <c r="I13" s="39" t="s">
        <v>7</v>
      </c>
      <c r="J13" s="39" t="s">
        <v>53</v>
      </c>
      <c r="K13" s="39">
        <v>1000</v>
      </c>
      <c r="L13" s="39" t="s">
        <v>53</v>
      </c>
      <c r="M13" s="39">
        <v>600</v>
      </c>
      <c r="N13" s="43">
        <f t="shared" si="1"/>
        <v>60</v>
      </c>
      <c r="O13" s="39">
        <v>2</v>
      </c>
      <c r="P13" s="39" t="s">
        <v>20</v>
      </c>
      <c r="Q13" s="39" t="s">
        <v>21</v>
      </c>
      <c r="R13" s="39" t="s">
        <v>11</v>
      </c>
      <c r="S13" s="39" t="s">
        <v>22</v>
      </c>
      <c r="T13" s="39" t="s">
        <v>6</v>
      </c>
      <c r="U13" s="39" t="s">
        <v>13</v>
      </c>
      <c r="V13" s="39" t="s">
        <v>13</v>
      </c>
      <c r="W13" s="39" t="s">
        <v>7</v>
      </c>
      <c r="X13" s="39" t="s">
        <v>442</v>
      </c>
      <c r="Y13" s="43"/>
      <c r="Z13" s="43"/>
      <c r="AA13" s="43"/>
      <c r="AB13" s="43"/>
      <c r="AC13" s="43"/>
      <c r="AD13" s="43"/>
      <c r="AE13" s="43"/>
      <c r="AF13" s="43"/>
      <c r="AG13" s="43"/>
    </row>
    <row r="14" ht="12.75" spans="1:23">
      <c r="A14" s="38" t="s">
        <v>81</v>
      </c>
      <c r="B14" s="38" t="s">
        <v>39</v>
      </c>
      <c r="C14" s="27" t="s">
        <v>478</v>
      </c>
      <c r="D14" s="38" t="s">
        <v>3</v>
      </c>
      <c r="E14" s="38" t="s">
        <v>82</v>
      </c>
      <c r="F14" s="38" t="s">
        <v>4</v>
      </c>
      <c r="G14" s="38" t="s">
        <v>19</v>
      </c>
      <c r="H14" s="38" t="s">
        <v>7</v>
      </c>
      <c r="I14" s="38" t="s">
        <v>7</v>
      </c>
      <c r="J14" s="38" t="s">
        <v>8</v>
      </c>
      <c r="K14" s="38">
        <v>25000</v>
      </c>
      <c r="L14" s="38" t="s">
        <v>8</v>
      </c>
      <c r="M14" s="38">
        <v>61000</v>
      </c>
      <c r="N14" s="38">
        <v>244</v>
      </c>
      <c r="O14" s="38">
        <v>1</v>
      </c>
      <c r="P14" s="38" t="s">
        <v>9</v>
      </c>
      <c r="Q14" s="38" t="s">
        <v>10</v>
      </c>
      <c r="R14" s="38" t="s">
        <v>11</v>
      </c>
      <c r="S14" s="38" t="s">
        <v>22</v>
      </c>
      <c r="T14" s="38" t="s">
        <v>83</v>
      </c>
      <c r="U14" s="38" t="s">
        <v>13</v>
      </c>
      <c r="V14" s="38" t="s">
        <v>7</v>
      </c>
      <c r="W14" s="38" t="s">
        <v>7</v>
      </c>
    </row>
    <row r="15" ht="12.75" spans="1:23">
      <c r="A15" s="38" t="s">
        <v>81</v>
      </c>
      <c r="B15" s="38" t="s">
        <v>158</v>
      </c>
      <c r="C15" s="27" t="s">
        <v>479</v>
      </c>
      <c r="D15" s="38" t="s">
        <v>34</v>
      </c>
      <c r="E15" s="38" t="s">
        <v>5</v>
      </c>
      <c r="F15" s="38" t="s">
        <v>42</v>
      </c>
      <c r="G15" s="38" t="s">
        <v>19</v>
      </c>
      <c r="H15" s="38" t="s">
        <v>13</v>
      </c>
      <c r="I15" s="38" t="s">
        <v>13</v>
      </c>
      <c r="J15" s="38" t="s">
        <v>46</v>
      </c>
      <c r="K15" s="38">
        <v>4000</v>
      </c>
      <c r="L15" s="38" t="s">
        <v>53</v>
      </c>
      <c r="M15" s="38">
        <v>500</v>
      </c>
      <c r="N15" s="38">
        <v>12.5</v>
      </c>
      <c r="O15" s="38">
        <v>4</v>
      </c>
      <c r="P15" s="38" t="s">
        <v>20</v>
      </c>
      <c r="Q15" s="38" t="s">
        <v>21</v>
      </c>
      <c r="R15" s="38" t="s">
        <v>54</v>
      </c>
      <c r="S15" s="38" t="s">
        <v>22</v>
      </c>
      <c r="T15" s="38" t="s">
        <v>6</v>
      </c>
      <c r="U15" s="38" t="s">
        <v>7</v>
      </c>
      <c r="V15" s="38" t="s">
        <v>13</v>
      </c>
      <c r="W15" s="38" t="s">
        <v>7</v>
      </c>
    </row>
    <row r="16" ht="12.75" spans="1:23">
      <c r="A16" s="38" t="s">
        <v>81</v>
      </c>
      <c r="B16" s="38" t="s">
        <v>29</v>
      </c>
      <c r="C16" s="27" t="s">
        <v>480</v>
      </c>
      <c r="D16" s="38" t="s">
        <v>26</v>
      </c>
      <c r="E16" s="38" t="s">
        <v>84</v>
      </c>
      <c r="F16" s="38" t="s">
        <v>42</v>
      </c>
      <c r="G16" s="38" t="s">
        <v>19</v>
      </c>
      <c r="H16" s="38" t="s">
        <v>13</v>
      </c>
      <c r="I16" s="38" t="s">
        <v>7</v>
      </c>
      <c r="J16" s="38" t="s">
        <v>8</v>
      </c>
      <c r="K16" s="38">
        <v>6000</v>
      </c>
      <c r="L16" s="38" t="s">
        <v>8</v>
      </c>
      <c r="M16" s="38">
        <v>6000</v>
      </c>
      <c r="N16" s="38">
        <v>100</v>
      </c>
      <c r="O16" s="38">
        <v>1</v>
      </c>
      <c r="P16" s="38" t="s">
        <v>20</v>
      </c>
      <c r="Q16" s="38" t="s">
        <v>10</v>
      </c>
      <c r="R16" s="38" t="s">
        <v>11</v>
      </c>
      <c r="S16" s="38" t="s">
        <v>22</v>
      </c>
      <c r="T16" s="38" t="s">
        <v>83</v>
      </c>
      <c r="U16" s="38" t="s">
        <v>7</v>
      </c>
      <c r="V16" s="38" t="s">
        <v>13</v>
      </c>
      <c r="W16" s="38" t="s">
        <v>7</v>
      </c>
    </row>
    <row r="17" ht="12.75" spans="1:33">
      <c r="A17" s="38" t="s">
        <v>81</v>
      </c>
      <c r="B17" s="38" t="s">
        <v>158</v>
      </c>
      <c r="C17" s="25" t="s">
        <v>481</v>
      </c>
      <c r="D17" s="38" t="s">
        <v>34</v>
      </c>
      <c r="E17" s="38" t="s">
        <v>5</v>
      </c>
      <c r="F17" s="38" t="s">
        <v>42</v>
      </c>
      <c r="G17" s="38" t="s">
        <v>19</v>
      </c>
      <c r="H17" s="38" t="s">
        <v>13</v>
      </c>
      <c r="I17" s="38" t="s">
        <v>7</v>
      </c>
      <c r="J17" s="38" t="s">
        <v>53</v>
      </c>
      <c r="K17" s="38">
        <v>1000</v>
      </c>
      <c r="L17" s="38" t="s">
        <v>53</v>
      </c>
      <c r="M17" s="38">
        <v>1000</v>
      </c>
      <c r="N17" s="38">
        <v>100</v>
      </c>
      <c r="O17" s="38">
        <v>2</v>
      </c>
      <c r="P17" s="38" t="s">
        <v>20</v>
      </c>
      <c r="Q17" s="38" t="s">
        <v>21</v>
      </c>
      <c r="R17" s="38" t="s">
        <v>11</v>
      </c>
      <c r="S17" s="38" t="s">
        <v>22</v>
      </c>
      <c r="T17" s="38" t="s">
        <v>6</v>
      </c>
      <c r="U17" s="38" t="s">
        <v>7</v>
      </c>
      <c r="V17" s="38" t="s">
        <v>13</v>
      </c>
      <c r="W17" s="38" t="s">
        <v>7</v>
      </c>
      <c r="X17" s="42"/>
      <c r="Y17" s="42"/>
      <c r="Z17" s="42"/>
      <c r="AA17" s="42"/>
      <c r="AB17" s="42"/>
      <c r="AC17" s="42"/>
      <c r="AD17" s="42"/>
      <c r="AE17" s="42"/>
      <c r="AF17" s="42"/>
      <c r="AG17" s="42"/>
    </row>
    <row r="18" ht="12.75" spans="1:33">
      <c r="A18" s="42"/>
      <c r="B18" s="42"/>
      <c r="C18" s="25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</row>
    <row r="19" ht="12.75" spans="1:33">
      <c r="A19" s="42"/>
      <c r="B19" s="42"/>
      <c r="C19" s="25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</row>
    <row r="20" ht="12.75" spans="3:3">
      <c r="C20" s="25"/>
    </row>
    <row r="21" ht="12.75" spans="3:3">
      <c r="C21" s="25"/>
    </row>
    <row r="22" ht="12.75" spans="3:3">
      <c r="C22" s="25"/>
    </row>
    <row r="23" ht="12.75" spans="3:3">
      <c r="C23" s="25"/>
    </row>
    <row r="24" ht="12.75" spans="3:3">
      <c r="C24" s="25"/>
    </row>
    <row r="25" ht="12.75" spans="1:33">
      <c r="A25" s="42"/>
      <c r="B25" s="42"/>
      <c r="C25" s="25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</row>
    <row r="26" ht="12.75" spans="1:33">
      <c r="A26" s="42"/>
      <c r="B26" s="42"/>
      <c r="C26" s="25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</row>
    <row r="27" ht="12.75" spans="1:33">
      <c r="A27" s="42"/>
      <c r="B27" s="42"/>
      <c r="C27" s="25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</row>
    <row r="28" ht="12.75" spans="1:33">
      <c r="A28" s="42"/>
      <c r="B28" s="42"/>
      <c r="C28" s="25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</row>
    <row r="29" ht="12.75" spans="1:33">
      <c r="A29" s="42"/>
      <c r="B29" s="42"/>
      <c r="C29" s="25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</row>
    <row r="30" ht="12.75" spans="1:33">
      <c r="A30" s="42"/>
      <c r="B30" s="42"/>
      <c r="C30" s="25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</row>
    <row r="31" ht="12.75" spans="1:33">
      <c r="A31" s="42"/>
      <c r="B31" s="42"/>
      <c r="C31" s="25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</row>
    <row r="32" ht="12.75" spans="1:33">
      <c r="A32" s="42"/>
      <c r="B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</row>
    <row r="33" ht="12.75" spans="1:33">
      <c r="A33" s="42"/>
      <c r="B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</row>
    <row r="34" ht="12.75" spans="1:33">
      <c r="A34" s="42"/>
      <c r="B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</row>
    <row r="35" ht="12.75" spans="1:33">
      <c r="A35" s="42"/>
      <c r="B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</row>
    <row r="36" ht="12.75" spans="1:33">
      <c r="A36" s="42"/>
      <c r="B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</row>
    <row r="37" ht="12.75" spans="1:33">
      <c r="A37" s="42"/>
      <c r="B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</row>
    <row r="38" ht="12.75" spans="1:33">
      <c r="A38" s="42"/>
      <c r="B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</row>
    <row r="39" ht="12.75" spans="1:33">
      <c r="A39" s="42"/>
      <c r="B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</row>
    <row r="40" ht="12.75" spans="1:33">
      <c r="A40" s="42"/>
      <c r="B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</row>
    <row r="41" ht="12.75" spans="1:33">
      <c r="A41" s="42"/>
      <c r="B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</row>
    <row r="42" ht="12.75" spans="1:33">
      <c r="A42" s="42"/>
      <c r="B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</row>
    <row r="43" ht="12.75" spans="1:33">
      <c r="A43" s="42"/>
      <c r="B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</row>
    <row r="44" ht="12.75" spans="1:33">
      <c r="A44" s="42"/>
      <c r="B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</row>
    <row r="45" ht="12.75" spans="1:33">
      <c r="A45" s="42"/>
      <c r="B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ht="12.75" spans="1:33">
      <c r="A46" s="42"/>
      <c r="B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</row>
    <row r="47" ht="12.75" spans="1:33">
      <c r="A47" s="42"/>
      <c r="B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ht="12.75" spans="1:33">
      <c r="A48" s="42"/>
      <c r="B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</row>
    <row r="49" ht="12.75" spans="1:33">
      <c r="A49" s="42"/>
      <c r="B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</row>
    <row r="50" ht="12.75" spans="1:33">
      <c r="A50" s="42"/>
      <c r="B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</row>
    <row r="51" ht="12.75" spans="1:33">
      <c r="A51" s="42"/>
      <c r="B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</row>
    <row r="52" ht="12.75" spans="1:33">
      <c r="A52" s="42"/>
      <c r="B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</row>
    <row r="53" ht="12.75" spans="1:33">
      <c r="A53" s="42"/>
      <c r="B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</row>
    <row r="54" ht="12.75" spans="1:33">
      <c r="A54" s="42"/>
      <c r="B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</row>
    <row r="55" ht="12.75" spans="1:33">
      <c r="A55" s="42"/>
      <c r="B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</row>
    <row r="56" ht="12.75" spans="1:33">
      <c r="A56" s="42"/>
      <c r="B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</row>
    <row r="57" ht="12.75" spans="1:33">
      <c r="A57" s="42"/>
      <c r="B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</row>
    <row r="58" ht="12.75" spans="1:33">
      <c r="A58" s="42"/>
      <c r="B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</row>
    <row r="59" ht="12.75" spans="1:33">
      <c r="A59" s="42"/>
      <c r="B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</row>
    <row r="60" ht="12.75" spans="1:33">
      <c r="A60" s="42"/>
      <c r="B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</row>
    <row r="61" ht="12.75" spans="1:33">
      <c r="A61" s="42"/>
      <c r="B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</row>
    <row r="62" ht="12.75" spans="1:33">
      <c r="A62" s="42"/>
      <c r="B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</row>
    <row r="63" ht="12.75" spans="1:33">
      <c r="A63" s="42"/>
      <c r="B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</row>
    <row r="64" ht="12.75" spans="1:33">
      <c r="A64" s="42"/>
      <c r="B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</row>
    <row r="65" ht="12.75" spans="1:33">
      <c r="A65" s="42"/>
      <c r="B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</row>
    <row r="66" ht="12.75" spans="1:33">
      <c r="A66" s="42"/>
      <c r="B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</row>
    <row r="67" ht="12.75" spans="1:33">
      <c r="A67" s="42"/>
      <c r="B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</row>
    <row r="68" ht="12.75" spans="1:33">
      <c r="A68" s="42"/>
      <c r="B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</row>
    <row r="69" ht="12.75" spans="1:33">
      <c r="A69" s="42"/>
      <c r="B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</row>
    <row r="70" ht="12.75" spans="1:33">
      <c r="A70" s="42"/>
      <c r="B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</row>
    <row r="71" ht="12.75" spans="1:33">
      <c r="A71" s="42"/>
      <c r="B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</row>
    <row r="72" ht="12.75" spans="1:33">
      <c r="A72" s="42"/>
      <c r="B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</row>
    <row r="73" ht="12.75" spans="1:33">
      <c r="A73" s="42"/>
      <c r="B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</row>
    <row r="74" ht="12.75" spans="1:33">
      <c r="A74" s="42"/>
      <c r="B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</row>
    <row r="75" ht="12.75" spans="1:33">
      <c r="A75" s="42"/>
      <c r="B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</row>
    <row r="76" ht="12.75" spans="1:33">
      <c r="A76" s="42"/>
      <c r="B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</row>
    <row r="77" ht="12.75" spans="1:33">
      <c r="A77" s="42"/>
      <c r="B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</row>
    <row r="78" ht="12.75" spans="1:33">
      <c r="A78" s="42"/>
      <c r="B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</row>
    <row r="79" ht="12.75" spans="1:33">
      <c r="A79" s="42"/>
      <c r="B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</row>
    <row r="80" ht="12.75" spans="1:33">
      <c r="A80" s="42"/>
      <c r="B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</row>
    <row r="81" ht="12.75" spans="1:33">
      <c r="A81" s="42"/>
      <c r="B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</row>
    <row r="82" ht="12.75" spans="1:33">
      <c r="A82" s="42"/>
      <c r="B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</row>
    <row r="83" ht="12.75" spans="1:33">
      <c r="A83" s="42"/>
      <c r="B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</row>
    <row r="84" ht="12.75" spans="1:33">
      <c r="A84" s="42"/>
      <c r="B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</row>
    <row r="85" ht="12.75" spans="1:33">
      <c r="A85" s="42"/>
      <c r="B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</row>
    <row r="86" ht="12.75" spans="1:33">
      <c r="A86" s="42"/>
      <c r="B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</row>
    <row r="87" ht="12.75" spans="1:33">
      <c r="A87" s="42"/>
      <c r="B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</row>
    <row r="88" ht="12.75" spans="1:33">
      <c r="A88" s="42"/>
      <c r="B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</row>
    <row r="89" ht="12.75" spans="1:33">
      <c r="A89" s="42"/>
      <c r="B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</row>
    <row r="90" ht="12.75" spans="1:33">
      <c r="A90" s="42"/>
      <c r="B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</row>
    <row r="91" ht="12.75" spans="1:33">
      <c r="A91" s="42"/>
      <c r="B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</row>
    <row r="92" ht="12.75" spans="1:33">
      <c r="A92" s="42"/>
      <c r="B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</row>
    <row r="93" ht="12.75" spans="1:33">
      <c r="A93" s="42"/>
      <c r="B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</row>
    <row r="94" ht="12.75" spans="1:33">
      <c r="A94" s="42"/>
      <c r="B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</row>
    <row r="95" ht="12.75" spans="1:33">
      <c r="A95" s="42"/>
      <c r="B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</row>
    <row r="96" ht="12.75" spans="1:33">
      <c r="A96" s="42"/>
      <c r="B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</row>
    <row r="97" ht="12.75" spans="1:33">
      <c r="A97" s="42"/>
      <c r="B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</row>
    <row r="98" ht="12.75" spans="1:33">
      <c r="A98" s="42"/>
      <c r="B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</row>
    <row r="99" ht="12.75" spans="1:33">
      <c r="A99" s="42"/>
      <c r="B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</row>
    <row r="100" ht="12.75" spans="1:33">
      <c r="A100" s="42"/>
      <c r="B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</row>
    <row r="101" ht="12.75" spans="1:33">
      <c r="A101" s="42"/>
      <c r="B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</row>
    <row r="102" ht="12.75" spans="1:33">
      <c r="A102" s="42"/>
      <c r="B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</row>
    <row r="103" ht="12.75" spans="1:33">
      <c r="A103" s="42"/>
      <c r="B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</row>
    <row r="104" ht="12.75" spans="1:33">
      <c r="A104" s="42"/>
      <c r="B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</row>
    <row r="105" ht="12.75" spans="1:33">
      <c r="A105" s="42"/>
      <c r="B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</row>
    <row r="106" ht="12.75" spans="1:33">
      <c r="A106" s="42"/>
      <c r="B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</row>
    <row r="107" ht="12.75" spans="1:33">
      <c r="A107" s="42"/>
      <c r="B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</row>
    <row r="108" ht="12.75" spans="1:33">
      <c r="A108" s="42"/>
      <c r="B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</row>
    <row r="109" ht="12.75" spans="1:33">
      <c r="A109" s="42"/>
      <c r="B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</row>
    <row r="110" ht="12.75" spans="1:33">
      <c r="A110" s="42"/>
      <c r="B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</row>
    <row r="111" ht="12.75" spans="1:33">
      <c r="A111" s="42"/>
      <c r="B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</row>
    <row r="112" ht="12.75" spans="1:33">
      <c r="A112" s="42"/>
      <c r="B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</row>
    <row r="113" ht="12.75" spans="1:33">
      <c r="A113" s="42"/>
      <c r="B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</row>
    <row r="114" ht="12.75" spans="1:33">
      <c r="A114" s="42"/>
      <c r="B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</row>
    <row r="115" ht="12.75" spans="1:33">
      <c r="A115" s="42"/>
      <c r="B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</row>
    <row r="116" ht="12.75" spans="1:33">
      <c r="A116" s="42"/>
      <c r="B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</row>
    <row r="117" ht="12.75" spans="1:33">
      <c r="A117" s="42"/>
      <c r="B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</row>
    <row r="118" ht="12.75" spans="1:33">
      <c r="A118" s="42"/>
      <c r="B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</row>
    <row r="119" ht="12.75" spans="1:33">
      <c r="A119" s="42"/>
      <c r="B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</row>
    <row r="120" ht="12.75" spans="1:33">
      <c r="A120" s="42"/>
      <c r="B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</row>
    <row r="121" ht="12.75" spans="1:33">
      <c r="A121" s="42"/>
      <c r="B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</row>
    <row r="122" ht="12.75" spans="1:33">
      <c r="A122" s="42"/>
      <c r="B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</row>
    <row r="123" ht="12.75" spans="1:33">
      <c r="A123" s="42"/>
      <c r="B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</row>
    <row r="124" ht="12.75" spans="1:33">
      <c r="A124" s="42"/>
      <c r="B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</row>
    <row r="125" ht="12.75" spans="1:33">
      <c r="A125" s="42"/>
      <c r="B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</row>
    <row r="126" ht="12.75" spans="1:33">
      <c r="A126" s="42"/>
      <c r="B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</row>
    <row r="127" ht="12.75" spans="1:33">
      <c r="A127" s="42"/>
      <c r="B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</row>
    <row r="128" ht="12.75" spans="1:33">
      <c r="A128" s="42"/>
      <c r="B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</row>
    <row r="129" ht="12.75" spans="1:33">
      <c r="A129" s="42"/>
      <c r="B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</row>
    <row r="130" ht="12.75" spans="1:33">
      <c r="A130" s="42"/>
      <c r="B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</row>
    <row r="131" ht="12.75" spans="1:33">
      <c r="A131" s="42"/>
      <c r="B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</row>
    <row r="132" ht="12.75" spans="1:33">
      <c r="A132" s="42"/>
      <c r="B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</row>
    <row r="133" ht="12.75" spans="1:33">
      <c r="A133" s="42"/>
      <c r="B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</row>
    <row r="134" ht="12.75" spans="1:33">
      <c r="A134" s="42"/>
      <c r="B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</row>
    <row r="135" ht="12.75" spans="1:33">
      <c r="A135" s="42"/>
      <c r="B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</row>
    <row r="136" ht="12.75" spans="1:33">
      <c r="A136" s="42"/>
      <c r="B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</row>
    <row r="137" ht="12.75" spans="1:33">
      <c r="A137" s="42"/>
      <c r="B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</row>
    <row r="138" ht="12.75" spans="1:33">
      <c r="A138" s="42"/>
      <c r="B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</row>
    <row r="139" ht="12.75" spans="1:33">
      <c r="A139" s="42"/>
      <c r="B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</row>
    <row r="140" ht="12.75" spans="1:33">
      <c r="A140" s="42"/>
      <c r="B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</row>
    <row r="141" ht="12.75" spans="1:33">
      <c r="A141" s="42"/>
      <c r="B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</row>
    <row r="142" ht="12.75" spans="1:33">
      <c r="A142" s="42"/>
      <c r="B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</row>
    <row r="143" ht="12.75" spans="1:33">
      <c r="A143" s="42"/>
      <c r="B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</row>
    <row r="144" ht="12.75" spans="1:33">
      <c r="A144" s="42"/>
      <c r="B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</row>
    <row r="145" ht="12.75" spans="1:33">
      <c r="A145" s="42"/>
      <c r="B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</row>
    <row r="146" ht="12.75" spans="1:33">
      <c r="A146" s="42"/>
      <c r="B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</row>
    <row r="147" ht="12.75" spans="1:33">
      <c r="A147" s="42"/>
      <c r="B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</row>
    <row r="148" ht="12.75" spans="1:33">
      <c r="A148" s="42"/>
      <c r="B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</row>
    <row r="149" ht="12.75" spans="1:33">
      <c r="A149" s="42"/>
      <c r="B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</row>
    <row r="150" ht="12.75" spans="1:33">
      <c r="A150" s="42"/>
      <c r="B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</row>
    <row r="151" ht="12.75" spans="1:33">
      <c r="A151" s="42"/>
      <c r="B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</row>
    <row r="152" ht="12.75" spans="1:33">
      <c r="A152" s="42"/>
      <c r="B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</row>
    <row r="153" ht="12.75" spans="1:33">
      <c r="A153" s="42"/>
      <c r="B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</row>
    <row r="154" ht="12.75" spans="1:33">
      <c r="A154" s="42"/>
      <c r="B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</row>
    <row r="155" ht="12.75" spans="1:33">
      <c r="A155" s="42"/>
      <c r="B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</row>
    <row r="156" ht="12.75" spans="1:33">
      <c r="A156" s="42"/>
      <c r="B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</row>
    <row r="157" ht="12.75" spans="1:33">
      <c r="A157" s="42"/>
      <c r="B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</row>
    <row r="158" ht="12.75" spans="1:33">
      <c r="A158" s="42"/>
      <c r="B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</row>
    <row r="159" ht="12.75" spans="1:33">
      <c r="A159" s="42"/>
      <c r="B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</row>
    <row r="160" ht="12.75" spans="1:33">
      <c r="A160" s="42"/>
      <c r="B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</row>
    <row r="161" ht="12.75" spans="1:33">
      <c r="A161" s="42"/>
      <c r="B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</row>
    <row r="162" ht="12.75" spans="1:33">
      <c r="A162" s="42"/>
      <c r="B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</row>
    <row r="163" ht="12.75" spans="1:33">
      <c r="A163" s="42"/>
      <c r="B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</row>
    <row r="164" ht="12.75" spans="1:33">
      <c r="A164" s="42"/>
      <c r="B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</row>
    <row r="165" ht="12.75" spans="1:33">
      <c r="A165" s="42"/>
      <c r="B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</row>
    <row r="166" ht="12.75" spans="1:33">
      <c r="A166" s="42"/>
      <c r="B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</row>
    <row r="167" ht="12.75" spans="1:33">
      <c r="A167" s="42"/>
      <c r="B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</row>
    <row r="168" ht="12.75" spans="1:33">
      <c r="A168" s="42"/>
      <c r="B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</row>
    <row r="169" ht="12.75" spans="1:33">
      <c r="A169" s="42"/>
      <c r="B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</row>
    <row r="170" ht="12.75" spans="1:33">
      <c r="A170" s="42"/>
      <c r="B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</row>
    <row r="171" ht="12.75" spans="1:33">
      <c r="A171" s="42"/>
      <c r="B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</row>
    <row r="172" ht="12.75" spans="1:33">
      <c r="A172" s="42"/>
      <c r="B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</row>
    <row r="173" ht="12.75" spans="1:33">
      <c r="A173" s="42"/>
      <c r="B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</row>
    <row r="174" ht="12.75" spans="1:33">
      <c r="A174" s="42"/>
      <c r="B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</row>
    <row r="175" ht="12.75" spans="1:33">
      <c r="A175" s="42"/>
      <c r="B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</row>
    <row r="176" ht="12.75" spans="1:33">
      <c r="A176" s="42"/>
      <c r="B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</row>
    <row r="177" ht="12.75" spans="1:33">
      <c r="A177" s="42"/>
      <c r="B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</row>
    <row r="178" ht="12.75" spans="1:33">
      <c r="A178" s="42"/>
      <c r="B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</row>
    <row r="179" ht="12.75" spans="1:33">
      <c r="A179" s="42"/>
      <c r="B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</row>
    <row r="180" ht="12.75" spans="1:33">
      <c r="A180" s="42"/>
      <c r="B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</row>
    <row r="181" ht="12.75" spans="1:33">
      <c r="A181" s="42"/>
      <c r="B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</row>
    <row r="182" ht="12.75" spans="1:33">
      <c r="A182" s="42"/>
      <c r="B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</row>
    <row r="183" ht="12.75" spans="1:33">
      <c r="A183" s="42"/>
      <c r="B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</row>
    <row r="184" ht="12.75" spans="1:33">
      <c r="A184" s="42"/>
      <c r="B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</row>
    <row r="185" ht="12.75" spans="1:33">
      <c r="A185" s="42"/>
      <c r="B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</row>
    <row r="186" ht="12.75" spans="1:33">
      <c r="A186" s="42"/>
      <c r="B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</row>
    <row r="187" ht="12.75" spans="1:33">
      <c r="A187" s="42"/>
      <c r="B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</row>
    <row r="188" ht="12.75" spans="1:33">
      <c r="A188" s="42"/>
      <c r="B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</row>
    <row r="189" ht="12.75" spans="1:33">
      <c r="A189" s="42"/>
      <c r="B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</row>
    <row r="190" ht="12.75" spans="1:33">
      <c r="A190" s="42"/>
      <c r="B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</row>
    <row r="191" ht="12.75" spans="1:33">
      <c r="A191" s="42"/>
      <c r="B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</row>
    <row r="192" ht="12.75" spans="1:33">
      <c r="A192" s="42"/>
      <c r="B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</row>
    <row r="193" ht="12.75" spans="1:33">
      <c r="A193" s="42"/>
      <c r="B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</row>
    <row r="194" ht="12.75" spans="1:33">
      <c r="A194" s="42"/>
      <c r="B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</row>
    <row r="195" ht="12.75" spans="1:33">
      <c r="A195" s="42"/>
      <c r="B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</row>
    <row r="196" ht="12.75" spans="1:33">
      <c r="A196" s="42"/>
      <c r="B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</row>
    <row r="197" ht="12.75" spans="1:33">
      <c r="A197" s="42"/>
      <c r="B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</row>
    <row r="198" ht="12.75" spans="1:33">
      <c r="A198" s="42"/>
      <c r="B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</row>
    <row r="199" ht="12.75" spans="1:33">
      <c r="A199" s="42"/>
      <c r="B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</row>
    <row r="200" ht="12.75" spans="1:33">
      <c r="A200" s="42"/>
      <c r="B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</row>
    <row r="201" ht="12.75" spans="1:33">
      <c r="A201" s="42"/>
      <c r="B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</row>
    <row r="202" ht="12.75" spans="1:33">
      <c r="A202" s="42"/>
      <c r="B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</row>
    <row r="203" ht="12.75" spans="1:33">
      <c r="A203" s="42"/>
      <c r="B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</row>
    <row r="204" ht="12.75" spans="1:33">
      <c r="A204" s="42"/>
      <c r="B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</row>
    <row r="205" ht="12.75" spans="1:33">
      <c r="A205" s="42"/>
      <c r="B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</row>
    <row r="206" ht="12.75" spans="1:33">
      <c r="A206" s="42"/>
      <c r="B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</row>
    <row r="207" ht="12.75" spans="1:33">
      <c r="A207" s="42"/>
      <c r="B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</row>
    <row r="208" ht="12.75" spans="1:33">
      <c r="A208" s="42"/>
      <c r="B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</row>
    <row r="209" ht="12.75" spans="1:33">
      <c r="A209" s="42"/>
      <c r="B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</row>
    <row r="210" ht="12.75" spans="1:33">
      <c r="A210" s="42"/>
      <c r="B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</row>
    <row r="211" ht="12.75" spans="1:33">
      <c r="A211" s="42"/>
      <c r="B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</row>
    <row r="212" ht="12.75" spans="1:33">
      <c r="A212" s="42"/>
      <c r="B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</row>
    <row r="213" ht="12.75" spans="1:33">
      <c r="A213" s="42"/>
      <c r="B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</row>
    <row r="214" ht="12.75" spans="1:33">
      <c r="A214" s="42"/>
      <c r="B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</row>
    <row r="215" ht="12.75" spans="1:33">
      <c r="A215" s="42"/>
      <c r="B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</row>
    <row r="216" ht="12.75" spans="1:33">
      <c r="A216" s="42"/>
      <c r="B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</row>
    <row r="217" ht="12.75" spans="1:33">
      <c r="A217" s="42"/>
      <c r="B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</row>
    <row r="218" ht="12.75" spans="1:33">
      <c r="A218" s="42"/>
      <c r="B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</row>
    <row r="219" ht="12.75" spans="1:33">
      <c r="A219" s="42"/>
      <c r="B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</row>
    <row r="220" ht="12.75" spans="1:33">
      <c r="A220" s="42"/>
      <c r="B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</row>
    <row r="221" ht="12.75" spans="1:33">
      <c r="A221" s="42"/>
      <c r="B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</row>
    <row r="222" ht="12.75" spans="1:33">
      <c r="A222" s="42"/>
      <c r="B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</row>
    <row r="223" ht="12.75" spans="1:33">
      <c r="A223" s="42"/>
      <c r="B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</row>
    <row r="224" ht="12.75" spans="1:33">
      <c r="A224" s="42"/>
      <c r="B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</row>
    <row r="225" ht="12.75" spans="1:33">
      <c r="A225" s="42"/>
      <c r="B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</row>
    <row r="226" ht="12.75" spans="1:33">
      <c r="A226" s="42"/>
      <c r="B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</row>
    <row r="227" ht="12.75" spans="1:33">
      <c r="A227" s="42"/>
      <c r="B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</row>
    <row r="228" ht="12.75" spans="1:33">
      <c r="A228" s="42"/>
      <c r="B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</row>
    <row r="229" ht="12.75" spans="1:33">
      <c r="A229" s="42"/>
      <c r="B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</row>
    <row r="230" ht="12.75" spans="1:33">
      <c r="A230" s="42"/>
      <c r="B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</row>
    <row r="231" ht="12.75" spans="1:33">
      <c r="A231" s="42"/>
      <c r="B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</row>
    <row r="232" ht="12.75" spans="1:33">
      <c r="A232" s="42"/>
      <c r="B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</row>
    <row r="233" ht="12.75" spans="1:33">
      <c r="A233" s="42"/>
      <c r="B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</row>
    <row r="234" ht="12.75" spans="1:33">
      <c r="A234" s="42"/>
      <c r="B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</row>
    <row r="235" ht="12.75" spans="1:33">
      <c r="A235" s="42"/>
      <c r="B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</row>
    <row r="236" ht="12.75" spans="1:33">
      <c r="A236" s="42"/>
      <c r="B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</row>
    <row r="237" ht="12.75" spans="1:33">
      <c r="A237" s="42"/>
      <c r="B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</row>
    <row r="238" ht="12.75" spans="1:33">
      <c r="A238" s="42"/>
      <c r="B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</row>
    <row r="239" ht="12.75" spans="1:33">
      <c r="A239" s="42"/>
      <c r="B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</row>
    <row r="240" ht="12.75" spans="1:33">
      <c r="A240" s="42"/>
      <c r="B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</row>
    <row r="241" ht="12.75" spans="1:33">
      <c r="A241" s="42"/>
      <c r="B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</row>
    <row r="242" ht="12.75" spans="1:33">
      <c r="A242" s="42"/>
      <c r="B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</row>
    <row r="243" ht="12.75" spans="1:33">
      <c r="A243" s="42"/>
      <c r="B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</row>
    <row r="244" ht="12.75" spans="1:33">
      <c r="A244" s="42"/>
      <c r="B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</row>
    <row r="245" ht="12.75" spans="1:33">
      <c r="A245" s="42"/>
      <c r="B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</row>
    <row r="246" ht="12.75" spans="1:33">
      <c r="A246" s="42"/>
      <c r="B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</row>
    <row r="247" ht="12.75" spans="1:33">
      <c r="A247" s="42"/>
      <c r="B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</row>
    <row r="248" ht="12.75" spans="1:33">
      <c r="A248" s="42"/>
      <c r="B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</row>
    <row r="249" ht="12.75" spans="1:33">
      <c r="A249" s="42"/>
      <c r="B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</row>
    <row r="250" ht="12.75" spans="1:33">
      <c r="A250" s="42"/>
      <c r="B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</row>
    <row r="251" ht="12.75" spans="1:33">
      <c r="A251" s="42"/>
      <c r="B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</row>
    <row r="252" ht="12.75" spans="1:33">
      <c r="A252" s="42"/>
      <c r="B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</row>
    <row r="253" ht="12.75" spans="1:33">
      <c r="A253" s="42"/>
      <c r="B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</row>
    <row r="254" ht="12.75" spans="1:33">
      <c r="A254" s="42"/>
      <c r="B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</row>
    <row r="255" ht="12.75" spans="1:33">
      <c r="A255" s="42"/>
      <c r="B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</row>
    <row r="256" ht="12.75" spans="1:33">
      <c r="A256" s="42"/>
      <c r="B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</row>
    <row r="257" ht="12.75" spans="1:33">
      <c r="A257" s="42"/>
      <c r="B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</row>
    <row r="258" ht="12.75" spans="1:33">
      <c r="A258" s="42"/>
      <c r="B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</row>
    <row r="259" ht="12.75" spans="1:33">
      <c r="A259" s="42"/>
      <c r="B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</row>
    <row r="260" ht="12.75" spans="1:33">
      <c r="A260" s="42"/>
      <c r="B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</row>
    <row r="261" ht="12.75" spans="1:33">
      <c r="A261" s="42"/>
      <c r="B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</row>
    <row r="262" ht="12.75" spans="1:33">
      <c r="A262" s="42"/>
      <c r="B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</row>
    <row r="263" ht="12.75" spans="1:33">
      <c r="A263" s="42"/>
      <c r="B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</row>
    <row r="264" ht="12.75" spans="1:33">
      <c r="A264" s="42"/>
      <c r="B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</row>
    <row r="265" ht="12.75" spans="1:33">
      <c r="A265" s="42"/>
      <c r="B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</row>
    <row r="266" ht="12.75" spans="1:33">
      <c r="A266" s="42"/>
      <c r="B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</row>
    <row r="267" ht="12.75" spans="1:33">
      <c r="A267" s="42"/>
      <c r="B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</row>
    <row r="268" ht="12.75" spans="1:33">
      <c r="A268" s="42"/>
      <c r="B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</row>
    <row r="269" ht="12.75" spans="1:33">
      <c r="A269" s="42"/>
      <c r="B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</row>
    <row r="270" ht="12.75" spans="1:33">
      <c r="A270" s="42"/>
      <c r="B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</row>
    <row r="271" ht="12.75" spans="1:33">
      <c r="A271" s="42"/>
      <c r="B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</row>
    <row r="272" ht="12.75" spans="1:33">
      <c r="A272" s="42"/>
      <c r="B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</row>
    <row r="273" ht="12.75" spans="1:33">
      <c r="A273" s="42"/>
      <c r="B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</row>
    <row r="274" ht="12.75" spans="1:33">
      <c r="A274" s="42"/>
      <c r="B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</row>
    <row r="275" ht="12.75" spans="1:33">
      <c r="A275" s="42"/>
      <c r="B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</row>
    <row r="276" ht="12.75" spans="1:33">
      <c r="A276" s="42"/>
      <c r="B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</row>
    <row r="277" ht="12.75" spans="1:33">
      <c r="A277" s="42"/>
      <c r="B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</row>
    <row r="278" ht="12.75" spans="1:33">
      <c r="A278" s="42"/>
      <c r="B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</row>
    <row r="279" ht="12.75" spans="1:33">
      <c r="A279" s="42"/>
      <c r="B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</row>
    <row r="280" ht="12.75" spans="1:33">
      <c r="A280" s="42"/>
      <c r="B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</row>
    <row r="281" ht="12.75" spans="1:33">
      <c r="A281" s="42"/>
      <c r="B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</row>
    <row r="282" ht="12.75" spans="1:33">
      <c r="A282" s="42"/>
      <c r="B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</row>
    <row r="283" ht="12.75" spans="1:33">
      <c r="A283" s="42"/>
      <c r="B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</row>
    <row r="284" ht="12.75" spans="1:33">
      <c r="A284" s="42"/>
      <c r="B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</row>
    <row r="285" ht="12.75" spans="1:33">
      <c r="A285" s="42"/>
      <c r="B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</row>
    <row r="286" ht="12.75" spans="1:33">
      <c r="A286" s="42"/>
      <c r="B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</row>
    <row r="287" ht="12.75" spans="1:33">
      <c r="A287" s="42"/>
      <c r="B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</row>
    <row r="288" ht="12.75" spans="1:33">
      <c r="A288" s="42"/>
      <c r="B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</row>
    <row r="289" ht="12.75" spans="1:33">
      <c r="A289" s="42"/>
      <c r="B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</row>
    <row r="290" ht="12.75" spans="1:33">
      <c r="A290" s="42"/>
      <c r="B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</row>
    <row r="291" ht="12.75" spans="1:33">
      <c r="A291" s="42"/>
      <c r="B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</row>
    <row r="292" ht="12.75" spans="1:33">
      <c r="A292" s="42"/>
      <c r="B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</row>
    <row r="293" ht="12.75" spans="1:33">
      <c r="A293" s="42"/>
      <c r="B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</row>
    <row r="294" ht="12.75" spans="1:33">
      <c r="A294" s="42"/>
      <c r="B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</row>
    <row r="295" ht="12.75" spans="1:33">
      <c r="A295" s="42"/>
      <c r="B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</row>
    <row r="296" ht="12.75" spans="1:33">
      <c r="A296" s="42"/>
      <c r="B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</row>
    <row r="297" ht="12.75" spans="1:33">
      <c r="A297" s="42"/>
      <c r="B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</row>
    <row r="298" ht="12.75" spans="1:33">
      <c r="A298" s="42"/>
      <c r="B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</row>
    <row r="299" ht="12.75" spans="1:33">
      <c r="A299" s="42"/>
      <c r="B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</row>
    <row r="300" ht="12.75" spans="1:33">
      <c r="A300" s="42"/>
      <c r="B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</row>
    <row r="301" ht="12.75" spans="1:33">
      <c r="A301" s="42"/>
      <c r="B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</row>
    <row r="302" ht="12.75" spans="1:33">
      <c r="A302" s="42"/>
      <c r="B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</row>
    <row r="303" ht="12.75" spans="1:33">
      <c r="A303" s="42"/>
      <c r="B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</row>
    <row r="304" ht="12.75" spans="1:33">
      <c r="A304" s="42"/>
      <c r="B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</row>
    <row r="305" ht="12.75" spans="1:33">
      <c r="A305" s="42"/>
      <c r="B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</row>
    <row r="306" ht="12.75" spans="1:33">
      <c r="A306" s="42"/>
      <c r="B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</row>
    <row r="307" ht="12.75" spans="1:33">
      <c r="A307" s="42"/>
      <c r="B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</row>
    <row r="308" ht="12.75" spans="1:33">
      <c r="A308" s="42"/>
      <c r="B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</row>
    <row r="309" ht="12.75" spans="1:33">
      <c r="A309" s="42"/>
      <c r="B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</row>
    <row r="310" ht="12.75" spans="1:33">
      <c r="A310" s="42"/>
      <c r="B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</row>
    <row r="311" ht="12.75" spans="1:33">
      <c r="A311" s="42"/>
      <c r="B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</row>
    <row r="312" ht="12.75" spans="1:33">
      <c r="A312" s="42"/>
      <c r="B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</row>
    <row r="313" ht="12.75" spans="1:33">
      <c r="A313" s="42"/>
      <c r="B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</row>
    <row r="314" ht="12.75" spans="1:33">
      <c r="A314" s="42"/>
      <c r="B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</row>
    <row r="315" ht="12.75" spans="1:33">
      <c r="A315" s="42"/>
      <c r="B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</row>
    <row r="316" ht="12.75" spans="1:33">
      <c r="A316" s="42"/>
      <c r="B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</row>
    <row r="317" ht="12.75" spans="1:33">
      <c r="A317" s="42"/>
      <c r="B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</row>
    <row r="318" ht="12.75" spans="1:33">
      <c r="A318" s="42"/>
      <c r="B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</row>
    <row r="319" ht="12.75" spans="1:33">
      <c r="A319" s="42"/>
      <c r="B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</row>
    <row r="320" ht="12.75" spans="1:33">
      <c r="A320" s="42"/>
      <c r="B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</row>
    <row r="321" ht="12.75" spans="1:33">
      <c r="A321" s="42"/>
      <c r="B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</row>
    <row r="322" ht="12.75" spans="1:33">
      <c r="A322" s="42"/>
      <c r="B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</row>
    <row r="323" ht="12.75" spans="1:33">
      <c r="A323" s="42"/>
      <c r="B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</row>
    <row r="324" ht="12.75" spans="1:33">
      <c r="A324" s="42"/>
      <c r="B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</row>
    <row r="325" ht="12.75" spans="1:33">
      <c r="A325" s="42"/>
      <c r="B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</row>
    <row r="326" ht="12.75" spans="1:33">
      <c r="A326" s="42"/>
      <c r="B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</row>
    <row r="327" ht="12.75" spans="1:33">
      <c r="A327" s="42"/>
      <c r="B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</row>
    <row r="328" ht="12.75" spans="1:33">
      <c r="A328" s="42"/>
      <c r="B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</row>
    <row r="329" ht="12.75" spans="1:33">
      <c r="A329" s="42"/>
      <c r="B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</row>
    <row r="330" ht="12.75" spans="1:33">
      <c r="A330" s="42"/>
      <c r="B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</row>
    <row r="331" ht="12.75" spans="1:33">
      <c r="A331" s="42"/>
      <c r="B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</row>
    <row r="332" ht="12.75" spans="1:33">
      <c r="A332" s="42"/>
      <c r="B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</row>
    <row r="333" ht="12.75" spans="1:33">
      <c r="A333" s="42"/>
      <c r="B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</row>
    <row r="334" ht="12.75" spans="1:33">
      <c r="A334" s="42"/>
      <c r="B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</row>
    <row r="335" ht="12.75" spans="1:33">
      <c r="A335" s="42"/>
      <c r="B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</row>
    <row r="336" ht="12.75" spans="1:33">
      <c r="A336" s="42"/>
      <c r="B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</row>
    <row r="337" ht="12.75" spans="1:33">
      <c r="A337" s="42"/>
      <c r="B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</row>
    <row r="338" ht="12.75" spans="1:33">
      <c r="A338" s="42"/>
      <c r="B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</row>
    <row r="339" ht="12.75" spans="1:33">
      <c r="A339" s="42"/>
      <c r="B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</row>
    <row r="340" ht="12.75" spans="1:33">
      <c r="A340" s="42"/>
      <c r="B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</row>
    <row r="341" ht="12.75" spans="1:33">
      <c r="A341" s="42"/>
      <c r="B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</row>
    <row r="342" ht="12.75" spans="1:33">
      <c r="A342" s="42"/>
      <c r="B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</row>
    <row r="343" ht="12.75" spans="1:33">
      <c r="A343" s="42"/>
      <c r="B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</row>
    <row r="344" ht="12.75" spans="1:33">
      <c r="A344" s="42"/>
      <c r="B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</row>
    <row r="345" ht="12.75" spans="1:33">
      <c r="A345" s="42"/>
      <c r="B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</row>
    <row r="346" ht="12.75" spans="1:33">
      <c r="A346" s="42"/>
      <c r="B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</row>
    <row r="347" ht="12.75" spans="1:33">
      <c r="A347" s="42"/>
      <c r="B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</row>
    <row r="348" ht="12.75" spans="1:33">
      <c r="A348" s="42"/>
      <c r="B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</row>
    <row r="349" ht="12.75" spans="1:33">
      <c r="A349" s="42"/>
      <c r="B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</row>
    <row r="350" ht="12.75" spans="1:33">
      <c r="A350" s="42"/>
      <c r="B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</row>
    <row r="351" ht="12.75" spans="1:33">
      <c r="A351" s="42"/>
      <c r="B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</row>
    <row r="352" ht="12.75" spans="1:33">
      <c r="A352" s="42"/>
      <c r="B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</row>
    <row r="353" ht="12.75" spans="1:33">
      <c r="A353" s="42"/>
      <c r="B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</row>
    <row r="354" ht="12.75" spans="1:33">
      <c r="A354" s="42"/>
      <c r="B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</row>
    <row r="355" ht="12.75" spans="1:33">
      <c r="A355" s="42"/>
      <c r="B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</row>
    <row r="356" ht="12.75" spans="1:33">
      <c r="A356" s="42"/>
      <c r="B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</row>
    <row r="357" ht="12.75" spans="1:33">
      <c r="A357" s="42"/>
      <c r="B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</row>
    <row r="358" ht="12.75" spans="1:33">
      <c r="A358" s="42"/>
      <c r="B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</row>
    <row r="359" ht="12.75" spans="1:33">
      <c r="A359" s="42"/>
      <c r="B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</row>
    <row r="360" ht="12.75" spans="1:33">
      <c r="A360" s="42"/>
      <c r="B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</row>
    <row r="361" ht="12.75" spans="1:33">
      <c r="A361" s="42"/>
      <c r="B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</row>
    <row r="362" ht="12.75" spans="1:33">
      <c r="A362" s="42"/>
      <c r="B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</row>
    <row r="363" ht="12.75" spans="1:33">
      <c r="A363" s="42"/>
      <c r="B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</row>
    <row r="364" ht="12.75" spans="1:33">
      <c r="A364" s="42"/>
      <c r="B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</row>
    <row r="365" ht="12.75" spans="1:33">
      <c r="A365" s="42"/>
      <c r="B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</row>
    <row r="366" ht="12.75" spans="1:33">
      <c r="A366" s="42"/>
      <c r="B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</row>
    <row r="367" ht="12.75" spans="1:33">
      <c r="A367" s="42"/>
      <c r="B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</row>
    <row r="368" ht="12.75" spans="1:33">
      <c r="A368" s="42"/>
      <c r="B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</row>
    <row r="369" ht="12.75" spans="1:33">
      <c r="A369" s="42"/>
      <c r="B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</row>
    <row r="370" ht="12.75" spans="1:33">
      <c r="A370" s="42"/>
      <c r="B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</row>
    <row r="371" ht="12.75" spans="1:33">
      <c r="A371" s="42"/>
      <c r="B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</row>
    <row r="372" ht="12.75" spans="1:33">
      <c r="A372" s="42"/>
      <c r="B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</row>
    <row r="373" ht="12.75" spans="1:33">
      <c r="A373" s="42"/>
      <c r="B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</row>
    <row r="374" ht="12.75" spans="1:33">
      <c r="A374" s="42"/>
      <c r="B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</row>
    <row r="375" ht="12.75" spans="1:33">
      <c r="A375" s="42"/>
      <c r="B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</row>
    <row r="376" ht="12.75" spans="1:33">
      <c r="A376" s="42"/>
      <c r="B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</row>
    <row r="377" ht="12.75" spans="1:33">
      <c r="A377" s="42"/>
      <c r="B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</row>
    <row r="378" ht="12.75" spans="1:33">
      <c r="A378" s="42"/>
      <c r="B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</row>
    <row r="379" ht="12.75" spans="1:33">
      <c r="A379" s="42"/>
      <c r="B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</row>
    <row r="380" ht="12.75" spans="1:33">
      <c r="A380" s="42"/>
      <c r="B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</row>
    <row r="381" ht="12.75" spans="1:33">
      <c r="A381" s="42"/>
      <c r="B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</row>
    <row r="382" ht="12.75" spans="1:33">
      <c r="A382" s="42"/>
      <c r="B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</row>
    <row r="383" ht="12.75" spans="1:33">
      <c r="A383" s="42"/>
      <c r="B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</row>
    <row r="384" ht="12.75" spans="1:33">
      <c r="A384" s="42"/>
      <c r="B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</row>
    <row r="385" ht="12.75" spans="1:33">
      <c r="A385" s="42"/>
      <c r="B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</row>
    <row r="386" ht="12.75" spans="1:33">
      <c r="A386" s="42"/>
      <c r="B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</row>
    <row r="387" ht="12.75" spans="1:33">
      <c r="A387" s="42"/>
      <c r="B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</row>
    <row r="388" ht="12.75" spans="1:33">
      <c r="A388" s="42"/>
      <c r="B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</row>
    <row r="389" ht="12.75" spans="1:33">
      <c r="A389" s="42"/>
      <c r="B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</row>
    <row r="390" ht="12.75" spans="1:33">
      <c r="A390" s="42"/>
      <c r="B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</row>
    <row r="391" ht="12.75" spans="1:33">
      <c r="A391" s="42"/>
      <c r="B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</row>
    <row r="392" ht="12.75" spans="1:33">
      <c r="A392" s="42"/>
      <c r="B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</row>
    <row r="393" ht="12.75" spans="1:33">
      <c r="A393" s="42"/>
      <c r="B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</row>
    <row r="394" ht="12.75" spans="1:33">
      <c r="A394" s="42"/>
      <c r="B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</row>
    <row r="395" ht="12.75" spans="1:33">
      <c r="A395" s="42"/>
      <c r="B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</row>
    <row r="396" ht="12.75" spans="1:33">
      <c r="A396" s="42"/>
      <c r="B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</row>
    <row r="397" ht="12.75" spans="1:33">
      <c r="A397" s="42"/>
      <c r="B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</row>
    <row r="398" ht="12.75" spans="1:33">
      <c r="A398" s="42"/>
      <c r="B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</row>
    <row r="399" ht="12.75" spans="1:33">
      <c r="A399" s="42"/>
      <c r="B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</row>
    <row r="400" ht="12.75" spans="1:33">
      <c r="A400" s="42"/>
      <c r="B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</row>
    <row r="401" ht="12.75" spans="1:33">
      <c r="A401" s="42"/>
      <c r="B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</row>
    <row r="402" ht="12.75" spans="1:33">
      <c r="A402" s="42"/>
      <c r="B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</row>
    <row r="403" ht="12.75" spans="1:33">
      <c r="A403" s="42"/>
      <c r="B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</row>
    <row r="404" ht="12.75" spans="1:33">
      <c r="A404" s="42"/>
      <c r="B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</row>
    <row r="405" ht="12.75" spans="1:33">
      <c r="A405" s="42"/>
      <c r="B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</row>
    <row r="406" ht="12.75" spans="1:33">
      <c r="A406" s="42"/>
      <c r="B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</row>
    <row r="407" ht="12.75" spans="1:33">
      <c r="A407" s="42"/>
      <c r="B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</row>
    <row r="408" ht="12.75" spans="1:33">
      <c r="A408" s="42"/>
      <c r="B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</row>
    <row r="409" ht="12.75" spans="1:33">
      <c r="A409" s="42"/>
      <c r="B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</row>
    <row r="410" ht="12.75" spans="1:33">
      <c r="A410" s="42"/>
      <c r="B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</row>
    <row r="411" ht="12.75" spans="1:33">
      <c r="A411" s="42"/>
      <c r="B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</row>
    <row r="412" ht="12.75" spans="1:33">
      <c r="A412" s="42"/>
      <c r="B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</row>
    <row r="413" ht="12.75" spans="1:33">
      <c r="A413" s="42"/>
      <c r="B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</row>
    <row r="414" ht="12.75" spans="1:33">
      <c r="A414" s="42"/>
      <c r="B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</row>
    <row r="415" ht="12.75" spans="1:33">
      <c r="A415" s="42"/>
      <c r="B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</row>
    <row r="416" ht="12.75" spans="1:33">
      <c r="A416" s="42"/>
      <c r="B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</row>
    <row r="417" ht="12.75" spans="1:33">
      <c r="A417" s="42"/>
      <c r="B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</row>
    <row r="418" ht="12.75" spans="1:33">
      <c r="A418" s="42"/>
      <c r="B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</row>
    <row r="419" ht="12.75" spans="1:33">
      <c r="A419" s="42"/>
      <c r="B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</row>
    <row r="420" ht="12.75" spans="1:33">
      <c r="A420" s="42"/>
      <c r="B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</row>
    <row r="421" ht="12.75" spans="1:33">
      <c r="A421" s="42"/>
      <c r="B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</row>
    <row r="422" ht="12.75" spans="1:33">
      <c r="A422" s="42"/>
      <c r="B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</row>
    <row r="423" ht="12.75" spans="1:33">
      <c r="A423" s="42"/>
      <c r="B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</row>
    <row r="424" ht="12.75" spans="1:33">
      <c r="A424" s="42"/>
      <c r="B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</row>
    <row r="425" ht="12.75" spans="1:33">
      <c r="A425" s="42"/>
      <c r="B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</row>
    <row r="426" ht="12.75" spans="1:33">
      <c r="A426" s="42"/>
      <c r="B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</row>
    <row r="427" ht="12.75" spans="1:33">
      <c r="A427" s="42"/>
      <c r="B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</row>
    <row r="428" ht="12.75" spans="1:33">
      <c r="A428" s="42"/>
      <c r="B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</row>
    <row r="429" ht="12.75" spans="1:33">
      <c r="A429" s="42"/>
      <c r="B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</row>
    <row r="430" ht="12.75" spans="1:33">
      <c r="A430" s="42"/>
      <c r="B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</row>
    <row r="431" ht="12.75" spans="1:33">
      <c r="A431" s="42"/>
      <c r="B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</row>
    <row r="432" ht="12.75" spans="1:33">
      <c r="A432" s="42"/>
      <c r="B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</row>
    <row r="433" ht="12.75" spans="1:33">
      <c r="A433" s="42"/>
      <c r="B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</row>
    <row r="434" ht="12.75" spans="1:33">
      <c r="A434" s="42"/>
      <c r="B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</row>
    <row r="435" ht="12.75" spans="1:33">
      <c r="A435" s="42"/>
      <c r="B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</row>
    <row r="436" ht="12.75" spans="1:33">
      <c r="A436" s="42"/>
      <c r="B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</row>
    <row r="437" ht="12.75" spans="1:33">
      <c r="A437" s="42"/>
      <c r="B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</row>
    <row r="438" ht="12.75" spans="1:33">
      <c r="A438" s="42"/>
      <c r="B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</row>
    <row r="439" ht="12.75" spans="1:33">
      <c r="A439" s="42"/>
      <c r="B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</row>
    <row r="440" ht="12.75" spans="1:33">
      <c r="A440" s="42"/>
      <c r="B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</row>
    <row r="441" ht="12.75" spans="1:33">
      <c r="A441" s="42"/>
      <c r="B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</row>
    <row r="442" ht="12.75" spans="1:33">
      <c r="A442" s="42"/>
      <c r="B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</row>
    <row r="443" ht="12.75" spans="1:33">
      <c r="A443" s="42"/>
      <c r="B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</row>
    <row r="444" ht="12.75" spans="1:33">
      <c r="A444" s="42"/>
      <c r="B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</row>
    <row r="445" ht="12.75" spans="1:33">
      <c r="A445" s="42"/>
      <c r="B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</row>
    <row r="446" ht="12.75" spans="1:33">
      <c r="A446" s="42"/>
      <c r="B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</row>
    <row r="447" ht="12.75" spans="1:33">
      <c r="A447" s="42"/>
      <c r="B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</row>
    <row r="448" ht="12.75" spans="1:33">
      <c r="A448" s="42"/>
      <c r="B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</row>
    <row r="449" ht="12.75" spans="1:33">
      <c r="A449" s="42"/>
      <c r="B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</row>
    <row r="450" ht="12.75" spans="1:33">
      <c r="A450" s="42"/>
      <c r="B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</row>
    <row r="451" ht="12.75" spans="1:33">
      <c r="A451" s="42"/>
      <c r="B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</row>
    <row r="452" ht="12.75" spans="1:33">
      <c r="A452" s="42"/>
      <c r="B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</row>
    <row r="453" ht="12.75" spans="1:33">
      <c r="A453" s="42"/>
      <c r="B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</row>
    <row r="454" ht="12.75" spans="1:33">
      <c r="A454" s="42"/>
      <c r="B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</row>
    <row r="455" ht="12.75" spans="1:33">
      <c r="A455" s="42"/>
      <c r="B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</row>
    <row r="456" ht="12.75" spans="1:33">
      <c r="A456" s="42"/>
      <c r="B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</row>
    <row r="457" ht="12.75" spans="1:33">
      <c r="A457" s="42"/>
      <c r="B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</row>
    <row r="458" ht="12.75" spans="1:33">
      <c r="A458" s="42"/>
      <c r="B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</row>
    <row r="459" ht="12.75" spans="1:33">
      <c r="A459" s="42"/>
      <c r="B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</row>
    <row r="460" ht="12.75" spans="1:33">
      <c r="A460" s="42"/>
      <c r="B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</row>
    <row r="461" ht="12.75" spans="1:33">
      <c r="A461" s="42"/>
      <c r="B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</row>
    <row r="462" ht="12.75" spans="1:33">
      <c r="A462" s="42"/>
      <c r="B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</row>
    <row r="463" ht="12.75" spans="1:33">
      <c r="A463" s="42"/>
      <c r="B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</row>
    <row r="464" ht="12.75" spans="1:33">
      <c r="A464" s="42"/>
      <c r="B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</row>
    <row r="465" ht="12.75" spans="1:33">
      <c r="A465" s="42"/>
      <c r="B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</row>
    <row r="466" ht="12.75" spans="1:33">
      <c r="A466" s="42"/>
      <c r="B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</row>
    <row r="467" ht="12.75" spans="1:33">
      <c r="A467" s="42"/>
      <c r="B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</row>
    <row r="468" ht="12.75" spans="1:33">
      <c r="A468" s="42"/>
      <c r="B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</row>
    <row r="469" ht="12.75" spans="1:33">
      <c r="A469" s="42"/>
      <c r="B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</row>
    <row r="470" ht="12.75" spans="1:33">
      <c r="A470" s="42"/>
      <c r="B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</row>
    <row r="471" ht="12.75" spans="1:33">
      <c r="A471" s="42"/>
      <c r="B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</row>
    <row r="472" ht="12.75" spans="1:33">
      <c r="A472" s="42"/>
      <c r="B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</row>
    <row r="473" ht="12.75" spans="1:33">
      <c r="A473" s="42"/>
      <c r="B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</row>
    <row r="474" ht="12.75" spans="1:33">
      <c r="A474" s="42"/>
      <c r="B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</row>
    <row r="475" ht="12.75" spans="1:33">
      <c r="A475" s="42"/>
      <c r="B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</row>
    <row r="476" ht="12.75" spans="1:33">
      <c r="A476" s="42"/>
      <c r="B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</row>
    <row r="477" ht="12.75" spans="1:33">
      <c r="A477" s="42"/>
      <c r="B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</row>
    <row r="478" ht="12.75" spans="1:33">
      <c r="A478" s="42"/>
      <c r="B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</row>
    <row r="479" ht="12.75" spans="1:33">
      <c r="A479" s="42"/>
      <c r="B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</row>
    <row r="480" ht="12.75" spans="1:33">
      <c r="A480" s="42"/>
      <c r="B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</row>
    <row r="481" ht="12.75" spans="1:33">
      <c r="A481" s="42"/>
      <c r="B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</row>
    <row r="482" ht="12.75" spans="1:33">
      <c r="A482" s="42"/>
      <c r="B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</row>
    <row r="483" ht="12.75" spans="1:33">
      <c r="A483" s="42"/>
      <c r="B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</row>
    <row r="484" ht="12.75" spans="1:33">
      <c r="A484" s="42"/>
      <c r="B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</row>
    <row r="485" ht="12.75" spans="1:33">
      <c r="A485" s="42"/>
      <c r="B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</row>
    <row r="486" ht="12.75" spans="1:33">
      <c r="A486" s="42"/>
      <c r="B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</row>
    <row r="487" ht="12.75" spans="1:33">
      <c r="A487" s="42"/>
      <c r="B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</row>
    <row r="488" ht="12.75" spans="1:33">
      <c r="A488" s="42"/>
      <c r="B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</row>
    <row r="489" ht="12.75" spans="1:33">
      <c r="A489" s="42"/>
      <c r="B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</row>
    <row r="490" ht="12.75" spans="1:33">
      <c r="A490" s="42"/>
      <c r="B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</row>
    <row r="491" ht="12.75" spans="1:33">
      <c r="A491" s="42"/>
      <c r="B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</row>
    <row r="492" ht="12.75" spans="1:33">
      <c r="A492" s="42"/>
      <c r="B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</row>
    <row r="493" ht="12.75" spans="1:33">
      <c r="A493" s="42"/>
      <c r="B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</row>
    <row r="494" ht="12.75" spans="1:33">
      <c r="A494" s="42"/>
      <c r="B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</row>
    <row r="495" ht="12.75" spans="1:33">
      <c r="A495" s="42"/>
      <c r="B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</row>
    <row r="496" ht="12.75" spans="1:33">
      <c r="A496" s="42"/>
      <c r="B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</row>
    <row r="497" ht="12.75" spans="1:33">
      <c r="A497" s="42"/>
      <c r="B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</row>
    <row r="498" ht="12.75" spans="1:33">
      <c r="A498" s="42"/>
      <c r="B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</row>
    <row r="499" ht="12.75" spans="1:33">
      <c r="A499" s="42"/>
      <c r="B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</row>
    <row r="500" ht="12.75" spans="1:33">
      <c r="A500" s="42"/>
      <c r="B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</row>
    <row r="501" ht="12.75" spans="1:33">
      <c r="A501" s="42"/>
      <c r="B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</row>
    <row r="502" ht="12.75" spans="1:33">
      <c r="A502" s="42"/>
      <c r="B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</row>
    <row r="503" ht="12.75" spans="1:33">
      <c r="A503" s="42"/>
      <c r="B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</row>
    <row r="504" ht="12.75" spans="1:33">
      <c r="A504" s="42"/>
      <c r="B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</row>
    <row r="505" ht="12.75" spans="1:33">
      <c r="A505" s="42"/>
      <c r="B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</row>
    <row r="506" ht="12.75" spans="1:33">
      <c r="A506" s="42"/>
      <c r="B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</row>
    <row r="507" ht="12.75" spans="1:33">
      <c r="A507" s="42"/>
      <c r="B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</row>
    <row r="508" ht="12.75" spans="1:33">
      <c r="A508" s="42"/>
      <c r="B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</row>
    <row r="509" ht="12.75" spans="1:33">
      <c r="A509" s="42"/>
      <c r="B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</row>
    <row r="510" ht="12.75" spans="1:33">
      <c r="A510" s="42"/>
      <c r="B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</row>
    <row r="511" ht="12.75" spans="1:33">
      <c r="A511" s="42"/>
      <c r="B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</row>
    <row r="512" ht="12.75" spans="1:33">
      <c r="A512" s="42"/>
      <c r="B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</row>
    <row r="513" ht="12.75" spans="1:33">
      <c r="A513" s="42"/>
      <c r="B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</row>
    <row r="514" ht="12.75" spans="1:33">
      <c r="A514" s="42"/>
      <c r="B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</row>
    <row r="515" ht="12.75" spans="1:33">
      <c r="A515" s="42"/>
      <c r="B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</row>
    <row r="516" ht="12.75" spans="1:33">
      <c r="A516" s="42"/>
      <c r="B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</row>
    <row r="517" ht="12.75" spans="1:33">
      <c r="A517" s="42"/>
      <c r="B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</row>
    <row r="518" ht="12.75" spans="1:33">
      <c r="A518" s="42"/>
      <c r="B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</row>
    <row r="519" ht="12.75" spans="1:33">
      <c r="A519" s="42"/>
      <c r="B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</row>
    <row r="520" ht="12.75" spans="1:33">
      <c r="A520" s="42"/>
      <c r="B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</row>
    <row r="521" ht="12.75" spans="1:33">
      <c r="A521" s="42"/>
      <c r="B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</row>
    <row r="522" ht="12.75" spans="1:33">
      <c r="A522" s="42"/>
      <c r="B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</row>
    <row r="523" ht="12.75" spans="1:33">
      <c r="A523" s="42"/>
      <c r="B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</row>
    <row r="524" ht="12.75" spans="1:33">
      <c r="A524" s="42"/>
      <c r="B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</row>
    <row r="525" ht="12.75" spans="1:33">
      <c r="A525" s="42"/>
      <c r="B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</row>
    <row r="526" ht="12.75" spans="1:33">
      <c r="A526" s="42"/>
      <c r="B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</row>
    <row r="527" ht="12.75" spans="1:33">
      <c r="A527" s="42"/>
      <c r="B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</row>
    <row r="528" ht="12.75" spans="1:33">
      <c r="A528" s="42"/>
      <c r="B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</row>
    <row r="529" ht="12.75" spans="1:33">
      <c r="A529" s="42"/>
      <c r="B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</row>
    <row r="530" ht="12.75" spans="1:33">
      <c r="A530" s="42"/>
      <c r="B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</row>
    <row r="531" ht="12.75" spans="1:33">
      <c r="A531" s="42"/>
      <c r="B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</row>
    <row r="532" ht="12.75" spans="1:33">
      <c r="A532" s="42"/>
      <c r="B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</row>
    <row r="533" ht="12.75" spans="1:33">
      <c r="A533" s="42"/>
      <c r="B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</row>
    <row r="534" ht="12.75" spans="1:33">
      <c r="A534" s="42"/>
      <c r="B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</row>
    <row r="535" ht="12.75" spans="1:33">
      <c r="A535" s="42"/>
      <c r="B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</row>
    <row r="536" ht="12.75" spans="1:33">
      <c r="A536" s="42"/>
      <c r="B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</row>
    <row r="537" ht="12.75" spans="1:33">
      <c r="A537" s="42"/>
      <c r="B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</row>
    <row r="538" ht="12.75" spans="1:33">
      <c r="A538" s="42"/>
      <c r="B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</row>
    <row r="539" ht="12.75" spans="1:33">
      <c r="A539" s="42"/>
      <c r="B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</row>
    <row r="540" ht="12.75" spans="1:33">
      <c r="A540" s="42"/>
      <c r="B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</row>
    <row r="541" ht="12.75" spans="1:33">
      <c r="A541" s="42"/>
      <c r="B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</row>
    <row r="542" ht="12.75" spans="1:33">
      <c r="A542" s="42"/>
      <c r="B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</row>
    <row r="543" ht="12.75" spans="1:33">
      <c r="A543" s="42"/>
      <c r="B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</row>
    <row r="544" ht="12.75" spans="1:33">
      <c r="A544" s="42"/>
      <c r="B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</row>
    <row r="545" ht="12.75" spans="1:33">
      <c r="A545" s="42"/>
      <c r="B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</row>
    <row r="546" ht="12.75" spans="1:33">
      <c r="A546" s="42"/>
      <c r="B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</row>
    <row r="547" ht="12.75" spans="1:33">
      <c r="A547" s="42"/>
      <c r="B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</row>
    <row r="548" ht="12.75" spans="1:33">
      <c r="A548" s="42"/>
      <c r="B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</row>
    <row r="549" ht="12.75" spans="1:33">
      <c r="A549" s="42"/>
      <c r="B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</row>
    <row r="550" ht="12.75" spans="1:33">
      <c r="A550" s="42"/>
      <c r="B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</row>
    <row r="551" ht="12.75" spans="1:33">
      <c r="A551" s="42"/>
      <c r="B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</row>
    <row r="552" ht="12.75" spans="1:33">
      <c r="A552" s="42"/>
      <c r="B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</row>
    <row r="553" ht="12.75" spans="1:33">
      <c r="A553" s="42"/>
      <c r="B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</row>
    <row r="554" ht="12.75" spans="1:33">
      <c r="A554" s="42"/>
      <c r="B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</row>
    <row r="555" ht="12.75" spans="1:33">
      <c r="A555" s="42"/>
      <c r="B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</row>
    <row r="556" ht="12.75" spans="1:33">
      <c r="A556" s="42"/>
      <c r="B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</row>
    <row r="557" ht="12.75" spans="1:33">
      <c r="A557" s="42"/>
      <c r="B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</row>
    <row r="558" ht="12.75" spans="1:33">
      <c r="A558" s="42"/>
      <c r="B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</row>
    <row r="559" ht="12.75" spans="1:33">
      <c r="A559" s="42"/>
      <c r="B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</row>
    <row r="560" ht="12.75" spans="1:33">
      <c r="A560" s="42"/>
      <c r="B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</row>
    <row r="561" ht="12.75" spans="1:33">
      <c r="A561" s="42"/>
      <c r="B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</row>
    <row r="562" ht="12.75" spans="1:33">
      <c r="A562" s="42"/>
      <c r="B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</row>
    <row r="563" ht="12.75" spans="1:33">
      <c r="A563" s="42"/>
      <c r="B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</row>
    <row r="564" ht="12.75" spans="1:33">
      <c r="A564" s="42"/>
      <c r="B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</row>
    <row r="565" ht="12.75" spans="1:33">
      <c r="A565" s="42"/>
      <c r="B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</row>
    <row r="566" ht="12.75" spans="1:33">
      <c r="A566" s="42"/>
      <c r="B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</row>
    <row r="567" ht="12.75" spans="1:33">
      <c r="A567" s="42"/>
      <c r="B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</row>
    <row r="568" ht="12.75" spans="1:33">
      <c r="A568" s="42"/>
      <c r="B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</row>
    <row r="569" ht="12.75" spans="1:33">
      <c r="A569" s="42"/>
      <c r="B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</row>
    <row r="570" ht="12.75" spans="1:33">
      <c r="A570" s="42"/>
      <c r="B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</row>
    <row r="571" ht="12.75" spans="1:33">
      <c r="A571" s="42"/>
      <c r="B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</row>
    <row r="572" ht="12.75" spans="1:33">
      <c r="A572" s="42"/>
      <c r="B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</row>
    <row r="573" ht="12.75" spans="1:33">
      <c r="A573" s="42"/>
      <c r="B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</row>
    <row r="574" ht="12.75" spans="1:33">
      <c r="A574" s="42"/>
      <c r="B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</row>
    <row r="575" ht="12.75" spans="1:33">
      <c r="A575" s="42"/>
      <c r="B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</row>
    <row r="576" ht="12.75" spans="1:33">
      <c r="A576" s="42"/>
      <c r="B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</row>
    <row r="577" ht="12.75" spans="1:33">
      <c r="A577" s="42"/>
      <c r="B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</row>
    <row r="578" ht="12.75" spans="1:33">
      <c r="A578" s="42"/>
      <c r="B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</row>
    <row r="579" ht="12.75" spans="1:33">
      <c r="A579" s="42"/>
      <c r="B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</row>
    <row r="580" ht="12.75" spans="1:33">
      <c r="A580" s="42"/>
      <c r="B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</row>
    <row r="581" ht="12.75" spans="1:33">
      <c r="A581" s="42"/>
      <c r="B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</row>
    <row r="582" ht="12.75" spans="1:33">
      <c r="A582" s="42"/>
      <c r="B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</row>
    <row r="583" ht="12.75" spans="1:33">
      <c r="A583" s="42"/>
      <c r="B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</row>
    <row r="584" ht="12.75" spans="1:33">
      <c r="A584" s="42"/>
      <c r="B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</row>
    <row r="585" ht="12.75" spans="1:33">
      <c r="A585" s="42"/>
      <c r="B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</row>
    <row r="586" ht="12.75" spans="1:33">
      <c r="A586" s="42"/>
      <c r="B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</row>
    <row r="587" ht="12.75" spans="1:33">
      <c r="A587" s="42"/>
      <c r="B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</row>
    <row r="588" ht="12.75" spans="1:33">
      <c r="A588" s="42"/>
      <c r="B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</row>
    <row r="589" ht="12.75" spans="1:33">
      <c r="A589" s="42"/>
      <c r="B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</row>
    <row r="590" ht="12.75" spans="1:33">
      <c r="A590" s="42"/>
      <c r="B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</row>
    <row r="591" ht="12.75" spans="1:33">
      <c r="A591" s="42"/>
      <c r="B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</row>
    <row r="592" ht="12.75" spans="1:33">
      <c r="A592" s="42"/>
      <c r="B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</row>
    <row r="593" ht="12.75" spans="1:33">
      <c r="A593" s="42"/>
      <c r="B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</row>
    <row r="594" ht="12.75" spans="1:33">
      <c r="A594" s="42"/>
      <c r="B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</row>
    <row r="595" ht="12.75" spans="1:33">
      <c r="A595" s="42"/>
      <c r="B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</row>
    <row r="596" ht="12.75" spans="1:33">
      <c r="A596" s="42"/>
      <c r="B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</row>
    <row r="597" ht="12.75" spans="1:33">
      <c r="A597" s="42"/>
      <c r="B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</row>
    <row r="598" ht="12.75" spans="1:33">
      <c r="A598" s="42"/>
      <c r="B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</row>
    <row r="599" ht="12.75" spans="1:33">
      <c r="A599" s="42"/>
      <c r="B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</row>
    <row r="600" ht="12.75" spans="1:33">
      <c r="A600" s="42"/>
      <c r="B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</row>
    <row r="601" ht="12.75" spans="1:33">
      <c r="A601" s="42"/>
      <c r="B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</row>
    <row r="602" ht="12.75" spans="1:33">
      <c r="A602" s="42"/>
      <c r="B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</row>
    <row r="603" ht="12.75" spans="1:33">
      <c r="A603" s="42"/>
      <c r="B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</row>
    <row r="604" ht="12.75" spans="1:33">
      <c r="A604" s="42"/>
      <c r="B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</row>
    <row r="605" ht="12.75" spans="1:33">
      <c r="A605" s="42"/>
      <c r="B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</row>
    <row r="606" ht="12.75" spans="1:33">
      <c r="A606" s="42"/>
      <c r="B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</row>
    <row r="607" ht="12.75" spans="1:33">
      <c r="A607" s="42"/>
      <c r="B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</row>
    <row r="608" ht="12.75" spans="1:33">
      <c r="A608" s="42"/>
      <c r="B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</row>
    <row r="609" ht="12.75" spans="1:33">
      <c r="A609" s="42"/>
      <c r="B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</row>
    <row r="610" ht="12.75" spans="1:33">
      <c r="A610" s="42"/>
      <c r="B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</row>
    <row r="611" ht="12.75" spans="1:33">
      <c r="A611" s="42"/>
      <c r="B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</row>
    <row r="612" ht="12.75" spans="1:33">
      <c r="A612" s="42"/>
      <c r="B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</row>
    <row r="613" ht="12.75" spans="1:33">
      <c r="A613" s="42"/>
      <c r="B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</row>
    <row r="614" ht="12.75" spans="1:33">
      <c r="A614" s="42"/>
      <c r="B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</row>
    <row r="615" ht="12.75" spans="1:33">
      <c r="A615" s="42"/>
      <c r="B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</row>
    <row r="616" ht="12.75" spans="1:33">
      <c r="A616" s="42"/>
      <c r="B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</row>
    <row r="617" ht="12.75" spans="1:33">
      <c r="A617" s="42"/>
      <c r="B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</row>
    <row r="618" ht="12.75" spans="1:33">
      <c r="A618" s="42"/>
      <c r="B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</row>
    <row r="619" ht="12.75" spans="1:33">
      <c r="A619" s="42"/>
      <c r="B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</row>
    <row r="620" ht="12.75" spans="1:33">
      <c r="A620" s="42"/>
      <c r="B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</row>
    <row r="621" ht="12.75" spans="1:33">
      <c r="A621" s="42"/>
      <c r="B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</row>
    <row r="622" ht="12.75" spans="1:33">
      <c r="A622" s="42"/>
      <c r="B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</row>
    <row r="623" ht="12.75" spans="1:33">
      <c r="A623" s="42"/>
      <c r="B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</row>
    <row r="624" ht="12.75" spans="1:33">
      <c r="A624" s="42"/>
      <c r="B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</row>
    <row r="625" ht="12.75" spans="1:33">
      <c r="A625" s="42"/>
      <c r="B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</row>
    <row r="626" ht="12.75" spans="1:33">
      <c r="A626" s="42"/>
      <c r="B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</row>
    <row r="627" ht="12.75" spans="1:33">
      <c r="A627" s="42"/>
      <c r="B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</row>
    <row r="628" ht="12.75" spans="1:33">
      <c r="A628" s="42"/>
      <c r="B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</row>
    <row r="629" ht="12.75" spans="1:33">
      <c r="A629" s="42"/>
      <c r="B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</row>
    <row r="630" ht="12.75" spans="1:33">
      <c r="A630" s="42"/>
      <c r="B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</row>
    <row r="631" ht="12.75" spans="1:33">
      <c r="A631" s="42"/>
      <c r="B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</row>
    <row r="632" ht="12.75" spans="1:33">
      <c r="A632" s="42"/>
      <c r="B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</row>
    <row r="633" ht="12.75" spans="1:33">
      <c r="A633" s="42"/>
      <c r="B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</row>
    <row r="634" ht="12.75" spans="1:33">
      <c r="A634" s="42"/>
      <c r="B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</row>
    <row r="635" ht="12.75" spans="1:33">
      <c r="A635" s="42"/>
      <c r="B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</row>
    <row r="636" ht="12.75" spans="1:33">
      <c r="A636" s="42"/>
      <c r="B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</row>
    <row r="637" ht="12.75" spans="1:33">
      <c r="A637" s="42"/>
      <c r="B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</row>
    <row r="638" ht="12.75" spans="1:33">
      <c r="A638" s="42"/>
      <c r="B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</row>
    <row r="639" ht="12.75" spans="1:33">
      <c r="A639" s="42"/>
      <c r="B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</row>
    <row r="640" ht="12.75" spans="1:33">
      <c r="A640" s="42"/>
      <c r="B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</row>
    <row r="641" ht="12.75" spans="1:33">
      <c r="A641" s="42"/>
      <c r="B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</row>
    <row r="642" ht="12.75" spans="1:33">
      <c r="A642" s="42"/>
      <c r="B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</row>
    <row r="643" ht="12.75" spans="1:33">
      <c r="A643" s="42"/>
      <c r="B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</row>
    <row r="644" ht="12.75" spans="1:33">
      <c r="A644" s="42"/>
      <c r="B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</row>
    <row r="645" ht="12.75" spans="1:33">
      <c r="A645" s="42"/>
      <c r="B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</row>
    <row r="646" ht="12.75" spans="1:33">
      <c r="A646" s="42"/>
      <c r="B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</row>
    <row r="647" ht="12.75" spans="1:33">
      <c r="A647" s="42"/>
      <c r="B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</row>
    <row r="648" ht="12.75" spans="1:33">
      <c r="A648" s="42"/>
      <c r="B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</row>
    <row r="649" ht="12.75" spans="1:33">
      <c r="A649" s="42"/>
      <c r="B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</row>
    <row r="650" ht="12.75" spans="1:33">
      <c r="A650" s="42"/>
      <c r="B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</row>
    <row r="651" ht="12.75" spans="1:33">
      <c r="A651" s="42"/>
      <c r="B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</row>
    <row r="652" ht="12.75" spans="1:33">
      <c r="A652" s="42"/>
      <c r="B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</row>
    <row r="653" ht="12.75" spans="1:33">
      <c r="A653" s="42"/>
      <c r="B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</row>
    <row r="654" ht="12.75" spans="1:33">
      <c r="A654" s="42"/>
      <c r="B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</row>
    <row r="655" ht="12.75" spans="1:33">
      <c r="A655" s="42"/>
      <c r="B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</row>
    <row r="656" ht="12.75" spans="1:33">
      <c r="A656" s="42"/>
      <c r="B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</row>
    <row r="657" ht="12.75" spans="1:33">
      <c r="A657" s="42"/>
      <c r="B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</row>
    <row r="658" ht="12.75" spans="1:33">
      <c r="A658" s="42"/>
      <c r="B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</row>
    <row r="659" ht="12.75" spans="1:33">
      <c r="A659" s="42"/>
      <c r="B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</row>
    <row r="660" ht="12.75" spans="1:33">
      <c r="A660" s="42"/>
      <c r="B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</row>
    <row r="661" ht="12.75" spans="1:33">
      <c r="A661" s="42"/>
      <c r="B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</row>
    <row r="662" ht="12.75" spans="1:33">
      <c r="A662" s="42"/>
      <c r="B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</row>
    <row r="663" ht="12.75" spans="1:33">
      <c r="A663" s="42"/>
      <c r="B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</row>
    <row r="664" ht="12.75" spans="1:33">
      <c r="A664" s="42"/>
      <c r="B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</row>
    <row r="665" ht="12.75" spans="1:33">
      <c r="A665" s="42"/>
      <c r="B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</row>
    <row r="666" ht="12.75" spans="1:33">
      <c r="A666" s="42"/>
      <c r="B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</row>
    <row r="667" ht="12.75" spans="1:33">
      <c r="A667" s="42"/>
      <c r="B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</row>
    <row r="668" ht="12.75" spans="1:33">
      <c r="A668" s="42"/>
      <c r="B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</row>
    <row r="669" ht="12.75" spans="1:33">
      <c r="A669" s="42"/>
      <c r="B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</row>
    <row r="670" ht="12.75" spans="1:33">
      <c r="A670" s="42"/>
      <c r="B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</row>
    <row r="671" ht="12.75" spans="1:33">
      <c r="A671" s="42"/>
      <c r="B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</row>
    <row r="672" ht="12.75" spans="1:33">
      <c r="A672" s="42"/>
      <c r="B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</row>
    <row r="673" ht="12.75" spans="1:33">
      <c r="A673" s="42"/>
      <c r="B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</row>
    <row r="674" ht="12.75" spans="1:33">
      <c r="A674" s="42"/>
      <c r="B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</row>
    <row r="675" ht="12.75" spans="1:33">
      <c r="A675" s="42"/>
      <c r="B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</row>
    <row r="676" ht="12.75" spans="1:33">
      <c r="A676" s="42"/>
      <c r="B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</row>
    <row r="677" ht="12.75" spans="1:33">
      <c r="A677" s="42"/>
      <c r="B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</row>
    <row r="678" ht="12.75" spans="1:33">
      <c r="A678" s="42"/>
      <c r="B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</row>
    <row r="679" ht="12.75" spans="1:33">
      <c r="A679" s="42"/>
      <c r="B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</row>
    <row r="680" ht="12.75" spans="1:33">
      <c r="A680" s="42"/>
      <c r="B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</row>
    <row r="681" ht="12.75" spans="1:33">
      <c r="A681" s="42"/>
      <c r="B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</row>
    <row r="682" ht="12.75" spans="1:33">
      <c r="A682" s="42"/>
      <c r="B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</row>
    <row r="683" ht="12.75" spans="1:33">
      <c r="A683" s="42"/>
      <c r="B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</row>
    <row r="684" ht="12.75" spans="1:33">
      <c r="A684" s="42"/>
      <c r="B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</row>
    <row r="685" ht="12.75" spans="1:33">
      <c r="A685" s="42"/>
      <c r="B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</row>
    <row r="686" ht="12.75" spans="1:33">
      <c r="A686" s="42"/>
      <c r="B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</row>
    <row r="687" ht="12.75" spans="1:33">
      <c r="A687" s="42"/>
      <c r="B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</row>
    <row r="688" ht="12.75" spans="1:33">
      <c r="A688" s="42"/>
      <c r="B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</row>
    <row r="689" ht="12.75" spans="1:33">
      <c r="A689" s="42"/>
      <c r="B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</row>
    <row r="690" ht="12.75" spans="1:33">
      <c r="A690" s="42"/>
      <c r="B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</row>
    <row r="691" ht="12.75" spans="1:33">
      <c r="A691" s="42"/>
      <c r="B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</row>
    <row r="692" ht="12.75" spans="1:33">
      <c r="A692" s="42"/>
      <c r="B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</row>
    <row r="693" ht="12.75" spans="1:33">
      <c r="A693" s="42"/>
      <c r="B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</row>
    <row r="694" ht="12.75" spans="1:33">
      <c r="A694" s="42"/>
      <c r="B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</row>
    <row r="695" ht="12.75" spans="1:33">
      <c r="A695" s="42"/>
      <c r="B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</row>
    <row r="696" ht="12.75" spans="1:33">
      <c r="A696" s="42"/>
      <c r="B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</row>
    <row r="697" ht="12.75" spans="1:33">
      <c r="A697" s="42"/>
      <c r="B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</row>
    <row r="698" ht="12.75" spans="1:33">
      <c r="A698" s="42"/>
      <c r="B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</row>
    <row r="699" ht="12.75" spans="1:33">
      <c r="A699" s="42"/>
      <c r="B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</row>
    <row r="700" ht="12.75" spans="1:33">
      <c r="A700" s="42"/>
      <c r="B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</row>
    <row r="701" ht="12.75" spans="1:33">
      <c r="A701" s="42"/>
      <c r="B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</row>
    <row r="702" ht="12.75" spans="1:33">
      <c r="A702" s="42"/>
      <c r="B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</row>
    <row r="703" ht="12.75" spans="1:33">
      <c r="A703" s="42"/>
      <c r="B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</row>
    <row r="704" ht="12.75" spans="1:33">
      <c r="A704" s="42"/>
      <c r="B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</row>
    <row r="705" ht="12.75" spans="1:33">
      <c r="A705" s="42"/>
      <c r="B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</row>
    <row r="706" ht="12.75" spans="1:33">
      <c r="A706" s="42"/>
      <c r="B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</row>
    <row r="707" ht="12.75" spans="1:33">
      <c r="A707" s="42"/>
      <c r="B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</row>
    <row r="708" ht="12.75" spans="1:33">
      <c r="A708" s="42"/>
      <c r="B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</row>
    <row r="709" ht="12.75" spans="1:33">
      <c r="A709" s="42"/>
      <c r="B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</row>
    <row r="710" ht="12.75" spans="1:33">
      <c r="A710" s="42"/>
      <c r="B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</row>
    <row r="711" ht="12.75" spans="1:33">
      <c r="A711" s="42"/>
      <c r="B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</row>
    <row r="712" ht="12.75" spans="1:33">
      <c r="A712" s="42"/>
      <c r="B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</row>
    <row r="713" ht="12.75" spans="1:33">
      <c r="A713" s="42"/>
      <c r="B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</row>
    <row r="714" ht="12.75" spans="1:33">
      <c r="A714" s="42"/>
      <c r="B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</row>
    <row r="715" ht="12.75" spans="1:33">
      <c r="A715" s="42"/>
      <c r="B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</row>
    <row r="716" ht="12.75" spans="1:33">
      <c r="A716" s="42"/>
      <c r="B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</row>
    <row r="717" ht="12.75" spans="1:33">
      <c r="A717" s="42"/>
      <c r="B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</row>
    <row r="718" ht="12.75" spans="1:33">
      <c r="A718" s="42"/>
      <c r="B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</row>
    <row r="719" ht="12.75" spans="1:33">
      <c r="A719" s="42"/>
      <c r="B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</row>
    <row r="720" ht="12.75" spans="1:33">
      <c r="A720" s="42"/>
      <c r="B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</row>
    <row r="721" ht="12.75" spans="1:33">
      <c r="A721" s="42"/>
      <c r="B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</row>
    <row r="722" ht="12.75" spans="1:33">
      <c r="A722" s="42"/>
      <c r="B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</row>
    <row r="723" ht="12.75" spans="1:33">
      <c r="A723" s="42"/>
      <c r="B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</row>
    <row r="724" ht="12.75" spans="1:33">
      <c r="A724" s="42"/>
      <c r="B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</row>
    <row r="725" ht="12.75" spans="1:33">
      <c r="A725" s="42"/>
      <c r="B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</row>
    <row r="726" ht="12.75" spans="1:33">
      <c r="A726" s="42"/>
      <c r="B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</row>
    <row r="727" ht="12.75" spans="1:33">
      <c r="A727" s="42"/>
      <c r="B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</row>
    <row r="728" ht="12.75" spans="1:33">
      <c r="A728" s="42"/>
      <c r="B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</row>
    <row r="729" ht="12.75" spans="1:33">
      <c r="A729" s="42"/>
      <c r="B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</row>
    <row r="730" ht="12.75" spans="1:33">
      <c r="A730" s="42"/>
      <c r="B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</row>
    <row r="731" ht="12.75" spans="1:33">
      <c r="A731" s="42"/>
      <c r="B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</row>
    <row r="732" ht="12.75" spans="1:33">
      <c r="A732" s="42"/>
      <c r="B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</row>
    <row r="733" ht="12.75" spans="1:33">
      <c r="A733" s="42"/>
      <c r="B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</row>
    <row r="734" ht="12.75" spans="1:33">
      <c r="A734" s="42"/>
      <c r="B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</row>
    <row r="735" ht="12.75" spans="1:33">
      <c r="A735" s="42"/>
      <c r="B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</row>
    <row r="736" ht="12.75" spans="1:33">
      <c r="A736" s="42"/>
      <c r="B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</row>
    <row r="737" ht="12.75" spans="1:33">
      <c r="A737" s="42"/>
      <c r="B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</row>
    <row r="738" ht="12.75" spans="1:33">
      <c r="A738" s="42"/>
      <c r="B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</row>
    <row r="739" ht="12.75" spans="1:33">
      <c r="A739" s="42"/>
      <c r="B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</row>
    <row r="740" ht="12.75" spans="1:33">
      <c r="A740" s="42"/>
      <c r="B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</row>
    <row r="741" ht="12.75" spans="1:33">
      <c r="A741" s="42"/>
      <c r="B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</row>
    <row r="742" ht="12.75" spans="1:33">
      <c r="A742" s="42"/>
      <c r="B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</row>
    <row r="743" ht="12.75" spans="1:33">
      <c r="A743" s="42"/>
      <c r="B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</row>
    <row r="744" ht="12.75" spans="1:33">
      <c r="A744" s="42"/>
      <c r="B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</row>
    <row r="745" ht="12.75" spans="1:33">
      <c r="A745" s="42"/>
      <c r="B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</row>
    <row r="746" ht="12.75" spans="1:33">
      <c r="A746" s="42"/>
      <c r="B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</row>
    <row r="747" ht="12.75" spans="1:33">
      <c r="A747" s="42"/>
      <c r="B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</row>
    <row r="748" ht="12.75" spans="1:33">
      <c r="A748" s="42"/>
      <c r="B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</row>
    <row r="749" ht="12.75" spans="1:33">
      <c r="A749" s="42"/>
      <c r="B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</row>
    <row r="750" ht="12.75" spans="1:33">
      <c r="A750" s="42"/>
      <c r="B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</row>
    <row r="751" ht="12.75" spans="1:33">
      <c r="A751" s="42"/>
      <c r="B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</row>
    <row r="752" ht="12.75" spans="1:33">
      <c r="A752" s="42"/>
      <c r="B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</row>
    <row r="753" ht="12.75" spans="1:33">
      <c r="A753" s="42"/>
      <c r="B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</row>
    <row r="754" ht="12.75" spans="1:33">
      <c r="A754" s="42"/>
      <c r="B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</row>
    <row r="755" ht="12.75" spans="1:33">
      <c r="A755" s="42"/>
      <c r="B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</row>
    <row r="756" ht="12.75" spans="1:33">
      <c r="A756" s="42"/>
      <c r="B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</row>
    <row r="757" ht="12.75" spans="1:33">
      <c r="A757" s="42"/>
      <c r="B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</row>
    <row r="758" ht="12.75" spans="1:33">
      <c r="A758" s="42"/>
      <c r="B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</row>
    <row r="759" ht="12.75" spans="1:33">
      <c r="A759" s="42"/>
      <c r="B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</row>
    <row r="760" ht="12.75" spans="1:33">
      <c r="A760" s="42"/>
      <c r="B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</row>
    <row r="761" ht="12.75" spans="1:33">
      <c r="A761" s="42"/>
      <c r="B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</row>
    <row r="762" ht="12.75" spans="1:33">
      <c r="A762" s="42"/>
      <c r="B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</row>
    <row r="763" ht="12.75" spans="1:33">
      <c r="A763" s="42"/>
      <c r="B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</row>
    <row r="764" ht="12.75" spans="1:33">
      <c r="A764" s="42"/>
      <c r="B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</row>
    <row r="765" ht="12.75" spans="1:33">
      <c r="A765" s="42"/>
      <c r="B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</row>
    <row r="766" ht="12.75" spans="1:33">
      <c r="A766" s="42"/>
      <c r="B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</row>
    <row r="767" ht="12.75" spans="1:33">
      <c r="A767" s="42"/>
      <c r="B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</row>
    <row r="768" ht="12.75" spans="1:33">
      <c r="A768" s="42"/>
      <c r="B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</row>
    <row r="769" ht="12.75" spans="1:33">
      <c r="A769" s="42"/>
      <c r="B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</row>
    <row r="770" ht="12.75" spans="1:33">
      <c r="A770" s="42"/>
      <c r="B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</row>
    <row r="771" ht="12.75" spans="1:33">
      <c r="A771" s="42"/>
      <c r="B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</row>
    <row r="772" ht="12.75" spans="1:33">
      <c r="A772" s="42"/>
      <c r="B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</row>
    <row r="773" ht="12.75" spans="1:33">
      <c r="A773" s="42"/>
      <c r="B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</row>
    <row r="774" ht="12.75" spans="1:33">
      <c r="A774" s="42"/>
      <c r="B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</row>
    <row r="775" ht="12.75" spans="1:33">
      <c r="A775" s="42"/>
      <c r="B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</row>
    <row r="776" ht="12.75" spans="1:33">
      <c r="A776" s="42"/>
      <c r="B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</row>
    <row r="777" ht="12.75" spans="1:33">
      <c r="A777" s="42"/>
      <c r="B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</row>
    <row r="778" ht="12.75" spans="1:33">
      <c r="A778" s="42"/>
      <c r="B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</row>
    <row r="779" ht="12.75" spans="1:33">
      <c r="A779" s="42"/>
      <c r="B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</row>
    <row r="780" ht="12.75" spans="1:33">
      <c r="A780" s="42"/>
      <c r="B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</row>
    <row r="781" ht="12.75" spans="1:33">
      <c r="A781" s="42"/>
      <c r="B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</row>
    <row r="782" ht="12.75" spans="1:33">
      <c r="A782" s="42"/>
      <c r="B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</row>
    <row r="783" ht="12.75" spans="1:33">
      <c r="A783" s="42"/>
      <c r="B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</row>
    <row r="784" ht="12.75" spans="1:33">
      <c r="A784" s="42"/>
      <c r="B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</row>
    <row r="785" ht="12.75" spans="1:33">
      <c r="A785" s="42"/>
      <c r="B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</row>
    <row r="786" ht="12.75" spans="1:33">
      <c r="A786" s="42"/>
      <c r="B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</row>
    <row r="787" ht="12.75" spans="1:33">
      <c r="A787" s="42"/>
      <c r="B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</row>
    <row r="788" ht="12.75" spans="1:33">
      <c r="A788" s="42"/>
      <c r="B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</row>
    <row r="789" ht="12.75" spans="1:33">
      <c r="A789" s="42"/>
      <c r="B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</row>
    <row r="790" ht="12.75" spans="1:33">
      <c r="A790" s="42"/>
      <c r="B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</row>
    <row r="791" ht="12.75" spans="1:33">
      <c r="A791" s="42"/>
      <c r="B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</row>
    <row r="792" ht="12.75" spans="1:33">
      <c r="A792" s="42"/>
      <c r="B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</row>
    <row r="793" ht="12.75" spans="1:33">
      <c r="A793" s="42"/>
      <c r="B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</row>
    <row r="794" ht="12.75" spans="1:33">
      <c r="A794" s="42"/>
      <c r="B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</row>
    <row r="795" ht="12.75" spans="1:33">
      <c r="A795" s="42"/>
      <c r="B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</row>
    <row r="796" ht="12.75" spans="1:33">
      <c r="A796" s="42"/>
      <c r="B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</row>
    <row r="797" ht="12.75" spans="1:33">
      <c r="A797" s="42"/>
      <c r="B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</row>
    <row r="798" ht="12.75" spans="1:33">
      <c r="A798" s="42"/>
      <c r="B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</row>
    <row r="799" ht="12.75" spans="1:33">
      <c r="A799" s="42"/>
      <c r="B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</row>
    <row r="800" ht="12.75" spans="1:33">
      <c r="A800" s="42"/>
      <c r="B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</row>
    <row r="801" ht="12.75" spans="1:33">
      <c r="A801" s="42"/>
      <c r="B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</row>
    <row r="802" ht="12.75" spans="1:33">
      <c r="A802" s="42"/>
      <c r="B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</row>
    <row r="803" ht="12.75" spans="1:33">
      <c r="A803" s="42"/>
      <c r="B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</row>
    <row r="804" ht="12.75" spans="1:33">
      <c r="A804" s="42"/>
      <c r="B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</row>
    <row r="805" ht="12.75" spans="1:33">
      <c r="A805" s="42"/>
      <c r="B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</row>
    <row r="806" ht="12.75" spans="1:33">
      <c r="A806" s="42"/>
      <c r="B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</row>
    <row r="807" ht="12.75" spans="1:33">
      <c r="A807" s="42"/>
      <c r="B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</row>
    <row r="808" ht="12.75" spans="1:33">
      <c r="A808" s="42"/>
      <c r="B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</row>
    <row r="809" ht="12.75" spans="1:33">
      <c r="A809" s="42"/>
      <c r="B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</row>
    <row r="810" ht="12.75" spans="1:33">
      <c r="A810" s="42"/>
      <c r="B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</row>
    <row r="811" ht="12.75" spans="1:33">
      <c r="A811" s="42"/>
      <c r="B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</row>
    <row r="812" ht="12.75" spans="1:33">
      <c r="A812" s="42"/>
      <c r="B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</row>
    <row r="813" ht="12.75" spans="1:33">
      <c r="A813" s="42"/>
      <c r="B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</row>
    <row r="814" ht="12.75" spans="1:33">
      <c r="A814" s="42"/>
      <c r="B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</row>
    <row r="815" ht="12.75" spans="1:33">
      <c r="A815" s="42"/>
      <c r="B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</row>
    <row r="816" ht="12.75" spans="1:33">
      <c r="A816" s="42"/>
      <c r="B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</row>
    <row r="817" ht="12.75" spans="1:33">
      <c r="A817" s="42"/>
      <c r="B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</row>
    <row r="818" ht="12.75" spans="1:33">
      <c r="A818" s="42"/>
      <c r="B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</row>
    <row r="819" ht="12.75" spans="1:33">
      <c r="A819" s="42"/>
      <c r="B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</row>
    <row r="820" ht="12.75" spans="1:33">
      <c r="A820" s="42"/>
      <c r="B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</row>
    <row r="821" ht="12.75" spans="1:33">
      <c r="A821" s="42"/>
      <c r="B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</row>
    <row r="822" ht="12.75" spans="1:33">
      <c r="A822" s="42"/>
      <c r="B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</row>
    <row r="823" ht="12.75" spans="1:33">
      <c r="A823" s="42"/>
      <c r="B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</row>
    <row r="824" ht="12.75" spans="1:33">
      <c r="A824" s="42"/>
      <c r="B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</row>
    <row r="825" ht="12.75" spans="1:33">
      <c r="A825" s="42"/>
      <c r="B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</row>
    <row r="826" ht="12.75" spans="1:33">
      <c r="A826" s="42"/>
      <c r="B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</row>
    <row r="827" ht="12.75" spans="1:33">
      <c r="A827" s="42"/>
      <c r="B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</row>
    <row r="828" ht="12.75" spans="1:33">
      <c r="A828" s="42"/>
      <c r="B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</row>
    <row r="829" ht="12.75" spans="1:33">
      <c r="A829" s="42"/>
      <c r="B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</row>
    <row r="830" ht="12.75" spans="1:33">
      <c r="A830" s="42"/>
      <c r="B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</row>
    <row r="831" ht="12.75" spans="1:33">
      <c r="A831" s="42"/>
      <c r="B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</row>
    <row r="832" ht="12.75" spans="1:33">
      <c r="A832" s="42"/>
      <c r="B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</row>
    <row r="833" ht="12.75" spans="1:33">
      <c r="A833" s="42"/>
      <c r="B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</row>
    <row r="834" ht="12.75" spans="1:33">
      <c r="A834" s="42"/>
      <c r="B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</row>
    <row r="835" ht="12.75" spans="1:33">
      <c r="A835" s="42"/>
      <c r="B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</row>
    <row r="836" ht="12.75" spans="1:33">
      <c r="A836" s="42"/>
      <c r="B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</row>
    <row r="837" ht="12.75" spans="1:33">
      <c r="A837" s="42"/>
      <c r="B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</row>
    <row r="838" ht="12.75" spans="1:33">
      <c r="A838" s="42"/>
      <c r="B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</row>
    <row r="839" ht="12.75" spans="1:33">
      <c r="A839" s="42"/>
      <c r="B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</row>
    <row r="840" ht="12.75" spans="1:33">
      <c r="A840" s="42"/>
      <c r="B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</row>
    <row r="841" ht="12.75" spans="1:33">
      <c r="A841" s="42"/>
      <c r="B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</row>
    <row r="842" ht="12.75" spans="1:33">
      <c r="A842" s="42"/>
      <c r="B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</row>
    <row r="843" ht="12.75" spans="1:33">
      <c r="A843" s="42"/>
      <c r="B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</row>
    <row r="844" ht="12.75" spans="1:33">
      <c r="A844" s="42"/>
      <c r="B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</row>
    <row r="845" ht="12.75" spans="1:33">
      <c r="A845" s="42"/>
      <c r="B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</row>
    <row r="846" ht="12.75" spans="1:33">
      <c r="A846" s="42"/>
      <c r="B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</row>
    <row r="847" ht="12.75" spans="1:33">
      <c r="A847" s="42"/>
      <c r="B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</row>
    <row r="848" ht="12.75" spans="1:33">
      <c r="A848" s="42"/>
      <c r="B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</row>
    <row r="849" ht="12.75" spans="1:33">
      <c r="A849" s="42"/>
      <c r="B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</row>
    <row r="850" ht="12.75" spans="1:33">
      <c r="A850" s="42"/>
      <c r="B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</row>
    <row r="851" ht="12.75" spans="1:33">
      <c r="A851" s="42"/>
      <c r="B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</row>
    <row r="852" ht="12.75" spans="1:33">
      <c r="A852" s="42"/>
      <c r="B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</row>
    <row r="853" ht="12.75" spans="1:33">
      <c r="A853" s="42"/>
      <c r="B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</row>
    <row r="854" ht="12.75" spans="1:33">
      <c r="A854" s="42"/>
      <c r="B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</row>
    <row r="855" ht="12.75" spans="1:33">
      <c r="A855" s="42"/>
      <c r="B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</row>
    <row r="856" ht="12.75" spans="1:33">
      <c r="A856" s="42"/>
      <c r="B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</row>
    <row r="857" ht="12.75" spans="1:33">
      <c r="A857" s="42"/>
      <c r="B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</row>
    <row r="858" ht="12.75" spans="1:33">
      <c r="A858" s="42"/>
      <c r="B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</row>
    <row r="859" ht="12.75" spans="1:33">
      <c r="A859" s="42"/>
      <c r="B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</row>
    <row r="860" ht="12.75" spans="1:33">
      <c r="A860" s="42"/>
      <c r="B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</row>
    <row r="861" ht="12.75" spans="1:33">
      <c r="A861" s="42"/>
      <c r="B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</row>
    <row r="862" ht="12.75" spans="1:33">
      <c r="A862" s="42"/>
      <c r="B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</row>
    <row r="863" ht="12.75" spans="1:33">
      <c r="A863" s="42"/>
      <c r="B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</row>
    <row r="864" ht="12.75" spans="1:33">
      <c r="A864" s="42"/>
      <c r="B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</row>
    <row r="865" ht="12.75" spans="1:33">
      <c r="A865" s="42"/>
      <c r="B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</row>
    <row r="866" ht="12.75" spans="1:33">
      <c r="A866" s="42"/>
      <c r="B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</row>
    <row r="867" ht="12.75" spans="1:33">
      <c r="A867" s="42"/>
      <c r="B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</row>
    <row r="868" ht="12.75" spans="1:33">
      <c r="A868" s="42"/>
      <c r="B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</row>
    <row r="869" ht="12.75" spans="1:33">
      <c r="A869" s="42"/>
      <c r="B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</row>
    <row r="870" ht="12.75" spans="1:33">
      <c r="A870" s="42"/>
      <c r="B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</row>
    <row r="871" ht="12.75" spans="1:33">
      <c r="A871" s="42"/>
      <c r="B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</row>
    <row r="872" ht="12.75" spans="1:33">
      <c r="A872" s="42"/>
      <c r="B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</row>
    <row r="873" ht="12.75" spans="1:33">
      <c r="A873" s="42"/>
      <c r="B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</row>
    <row r="874" ht="12.75" spans="1:33">
      <c r="A874" s="42"/>
      <c r="B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</row>
    <row r="875" ht="12.75" spans="1:33">
      <c r="A875" s="42"/>
      <c r="B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</row>
    <row r="876" ht="12.75" spans="1:33">
      <c r="A876" s="42"/>
      <c r="B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</row>
    <row r="877" ht="12.75" spans="1:33">
      <c r="A877" s="42"/>
      <c r="B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</row>
    <row r="878" ht="12.75" spans="1:33">
      <c r="A878" s="42"/>
      <c r="B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</row>
    <row r="879" ht="12.75" spans="1:33">
      <c r="A879" s="42"/>
      <c r="B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</row>
    <row r="880" ht="12.75" spans="1:33">
      <c r="A880" s="42"/>
      <c r="B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</row>
    <row r="881" ht="12.75" spans="1:33">
      <c r="A881" s="42"/>
      <c r="B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</row>
    <row r="882" ht="12.75" spans="1:33">
      <c r="A882" s="42"/>
      <c r="B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</row>
    <row r="883" ht="12.75" spans="1:33">
      <c r="A883" s="42"/>
      <c r="B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</row>
    <row r="884" ht="12.75" spans="1:33">
      <c r="A884" s="42"/>
      <c r="B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</row>
    <row r="885" ht="12.75" spans="1:33">
      <c r="A885" s="42"/>
      <c r="B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</row>
    <row r="886" ht="12.75" spans="1:33">
      <c r="A886" s="42"/>
      <c r="B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</row>
    <row r="887" ht="12.75" spans="1:33">
      <c r="A887" s="42"/>
      <c r="B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</row>
    <row r="888" ht="12.75" spans="1:33">
      <c r="A888" s="42"/>
      <c r="B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</row>
    <row r="889" ht="12.75" spans="1:33">
      <c r="A889" s="42"/>
      <c r="B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</row>
    <row r="890" ht="12.75" spans="1:33">
      <c r="A890" s="42"/>
      <c r="B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</row>
    <row r="891" ht="12.75" spans="1:33">
      <c r="A891" s="42"/>
      <c r="B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</row>
    <row r="892" ht="12.75" spans="1:33">
      <c r="A892" s="42"/>
      <c r="B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</row>
    <row r="893" ht="12.75" spans="1:33">
      <c r="A893" s="42"/>
      <c r="B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</row>
    <row r="894" ht="12.75" spans="1:33">
      <c r="A894" s="42"/>
      <c r="B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</row>
    <row r="895" ht="12.75" spans="1:33">
      <c r="A895" s="42"/>
      <c r="B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</row>
    <row r="896" ht="12.75" spans="1:33">
      <c r="A896" s="42"/>
      <c r="B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</row>
    <row r="897" ht="12.75" spans="1:33">
      <c r="A897" s="42"/>
      <c r="B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</row>
    <row r="898" ht="12.75" spans="1:33">
      <c r="A898" s="42"/>
      <c r="B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</row>
    <row r="899" ht="12.75" spans="1:33">
      <c r="A899" s="42"/>
      <c r="B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</row>
    <row r="900" ht="12.75" spans="1:33">
      <c r="A900" s="42"/>
      <c r="B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</row>
    <row r="901" ht="12.75" spans="1:33">
      <c r="A901" s="42"/>
      <c r="B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</row>
    <row r="902" ht="12.75" spans="1:33">
      <c r="A902" s="42"/>
      <c r="B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</row>
    <row r="903" ht="12.75" spans="1:33">
      <c r="A903" s="42"/>
      <c r="B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</row>
    <row r="904" ht="12.75" spans="1:33">
      <c r="A904" s="42"/>
      <c r="B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</row>
    <row r="905" ht="12.75" spans="1:33">
      <c r="A905" s="42"/>
      <c r="B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</row>
    <row r="906" ht="12.75" spans="1:33">
      <c r="A906" s="42"/>
      <c r="B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</row>
    <row r="907" ht="12.75" spans="1:33">
      <c r="A907" s="42"/>
      <c r="B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</row>
    <row r="908" ht="12.75" spans="1:33">
      <c r="A908" s="42"/>
      <c r="B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</row>
    <row r="909" ht="12.75" spans="1:33">
      <c r="A909" s="42"/>
      <c r="B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</row>
    <row r="910" ht="12.75" spans="1:33">
      <c r="A910" s="42"/>
      <c r="B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</row>
    <row r="911" ht="12.75" spans="1:33">
      <c r="A911" s="42"/>
      <c r="B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</row>
    <row r="912" ht="12.75" spans="1:33">
      <c r="A912" s="42"/>
      <c r="B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</row>
    <row r="913" ht="12.75" spans="1:33">
      <c r="A913" s="42"/>
      <c r="B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</row>
    <row r="914" ht="12.75" spans="1:33">
      <c r="A914" s="42"/>
      <c r="B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</row>
    <row r="915" ht="12.75" spans="1:33">
      <c r="A915" s="42"/>
      <c r="B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</row>
    <row r="916" ht="12.75" spans="1:33">
      <c r="A916" s="42"/>
      <c r="B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</row>
    <row r="917" ht="12.75" spans="1:33">
      <c r="A917" s="42"/>
      <c r="B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</row>
    <row r="918" ht="12.75" spans="1:33">
      <c r="A918" s="42"/>
      <c r="B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</row>
    <row r="919" ht="12.75" spans="1:33">
      <c r="A919" s="42"/>
      <c r="B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</row>
    <row r="920" ht="12.75" spans="1:33">
      <c r="A920" s="42"/>
      <c r="B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</row>
    <row r="921" ht="12.75" spans="1:33">
      <c r="A921" s="42"/>
      <c r="B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</row>
    <row r="922" ht="12.75" spans="1:33">
      <c r="A922" s="42"/>
      <c r="B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</row>
    <row r="923" ht="12.75" spans="1:33">
      <c r="A923" s="42"/>
      <c r="B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</row>
    <row r="924" ht="12.75" spans="1:33">
      <c r="A924" s="42"/>
      <c r="B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</row>
    <row r="925" ht="12.75" spans="1:33">
      <c r="A925" s="42"/>
      <c r="B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</row>
    <row r="926" ht="12.75" spans="1:33">
      <c r="A926" s="42"/>
      <c r="B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</row>
    <row r="927" ht="12.75" spans="1:33">
      <c r="A927" s="42"/>
      <c r="B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</row>
    <row r="928" ht="12.75" spans="1:33">
      <c r="A928" s="42"/>
      <c r="B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</row>
    <row r="929" ht="12.75" spans="1:33">
      <c r="A929" s="42"/>
      <c r="B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</row>
    <row r="930" ht="12.75" spans="1:33">
      <c r="A930" s="42"/>
      <c r="B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</row>
    <row r="931" ht="12.75" spans="1:33">
      <c r="A931" s="42"/>
      <c r="B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</row>
    <row r="932" ht="12.75" spans="1:33">
      <c r="A932" s="42"/>
      <c r="B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</row>
    <row r="933" ht="12.75" spans="1:33">
      <c r="A933" s="42"/>
      <c r="B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</row>
    <row r="934" ht="12.75" spans="1:33">
      <c r="A934" s="42"/>
      <c r="B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</row>
    <row r="935" ht="12.75" spans="1:33">
      <c r="A935" s="42"/>
      <c r="B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</row>
    <row r="936" ht="12.75" spans="1:33">
      <c r="A936" s="42"/>
      <c r="B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</row>
    <row r="937" ht="12.75" spans="1:33">
      <c r="A937" s="42"/>
      <c r="B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</row>
    <row r="938" ht="12.75" spans="1:33">
      <c r="A938" s="42"/>
      <c r="B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</row>
    <row r="939" ht="12.75" spans="1:33">
      <c r="A939" s="42"/>
      <c r="B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</row>
    <row r="940" ht="12.75" spans="1:33">
      <c r="A940" s="42"/>
      <c r="B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</row>
    <row r="941" ht="12.75" spans="1:33">
      <c r="A941" s="42"/>
      <c r="B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</row>
    <row r="942" ht="12.75" spans="1:33">
      <c r="A942" s="42"/>
      <c r="B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</row>
    <row r="943" ht="12.75" spans="1:33">
      <c r="A943" s="42"/>
      <c r="B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</row>
    <row r="944" ht="12.75" spans="1:33">
      <c r="A944" s="42"/>
      <c r="B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</row>
    <row r="945" ht="12.75" spans="1:33">
      <c r="A945" s="42"/>
      <c r="B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</row>
    <row r="946" ht="12.75" spans="1:33">
      <c r="A946" s="42"/>
      <c r="B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</row>
    <row r="947" ht="12.75" spans="1:33">
      <c r="A947" s="42"/>
      <c r="B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</row>
    <row r="948" ht="12.75" spans="1:33">
      <c r="A948" s="42"/>
      <c r="B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</row>
    <row r="949" ht="12.75" spans="1:33">
      <c r="A949" s="42"/>
      <c r="B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</row>
    <row r="950" ht="12.75" spans="1:33">
      <c r="A950" s="42"/>
      <c r="B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</row>
    <row r="951" ht="12.75" spans="1:33">
      <c r="A951" s="42"/>
      <c r="B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</row>
    <row r="952" ht="12.75" spans="1:33">
      <c r="A952" s="42"/>
      <c r="B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</row>
    <row r="953" ht="12.75" spans="1:33">
      <c r="A953" s="42"/>
      <c r="B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</row>
    <row r="954" ht="12.75" spans="1:33">
      <c r="A954" s="42"/>
      <c r="B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</row>
    <row r="955" ht="12.75" spans="1:33">
      <c r="A955" s="42"/>
      <c r="B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</row>
    <row r="956" ht="12.75" spans="1:33">
      <c r="A956" s="42"/>
      <c r="B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</row>
    <row r="957" ht="12.75" spans="1:33">
      <c r="A957" s="42"/>
      <c r="B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</row>
    <row r="958" ht="12.75" spans="1:33">
      <c r="A958" s="42"/>
      <c r="B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</row>
    <row r="959" ht="12.75" spans="1:33">
      <c r="A959" s="42"/>
      <c r="B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</row>
    <row r="960" ht="12.75" spans="1:33">
      <c r="A960" s="42"/>
      <c r="B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</row>
    <row r="961" ht="12.75" spans="1:33">
      <c r="A961" s="42"/>
      <c r="B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</row>
    <row r="962" ht="12.75" spans="1:33">
      <c r="A962" s="42"/>
      <c r="B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</row>
    <row r="963" ht="12.75" spans="1:33">
      <c r="A963" s="42"/>
      <c r="B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</row>
    <row r="964" ht="12.75" spans="1:33">
      <c r="A964" s="42"/>
      <c r="B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</row>
    <row r="965" ht="12.75" spans="1:33">
      <c r="A965" s="42"/>
      <c r="B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</row>
    <row r="966" ht="12.75" spans="1:33">
      <c r="A966" s="42"/>
      <c r="B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</row>
    <row r="967" ht="12.75" spans="1:33">
      <c r="A967" s="42"/>
      <c r="B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</row>
    <row r="968" ht="12.75" spans="1:33">
      <c r="A968" s="42"/>
      <c r="B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</row>
    <row r="969" ht="12.75" spans="1:33">
      <c r="A969" s="42"/>
      <c r="B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</row>
    <row r="970" ht="12.75" spans="1:33">
      <c r="A970" s="42"/>
      <c r="B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</row>
    <row r="971" ht="12.75" spans="1:33">
      <c r="A971" s="42"/>
      <c r="B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</row>
    <row r="972" ht="12.75" spans="1:33">
      <c r="A972" s="42"/>
      <c r="B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</row>
    <row r="973" ht="12.75" spans="1:33">
      <c r="A973" s="42"/>
      <c r="B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</row>
    <row r="974" ht="12.75" spans="1:33">
      <c r="A974" s="42"/>
      <c r="B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</row>
    <row r="975" ht="12.75" spans="1:33">
      <c r="A975" s="42"/>
      <c r="B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</row>
    <row r="976" ht="12.75" spans="1:33">
      <c r="A976" s="42"/>
      <c r="B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</row>
    <row r="977" ht="12.75" spans="1:33">
      <c r="A977" s="42"/>
      <c r="B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</row>
    <row r="978" ht="12.75" spans="1:33">
      <c r="A978" s="42"/>
      <c r="B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</row>
    <row r="979" ht="12.75" spans="1:33">
      <c r="A979" s="42"/>
      <c r="B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</row>
    <row r="980" ht="12.75" spans="1:33">
      <c r="A980" s="42"/>
      <c r="B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</row>
    <row r="981" ht="12.75" spans="1:33">
      <c r="A981" s="42"/>
      <c r="B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</row>
    <row r="982" ht="12.75" spans="1:33">
      <c r="A982" s="42"/>
      <c r="B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</row>
    <row r="983" ht="12.75" spans="1:33">
      <c r="A983" s="42"/>
      <c r="B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</row>
    <row r="984" ht="12.75" spans="1:33">
      <c r="A984" s="42"/>
      <c r="B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</row>
    <row r="985" ht="12.75" spans="1:33">
      <c r="A985" s="42"/>
      <c r="B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</row>
    <row r="986" ht="12.75" spans="1:33">
      <c r="A986" s="42"/>
      <c r="B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</row>
    <row r="987" ht="12.75" spans="1:33">
      <c r="A987" s="42"/>
      <c r="B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</row>
    <row r="988" ht="12.75" spans="1:33">
      <c r="A988" s="42"/>
      <c r="B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</row>
    <row r="989" ht="12.75" spans="1:33">
      <c r="A989" s="42"/>
      <c r="B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</row>
    <row r="990" ht="12.75" spans="1:33">
      <c r="A990" s="42"/>
      <c r="B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</row>
    <row r="991" ht="12.75" spans="1:33">
      <c r="A991" s="42"/>
      <c r="B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</row>
    <row r="992" ht="12.75" spans="1:33">
      <c r="A992" s="42"/>
      <c r="B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</row>
    <row r="993" ht="12.75" spans="1:33">
      <c r="A993" s="42"/>
      <c r="B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</row>
    <row r="994" ht="12.75" spans="1:33">
      <c r="A994" s="42"/>
      <c r="B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</row>
    <row r="995" ht="12.75" spans="1:33">
      <c r="A995" s="42"/>
      <c r="B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</row>
    <row r="996" ht="12.75" spans="1:33">
      <c r="A996" s="42"/>
      <c r="B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</row>
    <row r="997" ht="12.75" spans="1:33">
      <c r="A997" s="42"/>
      <c r="B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</row>
    <row r="998" ht="12.75" spans="1:33">
      <c r="A998" s="42"/>
      <c r="B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</row>
    <row r="999" ht="12.75" spans="1:33">
      <c r="A999" s="42"/>
      <c r="B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</row>
    <row r="1000" ht="12.75" spans="1:33">
      <c r="A1000" s="42"/>
      <c r="B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</row>
    <row r="1001" ht="12.75" spans="1:33">
      <c r="A1001" s="42"/>
      <c r="B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  <c r="AA1001" s="42"/>
      <c r="AB1001" s="42"/>
      <c r="AC1001" s="42"/>
      <c r="AD1001" s="42"/>
      <c r="AE1001" s="42"/>
      <c r="AF1001" s="42"/>
      <c r="AG1001" s="42"/>
    </row>
    <row r="1002" ht="12.75" spans="1:33">
      <c r="A1002" s="42"/>
      <c r="B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  <c r="AA1002" s="42"/>
      <c r="AB1002" s="42"/>
      <c r="AC1002" s="42"/>
      <c r="AD1002" s="42"/>
      <c r="AE1002" s="42"/>
      <c r="AF1002" s="42"/>
      <c r="AG1002" s="42"/>
    </row>
    <row r="1003" ht="12.75" spans="1:33">
      <c r="A1003" s="42"/>
      <c r="B1003" s="42"/>
      <c r="D1003" s="42"/>
      <c r="E1003" s="42"/>
      <c r="F1003" s="42"/>
      <c r="G1003" s="42"/>
      <c r="H1003" s="42"/>
      <c r="I1003" s="42"/>
      <c r="J1003" s="42"/>
      <c r="K1003" s="42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  <c r="AA1003" s="42"/>
      <c r="AB1003" s="42"/>
      <c r="AC1003" s="42"/>
      <c r="AD1003" s="42"/>
      <c r="AE1003" s="42"/>
      <c r="AF1003" s="42"/>
      <c r="AG1003" s="42"/>
    </row>
    <row r="1004" ht="12.75" spans="1:33">
      <c r="A1004" s="42"/>
      <c r="B1004" s="42"/>
      <c r="D1004" s="42"/>
      <c r="E1004" s="42"/>
      <c r="F1004" s="42"/>
      <c r="G1004" s="42"/>
      <c r="H1004" s="42"/>
      <c r="I1004" s="42"/>
      <c r="J1004" s="42"/>
      <c r="K1004" s="42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  <c r="AA1004" s="42"/>
      <c r="AB1004" s="42"/>
      <c r="AC1004" s="42"/>
      <c r="AD1004" s="42"/>
      <c r="AE1004" s="42"/>
      <c r="AF1004" s="42"/>
      <c r="AG1004" s="42"/>
    </row>
    <row r="1005" ht="12.75" spans="1:33">
      <c r="A1005" s="42"/>
      <c r="B1005" s="42"/>
      <c r="D1005" s="42"/>
      <c r="E1005" s="42"/>
      <c r="F1005" s="42"/>
      <c r="G1005" s="42"/>
      <c r="H1005" s="42"/>
      <c r="I1005" s="42"/>
      <c r="J1005" s="42"/>
      <c r="K1005" s="42"/>
      <c r="L1005" s="42"/>
      <c r="M1005" s="42"/>
      <c r="N1005" s="42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  <c r="AA1005" s="42"/>
      <c r="AB1005" s="42"/>
      <c r="AC1005" s="42"/>
      <c r="AD1005" s="42"/>
      <c r="AE1005" s="42"/>
      <c r="AF1005" s="42"/>
      <c r="AG1005" s="42"/>
    </row>
    <row r="1006" ht="12.75" spans="1:33">
      <c r="A1006" s="42"/>
      <c r="B1006" s="42"/>
      <c r="D1006" s="42"/>
      <c r="E1006" s="42"/>
      <c r="F1006" s="42"/>
      <c r="G1006" s="42"/>
      <c r="H1006" s="42"/>
      <c r="I1006" s="42"/>
      <c r="J1006" s="42"/>
      <c r="K1006" s="42"/>
      <c r="L1006" s="42"/>
      <c r="M1006" s="42"/>
      <c r="N1006" s="42"/>
      <c r="O1006" s="42"/>
      <c r="P1006" s="42"/>
      <c r="Q1006" s="42"/>
      <c r="R1006" s="42"/>
      <c r="S1006" s="42"/>
      <c r="T1006" s="42"/>
      <c r="U1006" s="42"/>
      <c r="V1006" s="42"/>
      <c r="W1006" s="42"/>
      <c r="X1006" s="42"/>
      <c r="Y1006" s="42"/>
      <c r="Z1006" s="42"/>
      <c r="AA1006" s="42"/>
      <c r="AB1006" s="42"/>
      <c r="AC1006" s="42"/>
      <c r="AD1006" s="42"/>
      <c r="AE1006" s="42"/>
      <c r="AF1006" s="42"/>
      <c r="AG1006" s="42"/>
    </row>
    <row r="1007" ht="12.75" spans="1:33">
      <c r="A1007" s="42"/>
      <c r="B1007" s="42"/>
      <c r="D1007" s="42"/>
      <c r="E1007" s="42"/>
      <c r="F1007" s="42"/>
      <c r="G1007" s="42"/>
      <c r="H1007" s="42"/>
      <c r="I1007" s="42"/>
      <c r="J1007" s="42"/>
      <c r="K1007" s="42"/>
      <c r="L1007" s="42"/>
      <c r="M1007" s="42"/>
      <c r="N1007" s="42"/>
      <c r="O1007" s="42"/>
      <c r="P1007" s="42"/>
      <c r="Q1007" s="42"/>
      <c r="R1007" s="42"/>
      <c r="S1007" s="42"/>
      <c r="T1007" s="42"/>
      <c r="U1007" s="42"/>
      <c r="V1007" s="42"/>
      <c r="W1007" s="42"/>
      <c r="X1007" s="42"/>
      <c r="Y1007" s="42"/>
      <c r="Z1007" s="42"/>
      <c r="AA1007" s="42"/>
      <c r="AB1007" s="42"/>
      <c r="AC1007" s="42"/>
      <c r="AD1007" s="42"/>
      <c r="AE1007" s="42"/>
      <c r="AF1007" s="42"/>
      <c r="AG1007" s="42"/>
    </row>
    <row r="1008" ht="12.75" spans="1:33">
      <c r="A1008" s="42"/>
      <c r="B1008" s="42"/>
      <c r="D1008" s="42"/>
      <c r="E1008" s="42"/>
      <c r="F1008" s="42"/>
      <c r="G1008" s="42"/>
      <c r="H1008" s="42"/>
      <c r="I1008" s="42"/>
      <c r="J1008" s="42"/>
      <c r="K1008" s="42"/>
      <c r="L1008" s="42"/>
      <c r="M1008" s="42"/>
      <c r="N1008" s="42"/>
      <c r="O1008" s="42"/>
      <c r="P1008" s="42"/>
      <c r="Q1008" s="42"/>
      <c r="R1008" s="42"/>
      <c r="S1008" s="42"/>
      <c r="T1008" s="42"/>
      <c r="U1008" s="42"/>
      <c r="V1008" s="42"/>
      <c r="W1008" s="42"/>
      <c r="X1008" s="42"/>
      <c r="Y1008" s="42"/>
      <c r="Z1008" s="42"/>
      <c r="AA1008" s="42"/>
      <c r="AB1008" s="42"/>
      <c r="AC1008" s="42"/>
      <c r="AD1008" s="42"/>
      <c r="AE1008" s="42"/>
      <c r="AF1008" s="42"/>
      <c r="AG1008" s="42"/>
    </row>
    <row r="1009" ht="12.75" spans="1:33">
      <c r="A1009" s="42"/>
      <c r="B1009" s="42"/>
      <c r="D1009" s="42"/>
      <c r="E1009" s="42"/>
      <c r="F1009" s="42"/>
      <c r="G1009" s="42"/>
      <c r="H1009" s="42"/>
      <c r="I1009" s="42"/>
      <c r="J1009" s="42"/>
      <c r="K1009" s="42"/>
      <c r="L1009" s="42"/>
      <c r="M1009" s="42"/>
      <c r="N1009" s="42"/>
      <c r="O1009" s="42"/>
      <c r="P1009" s="42"/>
      <c r="Q1009" s="42"/>
      <c r="R1009" s="42"/>
      <c r="S1009" s="42"/>
      <c r="T1009" s="42"/>
      <c r="U1009" s="42"/>
      <c r="V1009" s="42"/>
      <c r="W1009" s="42"/>
      <c r="X1009" s="42"/>
      <c r="Y1009" s="42"/>
      <c r="Z1009" s="42"/>
      <c r="AA1009" s="42"/>
      <c r="AB1009" s="42"/>
      <c r="AC1009" s="42"/>
      <c r="AD1009" s="42"/>
      <c r="AE1009" s="42"/>
      <c r="AF1009" s="42"/>
      <c r="AG1009" s="42"/>
    </row>
  </sheetData>
  <dataValidations count="12">
    <dataValidation type="list" allowBlank="1" showErrorMessage="1" sqref="D10 D14:D17">
      <formula1>"Europe,North America,South America,Latin America,Asia,Africa,Australia"</formula1>
    </dataValidation>
    <dataValidation type="list" allowBlank="1" showErrorMessage="1" sqref="B2:B17">
      <formula1>"Blockchain,AI,Web Scraping,Bot Development,Mobile App,Web Development,Trading,CMS Development,Desktop App,Others"</formula1>
    </dataValidation>
    <dataValidation type="list" allowBlank="1" showErrorMessage="1" sqref="D2:D9 D11:D13">
      <formula1>"Europe,North America,South America,Latin America,Asia,Africa"</formula1>
    </dataValidation>
    <dataValidation type="list" allowBlank="1" showErrorMessage="1" sqref="G2:G17">
      <formula1>"Upwork,Freelancer,Workana,Telegram,Discord,Linkdin,Others"</formula1>
    </dataValidation>
    <dataValidation type="list" allowBlank="1" showErrorMessage="1" sqref="J2:J17 L2:L17">
      <formula1>"0-1000,1000-2000,2000-3000,3000-5000,Over 5000"</formula1>
    </dataValidation>
    <dataValidation type="list" allowBlank="1" showErrorMessage="1" sqref="O2:O17">
      <formula1>"1,2,3,4,5,0"</formula1>
    </dataValidation>
    <dataValidation type="list" allowBlank="1" showErrorMessage="1" sqref="P2:P17">
      <formula1>"January,Feburary,March,April,May,June,July,Last Year"</formula1>
    </dataValidation>
    <dataValidation type="list" allowBlank="1" showErrorMessage="1" sqref="Q2:Q17">
      <formula1>"Short Term,Long Term"</formula1>
    </dataValidation>
    <dataValidation type="list" allowBlank="1" showErrorMessage="1" sqref="R2:R17">
      <formula1>"Paypal,Payoneer,Wise,Crypto,Others"</formula1>
    </dataValidation>
    <dataValidation type="list" allowBlank="1" showErrorMessage="1" sqref="S2:S17">
      <formula1>"Weekly,Monthly,Fixed"</formula1>
    </dataValidation>
    <dataValidation type="list" allowBlank="1" showErrorMessage="1" sqref="T2:T17">
      <formula1>"Upwork,Freelancer,Telegram,Discord,Skype,Signal,Teams,WhatsApp,GMail,Slack,Google Chat,Others"</formula1>
    </dataValidation>
    <dataValidation type="list" allowBlank="1" showErrorMessage="1" sqref="H2:I17 U2:W17">
      <formula1>"Yes,No"</formula1>
    </dataValidation>
  </dataValidation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1008"/>
  <sheetViews>
    <sheetView workbookViewId="0">
      <pane xSplit="1" topLeftCell="B1" activePane="topRight" state="frozen"/>
      <selection/>
      <selection pane="topRight" activeCell="C2" sqref="C2"/>
    </sheetView>
  </sheetViews>
  <sheetFormatPr defaultColWidth="12.6285714285714" defaultRowHeight="15.75" customHeight="1"/>
  <cols>
    <col min="1" max="1" width="11.1333333333333" customWidth="1"/>
    <col min="2" max="2" width="20.3809523809524" customWidth="1"/>
    <col min="3" max="3" width="32.1333333333333" customWidth="1"/>
    <col min="4" max="4" width="18.247619047619" customWidth="1"/>
    <col min="5" max="5" width="17.5047619047619" customWidth="1"/>
    <col min="6" max="6" width="16.8761904761905" customWidth="1"/>
    <col min="7" max="7" width="19.752380952381" customWidth="1"/>
    <col min="8" max="8" width="15" customWidth="1"/>
    <col min="9" max="9" width="11" customWidth="1"/>
    <col min="10" max="10" width="15.8761904761905" customWidth="1"/>
    <col min="11" max="12" width="15.752380952381" customWidth="1"/>
    <col min="13" max="16" width="16" customWidth="1"/>
    <col min="17" max="17" width="14.6285714285714" customWidth="1"/>
    <col min="18" max="18" width="14.247619047619" customWidth="1"/>
    <col min="20" max="20" width="16.1333333333333" customWidth="1"/>
    <col min="21" max="21" width="10.8761904761905" customWidth="1"/>
    <col min="22" max="22" width="17.247619047619" customWidth="1"/>
    <col min="23" max="23" width="12.3809523809524" customWidth="1"/>
    <col min="24" max="24" width="33.1333333333333" customWidth="1"/>
  </cols>
  <sheetData>
    <row r="1" ht="57" customHeight="1" spans="1:33">
      <c r="A1" s="24" t="s">
        <v>93</v>
      </c>
      <c r="B1" s="24" t="s">
        <v>94</v>
      </c>
      <c r="C1" s="24" t="s">
        <v>482</v>
      </c>
      <c r="D1" s="24" t="s">
        <v>96</v>
      </c>
      <c r="E1" s="24" t="s">
        <v>97</v>
      </c>
      <c r="F1" s="24" t="s">
        <v>98</v>
      </c>
      <c r="G1" s="24" t="s">
        <v>99</v>
      </c>
      <c r="H1" s="24" t="s">
        <v>100</v>
      </c>
      <c r="I1" s="24" t="s">
        <v>101</v>
      </c>
      <c r="J1" s="24" t="s">
        <v>102</v>
      </c>
      <c r="K1" s="24" t="s">
        <v>103</v>
      </c>
      <c r="L1" s="24" t="s">
        <v>104</v>
      </c>
      <c r="M1" s="24" t="s">
        <v>105</v>
      </c>
      <c r="N1" s="24" t="s">
        <v>106</v>
      </c>
      <c r="O1" s="24" t="s">
        <v>107</v>
      </c>
      <c r="P1" s="24" t="s">
        <v>108</v>
      </c>
      <c r="Q1" s="24" t="s">
        <v>109</v>
      </c>
      <c r="R1" s="24" t="s">
        <v>110</v>
      </c>
      <c r="S1" s="24" t="s">
        <v>111</v>
      </c>
      <c r="T1" s="24" t="s">
        <v>112</v>
      </c>
      <c r="U1" s="24" t="s">
        <v>113</v>
      </c>
      <c r="V1" s="24" t="s">
        <v>114</v>
      </c>
      <c r="W1" s="24" t="s">
        <v>115</v>
      </c>
      <c r="X1" s="24" t="s">
        <v>116</v>
      </c>
      <c r="Y1" s="30"/>
      <c r="Z1" s="24"/>
      <c r="AA1" s="24"/>
      <c r="AB1" s="24"/>
      <c r="AC1" s="24"/>
      <c r="AD1" s="24"/>
      <c r="AE1" s="24"/>
      <c r="AF1" s="24"/>
      <c r="AG1" s="24"/>
    </row>
    <row r="2" ht="26.25" customHeight="1" spans="1:23">
      <c r="A2" s="25" t="s">
        <v>483</v>
      </c>
      <c r="B2" s="25" t="s">
        <v>32</v>
      </c>
      <c r="C2" s="25"/>
      <c r="D2" s="25" t="s">
        <v>3</v>
      </c>
      <c r="E2" s="25" t="s">
        <v>484</v>
      </c>
      <c r="F2" s="25" t="s">
        <v>27</v>
      </c>
      <c r="G2" s="25" t="s">
        <v>19</v>
      </c>
      <c r="H2" s="25" t="s">
        <v>13</v>
      </c>
      <c r="I2" s="25" t="s">
        <v>7</v>
      </c>
      <c r="J2" s="25" t="s">
        <v>53</v>
      </c>
      <c r="K2" s="25">
        <v>100</v>
      </c>
      <c r="L2" s="25" t="s">
        <v>53</v>
      </c>
      <c r="M2" s="25">
        <v>0</v>
      </c>
      <c r="N2" s="28">
        <f t="shared" ref="N2:N14" si="0">M2/K2*100</f>
        <v>0</v>
      </c>
      <c r="O2" s="25">
        <v>1</v>
      </c>
      <c r="P2" s="25" t="s">
        <v>20</v>
      </c>
      <c r="Q2" s="25" t="s">
        <v>21</v>
      </c>
      <c r="R2" s="25" t="s">
        <v>54</v>
      </c>
      <c r="S2" s="25" t="s">
        <v>48</v>
      </c>
      <c r="T2" s="25" t="s">
        <v>68</v>
      </c>
      <c r="U2" s="25" t="s">
        <v>7</v>
      </c>
      <c r="V2" s="25" t="s">
        <v>13</v>
      </c>
      <c r="W2" s="25" t="s">
        <v>13</v>
      </c>
    </row>
    <row r="3" ht="26.25" customHeight="1" spans="1:23">
      <c r="A3" s="25" t="s">
        <v>485</v>
      </c>
      <c r="B3" s="25" t="s">
        <v>24</v>
      </c>
      <c r="D3" s="25" t="s">
        <v>3</v>
      </c>
      <c r="E3" s="25" t="s">
        <v>80</v>
      </c>
      <c r="F3" s="25" t="s">
        <v>5</v>
      </c>
      <c r="G3" s="25" t="s">
        <v>19</v>
      </c>
      <c r="H3" s="25" t="s">
        <v>13</v>
      </c>
      <c r="I3" s="25" t="s">
        <v>7</v>
      </c>
      <c r="J3" s="25" t="s">
        <v>75</v>
      </c>
      <c r="K3" s="25">
        <v>500</v>
      </c>
      <c r="L3" s="25" t="s">
        <v>53</v>
      </c>
      <c r="M3" s="25">
        <v>100</v>
      </c>
      <c r="N3" s="28">
        <f t="shared" si="0"/>
        <v>20</v>
      </c>
      <c r="O3" s="25">
        <v>1</v>
      </c>
      <c r="P3" s="25" t="s">
        <v>58</v>
      </c>
      <c r="Q3" s="25" t="s">
        <v>21</v>
      </c>
      <c r="R3" s="25" t="s">
        <v>11</v>
      </c>
      <c r="S3" s="25" t="s">
        <v>22</v>
      </c>
      <c r="T3" s="25" t="s">
        <v>6</v>
      </c>
      <c r="U3" s="25" t="s">
        <v>7</v>
      </c>
      <c r="V3" s="25" t="s">
        <v>7</v>
      </c>
      <c r="W3" s="25" t="s">
        <v>7</v>
      </c>
    </row>
    <row r="4" ht="26.25" customHeight="1" spans="1:33">
      <c r="A4" s="31" t="s">
        <v>486</v>
      </c>
      <c r="B4" s="31" t="s">
        <v>24</v>
      </c>
      <c r="C4" s="25"/>
      <c r="D4" s="25" t="s">
        <v>26</v>
      </c>
      <c r="E4" s="34" t="s">
        <v>487</v>
      </c>
      <c r="F4" s="31" t="s">
        <v>488</v>
      </c>
      <c r="G4" s="31" t="s">
        <v>19</v>
      </c>
      <c r="H4" s="31" t="s">
        <v>7</v>
      </c>
      <c r="I4" s="31" t="s">
        <v>7</v>
      </c>
      <c r="J4" s="31" t="s">
        <v>46</v>
      </c>
      <c r="K4" s="31"/>
      <c r="L4" s="31" t="s">
        <v>8</v>
      </c>
      <c r="M4" s="31"/>
      <c r="N4" s="28" t="e">
        <f t="shared" si="0"/>
        <v>#DIV/0!</v>
      </c>
      <c r="O4" s="31">
        <v>1</v>
      </c>
      <c r="P4" s="25" t="s">
        <v>130</v>
      </c>
      <c r="Q4" s="31" t="s">
        <v>10</v>
      </c>
      <c r="R4" s="31" t="s">
        <v>11</v>
      </c>
      <c r="S4" s="31" t="s">
        <v>48</v>
      </c>
      <c r="T4" s="31" t="s">
        <v>83</v>
      </c>
      <c r="U4" s="31" t="s">
        <v>13</v>
      </c>
      <c r="V4" s="31" t="s">
        <v>7</v>
      </c>
      <c r="W4" s="25" t="s">
        <v>7</v>
      </c>
      <c r="X4" s="31"/>
      <c r="Y4" s="31"/>
      <c r="Z4" s="31"/>
      <c r="AA4" s="31"/>
      <c r="AB4" s="31"/>
      <c r="AC4" s="31"/>
      <c r="AD4" s="31"/>
      <c r="AE4" s="31"/>
      <c r="AF4" s="31"/>
      <c r="AG4" s="31"/>
    </row>
    <row r="5" ht="26.25" customHeight="1" spans="1:33">
      <c r="A5" s="31" t="s">
        <v>489</v>
      </c>
      <c r="B5" s="31" t="s">
        <v>39</v>
      </c>
      <c r="C5" s="25"/>
      <c r="D5" s="25" t="s">
        <v>26</v>
      </c>
      <c r="E5" s="34" t="s">
        <v>179</v>
      </c>
      <c r="F5" s="31" t="s">
        <v>488</v>
      </c>
      <c r="G5" s="31" t="s">
        <v>29</v>
      </c>
      <c r="H5" s="31" t="s">
        <v>7</v>
      </c>
      <c r="I5" s="31" t="s">
        <v>7</v>
      </c>
      <c r="J5" s="31" t="s">
        <v>75</v>
      </c>
      <c r="K5" s="31"/>
      <c r="L5" s="31" t="s">
        <v>53</v>
      </c>
      <c r="M5" s="31"/>
      <c r="N5" s="28" t="e">
        <f t="shared" si="0"/>
        <v>#DIV/0!</v>
      </c>
      <c r="O5" s="31">
        <v>1</v>
      </c>
      <c r="P5" s="25" t="s">
        <v>58</v>
      </c>
      <c r="Q5" s="31" t="s">
        <v>10</v>
      </c>
      <c r="R5" s="31" t="s">
        <v>36</v>
      </c>
      <c r="S5" s="31" t="s">
        <v>12</v>
      </c>
      <c r="T5" s="31" t="s">
        <v>83</v>
      </c>
      <c r="U5" s="31" t="s">
        <v>13</v>
      </c>
      <c r="V5" s="31" t="s">
        <v>13</v>
      </c>
      <c r="W5" s="25" t="s">
        <v>7</v>
      </c>
      <c r="X5" s="31"/>
      <c r="Y5" s="31"/>
      <c r="Z5" s="31"/>
      <c r="AA5" s="31"/>
      <c r="AB5" s="31"/>
      <c r="AC5" s="31"/>
      <c r="AD5" s="31"/>
      <c r="AE5" s="31"/>
      <c r="AF5" s="31"/>
      <c r="AG5" s="31"/>
    </row>
    <row r="6" ht="26.25" customHeight="1" spans="1:33">
      <c r="A6" s="31" t="s">
        <v>490</v>
      </c>
      <c r="B6" s="31" t="s">
        <v>39</v>
      </c>
      <c r="C6" s="25"/>
      <c r="D6" s="25" t="s">
        <v>26</v>
      </c>
      <c r="E6" s="34" t="s">
        <v>41</v>
      </c>
      <c r="F6" s="31" t="s">
        <v>5</v>
      </c>
      <c r="G6" s="31" t="s">
        <v>29</v>
      </c>
      <c r="H6" s="31" t="s">
        <v>7</v>
      </c>
      <c r="I6" s="31" t="s">
        <v>7</v>
      </c>
      <c r="J6" s="31" t="s">
        <v>75</v>
      </c>
      <c r="K6" s="31"/>
      <c r="L6" s="31" t="s">
        <v>75</v>
      </c>
      <c r="M6" s="31"/>
      <c r="N6" s="28" t="e">
        <f t="shared" si="0"/>
        <v>#DIV/0!</v>
      </c>
      <c r="O6" s="31">
        <v>1</v>
      </c>
      <c r="P6" s="25" t="s">
        <v>30</v>
      </c>
      <c r="Q6" s="31" t="s">
        <v>10</v>
      </c>
      <c r="R6" s="31" t="s">
        <v>11</v>
      </c>
      <c r="S6" s="31" t="s">
        <v>12</v>
      </c>
      <c r="T6" s="31" t="s">
        <v>83</v>
      </c>
      <c r="U6" s="31" t="s">
        <v>13</v>
      </c>
      <c r="V6" s="31" t="s">
        <v>13</v>
      </c>
      <c r="W6" s="25" t="s">
        <v>7</v>
      </c>
      <c r="X6" s="31"/>
      <c r="Y6" s="31"/>
      <c r="Z6" s="31"/>
      <c r="AA6" s="31"/>
      <c r="AB6" s="31"/>
      <c r="AC6" s="31"/>
      <c r="AD6" s="31"/>
      <c r="AE6" s="31"/>
      <c r="AF6" s="31"/>
      <c r="AG6" s="31"/>
    </row>
    <row r="7" ht="26.25" customHeight="1" spans="1:23">
      <c r="A7" s="25" t="s">
        <v>491</v>
      </c>
      <c r="B7" s="31" t="s">
        <v>24</v>
      </c>
      <c r="C7" s="25"/>
      <c r="D7" s="25" t="s">
        <v>3</v>
      </c>
      <c r="E7" s="35" t="s">
        <v>492</v>
      </c>
      <c r="F7" s="25" t="s">
        <v>493</v>
      </c>
      <c r="G7" s="31" t="s">
        <v>29</v>
      </c>
      <c r="H7" s="31" t="s">
        <v>7</v>
      </c>
      <c r="I7" s="31" t="s">
        <v>13</v>
      </c>
      <c r="J7" s="31" t="s">
        <v>57</v>
      </c>
      <c r="K7" s="31"/>
      <c r="L7" s="31" t="s">
        <v>57</v>
      </c>
      <c r="M7" s="31"/>
      <c r="N7" s="28" t="e">
        <f t="shared" si="0"/>
        <v>#DIV/0!</v>
      </c>
      <c r="O7" s="31">
        <v>1</v>
      </c>
      <c r="P7" s="25" t="s">
        <v>130</v>
      </c>
      <c r="Q7" s="31" t="s">
        <v>10</v>
      </c>
      <c r="R7" s="31" t="s">
        <v>11</v>
      </c>
      <c r="S7" s="31" t="s">
        <v>12</v>
      </c>
      <c r="T7" s="31" t="s">
        <v>137</v>
      </c>
      <c r="U7" s="31" t="s">
        <v>13</v>
      </c>
      <c r="V7" s="31" t="s">
        <v>13</v>
      </c>
      <c r="W7" s="25" t="s">
        <v>7</v>
      </c>
    </row>
    <row r="8" ht="26.25" customHeight="1" spans="1:23">
      <c r="A8" s="25" t="s">
        <v>494</v>
      </c>
      <c r="B8" s="25" t="s">
        <v>15</v>
      </c>
      <c r="C8" s="25" t="s">
        <v>495</v>
      </c>
      <c r="D8" s="25" t="s">
        <v>3</v>
      </c>
      <c r="E8" s="35" t="s">
        <v>80</v>
      </c>
      <c r="F8" s="25" t="s">
        <v>42</v>
      </c>
      <c r="G8" s="25" t="s">
        <v>19</v>
      </c>
      <c r="H8" s="25" t="s">
        <v>13</v>
      </c>
      <c r="I8" s="25" t="s">
        <v>7</v>
      </c>
      <c r="J8" s="25" t="s">
        <v>75</v>
      </c>
      <c r="L8" s="25" t="s">
        <v>75</v>
      </c>
      <c r="N8" s="28" t="e">
        <f t="shared" si="0"/>
        <v>#DIV/0!</v>
      </c>
      <c r="O8" s="25">
        <v>1</v>
      </c>
      <c r="P8" s="25" t="s">
        <v>58</v>
      </c>
      <c r="Q8" s="25" t="s">
        <v>10</v>
      </c>
      <c r="R8" s="25" t="s">
        <v>11</v>
      </c>
      <c r="S8" s="25" t="s">
        <v>22</v>
      </c>
      <c r="T8" s="25" t="s">
        <v>6</v>
      </c>
      <c r="U8" s="25" t="s">
        <v>7</v>
      </c>
      <c r="V8" s="25" t="s">
        <v>7</v>
      </c>
      <c r="W8" s="25" t="s">
        <v>7</v>
      </c>
    </row>
    <row r="9" ht="26.25" customHeight="1" spans="1:23">
      <c r="A9" s="25" t="s">
        <v>496</v>
      </c>
      <c r="B9" s="25" t="s">
        <v>39</v>
      </c>
      <c r="C9" s="25"/>
      <c r="D9" s="25" t="s">
        <v>34</v>
      </c>
      <c r="E9" s="35" t="s">
        <v>5</v>
      </c>
      <c r="F9" s="25" t="s">
        <v>168</v>
      </c>
      <c r="G9" s="25" t="s">
        <v>137</v>
      </c>
      <c r="H9" s="25" t="s">
        <v>7</v>
      </c>
      <c r="I9" s="25" t="s">
        <v>7</v>
      </c>
      <c r="J9" s="25" t="s">
        <v>75</v>
      </c>
      <c r="K9" s="25">
        <v>3500</v>
      </c>
      <c r="L9" s="25" t="s">
        <v>75</v>
      </c>
      <c r="M9" s="25">
        <v>2500</v>
      </c>
      <c r="N9" s="28">
        <f t="shared" si="0"/>
        <v>71.4285714285714</v>
      </c>
      <c r="O9" s="25">
        <v>2</v>
      </c>
      <c r="P9" s="25" t="s">
        <v>9</v>
      </c>
      <c r="Q9" s="25" t="s">
        <v>21</v>
      </c>
      <c r="R9" s="25" t="s">
        <v>54</v>
      </c>
      <c r="S9" s="25" t="s">
        <v>12</v>
      </c>
      <c r="T9" s="25" t="s">
        <v>137</v>
      </c>
      <c r="U9" s="25" t="s">
        <v>13</v>
      </c>
      <c r="V9" s="25" t="s">
        <v>13</v>
      </c>
      <c r="W9" s="25" t="s">
        <v>13</v>
      </c>
    </row>
    <row r="10" ht="26.25" customHeight="1" spans="1:23">
      <c r="A10" s="25" t="s">
        <v>497</v>
      </c>
      <c r="B10" s="25" t="s">
        <v>39</v>
      </c>
      <c r="C10" s="25"/>
      <c r="D10" s="25" t="s">
        <v>153</v>
      </c>
      <c r="E10" s="35" t="s">
        <v>498</v>
      </c>
      <c r="F10" s="25" t="s">
        <v>87</v>
      </c>
      <c r="G10" s="25" t="s">
        <v>29</v>
      </c>
      <c r="H10" s="25" t="s">
        <v>7</v>
      </c>
      <c r="I10" s="25" t="s">
        <v>7</v>
      </c>
      <c r="J10" s="25" t="s">
        <v>53</v>
      </c>
      <c r="L10" s="25" t="s">
        <v>57</v>
      </c>
      <c r="N10" s="28" t="e">
        <f t="shared" si="0"/>
        <v>#DIV/0!</v>
      </c>
      <c r="O10" s="25">
        <v>1</v>
      </c>
      <c r="P10" s="25" t="s">
        <v>47</v>
      </c>
      <c r="Q10" s="25" t="s">
        <v>10</v>
      </c>
      <c r="R10" s="25" t="s">
        <v>36</v>
      </c>
      <c r="S10" s="25" t="s">
        <v>12</v>
      </c>
      <c r="T10" s="25" t="s">
        <v>140</v>
      </c>
      <c r="U10" s="25" t="s">
        <v>7</v>
      </c>
      <c r="V10" s="25" t="s">
        <v>13</v>
      </c>
      <c r="W10" s="25" t="s">
        <v>7</v>
      </c>
    </row>
    <row r="11" ht="26.25" customHeight="1" spans="1:23">
      <c r="A11" s="36" t="s">
        <v>499</v>
      </c>
      <c r="B11" s="31" t="s">
        <v>24</v>
      </c>
      <c r="C11" s="25"/>
      <c r="D11" s="25" t="s">
        <v>26</v>
      </c>
      <c r="E11" s="34" t="s">
        <v>296</v>
      </c>
      <c r="F11" s="31" t="s">
        <v>5</v>
      </c>
      <c r="G11" s="31" t="s">
        <v>6</v>
      </c>
      <c r="H11" s="31" t="s">
        <v>7</v>
      </c>
      <c r="I11" s="31" t="s">
        <v>13</v>
      </c>
      <c r="J11" s="31" t="s">
        <v>8</v>
      </c>
      <c r="K11" s="31"/>
      <c r="L11" s="31" t="s">
        <v>8</v>
      </c>
      <c r="N11" s="28" t="e">
        <f t="shared" si="0"/>
        <v>#DIV/0!</v>
      </c>
      <c r="O11" s="25">
        <v>1</v>
      </c>
      <c r="P11" s="25" t="s">
        <v>20</v>
      </c>
      <c r="Q11" s="31" t="s">
        <v>10</v>
      </c>
      <c r="R11" s="31" t="s">
        <v>11</v>
      </c>
      <c r="S11" s="31" t="s">
        <v>22</v>
      </c>
      <c r="T11" s="31" t="s">
        <v>6</v>
      </c>
      <c r="U11" s="31" t="s">
        <v>7</v>
      </c>
      <c r="V11" s="31" t="s">
        <v>13</v>
      </c>
      <c r="W11" s="25" t="s">
        <v>7</v>
      </c>
    </row>
    <row r="12" ht="26.25" customHeight="1" spans="1:23">
      <c r="A12" s="36" t="s">
        <v>500</v>
      </c>
      <c r="B12" s="31" t="s">
        <v>24</v>
      </c>
      <c r="C12" s="27"/>
      <c r="D12" s="25" t="s">
        <v>34</v>
      </c>
      <c r="E12" s="34" t="s">
        <v>5</v>
      </c>
      <c r="F12" s="31" t="s">
        <v>5</v>
      </c>
      <c r="G12" s="31" t="s">
        <v>6</v>
      </c>
      <c r="H12" s="31" t="s">
        <v>7</v>
      </c>
      <c r="I12" s="31" t="s">
        <v>13</v>
      </c>
      <c r="J12" s="31" t="s">
        <v>8</v>
      </c>
      <c r="K12" s="31"/>
      <c r="L12" s="31" t="s">
        <v>57</v>
      </c>
      <c r="N12" s="28" t="e">
        <f t="shared" si="0"/>
        <v>#DIV/0!</v>
      </c>
      <c r="O12" s="25">
        <v>1</v>
      </c>
      <c r="P12" s="25" t="s">
        <v>58</v>
      </c>
      <c r="Q12" s="31" t="s">
        <v>10</v>
      </c>
      <c r="R12" s="31" t="s">
        <v>11</v>
      </c>
      <c r="S12" s="31" t="s">
        <v>48</v>
      </c>
      <c r="T12" s="31" t="s">
        <v>59</v>
      </c>
      <c r="U12" s="31" t="s">
        <v>13</v>
      </c>
      <c r="V12" s="31" t="s">
        <v>13</v>
      </c>
      <c r="W12" s="25" t="s">
        <v>7</v>
      </c>
    </row>
    <row r="13" ht="26.25" customHeight="1" spans="1:23">
      <c r="A13" s="25" t="s">
        <v>501</v>
      </c>
      <c r="B13" s="31" t="s">
        <v>39</v>
      </c>
      <c r="C13" s="27"/>
      <c r="D13" s="25" t="s">
        <v>26</v>
      </c>
      <c r="E13" s="35" t="s">
        <v>28</v>
      </c>
      <c r="F13" s="25" t="s">
        <v>87</v>
      </c>
      <c r="G13" s="31" t="s">
        <v>6</v>
      </c>
      <c r="H13" s="31" t="s">
        <v>7</v>
      </c>
      <c r="I13" s="31" t="s">
        <v>7</v>
      </c>
      <c r="J13" s="31" t="s">
        <v>53</v>
      </c>
      <c r="K13" s="31"/>
      <c r="L13" s="31" t="s">
        <v>53</v>
      </c>
      <c r="N13" s="28" t="e">
        <f t="shared" si="0"/>
        <v>#DIV/0!</v>
      </c>
      <c r="O13" s="25">
        <v>1</v>
      </c>
      <c r="P13" s="25" t="s">
        <v>58</v>
      </c>
      <c r="Q13" s="31" t="s">
        <v>21</v>
      </c>
      <c r="R13" s="31" t="s">
        <v>11</v>
      </c>
      <c r="S13" s="31" t="s">
        <v>22</v>
      </c>
      <c r="T13" s="31" t="s">
        <v>6</v>
      </c>
      <c r="U13" s="31" t="s">
        <v>7</v>
      </c>
      <c r="V13" s="31" t="s">
        <v>13</v>
      </c>
      <c r="W13" s="25" t="s">
        <v>13</v>
      </c>
    </row>
    <row r="14" ht="26.25" customHeight="1" spans="1:23">
      <c r="A14" s="25" t="s">
        <v>502</v>
      </c>
      <c r="B14" s="25" t="s">
        <v>24</v>
      </c>
      <c r="C14" s="27"/>
      <c r="D14" s="25" t="s">
        <v>3</v>
      </c>
      <c r="E14" s="25" t="s">
        <v>80</v>
      </c>
      <c r="F14" s="25" t="s">
        <v>5</v>
      </c>
      <c r="G14" s="25" t="s">
        <v>19</v>
      </c>
      <c r="H14" s="25" t="s">
        <v>13</v>
      </c>
      <c r="I14" s="25" t="s">
        <v>13</v>
      </c>
      <c r="J14" s="25" t="s">
        <v>75</v>
      </c>
      <c r="L14" s="25" t="s">
        <v>53</v>
      </c>
      <c r="N14" s="28" t="e">
        <f t="shared" si="0"/>
        <v>#DIV/0!</v>
      </c>
      <c r="O14" s="25">
        <v>1</v>
      </c>
      <c r="P14" s="25" t="s">
        <v>20</v>
      </c>
      <c r="Q14" s="25" t="s">
        <v>10</v>
      </c>
      <c r="R14" s="25" t="s">
        <v>11</v>
      </c>
      <c r="S14" s="25" t="s">
        <v>22</v>
      </c>
      <c r="T14" s="25" t="s">
        <v>6</v>
      </c>
      <c r="U14" s="25" t="s">
        <v>13</v>
      </c>
      <c r="V14" s="25" t="s">
        <v>7</v>
      </c>
      <c r="W14" s="25" t="s">
        <v>7</v>
      </c>
    </row>
    <row r="15" ht="26.25" customHeight="1" spans="3:3">
      <c r="C15" s="27"/>
    </row>
    <row r="16" ht="26.25" customHeight="1" spans="3:3">
      <c r="C16" s="25"/>
    </row>
    <row r="17" ht="26.25" customHeight="1" spans="3:3">
      <c r="C17" s="25"/>
    </row>
    <row r="18" ht="26.25" customHeight="1" spans="3:3">
      <c r="C18" s="25"/>
    </row>
    <row r="19" ht="26.25" customHeight="1" spans="3:3">
      <c r="C19" s="25"/>
    </row>
    <row r="20" ht="26.25" customHeight="1" spans="3:3">
      <c r="C20" s="25"/>
    </row>
    <row r="21" ht="26.25" customHeight="1" spans="3:3">
      <c r="C21" s="25"/>
    </row>
    <row r="22" ht="26.25" customHeight="1" spans="3:3">
      <c r="C22" s="25"/>
    </row>
    <row r="23" ht="26.25" customHeight="1" spans="3:3">
      <c r="C23" s="25"/>
    </row>
    <row r="24" ht="26.25" customHeight="1" spans="3:3">
      <c r="C24" s="25"/>
    </row>
    <row r="25" ht="26.25" customHeight="1" spans="3:3">
      <c r="C25" s="25"/>
    </row>
    <row r="26" ht="26.25" customHeight="1" spans="3:3">
      <c r="C26" s="25"/>
    </row>
    <row r="27" ht="26.25" customHeight="1" spans="3:3">
      <c r="C27" s="25"/>
    </row>
    <row r="28" ht="26.25" customHeight="1" spans="3:3">
      <c r="C28" s="25"/>
    </row>
    <row r="29" ht="26.25" customHeight="1" spans="3:3">
      <c r="C29" s="25"/>
    </row>
    <row r="30" ht="26.25" customHeight="1" spans="3:3">
      <c r="C30" s="25"/>
    </row>
    <row r="31" ht="26.25" customHeight="1"/>
    <row r="32" ht="26.25" customHeight="1"/>
    <row r="33" ht="26.25" customHeight="1"/>
    <row r="34" ht="26.25" customHeight="1"/>
    <row r="35" ht="26.25" customHeight="1"/>
    <row r="36" ht="26.25" customHeight="1"/>
    <row r="37" ht="26.25" customHeight="1"/>
    <row r="38" ht="26.25" customHeight="1"/>
    <row r="39" ht="26.25" customHeight="1"/>
    <row r="40" ht="26.25" customHeight="1"/>
    <row r="41" ht="26.25" customHeight="1"/>
    <row r="42" ht="26.25" customHeight="1"/>
    <row r="43" ht="26.25" customHeight="1"/>
    <row r="44" ht="26.25" customHeight="1"/>
    <row r="45" ht="26.25" customHeight="1"/>
    <row r="46" ht="26.25" customHeight="1"/>
    <row r="47" ht="26.25" customHeight="1"/>
    <row r="48" ht="26.25" customHeight="1"/>
    <row r="49" ht="26.25" customHeight="1"/>
    <row r="50" ht="26.25" customHeight="1"/>
    <row r="51" ht="26.25" customHeight="1"/>
    <row r="52" ht="26.25" customHeight="1"/>
    <row r="53" ht="26.25" customHeight="1"/>
    <row r="54" ht="26.25" customHeight="1"/>
    <row r="55" ht="26.25" customHeight="1"/>
    <row r="56" ht="26.25" customHeight="1"/>
    <row r="57" ht="26.25" customHeight="1"/>
    <row r="58" ht="26.25" customHeight="1"/>
    <row r="59" ht="26.25" customHeight="1"/>
    <row r="60" ht="26.25" customHeight="1"/>
    <row r="61" ht="26.25" customHeight="1"/>
    <row r="62" ht="26.25" customHeight="1"/>
    <row r="63" ht="26.25" customHeight="1"/>
    <row r="64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  <row r="996" ht="26.25" customHeight="1"/>
    <row r="997" ht="26.25" customHeight="1"/>
    <row r="998" ht="26.25" customHeight="1"/>
    <row r="999" ht="26.25" customHeight="1"/>
    <row r="1000" ht="26.25" customHeight="1"/>
    <row r="1001" ht="26.25" customHeight="1"/>
    <row r="1002" ht="26.25" customHeight="1"/>
    <row r="1003" ht="26.25" customHeight="1"/>
    <row r="1004" ht="26.25" customHeight="1"/>
    <row r="1005" ht="26.25" customHeight="1"/>
    <row r="1006" ht="26.25" customHeight="1"/>
    <row r="1007" ht="26.25" customHeight="1"/>
    <row r="1008" ht="26.25" customHeight="1"/>
  </sheetData>
  <dataValidations count="11">
    <dataValidation type="list" allowBlank="1" showErrorMessage="1" sqref="B2:B14">
      <formula1>"Blockchain,AI,Web Scraping,Bot Development,Mobile App,Web Development,Trading,CMS Development,Desktop App,Others"</formula1>
    </dataValidation>
    <dataValidation type="list" allowBlank="1" showErrorMessage="1" sqref="D2:D14">
      <formula1>"Europe,North America,South America,Latin America,Asia,Africa"</formula1>
    </dataValidation>
    <dataValidation type="list" allowBlank="1" showErrorMessage="1" sqref="G2:G14">
      <formula1>"Upwork,Freelancer,Workana,Telegram,Discord,Linkdin,Others"</formula1>
    </dataValidation>
    <dataValidation type="list" allowBlank="1" showErrorMessage="1" sqref="J2:J14 L2:L14">
      <formula1>"0-1000,1000-2000,2000-3000,3000-5000,Over 5000"</formula1>
    </dataValidation>
    <dataValidation type="list" allowBlank="1" showErrorMessage="1" sqref="O2:O14">
      <formula1>"1,2,3,4,5,0"</formula1>
    </dataValidation>
    <dataValidation type="list" allowBlank="1" showErrorMessage="1" sqref="P2:P14">
      <formula1>"January,Feburary,March,April,May,June,July,Last Year"</formula1>
    </dataValidation>
    <dataValidation type="list" allowBlank="1" showErrorMessage="1" sqref="Q2:Q14">
      <formula1>"Short Term,Long Term"</formula1>
    </dataValidation>
    <dataValidation type="list" allowBlank="1" showErrorMessage="1" sqref="R2:R14">
      <formula1>"Paypal,Payoneer,Wise,Crypto,Others"</formula1>
    </dataValidation>
    <dataValidation type="list" allowBlank="1" showErrorMessage="1" sqref="S2:S14">
      <formula1>"Weekly,Monthly,Fixed"</formula1>
    </dataValidation>
    <dataValidation type="list" allowBlank="1" showErrorMessage="1" sqref="T2:T14">
      <formula1>"Upwork,Freelancer,Telegram,Discord,Skype,Signal,Teams,WhatsApp,GMail,Slack,Google Chat,Others"</formula1>
    </dataValidation>
    <dataValidation type="list" allowBlank="1" showErrorMessage="1" sqref="H2:I14 U2:W14">
      <formula1>"Yes,No"</formula1>
    </dataValidation>
  </dataValidation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3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12.6285714285714" defaultRowHeight="15.75" customHeight="1"/>
  <cols>
    <col min="2" max="2" width="19.6285714285714" customWidth="1"/>
    <col min="3" max="3" width="75.6285714285714" customWidth="1"/>
    <col min="4" max="4" width="16.5047619047619" customWidth="1"/>
    <col min="7" max="7" width="12.752380952381" customWidth="1"/>
    <col min="10" max="10" width="13.8761904761905" customWidth="1"/>
    <col min="12" max="12" width="13.8761904761905" customWidth="1"/>
    <col min="17" max="17" width="13.752380952381" customWidth="1"/>
    <col min="20" max="20" width="12.752380952381" customWidth="1"/>
    <col min="24" max="24" width="46.8761904761905" customWidth="1"/>
  </cols>
  <sheetData>
    <row r="1" ht="57" customHeight="1" spans="1:33">
      <c r="A1" s="24" t="s">
        <v>93</v>
      </c>
      <c r="B1" s="24" t="s">
        <v>94</v>
      </c>
      <c r="C1" s="24" t="s">
        <v>95</v>
      </c>
      <c r="D1" s="24" t="s">
        <v>96</v>
      </c>
      <c r="E1" s="24" t="s">
        <v>97</v>
      </c>
      <c r="F1" s="24" t="s">
        <v>98</v>
      </c>
      <c r="G1" s="24" t="s">
        <v>99</v>
      </c>
      <c r="H1" s="24" t="s">
        <v>100</v>
      </c>
      <c r="I1" s="24" t="s">
        <v>101</v>
      </c>
      <c r="J1" s="24" t="s">
        <v>102</v>
      </c>
      <c r="K1" s="24" t="s">
        <v>103</v>
      </c>
      <c r="L1" s="24" t="s">
        <v>104</v>
      </c>
      <c r="M1" s="24" t="s">
        <v>105</v>
      </c>
      <c r="N1" s="24" t="s">
        <v>106</v>
      </c>
      <c r="O1" s="24" t="s">
        <v>107</v>
      </c>
      <c r="P1" s="24" t="s">
        <v>108</v>
      </c>
      <c r="Q1" s="24" t="s">
        <v>109</v>
      </c>
      <c r="R1" s="24" t="s">
        <v>110</v>
      </c>
      <c r="S1" s="24" t="s">
        <v>111</v>
      </c>
      <c r="T1" s="24" t="s">
        <v>112</v>
      </c>
      <c r="U1" s="24" t="s">
        <v>113</v>
      </c>
      <c r="V1" s="24" t="s">
        <v>114</v>
      </c>
      <c r="W1" s="24" t="s">
        <v>115</v>
      </c>
      <c r="X1" s="24" t="s">
        <v>116</v>
      </c>
      <c r="Y1" s="30"/>
      <c r="Z1" s="24"/>
      <c r="AA1" s="24"/>
      <c r="AB1" s="24"/>
      <c r="AC1" s="24"/>
      <c r="AD1" s="24"/>
      <c r="AE1" s="24"/>
      <c r="AF1" s="24"/>
      <c r="AG1" s="24"/>
    </row>
    <row r="2" ht="26.25" customHeight="1" spans="1:23">
      <c r="A2" s="25" t="s">
        <v>85</v>
      </c>
      <c r="B2" s="25" t="s">
        <v>39</v>
      </c>
      <c r="C2" s="25" t="s">
        <v>86</v>
      </c>
      <c r="D2" s="25" t="s">
        <v>34</v>
      </c>
      <c r="E2" s="25" t="s">
        <v>5</v>
      </c>
      <c r="F2" s="25" t="s">
        <v>87</v>
      </c>
      <c r="G2" s="25" t="s">
        <v>6</v>
      </c>
      <c r="H2" s="25" t="s">
        <v>7</v>
      </c>
      <c r="I2" s="25" t="s">
        <v>7</v>
      </c>
      <c r="J2" s="25" t="s">
        <v>8</v>
      </c>
      <c r="K2" s="25">
        <v>10000</v>
      </c>
      <c r="L2" s="25" t="s">
        <v>57</v>
      </c>
      <c r="M2" s="25">
        <v>3000</v>
      </c>
      <c r="N2" s="28">
        <f t="shared" ref="N2:N4" si="0">M2/K2*100</f>
        <v>30</v>
      </c>
      <c r="O2" s="25">
        <v>3</v>
      </c>
      <c r="P2" s="25" t="s">
        <v>9</v>
      </c>
      <c r="Q2" s="25" t="s">
        <v>10</v>
      </c>
      <c r="R2" s="25" t="s">
        <v>29</v>
      </c>
      <c r="S2" s="25" t="s">
        <v>12</v>
      </c>
      <c r="T2" s="25" t="s">
        <v>6</v>
      </c>
      <c r="U2" s="25" t="s">
        <v>13</v>
      </c>
      <c r="V2" s="25" t="s">
        <v>13</v>
      </c>
      <c r="W2" s="25" t="s">
        <v>7</v>
      </c>
    </row>
    <row r="3" ht="12.75" spans="1:33">
      <c r="A3" s="31" t="s">
        <v>335</v>
      </c>
      <c r="B3" s="31" t="s">
        <v>39</v>
      </c>
      <c r="C3" s="25" t="s">
        <v>336</v>
      </c>
      <c r="D3" s="31" t="s">
        <v>34</v>
      </c>
      <c r="E3" s="31" t="s">
        <v>5</v>
      </c>
      <c r="F3" s="31" t="s">
        <v>87</v>
      </c>
      <c r="G3" s="31" t="s">
        <v>19</v>
      </c>
      <c r="H3" s="31" t="s">
        <v>7</v>
      </c>
      <c r="I3" s="31" t="s">
        <v>7</v>
      </c>
      <c r="J3" s="31" t="s">
        <v>75</v>
      </c>
      <c r="K3" s="33">
        <v>10000</v>
      </c>
      <c r="L3" s="31" t="s">
        <v>57</v>
      </c>
      <c r="M3" s="33">
        <v>3000</v>
      </c>
      <c r="N3" s="33">
        <f t="shared" si="0"/>
        <v>30</v>
      </c>
      <c r="O3" s="33">
        <v>5</v>
      </c>
      <c r="P3" s="31" t="s">
        <v>30</v>
      </c>
      <c r="Q3" s="31" t="s">
        <v>10</v>
      </c>
      <c r="R3" s="31" t="s">
        <v>36</v>
      </c>
      <c r="S3" s="31" t="s">
        <v>12</v>
      </c>
      <c r="T3" s="31" t="s">
        <v>137</v>
      </c>
      <c r="U3" s="31" t="s">
        <v>7</v>
      </c>
      <c r="V3" s="31" t="s">
        <v>7</v>
      </c>
      <c r="W3" s="31" t="s">
        <v>7</v>
      </c>
      <c r="X3" s="31"/>
      <c r="Y3" s="31"/>
      <c r="Z3" s="31"/>
      <c r="AA3" s="31"/>
      <c r="AB3" s="31"/>
      <c r="AC3" s="31"/>
      <c r="AD3" s="31"/>
      <c r="AE3" s="31"/>
      <c r="AF3" s="31"/>
      <c r="AG3" s="31"/>
    </row>
    <row r="4" ht="12.75" spans="1:33">
      <c r="A4" s="31" t="s">
        <v>337</v>
      </c>
      <c r="B4" s="31" t="s">
        <v>39</v>
      </c>
      <c r="C4" s="25" t="s">
        <v>338</v>
      </c>
      <c r="D4" s="31" t="s">
        <v>26</v>
      </c>
      <c r="E4" s="31" t="s">
        <v>18</v>
      </c>
      <c r="F4" s="31" t="s">
        <v>18</v>
      </c>
      <c r="G4" s="31" t="s">
        <v>29</v>
      </c>
      <c r="H4" s="31" t="s">
        <v>13</v>
      </c>
      <c r="I4" s="31" t="s">
        <v>7</v>
      </c>
      <c r="J4" s="31" t="s">
        <v>75</v>
      </c>
      <c r="K4" s="33">
        <v>2000</v>
      </c>
      <c r="L4" s="31" t="s">
        <v>75</v>
      </c>
      <c r="M4" s="33">
        <v>2000</v>
      </c>
      <c r="N4" s="33">
        <f t="shared" si="0"/>
        <v>100</v>
      </c>
      <c r="O4" s="33">
        <v>1</v>
      </c>
      <c r="P4" s="31" t="s">
        <v>20</v>
      </c>
      <c r="Q4" s="31" t="s">
        <v>21</v>
      </c>
      <c r="R4" s="31" t="s">
        <v>29</v>
      </c>
      <c r="S4" s="31" t="s">
        <v>22</v>
      </c>
      <c r="T4" s="31" t="s">
        <v>83</v>
      </c>
      <c r="U4" s="31" t="s">
        <v>13</v>
      </c>
      <c r="V4" s="31" t="s">
        <v>7</v>
      </c>
      <c r="W4" s="31" t="s">
        <v>13</v>
      </c>
      <c r="X4" s="31"/>
      <c r="Y4" s="31"/>
      <c r="Z4" s="31"/>
      <c r="AA4" s="31"/>
      <c r="AB4" s="31"/>
      <c r="AC4" s="31"/>
      <c r="AD4" s="31"/>
      <c r="AE4" s="31"/>
      <c r="AF4" s="31"/>
      <c r="AG4" s="31"/>
    </row>
    <row r="5" ht="12.75" spans="1:33">
      <c r="A5" s="31" t="s">
        <v>339</v>
      </c>
      <c r="B5" s="31" t="s">
        <v>39</v>
      </c>
      <c r="C5" s="25" t="s">
        <v>340</v>
      </c>
      <c r="D5" s="31" t="s">
        <v>3</v>
      </c>
      <c r="E5" s="31" t="s">
        <v>4</v>
      </c>
      <c r="F5" s="31" t="s">
        <v>87</v>
      </c>
      <c r="G5" s="31" t="s">
        <v>19</v>
      </c>
      <c r="H5" s="31" t="s">
        <v>7</v>
      </c>
      <c r="I5" s="31" t="s">
        <v>7</v>
      </c>
      <c r="J5" s="31" t="s">
        <v>75</v>
      </c>
      <c r="K5" s="31">
        <v>5000</v>
      </c>
      <c r="L5" s="31" t="s">
        <v>75</v>
      </c>
      <c r="M5" s="33">
        <v>1000</v>
      </c>
      <c r="N5" s="31">
        <v>20</v>
      </c>
      <c r="O5" s="33">
        <v>0</v>
      </c>
      <c r="P5" s="31" t="s">
        <v>20</v>
      </c>
      <c r="Q5" s="31" t="s">
        <v>10</v>
      </c>
      <c r="R5" s="31" t="s">
        <v>11</v>
      </c>
      <c r="S5" s="31" t="s">
        <v>48</v>
      </c>
      <c r="T5" s="31" t="s">
        <v>6</v>
      </c>
      <c r="U5" s="31" t="s">
        <v>13</v>
      </c>
      <c r="V5" s="31" t="s">
        <v>13</v>
      </c>
      <c r="W5" s="31" t="s">
        <v>7</v>
      </c>
      <c r="X5" s="31"/>
      <c r="Y5" s="31"/>
      <c r="Z5" s="31"/>
      <c r="AA5" s="31"/>
      <c r="AB5" s="31"/>
      <c r="AC5" s="31"/>
      <c r="AD5" s="31"/>
      <c r="AE5" s="31"/>
      <c r="AF5" s="31"/>
      <c r="AG5" s="31"/>
    </row>
    <row r="6" ht="12.75" spans="1:33">
      <c r="A6" s="31" t="s">
        <v>443</v>
      </c>
      <c r="B6" s="31" t="s">
        <v>24</v>
      </c>
      <c r="C6" s="25" t="s">
        <v>444</v>
      </c>
      <c r="D6" s="31" t="s">
        <v>34</v>
      </c>
      <c r="E6" s="31" t="s">
        <v>5</v>
      </c>
      <c r="F6" s="31" t="s">
        <v>87</v>
      </c>
      <c r="G6" s="31" t="s">
        <v>137</v>
      </c>
      <c r="H6" s="31" t="s">
        <v>7</v>
      </c>
      <c r="I6" s="31" t="s">
        <v>7</v>
      </c>
      <c r="J6" s="31" t="s">
        <v>53</v>
      </c>
      <c r="K6" s="33">
        <v>750</v>
      </c>
      <c r="L6" s="31" t="s">
        <v>53</v>
      </c>
      <c r="M6" s="33">
        <v>750</v>
      </c>
      <c r="N6" s="33">
        <v>100</v>
      </c>
      <c r="O6" s="33">
        <v>1</v>
      </c>
      <c r="P6" s="31" t="s">
        <v>58</v>
      </c>
      <c r="Q6" s="31" t="s">
        <v>21</v>
      </c>
      <c r="R6" s="31" t="s">
        <v>11</v>
      </c>
      <c r="S6" s="31" t="s">
        <v>22</v>
      </c>
      <c r="T6" s="31" t="s">
        <v>6</v>
      </c>
      <c r="U6" s="31" t="s">
        <v>7</v>
      </c>
      <c r="V6" s="31" t="s">
        <v>13</v>
      </c>
      <c r="W6" s="31" t="s">
        <v>13</v>
      </c>
      <c r="X6" s="31"/>
      <c r="Y6" s="31"/>
      <c r="Z6" s="31"/>
      <c r="AA6" s="31"/>
      <c r="AB6" s="31"/>
      <c r="AC6" s="31"/>
      <c r="AD6" s="31"/>
      <c r="AE6" s="31"/>
      <c r="AF6" s="31"/>
      <c r="AG6" s="31"/>
    </row>
    <row r="7" ht="12.75" spans="1:24">
      <c r="A7" s="25" t="s">
        <v>172</v>
      </c>
      <c r="B7" s="31" t="s">
        <v>24</v>
      </c>
      <c r="C7" s="32" t="s">
        <v>173</v>
      </c>
      <c r="D7" s="31" t="s">
        <v>34</v>
      </c>
      <c r="E7" s="31" t="s">
        <v>5</v>
      </c>
      <c r="F7" s="31" t="s">
        <v>18</v>
      </c>
      <c r="G7" s="31" t="s">
        <v>19</v>
      </c>
      <c r="H7" s="31" t="s">
        <v>7</v>
      </c>
      <c r="I7" s="31" t="s">
        <v>7</v>
      </c>
      <c r="J7" s="31" t="s">
        <v>46</v>
      </c>
      <c r="K7" s="33">
        <v>3500</v>
      </c>
      <c r="L7" s="31" t="s">
        <v>75</v>
      </c>
      <c r="M7" s="33">
        <v>2500</v>
      </c>
      <c r="N7" s="33">
        <v>80</v>
      </c>
      <c r="O7" s="33">
        <v>3</v>
      </c>
      <c r="P7" s="31" t="s">
        <v>20</v>
      </c>
      <c r="Q7" s="31" t="s">
        <v>10</v>
      </c>
      <c r="R7" s="31" t="s">
        <v>11</v>
      </c>
      <c r="S7" s="31" t="s">
        <v>22</v>
      </c>
      <c r="T7" s="31" t="s">
        <v>6</v>
      </c>
      <c r="U7" s="31" t="s">
        <v>7</v>
      </c>
      <c r="V7" s="31" t="s">
        <v>13</v>
      </c>
      <c r="W7" s="31" t="s">
        <v>13</v>
      </c>
      <c r="X7" s="31"/>
    </row>
    <row r="8" ht="12.75" spans="1:23">
      <c r="A8" s="25" t="s">
        <v>223</v>
      </c>
      <c r="B8" s="31" t="s">
        <v>15</v>
      </c>
      <c r="C8" s="25" t="s">
        <v>224</v>
      </c>
      <c r="D8" s="31" t="s">
        <v>34</v>
      </c>
      <c r="E8" s="31" t="s">
        <v>5</v>
      </c>
      <c r="F8" s="31" t="s">
        <v>18</v>
      </c>
      <c r="G8" s="31" t="s">
        <v>19</v>
      </c>
      <c r="H8" s="31" t="s">
        <v>7</v>
      </c>
      <c r="I8" s="31" t="s">
        <v>7</v>
      </c>
      <c r="J8" s="31" t="s">
        <v>57</v>
      </c>
      <c r="K8" s="33">
        <v>2500</v>
      </c>
      <c r="L8" s="31" t="s">
        <v>75</v>
      </c>
      <c r="M8" s="33">
        <v>2000</v>
      </c>
      <c r="N8" s="33">
        <v>80</v>
      </c>
      <c r="O8" s="33">
        <v>3</v>
      </c>
      <c r="P8" s="31" t="s">
        <v>20</v>
      </c>
      <c r="Q8" s="31" t="s">
        <v>10</v>
      </c>
      <c r="R8" s="31" t="s">
        <v>11</v>
      </c>
      <c r="S8" s="31" t="s">
        <v>22</v>
      </c>
      <c r="T8" s="31" t="s">
        <v>6</v>
      </c>
      <c r="U8" s="31" t="s">
        <v>7</v>
      </c>
      <c r="V8" s="31" t="s">
        <v>13</v>
      </c>
      <c r="W8" s="31" t="s">
        <v>7</v>
      </c>
    </row>
    <row r="9" ht="12.75" spans="3:3">
      <c r="C9" s="25"/>
    </row>
    <row r="10" ht="12.75" spans="3:3">
      <c r="C10" s="25"/>
    </row>
    <row r="11" ht="12.75" spans="3:3">
      <c r="C11" s="25"/>
    </row>
    <row r="12" ht="12.75" spans="3:3">
      <c r="C12" s="25"/>
    </row>
    <row r="13" ht="12.75" spans="3:3">
      <c r="C13" s="27"/>
    </row>
    <row r="14" ht="12.75" spans="3:3">
      <c r="C14" s="27"/>
    </row>
    <row r="15" ht="12.75" spans="3:3">
      <c r="C15" s="27"/>
    </row>
    <row r="16" ht="12.75" spans="3:3">
      <c r="C16" s="27"/>
    </row>
    <row r="17" ht="12.75" spans="3:3">
      <c r="C17" s="25"/>
    </row>
    <row r="18" ht="12.75" spans="3:3">
      <c r="C18" s="25"/>
    </row>
    <row r="19" ht="12.75" spans="3:3">
      <c r="C19" s="25"/>
    </row>
    <row r="20" ht="12.75" spans="3:3">
      <c r="C20" s="25"/>
    </row>
    <row r="21" ht="12.75" spans="3:3">
      <c r="C21" s="25"/>
    </row>
    <row r="22" ht="12.75" spans="3:3">
      <c r="C22" s="25"/>
    </row>
    <row r="23" ht="12.75" spans="3:3">
      <c r="C23" s="25"/>
    </row>
    <row r="24" ht="12.75" spans="3:3">
      <c r="C24" s="25"/>
    </row>
    <row r="25" ht="12.75" spans="3:3">
      <c r="C25" s="25"/>
    </row>
    <row r="26" ht="12.75" spans="3:3">
      <c r="C26" s="25"/>
    </row>
    <row r="27" ht="12.75" spans="3:3">
      <c r="C27" s="25"/>
    </row>
    <row r="28" ht="12.75" spans="3:3">
      <c r="C28" s="25"/>
    </row>
    <row r="29" ht="12.75" spans="3:3">
      <c r="C29" s="25"/>
    </row>
    <row r="30" ht="12.75" spans="3:3">
      <c r="C30" s="25"/>
    </row>
    <row r="31" ht="12.75" spans="3:3">
      <c r="C31" s="25"/>
    </row>
  </sheetData>
  <dataValidations count="11">
    <dataValidation type="list" allowBlank="1" showErrorMessage="1" sqref="B2:B8">
      <formula1>"Blockchain,AI,Web Scraping,Bot Development,Mobile App,Web Development,Trading,CMS Development,Desktop App,Others"</formula1>
    </dataValidation>
    <dataValidation type="list" allowBlank="1" showErrorMessage="1" sqref="D2:D8">
      <formula1>"Europe,North America,South America,Latin America,Asia,Africa"</formula1>
    </dataValidation>
    <dataValidation type="list" allowBlank="1" showErrorMessage="1" sqref="G2:G8">
      <formula1>"Upwork,Freelancer,Workana,Telegram,Discord,Linkdin,Others"</formula1>
    </dataValidation>
    <dataValidation type="list" allowBlank="1" showErrorMessage="1" sqref="J2:J8 L2:L8">
      <formula1>"0-1000,1000-2000,2000-3000,3000-5000,Over 5000"</formula1>
    </dataValidation>
    <dataValidation type="list" allowBlank="1" showErrorMessage="1" sqref="O2:O8">
      <formula1>"1,2,3,4,5,0"</formula1>
    </dataValidation>
    <dataValidation type="list" allowBlank="1" showErrorMessage="1" sqref="P2:P8">
      <formula1>"January,Feburary,March,April,May,June,July,Last Year"</formula1>
    </dataValidation>
    <dataValidation type="list" allowBlank="1" showErrorMessage="1" sqref="Q2:Q8">
      <formula1>"Short Term,Long Term"</formula1>
    </dataValidation>
    <dataValidation type="list" allowBlank="1" showErrorMessage="1" sqref="R2:R8">
      <formula1>"Paypal,Payoneer,Wise,Crypto,Others"</formula1>
    </dataValidation>
    <dataValidation type="list" allowBlank="1" showErrorMessage="1" sqref="S2:S8">
      <formula1>"Weekly,Monthly,Fixed"</formula1>
    </dataValidation>
    <dataValidation type="list" allowBlank="1" showErrorMessage="1" sqref="T2:T8">
      <formula1>"Upwork,Freelancer,Telegram,Discord,Skype,Signal,Teams,WhatsApp,GMail,Slack,Google Chat,Others"</formula1>
    </dataValidation>
    <dataValidation type="list" allowBlank="1" showErrorMessage="1" sqref="H2:I8 U2:W8">
      <formula1>"Yes,No"</formula1>
    </dataValidation>
  </dataValidations>
  <hyperlinks>
    <hyperlink ref="C7" r:id="rId1" display="Dedust, Ston.fi, API integration, Next.js, Node.js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3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12.6285714285714" defaultRowHeight="15.75" customHeight="1"/>
  <cols>
    <col min="3" max="3" width="51.8761904761905" customWidth="1"/>
    <col min="24" max="24" width="82" customWidth="1"/>
  </cols>
  <sheetData>
    <row r="1" ht="57" customHeight="1" spans="1:33">
      <c r="A1" s="24" t="s">
        <v>93</v>
      </c>
      <c r="B1" s="24" t="s">
        <v>94</v>
      </c>
      <c r="C1" s="24" t="s">
        <v>95</v>
      </c>
      <c r="D1" s="24" t="s">
        <v>96</v>
      </c>
      <c r="E1" s="24" t="s">
        <v>97</v>
      </c>
      <c r="F1" s="24" t="s">
        <v>98</v>
      </c>
      <c r="G1" s="24" t="s">
        <v>99</v>
      </c>
      <c r="H1" s="24" t="s">
        <v>100</v>
      </c>
      <c r="I1" s="24" t="s">
        <v>101</v>
      </c>
      <c r="J1" s="24" t="s">
        <v>102</v>
      </c>
      <c r="K1" s="24" t="s">
        <v>103</v>
      </c>
      <c r="L1" s="24" t="s">
        <v>104</v>
      </c>
      <c r="M1" s="24" t="s">
        <v>105</v>
      </c>
      <c r="N1" s="24" t="s">
        <v>106</v>
      </c>
      <c r="O1" s="24" t="s">
        <v>107</v>
      </c>
      <c r="P1" s="24" t="s">
        <v>108</v>
      </c>
      <c r="Q1" s="24" t="s">
        <v>109</v>
      </c>
      <c r="R1" s="24" t="s">
        <v>110</v>
      </c>
      <c r="S1" s="24" t="s">
        <v>111</v>
      </c>
      <c r="T1" s="24" t="s">
        <v>112</v>
      </c>
      <c r="U1" s="24" t="s">
        <v>113</v>
      </c>
      <c r="V1" s="24" t="s">
        <v>114</v>
      </c>
      <c r="W1" s="24" t="s">
        <v>115</v>
      </c>
      <c r="X1" s="24" t="s">
        <v>116</v>
      </c>
      <c r="Y1" s="30"/>
      <c r="Z1" s="24"/>
      <c r="AA1" s="24"/>
      <c r="AB1" s="24"/>
      <c r="AC1" s="24"/>
      <c r="AD1" s="24"/>
      <c r="AE1" s="24"/>
      <c r="AF1" s="24"/>
      <c r="AG1" s="24"/>
    </row>
    <row r="2" ht="26.25" customHeight="1" spans="1:23">
      <c r="A2" s="25" t="s">
        <v>341</v>
      </c>
      <c r="B2" s="25" t="s">
        <v>39</v>
      </c>
      <c r="C2" s="25" t="s">
        <v>342</v>
      </c>
      <c r="D2" s="25" t="s">
        <v>34</v>
      </c>
      <c r="E2" s="25" t="s">
        <v>5</v>
      </c>
      <c r="F2" s="25" t="s">
        <v>87</v>
      </c>
      <c r="G2" s="25" t="s">
        <v>19</v>
      </c>
      <c r="H2" s="25" t="s">
        <v>7</v>
      </c>
      <c r="I2" s="25" t="s">
        <v>7</v>
      </c>
      <c r="J2" s="25" t="s">
        <v>75</v>
      </c>
      <c r="K2" s="25"/>
      <c r="L2" s="25" t="s">
        <v>8</v>
      </c>
      <c r="M2" s="25">
        <v>14000</v>
      </c>
      <c r="N2" s="28" t="e">
        <f t="shared" ref="N2:N12" si="0">M2/K2*100</f>
        <v>#DIV/0!</v>
      </c>
      <c r="O2" s="25">
        <v>1</v>
      </c>
      <c r="P2" s="25" t="s">
        <v>35</v>
      </c>
      <c r="Q2" s="25" t="s">
        <v>10</v>
      </c>
      <c r="R2" s="25" t="s">
        <v>54</v>
      </c>
      <c r="S2" s="25" t="s">
        <v>48</v>
      </c>
      <c r="T2" s="25" t="s">
        <v>6</v>
      </c>
      <c r="U2" s="25" t="s">
        <v>7</v>
      </c>
      <c r="V2" s="25" t="s">
        <v>13</v>
      </c>
      <c r="W2" s="25" t="s">
        <v>7</v>
      </c>
    </row>
    <row r="3" ht="26.25" customHeight="1" spans="1:23">
      <c r="A3" s="25" t="s">
        <v>445</v>
      </c>
      <c r="B3" s="25" t="s">
        <v>39</v>
      </c>
      <c r="C3" s="25" t="s">
        <v>446</v>
      </c>
      <c r="D3" s="25" t="s">
        <v>123</v>
      </c>
      <c r="E3" s="25" t="s">
        <v>124</v>
      </c>
      <c r="F3" s="25" t="s">
        <v>87</v>
      </c>
      <c r="G3" s="25" t="s">
        <v>126</v>
      </c>
      <c r="H3" s="25" t="s">
        <v>13</v>
      </c>
      <c r="I3" s="25" t="s">
        <v>7</v>
      </c>
      <c r="J3" s="25" t="s">
        <v>53</v>
      </c>
      <c r="K3" s="25">
        <v>400</v>
      </c>
      <c r="L3" s="25" t="s">
        <v>53</v>
      </c>
      <c r="M3" s="25">
        <v>400</v>
      </c>
      <c r="N3" s="28">
        <f t="shared" si="0"/>
        <v>100</v>
      </c>
      <c r="O3" s="25">
        <v>1</v>
      </c>
      <c r="P3" s="25" t="s">
        <v>20</v>
      </c>
      <c r="Q3" s="25" t="s">
        <v>21</v>
      </c>
      <c r="R3" s="25" t="s">
        <v>29</v>
      </c>
      <c r="S3" s="25" t="s">
        <v>22</v>
      </c>
      <c r="T3" s="25" t="s">
        <v>140</v>
      </c>
      <c r="U3" s="25" t="s">
        <v>7</v>
      </c>
      <c r="V3" s="25" t="s">
        <v>13</v>
      </c>
      <c r="W3" s="25" t="s">
        <v>13</v>
      </c>
    </row>
    <row r="4" ht="26.25" customHeight="1" spans="1:24">
      <c r="A4" s="25" t="s">
        <v>88</v>
      </c>
      <c r="B4" s="25" t="s">
        <v>24</v>
      </c>
      <c r="C4" s="25" t="s">
        <v>343</v>
      </c>
      <c r="D4" s="25" t="s">
        <v>3</v>
      </c>
      <c r="E4" s="25" t="s">
        <v>179</v>
      </c>
      <c r="F4" s="25" t="s">
        <v>5</v>
      </c>
      <c r="G4" s="25" t="s">
        <v>6</v>
      </c>
      <c r="H4" s="25" t="s">
        <v>7</v>
      </c>
      <c r="I4" s="25" t="s">
        <v>7</v>
      </c>
      <c r="J4" s="25" t="s">
        <v>75</v>
      </c>
      <c r="K4" s="25">
        <v>1600</v>
      </c>
      <c r="L4" s="25" t="s">
        <v>53</v>
      </c>
      <c r="M4" s="25">
        <v>600</v>
      </c>
      <c r="N4" s="28">
        <f t="shared" si="0"/>
        <v>37.5</v>
      </c>
      <c r="O4" s="25">
        <v>0</v>
      </c>
      <c r="P4" s="25" t="s">
        <v>20</v>
      </c>
      <c r="Q4" s="25" t="s">
        <v>10</v>
      </c>
      <c r="R4" s="25" t="s">
        <v>11</v>
      </c>
      <c r="S4" s="25" t="s">
        <v>48</v>
      </c>
      <c r="T4" s="25" t="s">
        <v>6</v>
      </c>
      <c r="U4" s="25" t="s">
        <v>13</v>
      </c>
      <c r="V4" s="25" t="s">
        <v>13</v>
      </c>
      <c r="W4" s="25" t="s">
        <v>13</v>
      </c>
      <c r="X4" s="25" t="s">
        <v>344</v>
      </c>
    </row>
    <row r="5" ht="26.25" customHeight="1" spans="1:23">
      <c r="A5" s="25" t="s">
        <v>88</v>
      </c>
      <c r="B5" s="25" t="s">
        <v>24</v>
      </c>
      <c r="C5" s="25" t="s">
        <v>89</v>
      </c>
      <c r="D5" s="25" t="s">
        <v>3</v>
      </c>
      <c r="E5" s="25" t="s">
        <v>4</v>
      </c>
      <c r="F5" s="25" t="s">
        <v>5</v>
      </c>
      <c r="G5" s="25" t="s">
        <v>6</v>
      </c>
      <c r="H5" s="25" t="s">
        <v>7</v>
      </c>
      <c r="I5" s="25" t="s">
        <v>7</v>
      </c>
      <c r="J5" s="25" t="s">
        <v>8</v>
      </c>
      <c r="K5" s="25">
        <v>0</v>
      </c>
      <c r="L5" s="25" t="s">
        <v>53</v>
      </c>
      <c r="M5" s="25">
        <v>8100</v>
      </c>
      <c r="N5" s="28" t="e">
        <f t="shared" si="0"/>
        <v>#DIV/0!</v>
      </c>
      <c r="O5" s="25">
        <v>0</v>
      </c>
      <c r="P5" s="25" t="s">
        <v>9</v>
      </c>
      <c r="Q5" s="25" t="s">
        <v>10</v>
      </c>
      <c r="R5" s="25" t="s">
        <v>11</v>
      </c>
      <c r="S5" s="25" t="s">
        <v>48</v>
      </c>
      <c r="T5" s="25" t="s">
        <v>6</v>
      </c>
      <c r="U5" s="25" t="s">
        <v>13</v>
      </c>
      <c r="V5" s="25" t="s">
        <v>13</v>
      </c>
      <c r="W5" s="25" t="s">
        <v>7</v>
      </c>
    </row>
    <row r="6" ht="26.25" customHeight="1" spans="1:24">
      <c r="A6" s="25" t="s">
        <v>88</v>
      </c>
      <c r="B6" s="25" t="s">
        <v>24</v>
      </c>
      <c r="C6" s="25" t="s">
        <v>90</v>
      </c>
      <c r="D6" s="25" t="s">
        <v>3</v>
      </c>
      <c r="E6" s="25" t="s">
        <v>91</v>
      </c>
      <c r="F6" s="25" t="s">
        <v>5</v>
      </c>
      <c r="G6" s="25" t="s">
        <v>6</v>
      </c>
      <c r="H6" s="25" t="s">
        <v>7</v>
      </c>
      <c r="I6" s="25" t="s">
        <v>7</v>
      </c>
      <c r="J6" s="25" t="s">
        <v>8</v>
      </c>
      <c r="K6" s="25">
        <v>8500</v>
      </c>
      <c r="L6" s="25" t="s">
        <v>53</v>
      </c>
      <c r="M6" s="25">
        <v>0</v>
      </c>
      <c r="N6" s="28">
        <f t="shared" si="0"/>
        <v>0</v>
      </c>
      <c r="O6" s="25">
        <v>4</v>
      </c>
      <c r="P6" s="25" t="s">
        <v>58</v>
      </c>
      <c r="Q6" s="25" t="s">
        <v>10</v>
      </c>
      <c r="R6" s="25" t="s">
        <v>11</v>
      </c>
      <c r="S6" s="25" t="s">
        <v>48</v>
      </c>
      <c r="T6" s="25" t="s">
        <v>6</v>
      </c>
      <c r="U6" s="25" t="s">
        <v>13</v>
      </c>
      <c r="V6" s="25" t="s">
        <v>13</v>
      </c>
      <c r="W6" s="25" t="s">
        <v>7</v>
      </c>
      <c r="X6" s="25" t="s">
        <v>92</v>
      </c>
    </row>
    <row r="7" ht="26.25" customHeight="1" spans="1:23">
      <c r="A7" s="25" t="s">
        <v>225</v>
      </c>
      <c r="B7" s="25" t="s">
        <v>24</v>
      </c>
      <c r="C7" s="25" t="s">
        <v>216</v>
      </c>
      <c r="D7" s="25" t="s">
        <v>3</v>
      </c>
      <c r="E7" s="25" t="s">
        <v>447</v>
      </c>
      <c r="F7" s="25" t="s">
        <v>18</v>
      </c>
      <c r="G7" s="25" t="s">
        <v>19</v>
      </c>
      <c r="H7" s="25" t="s">
        <v>7</v>
      </c>
      <c r="I7" s="25" t="s">
        <v>13</v>
      </c>
      <c r="J7" s="25" t="s">
        <v>53</v>
      </c>
      <c r="K7" s="25">
        <v>1200</v>
      </c>
      <c r="L7" s="25" t="s">
        <v>53</v>
      </c>
      <c r="M7" s="25">
        <v>500</v>
      </c>
      <c r="N7" s="28">
        <f t="shared" si="0"/>
        <v>41.6666666666667</v>
      </c>
      <c r="O7" s="25">
        <v>5</v>
      </c>
      <c r="P7" s="25" t="s">
        <v>9</v>
      </c>
      <c r="Q7" s="25" t="s">
        <v>10</v>
      </c>
      <c r="R7" s="25" t="s">
        <v>11</v>
      </c>
      <c r="S7" s="25" t="s">
        <v>22</v>
      </c>
      <c r="T7" s="25" t="s">
        <v>6</v>
      </c>
      <c r="U7" s="25" t="s">
        <v>13</v>
      </c>
      <c r="V7" s="25" t="s">
        <v>7</v>
      </c>
      <c r="W7" s="25" t="s">
        <v>7</v>
      </c>
    </row>
    <row r="8" ht="26.25" customHeight="1" spans="1:24">
      <c r="A8" s="25" t="s">
        <v>225</v>
      </c>
      <c r="B8" s="25" t="s">
        <v>39</v>
      </c>
      <c r="C8" s="25" t="s">
        <v>503</v>
      </c>
      <c r="D8" s="25" t="s">
        <v>153</v>
      </c>
      <c r="E8" s="25" t="s">
        <v>226</v>
      </c>
      <c r="F8" s="25" t="s">
        <v>227</v>
      </c>
      <c r="G8" s="25" t="s">
        <v>126</v>
      </c>
      <c r="H8" s="25" t="s">
        <v>7</v>
      </c>
      <c r="I8" s="25" t="s">
        <v>7</v>
      </c>
      <c r="J8" s="25" t="s">
        <v>57</v>
      </c>
      <c r="K8" s="25">
        <v>3000</v>
      </c>
      <c r="L8" s="25" t="s">
        <v>53</v>
      </c>
      <c r="M8" s="25">
        <v>2900</v>
      </c>
      <c r="N8" s="28">
        <f t="shared" si="0"/>
        <v>96.6666666666667</v>
      </c>
      <c r="O8" s="25">
        <v>5</v>
      </c>
      <c r="P8" s="25" t="s">
        <v>130</v>
      </c>
      <c r="Q8" s="25" t="s">
        <v>10</v>
      </c>
      <c r="R8" s="25" t="s">
        <v>36</v>
      </c>
      <c r="S8" s="25" t="s">
        <v>22</v>
      </c>
      <c r="T8" s="25" t="s">
        <v>140</v>
      </c>
      <c r="U8" s="25" t="s">
        <v>7</v>
      </c>
      <c r="V8" s="25" t="s">
        <v>13</v>
      </c>
      <c r="W8" s="25" t="s">
        <v>7</v>
      </c>
      <c r="X8" s="25" t="s">
        <v>228</v>
      </c>
    </row>
    <row r="9" ht="12.75" spans="1:30">
      <c r="A9" s="26" t="s">
        <v>174</v>
      </c>
      <c r="B9" s="26" t="s">
        <v>15</v>
      </c>
      <c r="C9" s="25" t="s">
        <v>175</v>
      </c>
      <c r="D9" s="26" t="s">
        <v>34</v>
      </c>
      <c r="E9" s="26" t="s">
        <v>5</v>
      </c>
      <c r="F9" s="26" t="s">
        <v>42</v>
      </c>
      <c r="G9" s="26" t="s">
        <v>19</v>
      </c>
      <c r="H9" s="26" t="s">
        <v>13</v>
      </c>
      <c r="I9" s="26" t="s">
        <v>7</v>
      </c>
      <c r="J9" s="26" t="s">
        <v>46</v>
      </c>
      <c r="K9" s="26">
        <v>3600</v>
      </c>
      <c r="L9" s="26" t="s">
        <v>46</v>
      </c>
      <c r="M9" s="26">
        <v>3600</v>
      </c>
      <c r="N9" s="29">
        <f t="shared" si="0"/>
        <v>100</v>
      </c>
      <c r="O9" s="26">
        <v>1</v>
      </c>
      <c r="P9" s="26" t="s">
        <v>20</v>
      </c>
      <c r="Q9" s="26" t="s">
        <v>10</v>
      </c>
      <c r="R9" s="26" t="s">
        <v>54</v>
      </c>
      <c r="S9" s="26" t="s">
        <v>48</v>
      </c>
      <c r="T9" s="26" t="s">
        <v>140</v>
      </c>
      <c r="U9" s="26" t="s">
        <v>7</v>
      </c>
      <c r="V9" s="26" t="s">
        <v>13</v>
      </c>
      <c r="W9" s="26" t="s">
        <v>7</v>
      </c>
      <c r="X9" s="29"/>
      <c r="Y9" s="29"/>
      <c r="Z9" s="29"/>
      <c r="AA9" s="29"/>
      <c r="AB9" s="29"/>
      <c r="AC9" s="29"/>
      <c r="AD9" s="29"/>
    </row>
    <row r="10" ht="12.75" spans="1:30">
      <c r="A10" s="26" t="s">
        <v>345</v>
      </c>
      <c r="B10" s="26" t="s">
        <v>15</v>
      </c>
      <c r="C10" s="25" t="s">
        <v>175</v>
      </c>
      <c r="D10" s="26" t="s">
        <v>34</v>
      </c>
      <c r="E10" s="26" t="s">
        <v>5</v>
      </c>
      <c r="F10" s="26" t="s">
        <v>80</v>
      </c>
      <c r="G10" s="26" t="s">
        <v>19</v>
      </c>
      <c r="H10" s="26" t="s">
        <v>13</v>
      </c>
      <c r="I10" s="26" t="s">
        <v>13</v>
      </c>
      <c r="J10" s="26" t="s">
        <v>75</v>
      </c>
      <c r="K10" s="26">
        <v>2000</v>
      </c>
      <c r="L10" s="26" t="s">
        <v>53</v>
      </c>
      <c r="M10" s="26">
        <v>500</v>
      </c>
      <c r="N10" s="29">
        <f t="shared" si="0"/>
        <v>25</v>
      </c>
      <c r="O10" s="26">
        <v>1</v>
      </c>
      <c r="P10" s="26" t="s">
        <v>20</v>
      </c>
      <c r="Q10" s="26" t="s">
        <v>10</v>
      </c>
      <c r="R10" s="26" t="s">
        <v>54</v>
      </c>
      <c r="S10" s="26" t="s">
        <v>48</v>
      </c>
      <c r="T10" s="26" t="s">
        <v>83</v>
      </c>
      <c r="U10" s="26" t="s">
        <v>7</v>
      </c>
      <c r="V10" s="26" t="s">
        <v>13</v>
      </c>
      <c r="W10" s="26" t="s">
        <v>13</v>
      </c>
      <c r="X10" s="26" t="s">
        <v>346</v>
      </c>
      <c r="Y10" s="29"/>
      <c r="Z10" s="29"/>
      <c r="AA10" s="29"/>
      <c r="AB10" s="29"/>
      <c r="AC10" s="29"/>
      <c r="AD10" s="29"/>
    </row>
    <row r="11" ht="12.75" spans="1:30">
      <c r="A11" s="26" t="s">
        <v>448</v>
      </c>
      <c r="B11" s="26" t="s">
        <v>39</v>
      </c>
      <c r="C11" s="25" t="s">
        <v>449</v>
      </c>
      <c r="D11" s="26" t="s">
        <v>26</v>
      </c>
      <c r="E11" s="26" t="s">
        <v>450</v>
      </c>
      <c r="F11" s="26" t="s">
        <v>87</v>
      </c>
      <c r="G11" s="26" t="s">
        <v>19</v>
      </c>
      <c r="H11" s="26" t="s">
        <v>7</v>
      </c>
      <c r="I11" s="26" t="s">
        <v>7</v>
      </c>
      <c r="J11" s="26" t="s">
        <v>53</v>
      </c>
      <c r="K11" s="26">
        <v>900</v>
      </c>
      <c r="L11" s="26" t="s">
        <v>53</v>
      </c>
      <c r="M11" s="26">
        <v>900</v>
      </c>
      <c r="N11" s="29">
        <f t="shared" si="0"/>
        <v>100</v>
      </c>
      <c r="O11" s="26">
        <v>2</v>
      </c>
      <c r="P11" s="26" t="s">
        <v>20</v>
      </c>
      <c r="Q11" s="26" t="s">
        <v>21</v>
      </c>
      <c r="R11" s="26" t="s">
        <v>36</v>
      </c>
      <c r="S11" s="26" t="s">
        <v>22</v>
      </c>
      <c r="T11" s="26" t="s">
        <v>6</v>
      </c>
      <c r="U11" s="26" t="s">
        <v>7</v>
      </c>
      <c r="V11" s="26" t="s">
        <v>13</v>
      </c>
      <c r="W11" s="26" t="s">
        <v>13</v>
      </c>
      <c r="X11" s="26" t="s">
        <v>451</v>
      </c>
      <c r="Y11" s="29"/>
      <c r="Z11" s="29"/>
      <c r="AA11" s="29"/>
      <c r="AB11" s="29"/>
      <c r="AC11" s="29"/>
      <c r="AD11" s="29"/>
    </row>
    <row r="12" ht="12.75" spans="1:30">
      <c r="A12" s="26" t="s">
        <v>452</v>
      </c>
      <c r="B12" s="26" t="s">
        <v>15</v>
      </c>
      <c r="C12" s="25" t="s">
        <v>175</v>
      </c>
      <c r="D12" s="26" t="s">
        <v>3</v>
      </c>
      <c r="E12" s="26" t="s">
        <v>453</v>
      </c>
      <c r="F12" s="26" t="s">
        <v>80</v>
      </c>
      <c r="G12" s="26" t="s">
        <v>19</v>
      </c>
      <c r="H12" s="26" t="s">
        <v>13</v>
      </c>
      <c r="I12" s="26" t="s">
        <v>7</v>
      </c>
      <c r="J12" s="26" t="s">
        <v>53</v>
      </c>
      <c r="K12" s="26">
        <v>500</v>
      </c>
      <c r="L12" s="26" t="s">
        <v>53</v>
      </c>
      <c r="M12" s="26">
        <v>500</v>
      </c>
      <c r="N12" s="29">
        <f t="shared" si="0"/>
        <v>100</v>
      </c>
      <c r="O12" s="26">
        <v>3</v>
      </c>
      <c r="P12" s="26" t="s">
        <v>20</v>
      </c>
      <c r="Q12" s="26" t="s">
        <v>21</v>
      </c>
      <c r="R12" s="26" t="s">
        <v>54</v>
      </c>
      <c r="S12" s="26" t="s">
        <v>22</v>
      </c>
      <c r="T12" s="26" t="s">
        <v>6</v>
      </c>
      <c r="U12" s="26" t="s">
        <v>7</v>
      </c>
      <c r="V12" s="26" t="s">
        <v>13</v>
      </c>
      <c r="W12" s="26" t="s">
        <v>7</v>
      </c>
      <c r="X12" s="29"/>
      <c r="Y12" s="29"/>
      <c r="Z12" s="29"/>
      <c r="AA12" s="29"/>
      <c r="AB12" s="29"/>
      <c r="AC12" s="29"/>
      <c r="AD12" s="29"/>
    </row>
    <row r="13" ht="12.75" spans="3:3">
      <c r="C13" s="27"/>
    </row>
    <row r="14" ht="12.75" spans="3:3">
      <c r="C14" s="27"/>
    </row>
    <row r="15" ht="12.75" spans="3:3">
      <c r="C15" s="27"/>
    </row>
    <row r="16" ht="12.75" spans="3:3">
      <c r="C16" s="27"/>
    </row>
    <row r="17" ht="12.75" spans="3:3">
      <c r="C17" s="25"/>
    </row>
    <row r="18" ht="12.75" spans="3:3">
      <c r="C18" s="25"/>
    </row>
    <row r="19" ht="12.75" spans="3:3">
      <c r="C19" s="25"/>
    </row>
    <row r="20" ht="12.75" spans="3:3">
      <c r="C20" s="25"/>
    </row>
    <row r="21" ht="12.75" spans="3:3">
      <c r="C21" s="25"/>
    </row>
    <row r="22" ht="12.75" spans="3:3">
      <c r="C22" s="25"/>
    </row>
    <row r="23" ht="12.75" spans="3:3">
      <c r="C23" s="25"/>
    </row>
    <row r="24" ht="12.75" spans="3:3">
      <c r="C24" s="25"/>
    </row>
    <row r="25" ht="12.75" spans="3:3">
      <c r="C25" s="25"/>
    </row>
    <row r="26" ht="12.75" spans="3:3">
      <c r="C26" s="25"/>
    </row>
    <row r="27" ht="12.75" spans="3:3">
      <c r="C27" s="25"/>
    </row>
    <row r="28" ht="12.75" spans="3:3">
      <c r="C28" s="25"/>
    </row>
    <row r="29" ht="12.75" spans="3:3">
      <c r="C29" s="25"/>
    </row>
    <row r="30" ht="12.75" spans="3:3">
      <c r="C30" s="25"/>
    </row>
    <row r="31" ht="12.75" spans="3:3">
      <c r="C31" s="25"/>
    </row>
  </sheetData>
  <dataValidations count="11">
    <dataValidation type="list" allowBlank="1" showErrorMessage="1" sqref="B2:B12">
      <formula1>"Blockchain,AI,Web Scraping,Bot Development,Mobile App,Web Development,Trading,CMS Development,Desktop App,Others"</formula1>
    </dataValidation>
    <dataValidation type="list" allowBlank="1" showErrorMessage="1" sqref="D2:D12">
      <formula1>"Europe,North America,South America,Latin America,Asia,Africa"</formula1>
    </dataValidation>
    <dataValidation type="list" allowBlank="1" showErrorMessage="1" sqref="G2:G12">
      <formula1>"Upwork,Freelancer,Workana,Telegram,Discord,Linkdin,Others"</formula1>
    </dataValidation>
    <dataValidation type="list" allowBlank="1" showErrorMessage="1" sqref="J2:J12 L2:L12">
      <formula1>"0-1000,1000-2000,2000-3000,3000-5000,Over 5000"</formula1>
    </dataValidation>
    <dataValidation type="list" allowBlank="1" showErrorMessage="1" sqref="O2:O12">
      <formula1>"1,2,3,4,5,0"</formula1>
    </dataValidation>
    <dataValidation type="list" allowBlank="1" showErrorMessage="1" sqref="P2:P12">
      <formula1>"January,Feburary,March,April,May,June,July,Last Year"</formula1>
    </dataValidation>
    <dataValidation type="list" allowBlank="1" showErrorMessage="1" sqref="Q2:Q12">
      <formula1>"Short Term,Long Term"</formula1>
    </dataValidation>
    <dataValidation type="list" allowBlank="1" showErrorMessage="1" sqref="R2:R12">
      <formula1>"Paypal,Payoneer,Wise,Crypto,Others"</formula1>
    </dataValidation>
    <dataValidation type="list" allowBlank="1" showErrorMessage="1" sqref="S2:S12">
      <formula1>"Weekly,Monthly,Fixed"</formula1>
    </dataValidation>
    <dataValidation type="list" allowBlank="1" showErrorMessage="1" sqref="T2:T12">
      <formula1>"Upwork,Freelancer,Telegram,Discord,Skype,Signal,Teams,WhatsApp,GMail,Slack,Google Chat,Others"</formula1>
    </dataValidation>
    <dataValidation type="list" allowBlank="1" showErrorMessage="1" sqref="H2:I12 U2:W12">
      <formula1>"Yes,No"</formula1>
    </dataValidation>
  </dataValidation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2.6285714285714" defaultRowHeight="15.75" customHeight="1"/>
  <cols>
    <col min="1" max="1" width="19.8761904761905" customWidth="1"/>
    <col min="6" max="6" width="16.8761904761905" customWidth="1"/>
  </cols>
  <sheetData>
    <row r="1" customHeight="1" spans="1:26">
      <c r="A1" s="1" t="s">
        <v>94</v>
      </c>
      <c r="B1" s="2" t="s">
        <v>103</v>
      </c>
      <c r="C1" s="3" t="s">
        <v>105</v>
      </c>
      <c r="D1" s="4"/>
      <c r="E1" s="4"/>
      <c r="F1" s="5" t="s">
        <v>109</v>
      </c>
      <c r="G1" s="2" t="s">
        <v>103</v>
      </c>
      <c r="H1" s="3" t="s">
        <v>105</v>
      </c>
      <c r="I1" s="4"/>
      <c r="J1" s="4"/>
      <c r="K1" s="1" t="s">
        <v>97</v>
      </c>
      <c r="L1" s="2" t="s">
        <v>103</v>
      </c>
      <c r="M1" s="3" t="s">
        <v>105</v>
      </c>
      <c r="N1" s="4"/>
      <c r="R1" s="4"/>
      <c r="S1" s="4"/>
      <c r="T1" s="4"/>
      <c r="U1" s="4"/>
      <c r="V1" s="4"/>
      <c r="W1" s="4"/>
      <c r="X1" s="4"/>
      <c r="Y1" s="4"/>
      <c r="Z1" s="4"/>
    </row>
    <row r="2" customHeight="1" spans="1:26">
      <c r="A2" s="6" t="s">
        <v>1</v>
      </c>
      <c r="B2" s="7">
        <f>IFERROR(__xludf.DUMMYFUNCTION("SUM(FILTER(summary!L:L, summary!C:C=A2))"),63520)</f>
        <v>63520</v>
      </c>
      <c r="C2" s="8">
        <f>IFERROR(__xludf.DUMMYFUNCTION("SUM(FILTER(summary!N:N, summary!C:C=A2))"),34195)</f>
        <v>34195</v>
      </c>
      <c r="D2" s="4"/>
      <c r="E2" s="4"/>
      <c r="F2" s="6" t="s">
        <v>10</v>
      </c>
      <c r="G2" s="7">
        <f>IFERROR(__xludf.DUMMYFUNCTION("SUM(FILTER(summary!L:L, summary!R:R=F2))"),305060)</f>
        <v>305060</v>
      </c>
      <c r="H2" s="8">
        <f>IFERROR(__xludf.DUMMYFUNCTION("SUM(FILTER(summary!N:N, summary!R:R=F2))"),278265)</f>
        <v>278265</v>
      </c>
      <c r="I2" s="4"/>
      <c r="J2" s="4"/>
      <c r="K2" s="16" t="s">
        <v>5</v>
      </c>
      <c r="L2" s="17">
        <f>IFERROR(__xludf.DUMMYFUNCTION("SUM(FILTER(summary!L:L, summary!F:F=K2))"),159060)</f>
        <v>159060</v>
      </c>
      <c r="M2" s="18">
        <f>IFERROR(__xludf.DUMMYFUNCTION("SUM(FILTER(summary!N:N, summary!F:F=K2))"),124845)</f>
        <v>124845</v>
      </c>
      <c r="N2" s="4"/>
      <c r="R2" s="4"/>
      <c r="S2" s="4"/>
      <c r="T2" s="4"/>
      <c r="U2" s="4"/>
      <c r="V2" s="4"/>
      <c r="W2" s="4"/>
      <c r="X2" s="4"/>
      <c r="Y2" s="4"/>
      <c r="Z2" s="4"/>
    </row>
    <row r="3" customHeight="1" spans="1:26">
      <c r="A3" s="6" t="s">
        <v>24</v>
      </c>
      <c r="B3" s="7">
        <f>IFERROR(__xludf.DUMMYFUNCTION("SUM(FILTER(summary!L:L, summary!C:C=A3))"),110790)</f>
        <v>110790</v>
      </c>
      <c r="C3" s="8">
        <f>IFERROR(__xludf.DUMMYFUNCTION("SUM(FILTER(summary!N:N, summary!C:C=A3))"),74718)</f>
        <v>74718</v>
      </c>
      <c r="D3" s="4"/>
      <c r="E3" s="4"/>
      <c r="F3" s="9" t="s">
        <v>21</v>
      </c>
      <c r="G3" s="10">
        <f>IFERROR(__xludf.DUMMYFUNCTION("SUM(FILTER(summary!L:L, summary!R:R=F3))"),146570)</f>
        <v>146570</v>
      </c>
      <c r="H3" s="11">
        <f>IFERROR(__xludf.DUMMYFUNCTION("SUM(FILTER(summary!N:N, summary!R:R=F3))"),92958)</f>
        <v>92958</v>
      </c>
      <c r="I3" s="4"/>
      <c r="J3" s="4"/>
      <c r="K3" s="16" t="s">
        <v>179</v>
      </c>
      <c r="L3" s="19">
        <f>IFERROR(__xludf.DUMMYFUNCTION("SUM(FILTER(summary!L:L, summary!F:F=K3))"),9970)</f>
        <v>9970</v>
      </c>
      <c r="M3" s="20">
        <f>IFERROR(__xludf.DUMMYFUNCTION("SUM(FILTER(summary!N:N, summary!F:F=K3))"),3150)</f>
        <v>3150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Height="1" spans="1:26">
      <c r="A4" s="6" t="s">
        <v>201</v>
      </c>
      <c r="B4" s="7">
        <f>IFERROR(__xludf.DUMMYFUNCTION("SUM(FILTER(summary!L:L, summary!C:C=A4))"),7260)</f>
        <v>7260</v>
      </c>
      <c r="C4" s="8">
        <f>IFERROR(__xludf.DUMMYFUNCTION("SUM(FILTER(summary!N:N, summary!C:C=A4))"),7060)</f>
        <v>7060</v>
      </c>
      <c r="D4" s="4"/>
      <c r="E4" s="4"/>
      <c r="I4" s="4"/>
      <c r="J4" s="4"/>
      <c r="K4" s="16" t="s">
        <v>167</v>
      </c>
      <c r="L4" s="19">
        <f>IFERROR(__xludf.DUMMYFUNCTION("SUM(FILTER(summary!L:L, summary!F:F=K4))"),6160)</f>
        <v>6160</v>
      </c>
      <c r="M4" s="20">
        <f>IFERROR(__xludf.DUMMYFUNCTION("SUM(FILTER(summary!N:N, summary!F:F=K4))"),6160)</f>
        <v>6160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Height="1" spans="1:26">
      <c r="A5" s="6" t="s">
        <v>15</v>
      </c>
      <c r="B5" s="7">
        <f>IFERROR(__xludf.DUMMYFUNCTION("SUM(FILTER(summary!L:L, summary!C:C=A5))"),45800)</f>
        <v>45800</v>
      </c>
      <c r="C5" s="8">
        <f>IFERROR(__xludf.DUMMYFUNCTION("SUM(FILTER(summary!N:N, summary!C:C=A5))"),43320)</f>
        <v>43320</v>
      </c>
      <c r="D5" s="4"/>
      <c r="E5" s="4"/>
      <c r="F5" s="5" t="s">
        <v>504</v>
      </c>
      <c r="G5" s="2" t="s">
        <v>103</v>
      </c>
      <c r="H5" s="3" t="s">
        <v>105</v>
      </c>
      <c r="I5" s="4"/>
      <c r="J5" s="4"/>
      <c r="K5" s="16" t="s">
        <v>41</v>
      </c>
      <c r="L5" s="19">
        <f>IFERROR(__xludf.DUMMYFUNCTION("SUM(FILTER(summary!L:L, summary!F:F=K5))"),18800)</f>
        <v>18800</v>
      </c>
      <c r="M5" s="20">
        <f>IFERROR(__xludf.DUMMYFUNCTION("SUM(FILTER(summary!N:N, summary!F:F=K5))"),14200)</f>
        <v>14200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6" t="s">
        <v>246</v>
      </c>
      <c r="B6" s="7">
        <f>IFERROR(__xludf.DUMMYFUNCTION("SUM(FILTER(summary!L:L, summary!C:C=A6))"),3200)</f>
        <v>3200</v>
      </c>
      <c r="C6" s="8">
        <f>IFERROR(__xludf.DUMMYFUNCTION("SUM(FILTER(summary!N:N, summary!C:C=A6))"),800)</f>
        <v>800</v>
      </c>
      <c r="D6" s="4"/>
      <c r="E6" s="4"/>
      <c r="F6" s="6" t="s">
        <v>11</v>
      </c>
      <c r="G6" s="7">
        <f>IFERROR(__xludf.DUMMYFUNCTION("SUM(FILTER(summary!L:L, summary!S:S=F6))"),295560)</f>
        <v>295560</v>
      </c>
      <c r="H6" s="8">
        <f>IFERROR(__xludf.DUMMYFUNCTION("SUM(FILTER(summary!N:N, summary!S:S=F6))"),251228)</f>
        <v>251228</v>
      </c>
      <c r="I6" s="4"/>
      <c r="J6" s="4"/>
      <c r="K6" s="16" t="s">
        <v>184</v>
      </c>
      <c r="L6" s="19">
        <f>IFERROR(__xludf.DUMMYFUNCTION("SUM(FILTER(summary!L:L, summary!F:F=K6))"),12900)</f>
        <v>12900</v>
      </c>
      <c r="M6" s="20">
        <f>IFERROR(__xludf.DUMMYFUNCTION("SUM(FILTER(summary!N:N, summary!F:F=K6))"),7493)</f>
        <v>7493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Height="1" spans="1:26">
      <c r="A7" s="6" t="s">
        <v>39</v>
      </c>
      <c r="B7" s="7">
        <f>IFERROR(__xludf.DUMMYFUNCTION("SUM(FILTER(summary!L:L, summary!C:C=A7))"),159110)</f>
        <v>159110</v>
      </c>
      <c r="C7" s="8">
        <f>IFERROR(__xludf.DUMMYFUNCTION("SUM(FILTER(summary!N:N, summary!C:C=A7))"),160600)</f>
        <v>160600</v>
      </c>
      <c r="D7" s="4"/>
      <c r="E7" s="4"/>
      <c r="F7" s="6" t="s">
        <v>36</v>
      </c>
      <c r="G7" s="12">
        <f>IFERROR(__xludf.DUMMYFUNCTION("SUM(FILTER(summary!L:L, summary!S:S=F7))"),32630)</f>
        <v>32630</v>
      </c>
      <c r="H7" s="13">
        <f>IFERROR(__xludf.DUMMYFUNCTION("SUM(FILTER(summary!N:N, summary!S:S=F7))"),33030)</f>
        <v>33030</v>
      </c>
      <c r="I7" s="4"/>
      <c r="J7" s="4"/>
      <c r="K7" s="16" t="s">
        <v>125</v>
      </c>
      <c r="L7" s="19">
        <f>IFERROR(__xludf.DUMMYFUNCTION("SUM(FILTER(summary!L:L, summary!F:F=K7))"),500)</f>
        <v>500</v>
      </c>
      <c r="M7" s="20">
        <f>IFERROR(__xludf.DUMMYFUNCTION("SUM(FILTER(summary!N:N, summary!F:F=K7))"),500)</f>
        <v>500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Height="1" spans="1:26">
      <c r="A8" s="6" t="s">
        <v>158</v>
      </c>
      <c r="B8" s="7">
        <f>IFERROR(__xludf.DUMMYFUNCTION("SUM(FILTER(summary!L:L, summary!C:C=A8))"),20700)</f>
        <v>20700</v>
      </c>
      <c r="C8" s="8">
        <f>IFERROR(__xludf.DUMMYFUNCTION("SUM(FILTER(summary!N:N, summary!C:C=A8))"),16200)</f>
        <v>16200</v>
      </c>
      <c r="D8" s="4"/>
      <c r="E8" s="4"/>
      <c r="F8" s="6" t="s">
        <v>54</v>
      </c>
      <c r="G8" s="7">
        <f>IFERROR(__xludf.DUMMYFUNCTION("SUM(FILTER(summary!L:L, summary!S:S=F8))"),89470)</f>
        <v>89470</v>
      </c>
      <c r="H8" s="8">
        <f>IFERROR(__xludf.DUMMYFUNCTION("SUM(FILTER(summary!N:N, summary!S:S=F8))"),69485)</f>
        <v>69485</v>
      </c>
      <c r="I8" s="4"/>
      <c r="J8" s="4"/>
      <c r="K8" s="16" t="s">
        <v>368</v>
      </c>
      <c r="L8" s="19">
        <f>IFERROR(__xludf.DUMMYFUNCTION("SUM(FILTER(summary!L:L, summary!F:F=K8))"),1450)</f>
        <v>1450</v>
      </c>
      <c r="M8" s="20">
        <f>IFERROR(__xludf.DUMMYFUNCTION("SUM(FILTER(summary!N:N, summary!F:F=K8))"),1450)</f>
        <v>1450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Height="1" spans="1:26">
      <c r="A9" s="6" t="s">
        <v>192</v>
      </c>
      <c r="B9" s="7">
        <f>IFERROR(__xludf.DUMMYFUNCTION("SUM(FILTER(summary!L:L, summary!C:C=A9))"),8900)</f>
        <v>8900</v>
      </c>
      <c r="C9" s="8">
        <f>IFERROR(__xludf.DUMMYFUNCTION("SUM(FILTER(summary!N:N, summary!C:C=A9))"),8630)</f>
        <v>8630</v>
      </c>
      <c r="D9" s="4"/>
      <c r="E9" s="4"/>
      <c r="F9" s="6" t="s">
        <v>273</v>
      </c>
      <c r="G9" s="7">
        <f>IFERROR(__xludf.DUMMYFUNCTION("SUM(FILTER(summary!L:L, summary!S:S=F9))"),6770)</f>
        <v>6770</v>
      </c>
      <c r="H9" s="8">
        <f>IFERROR(__xludf.DUMMYFUNCTION("SUM(FILTER(summary!N:N, summary!S:S=F9))"),6780)</f>
        <v>6780</v>
      </c>
      <c r="I9" s="4"/>
      <c r="J9" s="4"/>
      <c r="K9" s="16" t="s">
        <v>18</v>
      </c>
      <c r="L9" s="19">
        <f>IFERROR(__xludf.DUMMYFUNCTION("SUM(FILTER(summary!L:L, summary!F:F=K9))"),14510)</f>
        <v>14510</v>
      </c>
      <c r="M9" s="20">
        <f>IFERROR(__xludf.DUMMYFUNCTION("SUM(FILTER(summary!N:N, summary!F:F=K9))"),10605)</f>
        <v>10605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Height="1" spans="1:26">
      <c r="A10" s="6" t="s">
        <v>32</v>
      </c>
      <c r="B10" s="12">
        <f>IFERROR(__xludf.DUMMYFUNCTION("SUM(FILTER(summary!L:L, summary!C:C=A10))"),8250)</f>
        <v>8250</v>
      </c>
      <c r="C10" s="13">
        <f>IFERROR(__xludf.DUMMYFUNCTION("SUM(FILTER(summary!N:N, summary!C:C=A10))"),17950)</f>
        <v>17950</v>
      </c>
      <c r="D10" s="4"/>
      <c r="E10" s="4"/>
      <c r="F10" s="9" t="s">
        <v>29</v>
      </c>
      <c r="G10" s="10">
        <f>IFERROR(__xludf.DUMMYFUNCTION("SUM(FILTER(summary!L:L, summary!S:S=F10))"),27200)</f>
        <v>27200</v>
      </c>
      <c r="H10" s="11">
        <f>IFERROR(__xludf.DUMMYFUNCTION("SUM(FILTER(summary!N:N, summary!S:S=F10))"),10700)</f>
        <v>10700</v>
      </c>
      <c r="I10" s="4"/>
      <c r="J10" s="4"/>
      <c r="K10" s="16" t="s">
        <v>379</v>
      </c>
      <c r="L10" s="19">
        <f>IFERROR(__xludf.DUMMYFUNCTION("SUM(FILTER(summary!L:L, summary!F:F=K10))"),610)</f>
        <v>610</v>
      </c>
      <c r="M10" s="20">
        <f>IFERROR(__xludf.DUMMYFUNCTION("SUM(FILTER(summary!N:N, summary!F:F=K10))"),610)</f>
        <v>610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Height="1" spans="1:26">
      <c r="A11" s="9" t="s">
        <v>29</v>
      </c>
      <c r="B11" s="10">
        <f>IFERROR(__xludf.DUMMYFUNCTION("SUM(FILTER(summary!L:L, summary!C:C=A11))"),24100)</f>
        <v>24100</v>
      </c>
      <c r="C11" s="11">
        <f>IFERROR(__xludf.DUMMYFUNCTION("SUM(FILTER(summary!N:N, summary!C:C=A11))"),7750)</f>
        <v>7750</v>
      </c>
      <c r="D11" s="4"/>
      <c r="E11" s="4"/>
      <c r="I11" s="4"/>
      <c r="J11" s="4"/>
      <c r="K11" s="16" t="s">
        <v>168</v>
      </c>
      <c r="L11" s="19">
        <f>IFERROR(__xludf.DUMMYFUNCTION("SUM(FILTER(summary!L:L, summary!F:F=K11))"),1900)</f>
        <v>1900</v>
      </c>
      <c r="M11" s="20">
        <f>IFERROR(__xludf.DUMMYFUNCTION("SUM(FILTER(summary!N:N, summary!F:F=K11))"),760)</f>
        <v>760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Height="1" spans="1:26">
      <c r="A12" s="4"/>
      <c r="B12" s="4"/>
      <c r="C12" s="4"/>
      <c r="D12" s="4"/>
      <c r="E12" s="4"/>
      <c r="F12" s="5" t="s">
        <v>505</v>
      </c>
      <c r="G12" s="2" t="s">
        <v>103</v>
      </c>
      <c r="H12" s="3" t="s">
        <v>105</v>
      </c>
      <c r="I12" s="4"/>
      <c r="J12" s="4"/>
      <c r="K12" s="16" t="s">
        <v>235</v>
      </c>
      <c r="L12" s="19">
        <f>IFERROR(__xludf.DUMMYFUNCTION("SUM(FILTER(summary!L:L, summary!F:F=K12))"),2400)</f>
        <v>2400</v>
      </c>
      <c r="M12" s="20">
        <f>IFERROR(__xludf.DUMMYFUNCTION("SUM(FILTER(summary!N:N, summary!F:F=K12))"),2000)</f>
        <v>2000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Height="1" spans="1:26">
      <c r="A13" s="1" t="s">
        <v>96</v>
      </c>
      <c r="B13" s="2" t="s">
        <v>103</v>
      </c>
      <c r="C13" s="3" t="s">
        <v>105</v>
      </c>
      <c r="D13" s="4"/>
      <c r="E13" s="4"/>
      <c r="F13" s="6" t="s">
        <v>12</v>
      </c>
      <c r="G13" s="7">
        <f>IFERROR(__xludf.DUMMYFUNCTION("SUM(FILTER(summary!L:L, summary!T:T=F13))"),100000)</f>
        <v>100000</v>
      </c>
      <c r="H13" s="8">
        <f>IFERROR(__xludf.DUMMYFUNCTION("SUM(FILTER(summary!N:N, summary!T:T=F13))"),56900)</f>
        <v>56900</v>
      </c>
      <c r="I13" s="4"/>
      <c r="J13" s="4"/>
      <c r="K13" s="16" t="s">
        <v>292</v>
      </c>
      <c r="L13" s="19">
        <f>IFERROR(__xludf.DUMMYFUNCTION("SUM(FILTER(summary!L:L, summary!F:F=K13))"),1700)</f>
        <v>1700</v>
      </c>
      <c r="M13" s="20">
        <f>IFERROR(__xludf.DUMMYFUNCTION("SUM(FILTER(summary!N:N, summary!F:F=K13))"),1400)</f>
        <v>1400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Height="1" spans="1:26">
      <c r="A14" s="6" t="s">
        <v>3</v>
      </c>
      <c r="B14" s="7">
        <f>IFERROR(__xludf.DUMMYFUNCTION("SUM(FILTER(summary!L:L, summary!E:E=A14))"),174630)</f>
        <v>174630</v>
      </c>
      <c r="C14" s="8">
        <f>IFERROR(__xludf.DUMMYFUNCTION("SUM(FILTER(summary!N:N, summary!E:E=A14))"),165233)</f>
        <v>165233</v>
      </c>
      <c r="D14" s="4"/>
      <c r="E14" s="4"/>
      <c r="F14" s="6" t="s">
        <v>48</v>
      </c>
      <c r="G14" s="7">
        <f>IFERROR(__xludf.DUMMYFUNCTION("SUM(FILTER(summary!L:L, summary!T:T=F14))"),113990)</f>
        <v>113990</v>
      </c>
      <c r="H14" s="8">
        <f>IFERROR(__xludf.DUMMYFUNCTION("SUM(FILTER(summary!N:N, summary!T:T=F14))"),96710)</f>
        <v>96710</v>
      </c>
      <c r="I14" s="4"/>
      <c r="J14" s="4"/>
      <c r="K14" s="16" t="s">
        <v>28</v>
      </c>
      <c r="L14" s="19">
        <f>IFERROR(__xludf.DUMMYFUNCTION("SUM(FILTER(summary!L:L, summary!F:F=K14))"),2850)</f>
        <v>2850</v>
      </c>
      <c r="M14" s="20">
        <f>IFERROR(__xludf.DUMMYFUNCTION("SUM(FILTER(summary!N:N, summary!F:F=K14))"),3475)</f>
        <v>3475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Height="1" spans="1:26">
      <c r="A15" s="6" t="s">
        <v>34</v>
      </c>
      <c r="B15" s="12">
        <f>IFERROR(__xludf.DUMMYFUNCTION("SUM(FILTER(summary!L:L, summary!E:E=A15))"),163870)</f>
        <v>163870</v>
      </c>
      <c r="C15" s="13">
        <f>IFERROR(__xludf.DUMMYFUNCTION("SUM(FILTER(summary!N:N, summary!E:E=A15))"),126515)</f>
        <v>126515</v>
      </c>
      <c r="D15" s="4"/>
      <c r="E15" s="4"/>
      <c r="F15" s="9" t="s">
        <v>22</v>
      </c>
      <c r="G15" s="10">
        <f>IFERROR(__xludf.DUMMYFUNCTION("SUM(FILTER(summary!L:L, summary!T:T=F15))"),237640)</f>
        <v>237640</v>
      </c>
      <c r="H15" s="11">
        <f>IFERROR(__xludf.DUMMYFUNCTION("SUM(FILTER(summary!N:N, summary!T:T=F15))"),217613)</f>
        <v>217613</v>
      </c>
      <c r="I15" s="4"/>
      <c r="J15" s="4"/>
      <c r="K15" s="16" t="s">
        <v>180</v>
      </c>
      <c r="L15" s="19">
        <f>IFERROR(__xludf.DUMMYFUNCTION("SUM(FILTER(summary!L:L, summary!F:F=K15))"),700)</f>
        <v>700</v>
      </c>
      <c r="M15" s="20">
        <f>IFERROR(__xludf.DUMMYFUNCTION("SUM(FILTER(summary!N:N, summary!F:F=K15))"),700)</f>
        <v>700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Height="1" spans="1:26">
      <c r="A16" s="6" t="s">
        <v>123</v>
      </c>
      <c r="B16" s="7">
        <f>IFERROR(__xludf.DUMMYFUNCTION("SUM(FILTER(summary!L:L, summary!E:E=A16))"),18000)</f>
        <v>18000</v>
      </c>
      <c r="C16" s="8">
        <f>IFERROR(__xludf.DUMMYFUNCTION("SUM(FILTER(summary!N:N, summary!E:E=A16))"),8100)</f>
        <v>8100</v>
      </c>
      <c r="D16" s="4"/>
      <c r="E16" s="4"/>
      <c r="I16" s="4"/>
      <c r="J16" s="4"/>
      <c r="K16" s="16" t="s">
        <v>87</v>
      </c>
      <c r="L16" s="19">
        <f>IFERROR(__xludf.DUMMYFUNCTION("SUM(FILTER(summary!L:L, summary!F:F=K16))"),4900)</f>
        <v>4900</v>
      </c>
      <c r="M16" s="20">
        <f>IFERROR(__xludf.DUMMYFUNCTION("SUM(FILTER(summary!N:N, summary!F:F=K16))"),6275)</f>
        <v>6275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Height="1" spans="1:26">
      <c r="A17" s="6" t="s">
        <v>153</v>
      </c>
      <c r="B17" s="7">
        <f>IFERROR(__xludf.DUMMYFUNCTION("SUM(FILTER(summary!L:L, summary!E:E=A17))"),9000)</f>
        <v>9000</v>
      </c>
      <c r="C17" s="8">
        <f>IFERROR(__xludf.DUMMYFUNCTION("SUM(FILTER(summary!N:N, summary!E:E=A17))"),4900)</f>
        <v>4900</v>
      </c>
      <c r="D17" s="4"/>
      <c r="E17" s="4"/>
      <c r="F17" s="5" t="s">
        <v>112</v>
      </c>
      <c r="G17" s="2" t="s">
        <v>103</v>
      </c>
      <c r="H17" s="3" t="s">
        <v>105</v>
      </c>
      <c r="I17" s="4"/>
      <c r="J17" s="4"/>
      <c r="K17" s="16" t="s">
        <v>4</v>
      </c>
      <c r="L17" s="19">
        <f>IFERROR(__xludf.DUMMYFUNCTION("SUM(FILTER(summary!L:L, summary!F:F=K17))"),59770)</f>
        <v>59770</v>
      </c>
      <c r="M17" s="20">
        <f>IFERROR(__xludf.DUMMYFUNCTION("SUM(FILTER(summary!N:N, summary!F:F=K17))"),42310)</f>
        <v>42310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Height="1" spans="1:26">
      <c r="A18" s="6" t="s">
        <v>26</v>
      </c>
      <c r="B18" s="7">
        <f>IFERROR(__xludf.DUMMYFUNCTION("SUM(FILTER(summary!L:L, summary!E:E=A18))"),82030)</f>
        <v>82030</v>
      </c>
      <c r="C18" s="8">
        <f>IFERROR(__xludf.DUMMYFUNCTION("SUM(FILTER(summary!N:N, summary!E:E=A18))"),62775)</f>
        <v>62775</v>
      </c>
      <c r="D18" s="4"/>
      <c r="E18" s="4"/>
      <c r="F18" s="6" t="s">
        <v>19</v>
      </c>
      <c r="G18" s="7">
        <f>IFERROR(__xludf.DUMMYFUNCTION("SUM(FILTER(summary!L:L, summary!U:U=F18))"),23810)</f>
        <v>23810</v>
      </c>
      <c r="H18" s="8">
        <f>IFERROR(__xludf.DUMMYFUNCTION("SUM(FILTER(summary!N:N, summary!U:U=F18))"),15335)</f>
        <v>15335</v>
      </c>
      <c r="I18" s="4"/>
      <c r="J18" s="4"/>
      <c r="K18" s="16" t="s">
        <v>82</v>
      </c>
      <c r="L18" s="19">
        <f>IFERROR(__xludf.DUMMYFUNCTION("SUM(FILTER(summary!L:L, summary!F:F=K18))"),25500)</f>
        <v>25500</v>
      </c>
      <c r="M18" s="20">
        <f>IFERROR(__xludf.DUMMYFUNCTION("SUM(FILTER(summary!N:N, summary!F:F=K18))"),61320)</f>
        <v>61320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Height="1" spans="1:26">
      <c r="A19" s="9" t="s">
        <v>194</v>
      </c>
      <c r="B19" s="10">
        <f>IFERROR(__xludf.DUMMYFUNCTION("SUM(FILTER(summary!L:L, summary!E:E=A19))"),3200)</f>
        <v>3200</v>
      </c>
      <c r="C19" s="11">
        <f>IFERROR(__xludf.DUMMYFUNCTION("SUM(FILTER(summary!N:N, summary!E:E=A19))"),3200)</f>
        <v>3200</v>
      </c>
      <c r="D19" s="4"/>
      <c r="E19" s="4"/>
      <c r="F19" s="6" t="s">
        <v>316</v>
      </c>
      <c r="G19" s="7" t="str">
        <f>IFERROR(__xludf.DUMMYFUNCTION("SUM(FILTER(summary!L:L, summary!U:U=F19))"),"#N/A")</f>
        <v>#N/A</v>
      </c>
      <c r="H19" s="8" t="str">
        <f>IFERROR(__xludf.DUMMYFUNCTION("SUM(FILTER(summary!N:N, summary!U:U=F19))"),"#N/A")</f>
        <v>#N/A</v>
      </c>
      <c r="I19" s="4"/>
      <c r="J19" s="4"/>
      <c r="K19" s="16" t="s">
        <v>427</v>
      </c>
      <c r="L19" s="19">
        <f>IFERROR(__xludf.DUMMYFUNCTION("SUM(FILTER(summary!L:L, summary!F:F=K19))"),500)</f>
        <v>500</v>
      </c>
      <c r="M19" s="20">
        <f>IFERROR(__xludf.DUMMYFUNCTION("SUM(FILTER(summary!N:N, summary!F:F=K19))"),500)</f>
        <v>500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Height="1" spans="1:26">
      <c r="A20" s="4"/>
      <c r="B20" s="4"/>
      <c r="C20" s="4"/>
      <c r="D20" s="4"/>
      <c r="E20" s="4"/>
      <c r="F20" s="6" t="s">
        <v>6</v>
      </c>
      <c r="G20" s="7">
        <f>IFERROR(__xludf.DUMMYFUNCTION("SUM(FILTER(summary!L:L, summary!U:U=F20))"),225590)</f>
        <v>225590</v>
      </c>
      <c r="H20" s="8">
        <f>IFERROR(__xludf.DUMMYFUNCTION("SUM(FILTER(summary!N:N, summary!U:U=F20))"),173228)</f>
        <v>173228</v>
      </c>
      <c r="I20" s="4"/>
      <c r="J20" s="4"/>
      <c r="K20" s="16" t="s">
        <v>91</v>
      </c>
      <c r="L20" s="19">
        <f>IFERROR(__xludf.DUMMYFUNCTION("SUM(FILTER(summary!L:L, summary!F:F=K20))"),11950)</f>
        <v>11950</v>
      </c>
      <c r="M20" s="20">
        <f>IFERROR(__xludf.DUMMYFUNCTION("SUM(FILTER(summary!N:N, summary!F:F=K20))"),2300)</f>
        <v>2300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Height="1" spans="1:26">
      <c r="A21" s="1" t="s">
        <v>99</v>
      </c>
      <c r="B21" s="2" t="s">
        <v>103</v>
      </c>
      <c r="C21" s="3" t="s">
        <v>105</v>
      </c>
      <c r="D21" s="4"/>
      <c r="E21" s="4"/>
      <c r="F21" s="6" t="s">
        <v>137</v>
      </c>
      <c r="G21" s="7">
        <f>IFERROR(__xludf.DUMMYFUNCTION("SUM(FILTER(summary!L:L, summary!U:U=F21))"),21200)</f>
        <v>21200</v>
      </c>
      <c r="H21" s="8">
        <f>IFERROR(__xludf.DUMMYFUNCTION("SUM(FILTER(summary!N:N, summary!U:U=F21))"),10700)</f>
        <v>10700</v>
      </c>
      <c r="I21" s="4"/>
      <c r="J21" s="4"/>
      <c r="K21" s="16" t="s">
        <v>437</v>
      </c>
      <c r="L21" s="19">
        <f>IFERROR(__xludf.DUMMYFUNCTION("SUM(FILTER(summary!L:L, summary!F:F=K21))"),200)</f>
        <v>200</v>
      </c>
      <c r="M21" s="20">
        <f>IFERROR(__xludf.DUMMYFUNCTION("SUM(FILTER(summary!N:N, summary!F:F=K21))"),200)</f>
        <v>200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Height="1" spans="1:26">
      <c r="A22" s="6" t="s">
        <v>19</v>
      </c>
      <c r="B22" s="7">
        <f>IFERROR(__xludf.DUMMYFUNCTION("SUM(FILTER(summary!L:L, summary!H:H=A22))"),288300)</f>
        <v>288300</v>
      </c>
      <c r="C22" s="8">
        <f>IFERROR(__xludf.DUMMYFUNCTION("SUM(FILTER(summary!N:N, summary!H:H=A22))"),289483)</f>
        <v>289483</v>
      </c>
      <c r="D22" s="4"/>
      <c r="E22" s="4"/>
      <c r="F22" s="6" t="s">
        <v>68</v>
      </c>
      <c r="G22" s="7">
        <f>IFERROR(__xludf.DUMMYFUNCTION("SUM(FILTER(summary!L:L, summary!U:U=F22))"),34850)</f>
        <v>34850</v>
      </c>
      <c r="H22" s="8">
        <f>IFERROR(__xludf.DUMMYFUNCTION("SUM(FILTER(summary!N:N, summary!U:U=F22))"),15775)</f>
        <v>15775</v>
      </c>
      <c r="I22" s="4"/>
      <c r="J22" s="4"/>
      <c r="K22" s="16" t="s">
        <v>440</v>
      </c>
      <c r="L22" s="19">
        <f>IFERROR(__xludf.DUMMYFUNCTION("SUM(FILTER(summary!L:L, summary!F:F=K22))"),900)</f>
        <v>900</v>
      </c>
      <c r="M22" s="20">
        <f>IFERROR(__xludf.DUMMYFUNCTION("SUM(FILTER(summary!N:N, summary!F:F=K22))"),500)</f>
        <v>500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Height="1" spans="1:26">
      <c r="A23" s="6" t="s">
        <v>316</v>
      </c>
      <c r="B23" s="7">
        <f>IFERROR(__xludf.DUMMYFUNCTION("SUM(FILTER(summary!L:L, summary!H:H=A23))"),2930)</f>
        <v>2930</v>
      </c>
      <c r="C23" s="8">
        <f>IFERROR(__xludf.DUMMYFUNCTION("SUM(FILTER(summary!N:N, summary!H:H=A23))"),2430)</f>
        <v>2430</v>
      </c>
      <c r="D23" s="4"/>
      <c r="E23" s="4"/>
      <c r="F23" s="6" t="s">
        <v>59</v>
      </c>
      <c r="G23" s="7">
        <f>IFERROR(__xludf.DUMMYFUNCTION("SUM(FILTER(summary!L:L, summary!U:U=F23))"),11000)</f>
        <v>11000</v>
      </c>
      <c r="H23" s="8">
        <f>IFERROR(__xludf.DUMMYFUNCTION("SUM(FILTER(summary!N:N, summary!U:U=F23))"),4500)</f>
        <v>4500</v>
      </c>
      <c r="I23" s="4"/>
      <c r="J23" s="4"/>
      <c r="K23" s="16" t="s">
        <v>124</v>
      </c>
      <c r="L23" s="19">
        <f>IFERROR(__xludf.DUMMYFUNCTION("SUM(FILTER(summary!L:L, summary!F:F=K23))"),10400)</f>
        <v>10400</v>
      </c>
      <c r="M23" s="20">
        <f>IFERROR(__xludf.DUMMYFUNCTION("SUM(FILTER(summary!N:N, summary!F:F=K23))"),2300)</f>
        <v>2300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Height="1" spans="1:26">
      <c r="A24" s="6" t="s">
        <v>126</v>
      </c>
      <c r="B24" s="7">
        <f>IFERROR(__xludf.DUMMYFUNCTION("SUM(FILTER(summary!L:L, summary!H:H=A24))"),34750)</f>
        <v>34750</v>
      </c>
      <c r="C24" s="8">
        <f>IFERROR(__xludf.DUMMYFUNCTION("SUM(FILTER(summary!N:N, summary!H:H=A24))"),19550)</f>
        <v>19550</v>
      </c>
      <c r="D24" s="4"/>
      <c r="E24" s="4"/>
      <c r="F24" s="6" t="s">
        <v>221</v>
      </c>
      <c r="G24" s="7">
        <f>IFERROR(__xludf.DUMMYFUNCTION("SUM(FILTER(summary!L:L, summary!U:U=F24))"),2800)</f>
        <v>2800</v>
      </c>
      <c r="H24" s="8">
        <f>IFERROR(__xludf.DUMMYFUNCTION("SUM(FILTER(summary!N:N, summary!U:U=F24))"),2800)</f>
        <v>2800</v>
      </c>
      <c r="I24" s="4"/>
      <c r="J24" s="4"/>
      <c r="K24" s="16" t="s">
        <v>447</v>
      </c>
      <c r="L24" s="19">
        <f>IFERROR(__xludf.DUMMYFUNCTION("SUM(FILTER(summary!L:L, summary!F:F=K24))"),1200)</f>
        <v>1200</v>
      </c>
      <c r="M24" s="20">
        <f>IFERROR(__xludf.DUMMYFUNCTION("SUM(FILTER(summary!N:N, summary!F:F=K24))"),500)</f>
        <v>500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Height="1" spans="1:26">
      <c r="A25" s="6" t="s">
        <v>6</v>
      </c>
      <c r="B25" s="7">
        <f>IFERROR(__xludf.DUMMYFUNCTION("SUM(FILTER(summary!L:L, summary!H:H=A25))"),84000)</f>
        <v>84000</v>
      </c>
      <c r="C25" s="8">
        <f>IFERROR(__xludf.DUMMYFUNCTION("SUM(FILTER(summary!N:N, summary!H:H=A25))"),35360)</f>
        <v>35360</v>
      </c>
      <c r="D25" s="4"/>
      <c r="E25" s="4"/>
      <c r="F25" s="6" t="s">
        <v>140</v>
      </c>
      <c r="G25" s="7">
        <f>IFERROR(__xludf.DUMMYFUNCTION("SUM(FILTER(summary!L:L, summary!U:U=F25))"),42630)</f>
        <v>42630</v>
      </c>
      <c r="H25" s="8">
        <f>IFERROR(__xludf.DUMMYFUNCTION("SUM(FILTER(summary!N:N, summary!U:U=F25))"),29335)</f>
        <v>29335</v>
      </c>
      <c r="I25" s="4"/>
      <c r="J25" s="4"/>
      <c r="K25" s="16" t="s">
        <v>450</v>
      </c>
      <c r="L25" s="19">
        <f>IFERROR(__xludf.DUMMYFUNCTION("SUM(FILTER(summary!L:L, summary!F:F=K25))"),900)</f>
        <v>900</v>
      </c>
      <c r="M25" s="20">
        <f>IFERROR(__xludf.DUMMYFUNCTION("SUM(FILTER(summary!N:N, summary!F:F=K25))"),900)</f>
        <v>900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Height="1" spans="1:26">
      <c r="A26" s="6" t="s">
        <v>137</v>
      </c>
      <c r="B26" s="7">
        <f>IFERROR(__xludf.DUMMYFUNCTION("SUM(FILTER(summary!L:L, summary!H:H=A26))"),6750)</f>
        <v>6750</v>
      </c>
      <c r="C26" s="8">
        <f>IFERROR(__xludf.DUMMYFUNCTION("SUM(FILTER(summary!N:N, summary!H:H=A26))"),4950)</f>
        <v>4950</v>
      </c>
      <c r="D26" s="4"/>
      <c r="E26" s="4"/>
      <c r="F26" s="6" t="s">
        <v>37</v>
      </c>
      <c r="G26" s="12">
        <f>IFERROR(__xludf.DUMMYFUNCTION("SUM(FILTER(summary!L:L, summary!U:U=F26))"),6600)</f>
        <v>6600</v>
      </c>
      <c r="H26" s="13">
        <f>IFERROR(__xludf.DUMMYFUNCTION("SUM(FILTER(summary!N:N, summary!U:U=F26))"),18200)</f>
        <v>18200</v>
      </c>
      <c r="I26" s="4"/>
      <c r="J26" s="4"/>
      <c r="K26" s="16" t="s">
        <v>453</v>
      </c>
      <c r="L26" s="19">
        <f>IFERROR(__xludf.DUMMYFUNCTION("SUM(FILTER(summary!L:L, summary!F:F=K26))"),500)</f>
        <v>500</v>
      </c>
      <c r="M26" s="20">
        <f>IFERROR(__xludf.DUMMYFUNCTION("SUM(FILTER(summary!N:N, summary!F:F=K26))"),500)</f>
        <v>500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Height="1" spans="1:26">
      <c r="A27" s="6" t="s">
        <v>506</v>
      </c>
      <c r="B27" s="7" t="str">
        <f>IFERROR(__xludf.DUMMYFUNCTION("SUM(FILTER(summary!L:L, summary!H:H=A27))"),"#N/A")</f>
        <v>#N/A</v>
      </c>
      <c r="C27" s="8" t="str">
        <f>IFERROR(__xludf.DUMMYFUNCTION("SUM(FILTER(summary!N:N, summary!H:H=A27))"),"#N/A")</f>
        <v>#N/A</v>
      </c>
      <c r="D27" s="4"/>
      <c r="E27" s="4"/>
      <c r="F27" s="6" t="s">
        <v>83</v>
      </c>
      <c r="G27" s="7">
        <f>IFERROR(__xludf.DUMMYFUNCTION("SUM(FILTER(summary!L:L, summary!U:U=F27))"),61900)</f>
        <v>61900</v>
      </c>
      <c r="H27" s="8">
        <f>IFERROR(__xludf.DUMMYFUNCTION("SUM(FILTER(summary!N:N, summary!U:U=F27))"),91600)</f>
        <v>91600</v>
      </c>
      <c r="I27" s="4"/>
      <c r="J27" s="4"/>
      <c r="K27" s="16" t="s">
        <v>27</v>
      </c>
      <c r="L27" s="19">
        <f>IFERROR(__xludf.DUMMYFUNCTION("SUM(FILTER(summary!L:L, summary!F:F=K27))"),3200)</f>
        <v>3200</v>
      </c>
      <c r="M27" s="20">
        <f>IFERROR(__xludf.DUMMYFUNCTION("SUM(FILTER(summary!N:N, summary!F:F=K27))"),5300)</f>
        <v>5300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Height="1" spans="1:26">
      <c r="A28" s="9" t="s">
        <v>29</v>
      </c>
      <c r="B28" s="10">
        <f>IFERROR(__xludf.DUMMYFUNCTION("SUM(FILTER(summary!L:L, summary!H:H=A28))"),34900)</f>
        <v>34900</v>
      </c>
      <c r="C28" s="11">
        <f>IFERROR(__xludf.DUMMYFUNCTION("SUM(FILTER(summary!N:N, summary!H:H=A28))"),19450)</f>
        <v>19450</v>
      </c>
      <c r="D28" s="4"/>
      <c r="E28" s="4"/>
      <c r="F28" s="6" t="s">
        <v>49</v>
      </c>
      <c r="G28" s="7">
        <f>IFERROR(__xludf.DUMMYFUNCTION("SUM(FILTER(summary!L:L, summary!U:U=F28))"),11250)</f>
        <v>11250</v>
      </c>
      <c r="H28" s="8">
        <f>IFERROR(__xludf.DUMMYFUNCTION("SUM(FILTER(summary!N:N, summary!U:U=F28))"),7850)</f>
        <v>7850</v>
      </c>
      <c r="I28" s="4"/>
      <c r="J28" s="4"/>
      <c r="K28" s="16" t="s">
        <v>120</v>
      </c>
      <c r="L28" s="19">
        <f>IFERROR(__xludf.DUMMYFUNCTION("SUM(FILTER(summary!L:L, summary!F:F=K28))"),1600)</f>
        <v>1600</v>
      </c>
      <c r="M28" s="20">
        <f>IFERROR(__xludf.DUMMYFUNCTION("SUM(FILTER(summary!N:N, summary!F:F=K28))"),0)</f>
        <v>0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Height="1" spans="2:26">
      <c r="B29" s="4"/>
      <c r="C29" s="4"/>
      <c r="D29" s="4"/>
      <c r="E29" s="4"/>
      <c r="F29" s="9" t="s">
        <v>29</v>
      </c>
      <c r="G29" s="10">
        <f>IFERROR(__xludf.DUMMYFUNCTION("SUM(FILTER(summary!L:L, summary!U:U=F29))"),10000)</f>
        <v>10000</v>
      </c>
      <c r="H29" s="11">
        <f>IFERROR(__xludf.DUMMYFUNCTION("SUM(FILTER(summary!N:N, summary!U:U=F29))"),1900)</f>
        <v>1900</v>
      </c>
      <c r="I29" s="4"/>
      <c r="J29" s="4"/>
      <c r="K29" s="16" t="s">
        <v>240</v>
      </c>
      <c r="L29" s="19">
        <f>IFERROR(__xludf.DUMMYFUNCTION("SUM(FILTER(summary!L:L, summary!F:F=K29))"),1500)</f>
        <v>1500</v>
      </c>
      <c r="M29" s="20">
        <f>IFERROR(__xludf.DUMMYFUNCTION("SUM(FILTER(summary!N:N, summary!F:F=K29))"),1000)</f>
        <v>1000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Height="1" spans="1:26">
      <c r="A30" s="5" t="s">
        <v>100</v>
      </c>
      <c r="B30" s="2" t="s">
        <v>103</v>
      </c>
      <c r="C30" s="3" t="s">
        <v>105</v>
      </c>
      <c r="D30" s="4"/>
      <c r="E30" s="4"/>
      <c r="I30" s="4"/>
      <c r="J30" s="4"/>
      <c r="K30" s="16" t="s">
        <v>253</v>
      </c>
      <c r="L30" s="19">
        <f>IFERROR(__xludf.DUMMYFUNCTION("SUM(FILTER(summary!L:L, summary!F:F=K30))"),2000)</f>
        <v>2000</v>
      </c>
      <c r="M30" s="20">
        <f>IFERROR(__xludf.DUMMYFUNCTION("SUM(FILTER(summary!N:N, summary!F:F=K30))"),2000)</f>
        <v>2000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Height="1" spans="1:26">
      <c r="A31" s="6" t="s">
        <v>13</v>
      </c>
      <c r="B31" s="7">
        <f>IFERROR(__xludf.DUMMYFUNCTION("SUM(FILTER(summary!L:L, summary!I:I=A31))"),139910)</f>
        <v>139910</v>
      </c>
      <c r="C31" s="8">
        <f>IFERROR(__xludf.DUMMYFUNCTION("SUM(FILTER(summary!N:N, summary!I:I=A31))"),112123)</f>
        <v>112123</v>
      </c>
      <c r="D31" s="4"/>
      <c r="E31" s="4"/>
      <c r="F31" s="5" t="s">
        <v>507</v>
      </c>
      <c r="G31" s="2" t="s">
        <v>103</v>
      </c>
      <c r="H31" s="3" t="s">
        <v>105</v>
      </c>
      <c r="I31" s="4"/>
      <c r="J31" s="4"/>
      <c r="K31" s="16" t="s">
        <v>17</v>
      </c>
      <c r="L31" s="19">
        <f>IFERROR(__xludf.DUMMYFUNCTION("SUM(FILTER(summary!L:L, summary!F:F=K31))"),9800)</f>
        <v>9800</v>
      </c>
      <c r="M31" s="20">
        <f>IFERROR(__xludf.DUMMYFUNCTION("SUM(FILTER(summary!N:N, summary!F:F=K31))"),8100)</f>
        <v>8100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Height="1" spans="1:26">
      <c r="A32" s="9" t="s">
        <v>7</v>
      </c>
      <c r="B32" s="10">
        <f>IFERROR(__xludf.DUMMYFUNCTION("SUM(FILTER(summary!L:L, summary!I:I=A32))"),311720)</f>
        <v>311720</v>
      </c>
      <c r="C32" s="11">
        <f>IFERROR(__xludf.DUMMYFUNCTION("SUM(FILTER(summary!N:N, summary!I:I=A32))"),259100)</f>
        <v>259100</v>
      </c>
      <c r="D32" s="4"/>
      <c r="E32" s="4"/>
      <c r="F32" s="6" t="s">
        <v>13</v>
      </c>
      <c r="G32" s="7">
        <f>IFERROR(__xludf.DUMMYFUNCTION("SUM(FILTER(summary!L:L, summary!V:V=F32))"),213170)</f>
        <v>213170</v>
      </c>
      <c r="H32" s="8">
        <f>IFERROR(__xludf.DUMMYFUNCTION("SUM(FILTER(summary!N:N, summary!V:V=F32))"),181440)</f>
        <v>181440</v>
      </c>
      <c r="I32" s="4"/>
      <c r="J32" s="4"/>
      <c r="K32" s="16" t="s">
        <v>276</v>
      </c>
      <c r="L32" s="19">
        <f>IFERROR(__xludf.DUMMYFUNCTION("SUM(FILTER(summary!L:L, summary!F:F=K32))"),4000)</f>
        <v>4000</v>
      </c>
      <c r="M32" s="20">
        <f>IFERROR(__xludf.DUMMYFUNCTION("SUM(FILTER(summary!N:N, summary!F:F=K32))"),2000)</f>
        <v>2000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Height="1" spans="1:26">
      <c r="A33" s="4"/>
      <c r="B33" s="4"/>
      <c r="C33" s="4"/>
      <c r="D33" s="4"/>
      <c r="E33" s="4"/>
      <c r="F33" s="9" t="s">
        <v>7</v>
      </c>
      <c r="G33" s="14">
        <f>IFERROR(__xludf.DUMMYFUNCTION("SUM(FILTER(summary!L:L, summary!V:V=F33))"),238460)</f>
        <v>238460</v>
      </c>
      <c r="H33" s="15">
        <f>IFERROR(__xludf.DUMMYFUNCTION("SUM(FILTER(summary!N:N, summary!V:V=F33))"),189783)</f>
        <v>189783</v>
      </c>
      <c r="I33" s="4"/>
      <c r="J33" s="4"/>
      <c r="K33" s="16" t="s">
        <v>263</v>
      </c>
      <c r="L33" s="19">
        <f>IFERROR(__xludf.DUMMYFUNCTION("SUM(FILTER(summary!L:L, summary!F:F=K33))"),2600)</f>
        <v>2600</v>
      </c>
      <c r="M33" s="20">
        <f>IFERROR(__xludf.DUMMYFUNCTION("SUM(FILTER(summary!N:N, summary!F:F=K33))"),1300)</f>
        <v>1300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Height="1" spans="1:26">
      <c r="A34" s="5" t="s">
        <v>101</v>
      </c>
      <c r="B34" s="2" t="s">
        <v>103</v>
      </c>
      <c r="C34" s="3" t="s">
        <v>105</v>
      </c>
      <c r="D34" s="4"/>
      <c r="E34" s="4"/>
      <c r="I34" s="4"/>
      <c r="J34" s="4"/>
      <c r="K34" s="16" t="s">
        <v>296</v>
      </c>
      <c r="L34" s="19">
        <f>IFERROR(__xludf.DUMMYFUNCTION("SUM(FILTER(summary!L:L, summary!F:F=K34))"),2400)</f>
        <v>2400</v>
      </c>
      <c r="M34" s="20">
        <f>IFERROR(__xludf.DUMMYFUNCTION("SUM(FILTER(summary!N:N, summary!F:F=K34))"),1800)</f>
        <v>1800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Height="1" spans="1:26">
      <c r="A35" s="6" t="s">
        <v>13</v>
      </c>
      <c r="B35" s="7">
        <f>IFERROR(__xludf.DUMMYFUNCTION("SUM(FILTER(summary!L:L, summary!J:J=A35))"),62860)</f>
        <v>62860</v>
      </c>
      <c r="C35" s="8">
        <f>IFERROR(__xludf.DUMMYFUNCTION("SUM(FILTER(summary!N:N, summary!J:J=A35))"),38590)</f>
        <v>38590</v>
      </c>
      <c r="D35" s="4"/>
      <c r="E35" s="4"/>
      <c r="F35" s="5" t="s">
        <v>508</v>
      </c>
      <c r="G35" s="2" t="s">
        <v>103</v>
      </c>
      <c r="H35" s="3" t="s">
        <v>105</v>
      </c>
      <c r="I35" s="4"/>
      <c r="J35" s="4"/>
      <c r="K35" s="16" t="s">
        <v>200</v>
      </c>
      <c r="L35" s="19">
        <f>IFERROR(__xludf.DUMMYFUNCTION("SUM(FILTER(summary!L:L, summary!F:F=K35))"),4800)</f>
        <v>4800</v>
      </c>
      <c r="M35" s="20">
        <f>IFERROR(__xludf.DUMMYFUNCTION("SUM(FILTER(summary!N:N, summary!F:F=K35))"),1100)</f>
        <v>1100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Height="1" spans="1:26">
      <c r="A36" s="9" t="s">
        <v>7</v>
      </c>
      <c r="B36" s="10">
        <f>IFERROR(__xludf.DUMMYFUNCTION("SUM(FILTER(summary!L:L, summary!J:J=A36))"),388770)</f>
        <v>388770</v>
      </c>
      <c r="C36" s="11">
        <f>IFERROR(__xludf.DUMMYFUNCTION("SUM(FILTER(summary!N:N, summary!J:J=A36))"),332633)</f>
        <v>332633</v>
      </c>
      <c r="D36" s="4"/>
      <c r="E36" s="4"/>
      <c r="F36" s="6" t="s">
        <v>8</v>
      </c>
      <c r="G36" s="7">
        <f>IFERROR(__xludf.DUMMYFUNCTION("SUM(FILTER(summary!L:L, summary!K:K=F36))"),188800)</f>
        <v>188800</v>
      </c>
      <c r="H36" s="8">
        <f>IFERROR(__xludf.DUMMYFUNCTION("SUM(FILTER(summary!N:N, summary!K:K=F36))"),186275)</f>
        <v>186275</v>
      </c>
      <c r="I36" s="4"/>
      <c r="J36" s="4"/>
      <c r="K36" s="16" t="s">
        <v>314</v>
      </c>
      <c r="L36" s="19">
        <f>IFERROR(__xludf.DUMMYFUNCTION("SUM(FILTER(summary!L:L, summary!F:F=K36))"),2100)</f>
        <v>2100</v>
      </c>
      <c r="M36" s="20">
        <f>IFERROR(__xludf.DUMMYFUNCTION("SUM(FILTER(summary!N:N, summary!F:F=K36))"),1600)</f>
        <v>1600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Height="1" spans="1:26">
      <c r="A37" s="4"/>
      <c r="B37" s="4"/>
      <c r="C37" s="4"/>
      <c r="D37" s="4"/>
      <c r="E37" s="4"/>
      <c r="F37" s="6" t="s">
        <v>46</v>
      </c>
      <c r="G37" s="7">
        <f>IFERROR(__xludf.DUMMYFUNCTION("SUM(FILTER(summary!L:L, summary!K:K=F37))"),81400)</f>
        <v>81400</v>
      </c>
      <c r="H37" s="8">
        <f>IFERROR(__xludf.DUMMYFUNCTION("SUM(FILTER(summary!N:N, summary!K:K=F37))"),46500)</f>
        <v>46500</v>
      </c>
      <c r="I37" s="4"/>
      <c r="J37" s="4"/>
      <c r="K37" s="16" t="s">
        <v>195</v>
      </c>
      <c r="L37" s="19">
        <f>IFERROR(__xludf.DUMMYFUNCTION("SUM(FILTER(summary!L:L, summary!F:F=K37))"),1200)</f>
        <v>1200</v>
      </c>
      <c r="M37" s="20">
        <f>IFERROR(__xludf.DUMMYFUNCTION("SUM(FILTER(summary!N:N, summary!F:F=K37))"),1200)</f>
        <v>1200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Height="1" spans="1:26">
      <c r="A38" s="5" t="s">
        <v>108</v>
      </c>
      <c r="B38" s="2" t="s">
        <v>103</v>
      </c>
      <c r="C38" s="3" t="s">
        <v>105</v>
      </c>
      <c r="D38" s="4"/>
      <c r="E38" s="4"/>
      <c r="F38" s="6" t="s">
        <v>57</v>
      </c>
      <c r="G38" s="7">
        <f>IFERROR(__xludf.DUMMYFUNCTION("SUM(FILTER(summary!L:L, summary!K:K=F38))"),41600)</f>
        <v>41600</v>
      </c>
      <c r="H38" s="8">
        <f>IFERROR(__xludf.DUMMYFUNCTION("SUM(FILTER(summary!N:N, summary!K:K=F38))"),26705)</f>
        <v>26705</v>
      </c>
      <c r="I38" s="4"/>
      <c r="J38" s="4"/>
      <c r="K38" s="16" t="s">
        <v>203</v>
      </c>
      <c r="L38" s="19">
        <f>IFERROR(__xludf.DUMMYFUNCTION("SUM(FILTER(summary!L:L, summary!F:F=K38))"),1400)</f>
        <v>1400</v>
      </c>
      <c r="M38" s="20">
        <f>IFERROR(__xludf.DUMMYFUNCTION("SUM(FILTER(summary!N:N, summary!F:F=K38))"),1200)</f>
        <v>1200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Height="1" spans="1:26">
      <c r="A39" s="6" t="s">
        <v>71</v>
      </c>
      <c r="B39" s="7">
        <f>IFERROR(__xludf.DUMMYFUNCTION("SUM(FILTER(summary!L:L, summary!Q:Q=A39))"),6500)</f>
        <v>6500</v>
      </c>
      <c r="C39" s="8">
        <f>IFERROR(__xludf.DUMMYFUNCTION("SUM(FILTER(summary!N:N, summary!Q:Q=A39))"),6750)</f>
        <v>6750</v>
      </c>
      <c r="D39" s="4"/>
      <c r="E39" s="4"/>
      <c r="F39" s="6" t="s">
        <v>75</v>
      </c>
      <c r="G39" s="7">
        <f>IFERROR(__xludf.DUMMYFUNCTION("SUM(FILTER(summary!L:L, summary!K:K=F39))"),101940)</f>
        <v>101940</v>
      </c>
      <c r="H39" s="8">
        <f>IFERROR(__xludf.DUMMYFUNCTION("SUM(FILTER(summary!N:N, summary!K:K=F39))"),81360)</f>
        <v>81360</v>
      </c>
      <c r="I39" s="4"/>
      <c r="J39" s="4"/>
      <c r="K39" s="16" t="s">
        <v>208</v>
      </c>
      <c r="L39" s="19">
        <f>IFERROR(__xludf.DUMMYFUNCTION("SUM(FILTER(summary!L:L, summary!F:F=K39))"),1600)</f>
        <v>1600</v>
      </c>
      <c r="M39" s="20">
        <f>IFERROR(__xludf.DUMMYFUNCTION("SUM(FILTER(summary!N:N, summary!F:F=K39))"),1270)</f>
        <v>1270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Height="1" spans="1:26">
      <c r="A40" s="6" t="s">
        <v>509</v>
      </c>
      <c r="B40" s="7" t="str">
        <f>IFERROR(__xludf.DUMMYFUNCTION("SUM(FILTER(summary!L:L, summary!Q:Q=A40))"),"#N/A")</f>
        <v>#N/A</v>
      </c>
      <c r="C40" s="8" t="str">
        <f>IFERROR(__xludf.DUMMYFUNCTION("SUM(FILTER(summary!N:N, summary!Q:Q=A40))"),"#N/A")</f>
        <v>#N/A</v>
      </c>
      <c r="D40" s="4"/>
      <c r="E40" s="4"/>
      <c r="F40" s="9" t="s">
        <v>53</v>
      </c>
      <c r="G40" s="10">
        <f>IFERROR(__xludf.DUMMYFUNCTION("SUM(FILTER(summary!L:L, summary!K:K=F40))"),37890)</f>
        <v>37890</v>
      </c>
      <c r="H40" s="11">
        <f>IFERROR(__xludf.DUMMYFUNCTION("SUM(FILTER(summary!N:N, summary!K:K=F40))"),30383)</f>
        <v>30383</v>
      </c>
      <c r="I40" s="4"/>
      <c r="J40" s="4"/>
      <c r="K40" s="16" t="s">
        <v>154</v>
      </c>
      <c r="L40" s="19">
        <f>IFERROR(__xludf.DUMMYFUNCTION("SUM(FILTER(summary!L:L, summary!F:F=K40))"),9200)</f>
        <v>9200</v>
      </c>
      <c r="M40" s="20">
        <f>IFERROR(__xludf.DUMMYFUNCTION("SUM(FILTER(summary!N:N, summary!F:F=K40))"),2000)</f>
        <v>2000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Height="1" spans="1:26">
      <c r="A41" s="6" t="s">
        <v>30</v>
      </c>
      <c r="B41" s="7">
        <f>IFERROR(__xludf.DUMMYFUNCTION("SUM(FILTER(summary!L:L, summary!Q:Q=A41))"),29800)</f>
        <v>29800</v>
      </c>
      <c r="C41" s="8">
        <f>IFERROR(__xludf.DUMMYFUNCTION("SUM(FILTER(summary!N:N, summary!Q:Q=A41))"),25500)</f>
        <v>25500</v>
      </c>
      <c r="D41" s="4"/>
      <c r="E41" s="4"/>
      <c r="I41" s="4"/>
      <c r="J41" s="4"/>
      <c r="K41" s="16" t="s">
        <v>226</v>
      </c>
      <c r="L41" s="19">
        <f>IFERROR(__xludf.DUMMYFUNCTION("SUM(FILTER(summary!L:L, summary!F:F=K41))"),3000)</f>
        <v>3000</v>
      </c>
      <c r="M41" s="20">
        <f>IFERROR(__xludf.DUMMYFUNCTION("SUM(FILTER(summary!N:N, summary!F:F=K41))"),2900)</f>
        <v>2900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Height="1" spans="1:26">
      <c r="A42" s="6" t="s">
        <v>47</v>
      </c>
      <c r="B42" s="7">
        <f>IFERROR(__xludf.DUMMYFUNCTION("SUM(FILTER(summary!L:L, summary!Q:Q=A42))"),36200)</f>
        <v>36200</v>
      </c>
      <c r="C42" s="8">
        <f>IFERROR(__xludf.DUMMYFUNCTION("SUM(FILTER(summary!N:N, summary!Q:Q=A42))"),34000)</f>
        <v>34000</v>
      </c>
      <c r="D42" s="4"/>
      <c r="E42" s="4"/>
      <c r="I42" s="4"/>
      <c r="J42" s="4"/>
      <c r="K42" s="16" t="s">
        <v>45</v>
      </c>
      <c r="L42" s="19">
        <f>IFERROR(__xludf.DUMMYFUNCTION("SUM(FILTER(summary!L:L, summary!F:F=K42))"),4800)</f>
        <v>4800</v>
      </c>
      <c r="M42" s="20">
        <f>IFERROR(__xludf.DUMMYFUNCTION("SUM(FILTER(summary!N:N, summary!F:F=K42))"),3500)</f>
        <v>3500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Height="1" spans="1:26">
      <c r="A43" s="6" t="s">
        <v>9</v>
      </c>
      <c r="B43" s="7">
        <f>IFERROR(__xludf.DUMMYFUNCTION("SUM(FILTER(summary!L:L, summary!Q:Q=A43))"),94550)</f>
        <v>94550</v>
      </c>
      <c r="C43" s="8">
        <f>IFERROR(__xludf.DUMMYFUNCTION("SUM(FILTER(summary!N:N, summary!Q:Q=A43))"),113143)</f>
        <v>113143</v>
      </c>
      <c r="D43" s="4"/>
      <c r="E43" s="4"/>
      <c r="I43" s="4"/>
      <c r="J43" s="4"/>
      <c r="K43" s="16" t="s">
        <v>160</v>
      </c>
      <c r="L43" s="19">
        <f>IFERROR(__xludf.DUMMYFUNCTION("SUM(FILTER(summary!L:L, summary!F:F=K43))"),5000)</f>
        <v>5000</v>
      </c>
      <c r="M43" s="20">
        <f>IFERROR(__xludf.DUMMYFUNCTION("SUM(FILTER(summary!N:N, summary!F:F=K43))"),2400)</f>
        <v>2400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Height="1" spans="1:26">
      <c r="A44" s="6" t="s">
        <v>20</v>
      </c>
      <c r="B44" s="7">
        <f>IFERROR(__xludf.DUMMYFUNCTION("SUM(FILTER(summary!L:L, summary!Q:Q=A44))"),144190)</f>
        <v>144190</v>
      </c>
      <c r="C44" s="8">
        <f>IFERROR(__xludf.DUMMYFUNCTION("SUM(FILTER(summary!N:N, summary!Q:Q=A44))"),101570)</f>
        <v>101570</v>
      </c>
      <c r="D44" s="4"/>
      <c r="E44" s="4"/>
      <c r="I44" s="4"/>
      <c r="J44" s="4"/>
      <c r="K44" s="16" t="s">
        <v>164</v>
      </c>
      <c r="L44" s="19">
        <f>IFERROR(__xludf.DUMMYFUNCTION("SUM(FILTER(summary!L:L, summary!F:F=K44))"),4800)</f>
        <v>4800</v>
      </c>
      <c r="M44" s="20">
        <f>IFERROR(__xludf.DUMMYFUNCTION("SUM(FILTER(summary!N:N, summary!F:F=K44))"),4000)</f>
        <v>4000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Height="1" spans="1:26">
      <c r="A45" s="6" t="s">
        <v>58</v>
      </c>
      <c r="B45" s="7">
        <f>IFERROR(__xludf.DUMMYFUNCTION("SUM(FILTER(summary!L:L, summary!Q:Q=A45))"),102820)</f>
        <v>102820</v>
      </c>
      <c r="C45" s="8">
        <f>IFERROR(__xludf.DUMMYFUNCTION("SUM(FILTER(summary!N:N, summary!Q:Q=A45))"),30790)</f>
        <v>30790</v>
      </c>
      <c r="D45" s="4"/>
      <c r="E45" s="4"/>
      <c r="I45" s="4"/>
      <c r="J45" s="4"/>
      <c r="K45" s="16" t="s">
        <v>80</v>
      </c>
      <c r="L45" s="19">
        <f>IFERROR(__xludf.DUMMYFUNCTION("SUM(FILTER(summary!L:L, summary!F:F=K45))"),9600)</f>
        <v>9600</v>
      </c>
      <c r="M45" s="20">
        <f>IFERROR(__xludf.DUMMYFUNCTION("SUM(FILTER(summary!N:N, summary!F:F=K45))"),9600)</f>
        <v>9600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Height="1" spans="1:26">
      <c r="A46" s="9" t="s">
        <v>35</v>
      </c>
      <c r="B46" s="14">
        <f>IFERROR(__xludf.DUMMYFUNCTION("SUM(FILTER(summary!L:L, summary!Q:Q=A46))"),21970)</f>
        <v>21970</v>
      </c>
      <c r="C46" s="15">
        <f>IFERROR(__xludf.DUMMYFUNCTION("SUM(FILTER(summary!N:N, summary!Q:Q=A46))"),45570)</f>
        <v>45570</v>
      </c>
      <c r="D46" s="4"/>
      <c r="E46" s="4"/>
      <c r="I46" s="4"/>
      <c r="J46" s="4"/>
      <c r="K46" s="21" t="s">
        <v>84</v>
      </c>
      <c r="L46" s="22">
        <f>IFERROR(__xludf.DUMMYFUNCTION("SUM(FILTER(summary!L:L, summary!F:F=K46))"),6000)</f>
        <v>6000</v>
      </c>
      <c r="M46" s="23">
        <f>IFERROR(__xludf.DUMMYFUNCTION("SUM(FILTER(summary!N:N, summary!F:F=K46))"),6000)</f>
        <v>6000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Height="1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Height="1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Height="1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Height="1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Height="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Height="1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Height="1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Height="1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Height="1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Height="1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Height="1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Height="1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Height="1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Height="1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Height="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Height="1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Height="1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Height="1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Height="1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Height="1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Height="1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Height="1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Height="1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Height="1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Height="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Height="1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Height="1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Height="1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Height="1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Height="1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Height="1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Height="1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Height="1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Height="1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Height="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Height="1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Height="1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Height="1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Height="1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Height="1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Height="1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Height="1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Height="1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Height="1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Height="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Height="1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Height="1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Height="1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Height="1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Height="1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Height="1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Height="1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Height="1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Height="1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Height="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Height="1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Height="1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Height="1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Height="1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Height="1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Height="1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Height="1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Height="1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Height="1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Height="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Height="1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Height="1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Height="1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Height="1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Height="1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Height="1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Height="1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Height="1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Height="1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Height="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Height="1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Height="1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Height="1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Height="1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Height="1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Height="1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Height="1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Height="1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Height="1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Height="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Height="1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Height="1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Height="1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Height="1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Height="1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Height="1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Height="1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Height="1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Height="1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Height="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Height="1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Height="1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Height="1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Height="1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Height="1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Height="1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Height="1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Height="1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Height="1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Height="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Height="1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Height="1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Height="1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Height="1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Height="1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Height="1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Height="1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Height="1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Height="1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Height="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Height="1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Height="1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Height="1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Height="1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Height="1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Height="1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Height="1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Height="1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Height="1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Height="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Height="1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Height="1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Height="1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Height="1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Height="1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Height="1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Height="1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Height="1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Height="1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Height="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Height="1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Height="1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Height="1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Height="1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Height="1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Height="1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Height="1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Height="1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Height="1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Height="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Height="1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Height="1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Height="1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Height="1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Height="1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Height="1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Height="1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Height="1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Height="1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Height="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Height="1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Height="1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Height="1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Height="1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Height="1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Height="1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Height="1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Height="1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Height="1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Height="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Height="1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Height="1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Height="1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Height="1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Height="1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Height="1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Height="1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Height="1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Height="1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Height="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Height="1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Height="1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Height="1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Height="1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Height="1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Height="1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Height="1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Height="1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Height="1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Height="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Height="1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Height="1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Height="1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Height="1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Height="1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Height="1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Height="1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Height="1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Height="1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Height="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Height="1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Height="1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Height="1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Height="1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Height="1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Height="1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Height="1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Height="1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Height="1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Height="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Height="1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Height="1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Height="1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Height="1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Height="1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Height="1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Height="1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Height="1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Height="1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Height="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Height="1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Height="1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Height="1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Height="1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Height="1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Height="1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Height="1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Height="1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Height="1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Height="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Height="1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Height="1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Height="1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Height="1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Height="1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Height="1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Height="1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Height="1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Height="1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Height="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Height="1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Height="1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Height="1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Height="1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Height="1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Height="1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Height="1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Height="1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Height="1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Height="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Height="1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Height="1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Height="1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Height="1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Height="1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Height="1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Height="1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Height="1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Height="1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Height="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Height="1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Height="1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Height="1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Height="1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Height="1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Height="1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Height="1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Height="1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Height="1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Height="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Height="1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Height="1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Height="1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Height="1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Height="1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Height="1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Height="1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Height="1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Height="1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Height="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Height="1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Height="1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Height="1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Height="1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Height="1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Height="1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Height="1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Height="1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Height="1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Height="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Height="1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Height="1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Height="1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Height="1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Height="1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Height="1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Height="1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Height="1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Height="1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Height="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Height="1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Height="1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Height="1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Height="1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Height="1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Height="1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Height="1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Height="1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Height="1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Height="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Height="1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Height="1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Height="1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Height="1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Height="1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Height="1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Height="1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Height="1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Height="1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Height="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Height="1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Height="1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Height="1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Height="1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Height="1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Height="1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Height="1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Height="1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Height="1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Height="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Height="1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Height="1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Height="1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Height="1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Height="1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Height="1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Height="1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Height="1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Height="1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Height="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Height="1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Height="1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Height="1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Height="1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Height="1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Height="1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Height="1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Height="1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Height="1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Height="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Height="1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Height="1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Height="1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Height="1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Height="1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Height="1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Height="1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Height="1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Height="1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Height="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Height="1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Height="1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Height="1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Height="1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Height="1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Height="1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Height="1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Height="1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Height="1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Height="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Height="1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Height="1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Height="1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Height="1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Height="1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Height="1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Height="1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Height="1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Height="1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Height="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Height="1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Height="1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Height="1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Height="1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Height="1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Height="1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Height="1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Height="1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Height="1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Height="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Height="1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Height="1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Height="1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Height="1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Height="1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Height="1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Height="1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Height="1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Height="1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Height="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Height="1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Height="1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Height="1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Height="1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Height="1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Height="1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Height="1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Height="1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Height="1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Height="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Height="1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Height="1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Height="1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Height="1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Height="1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Height="1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Height="1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Height="1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Height="1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Height="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Height="1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Height="1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Height="1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Height="1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Height="1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Height="1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Height="1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Height="1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Height="1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Height="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Height="1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Height="1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Height="1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Height="1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Height="1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Height="1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Height="1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Height="1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Height="1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Height="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Height="1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Height="1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Height="1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Height="1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Height="1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Height="1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Height="1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Height="1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Height="1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Height="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Height="1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Height="1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Height="1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Height="1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Height="1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Height="1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Height="1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Height="1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Height="1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Height="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Height="1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Height="1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Height="1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Height="1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Height="1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Height="1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Height="1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Height="1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Height="1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Height="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Height="1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Height="1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Height="1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Height="1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Height="1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Height="1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Height="1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Height="1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Height="1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Height="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Height="1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Height="1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Height="1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Height="1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Height="1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Height="1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Height="1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Height="1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Height="1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Height="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Height="1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Height="1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Height="1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Height="1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Height="1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Height="1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Height="1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Height="1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Height="1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Height="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Height="1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Height="1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Height="1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Height="1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Height="1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Height="1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Height="1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Height="1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Height="1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Height="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Height="1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Height="1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Height="1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Height="1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Height="1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Height="1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Height="1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Height="1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Height="1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Height="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Height="1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Height="1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Height="1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Height="1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Height="1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Height="1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Height="1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Height="1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Height="1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Height="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Height="1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Height="1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Height="1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Height="1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Height="1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Height="1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Height="1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Height="1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Height="1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Height="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Height="1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Height="1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Height="1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Height="1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Height="1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Height="1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Height="1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Height="1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Height="1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Height="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Height="1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Height="1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Height="1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Height="1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Height="1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Height="1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Height="1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Height="1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Height="1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Height="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Height="1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Height="1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Height="1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Height="1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Height="1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Height="1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Height="1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Height="1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Height="1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Height="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Height="1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Height="1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Height="1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Height="1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Height="1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Height="1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Height="1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Height="1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Height="1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Height="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Height="1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Height="1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Height="1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Height="1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Height="1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Height="1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Height="1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Height="1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Height="1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Height="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Height="1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Height="1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Height="1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Height="1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Height="1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Height="1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Height="1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Height="1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Height="1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Height="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Height="1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Height="1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Height="1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Height="1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Height="1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Height="1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Height="1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Height="1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Height="1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Height="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Height="1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Height="1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Height="1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Height="1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Height="1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Height="1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Height="1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Height="1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Height="1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Height="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Height="1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Height="1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Height="1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Height="1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Height="1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Height="1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Height="1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Height="1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Height="1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Height="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Height="1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Height="1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Height="1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Height="1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Height="1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Height="1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Height="1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Height="1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Height="1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Height="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Height="1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Height="1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Height="1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Height="1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Height="1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Height="1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Height="1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Height="1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Height="1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Height="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Height="1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Height="1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Height="1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Height="1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Height="1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Height="1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Height="1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Height="1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Height="1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Height="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Height="1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Height="1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Height="1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Height="1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Height="1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Height="1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Height="1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Height="1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Height="1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Height="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Height="1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Height="1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Height="1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Height="1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Height="1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Height="1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Height="1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Height="1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Height="1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Height="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Height="1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Height="1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Height="1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Height="1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Height="1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Height="1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Height="1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Height="1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Height="1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Height="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Height="1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Height="1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Height="1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Height="1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Height="1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Height="1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Height="1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Height="1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Height="1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Height="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Height="1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Height="1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Height="1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Height="1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Height="1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Height="1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Height="1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Height="1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Height="1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Height="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Height="1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Height="1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Height="1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Height="1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Height="1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Height="1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Height="1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Height="1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Height="1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Height="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Height="1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Height="1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Height="1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Height="1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Height="1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Height="1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Height="1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Height="1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Height="1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Height="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Height="1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Height="1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Height="1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Height="1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Height="1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Height="1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Height="1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Height="1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Height="1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Height="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Height="1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Height="1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Height="1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Height="1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Height="1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Height="1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Height="1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Height="1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Height="1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Height="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Height="1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Height="1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Height="1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Height="1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Height="1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Height="1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Height="1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Height="1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Height="1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Height="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Height="1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Height="1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Height="1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Height="1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Height="1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Height="1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Height="1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Height="1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Height="1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Height="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Height="1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Height="1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Height="1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Height="1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Height="1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Height="1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Height="1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Height="1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Height="1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Height="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Height="1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Height="1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Height="1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Height="1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Height="1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Height="1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Height="1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Height="1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Height="1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Height="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Height="1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Height="1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Height="1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Height="1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Height="1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Height="1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Height="1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Height="1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Height="1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Height="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Height="1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Height="1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Height="1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Height="1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Height="1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Height="1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Height="1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Height="1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Height="1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Height="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Height="1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Height="1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Height="1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Height="1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Height="1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Height="1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Height="1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Height="1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Height="1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Height="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Height="1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Height="1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Height="1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Height="1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Height="1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Height="1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Height="1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Height="1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Height="1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Height="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Height="1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Height="1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Height="1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Height="1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Height="1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Height="1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Height="1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Height="1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Height="1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Height="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Height="1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Height="1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Height="1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Height="1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Height="1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Height="1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Height="1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Height="1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Height="1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Height="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Height="1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Height="1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Height="1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Height="1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Height="1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Height="1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Height="1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Height="1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Height="1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Height="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Height="1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Height="1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Height="1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Height="1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Height="1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Height="1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Height="1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Height="1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Height="1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Height="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Height="1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Height="1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Height="1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Height="1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Height="1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Height="1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Height="1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Height="1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Height="1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Height="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Height="1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Height="1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Height="1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Height="1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Height="1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Height="1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Height="1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Height="1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Height="1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Height="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Height="1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Height="1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Height="1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Height="1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Height="1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Height="1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Height="1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Height="1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Height="1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Height="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Height="1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Height="1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Height="1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Height="1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Height="1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Height="1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Height="1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Height="1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Height="1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Height="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Height="1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Height="1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Height="1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Height="1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Height="1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Height="1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Height="1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Height="1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Height="1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Height="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Height="1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Height="1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Height="1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Height="1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Height="1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Height="1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Height="1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Height="1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Height="1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Height="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Height="1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Height="1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Height="1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Height="1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Height="1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Height="1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Height="1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Height="1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Height="1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Height="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Height="1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Height="1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Height="1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Height="1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Height="1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Height="1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Height="1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Height="1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Height="1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Height="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Height="1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Height="1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Height="1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Height="1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Height="1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Height="1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Height="1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Height="1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Height="1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ataValidations count="10">
    <dataValidation type="list" allowBlank="1" showErrorMessage="1" sqref="A2:A11">
      <formula1>"Blockchain,AI,Web Scraping,Bot Development,Mobile App,Web Development,Trading,CMS Development,Desktop App,Others"</formula1>
    </dataValidation>
    <dataValidation type="list" allowBlank="1" showErrorMessage="1" sqref="A14:A19">
      <formula1>"Europe,North America,South America,Latin America,Asia,Africa"</formula1>
    </dataValidation>
    <dataValidation type="list" allowBlank="1" showErrorMessage="1" sqref="A22:A28">
      <formula1>"Upwork,Freelancer,Workana,Telegram,Discord,Linkdin,Others"</formula1>
    </dataValidation>
    <dataValidation type="list" allowBlank="1" showErrorMessage="1" sqref="A31:A32 A35:A36 F32:F33">
      <formula1>"Yes,No"</formula1>
    </dataValidation>
    <dataValidation type="list" allowBlank="1" showErrorMessage="1" sqref="A39:A46">
      <formula1>"January,Feburary,March,April,May,June,July,Last Year"</formula1>
    </dataValidation>
    <dataValidation type="list" allowBlank="1" showErrorMessage="1" sqref="F2:F3">
      <formula1>"Short Term,Long Term"</formula1>
    </dataValidation>
    <dataValidation type="list" allowBlank="1" showErrorMessage="1" sqref="F6:F10">
      <formula1>"Paypal,Payoneer,Wise,Crypto,Others"</formula1>
    </dataValidation>
    <dataValidation type="list" allowBlank="1" showErrorMessage="1" sqref="F13:F15">
      <formula1>"Weekly,Monthly,Fixed"</formula1>
    </dataValidation>
    <dataValidation type="list" allowBlank="1" showErrorMessage="1" sqref="F18:F29">
      <formula1>"Upwork,Freelancer,Telegram,Discord,Skype,Signal,Teams,WhatsApp,GMail,Slack,Google Chat,Others"</formula1>
    </dataValidation>
    <dataValidation type="list" allowBlank="1" showErrorMessage="1" sqref="F36:F40">
      <formula1>"0-1000,1000-2000,2000-3000,3000-5000,Over 5000"</formula1>
    </dataValidation>
  </dataValidation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</vt:lpstr>
      <vt:lpstr>group 1</vt:lpstr>
      <vt:lpstr>group 2</vt:lpstr>
      <vt:lpstr>group 3</vt:lpstr>
      <vt:lpstr>group 4</vt:lpstr>
      <vt:lpstr>group 5</vt:lpstr>
      <vt:lpstr>group 6</vt:lpstr>
      <vt:lpstr>group 7</vt:lpstr>
      <vt:lpstr>group 8</vt:lpstr>
      <vt:lpstr>group 9</vt:lpstr>
      <vt:lpstr>group 10</vt:lpstr>
      <vt:lpstr>group 11</vt:lpstr>
      <vt:lpstr>group 12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Frank</cp:lastModifiedBy>
  <dcterms:created xsi:type="dcterms:W3CDTF">2024-08-14T14:52:43Z</dcterms:created>
  <dcterms:modified xsi:type="dcterms:W3CDTF">2024-08-14T14:52:52Z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514ED973DD5C45E894AB5676EEB9CFDB_12</vt:lpwstr>
  </property>
  <property fmtid="{D5CDD505-2E9C-101B-9397-08002B2CF9AE}" pid="3" name="KSOProductBuildVer">
    <vt:lpwstr>1033-12.2.0.17562</vt:lpwstr>
  </property>
</Properties>
</file>