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source\codeworks\coolest-capstone-ever\server\food-data\"/>
    </mc:Choice>
  </mc:AlternateContent>
  <xr:revisionPtr revIDLastSave="0" documentId="13_ncr:1_{D4695E40-22BB-4077-8340-62A4B72DBFE0}" xr6:coauthVersionLast="44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sted Ingredient Master" sheetId="21" r:id="rId1"/>
    <sheet name="Inventory" sheetId="22" r:id="rId2"/>
    <sheet name="Ingredient Master" sheetId="20" r:id="rId3"/>
    <sheet name="Recipe (5)" sheetId="19" r:id="rId4"/>
    <sheet name="Recipe (4)" sheetId="18" r:id="rId5"/>
    <sheet name="Recipe (3)" sheetId="17" r:id="rId6"/>
    <sheet name="Recipe (2)" sheetId="16" r:id="rId7"/>
    <sheet name="Recipe" sheetId="15" r:id="rId8"/>
    <sheet name="Recipe Cost Builder" sheetId="2" r:id="rId9"/>
    <sheet name="Bakery - 50041" sheetId="5" r:id="rId10"/>
    <sheet name="Dairy - 50031" sheetId="7" r:id="rId11"/>
    <sheet name="Frozen - 50061" sheetId="4" r:id="rId12"/>
    <sheet name="Storeroom - 50011" sheetId="3" r:id="rId13"/>
    <sheet name="Meat - 50021" sheetId="8" r:id="rId14"/>
    <sheet name="Produce - 50051" sheetId="6" r:id="rId1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1" l="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A152" i="21"/>
  <c r="A153" i="21"/>
  <c r="A154" i="21"/>
  <c r="A155" i="21"/>
  <c r="A156" i="21"/>
  <c r="A157" i="21"/>
  <c r="A158" i="21"/>
  <c r="A159" i="21"/>
  <c r="A160" i="21"/>
  <c r="A161" i="21"/>
  <c r="A162" i="21"/>
  <c r="A163" i="21"/>
  <c r="A164" i="21"/>
  <c r="A165" i="21"/>
  <c r="A166" i="21"/>
  <c r="A167" i="21"/>
  <c r="A168" i="21"/>
  <c r="A169" i="21"/>
  <c r="A170" i="21"/>
  <c r="A171" i="21"/>
  <c r="A172" i="21"/>
  <c r="A173" i="21"/>
  <c r="A174" i="21"/>
  <c r="A175" i="21"/>
  <c r="A176" i="21"/>
  <c r="A177" i="21"/>
  <c r="A178" i="21"/>
  <c r="A179" i="21"/>
  <c r="A180" i="21"/>
  <c r="A181" i="21"/>
  <c r="A182" i="21"/>
  <c r="A183" i="21"/>
  <c r="A184" i="21"/>
  <c r="A185" i="21"/>
  <c r="A186" i="21"/>
  <c r="A187" i="21"/>
  <c r="A188" i="21"/>
  <c r="A189" i="21"/>
  <c r="A190" i="21"/>
  <c r="A191" i="21"/>
  <c r="A192" i="21"/>
  <c r="A193" i="21"/>
  <c r="A194" i="21"/>
  <c r="A195" i="21"/>
  <c r="A196" i="21"/>
  <c r="A197" i="21"/>
  <c r="A198" i="21"/>
  <c r="A199" i="21"/>
  <c r="A200" i="21"/>
  <c r="A201" i="21"/>
  <c r="A202" i="21"/>
  <c r="A203" i="21"/>
  <c r="A204" i="21"/>
  <c r="A205" i="21"/>
  <c r="A206" i="21"/>
  <c r="A207" i="21"/>
  <c r="A208" i="21"/>
  <c r="A209" i="21"/>
  <c r="A210" i="21"/>
  <c r="A211" i="21"/>
  <c r="A212" i="21"/>
  <c r="A213" i="21"/>
  <c r="A214" i="21"/>
  <c r="A215" i="21"/>
  <c r="A216" i="21"/>
  <c r="A217" i="21"/>
  <c r="A218" i="21"/>
  <c r="A219" i="21"/>
  <c r="A220" i="21"/>
  <c r="A221" i="21"/>
  <c r="A222" i="21"/>
  <c r="A223" i="21"/>
  <c r="A224" i="21"/>
  <c r="A225" i="21"/>
  <c r="A226" i="21"/>
  <c r="A227" i="21"/>
  <c r="A228" i="21"/>
  <c r="A229" i="21"/>
  <c r="A230" i="21"/>
  <c r="A231" i="21"/>
  <c r="A232" i="21"/>
  <c r="A233" i="21"/>
  <c r="A234" i="21"/>
  <c r="A235" i="21"/>
  <c r="A236" i="21"/>
  <c r="A237" i="21"/>
  <c r="A238" i="21"/>
  <c r="A239" i="21"/>
  <c r="A240" i="21"/>
  <c r="A241" i="21"/>
  <c r="A242" i="21"/>
  <c r="A243" i="21"/>
  <c r="A244" i="21"/>
  <c r="A245" i="21"/>
  <c r="A246" i="21"/>
  <c r="A247" i="21"/>
  <c r="A248" i="21"/>
  <c r="A249" i="21"/>
  <c r="A250" i="21"/>
  <c r="A251" i="21"/>
  <c r="A252" i="21"/>
  <c r="A253" i="21"/>
  <c r="A254" i="21"/>
  <c r="A255" i="21"/>
  <c r="A256" i="21"/>
  <c r="A257" i="21"/>
  <c r="A258" i="21"/>
  <c r="A259" i="21"/>
  <c r="A260" i="21"/>
  <c r="A261" i="21"/>
  <c r="A262" i="21"/>
  <c r="A263" i="21"/>
  <c r="A264" i="21"/>
  <c r="A265" i="21"/>
  <c r="A266" i="21"/>
  <c r="A267" i="21"/>
  <c r="A268" i="21"/>
  <c r="A269" i="21"/>
  <c r="A270" i="21"/>
  <c r="A271" i="21"/>
  <c r="A272" i="21"/>
  <c r="A273" i="21"/>
  <c r="A274" i="21"/>
  <c r="A275" i="21"/>
  <c r="A276" i="21"/>
  <c r="A277" i="21"/>
  <c r="A278" i="21"/>
  <c r="A279" i="21"/>
  <c r="A280" i="21"/>
  <c r="A281" i="21"/>
  <c r="A282" i="21"/>
  <c r="A283" i="21"/>
  <c r="A284" i="21"/>
  <c r="A285" i="21"/>
  <c r="A286" i="21"/>
  <c r="A287" i="21"/>
  <c r="A288" i="21"/>
  <c r="A289" i="21"/>
  <c r="A290" i="21"/>
  <c r="A291" i="21"/>
  <c r="A292" i="21"/>
  <c r="A293" i="21"/>
  <c r="A294" i="21"/>
  <c r="A295" i="21"/>
  <c r="A296" i="21"/>
  <c r="A297" i="21"/>
  <c r="A298" i="21"/>
  <c r="A299" i="21"/>
  <c r="A300" i="21"/>
  <c r="A301" i="21"/>
  <c r="A302" i="21"/>
  <c r="A303" i="21"/>
  <c r="A304" i="21"/>
  <c r="A305" i="21"/>
  <c r="A306" i="21"/>
  <c r="A307" i="21"/>
  <c r="A308" i="21"/>
  <c r="A309" i="21"/>
  <c r="A310" i="21"/>
  <c r="A311" i="21"/>
  <c r="A312" i="21"/>
  <c r="A313" i="21"/>
  <c r="A314" i="21"/>
  <c r="A315" i="21"/>
  <c r="A316" i="21"/>
  <c r="A317" i="21"/>
  <c r="A318" i="21"/>
  <c r="A319" i="21"/>
  <c r="A320" i="21"/>
  <c r="A321" i="21"/>
  <c r="A322" i="21"/>
  <c r="A323" i="21"/>
  <c r="A324" i="21"/>
  <c r="A325" i="21"/>
  <c r="A326" i="21"/>
  <c r="A327" i="21"/>
  <c r="A328" i="21"/>
  <c r="A329" i="21"/>
  <c r="A330" i="21"/>
  <c r="A331" i="21"/>
  <c r="A332" i="21"/>
  <c r="A333" i="21"/>
  <c r="A334" i="21"/>
  <c r="A335" i="21"/>
  <c r="A336" i="21"/>
  <c r="A337" i="21"/>
  <c r="A338" i="21"/>
  <c r="A339" i="21"/>
  <c r="A340" i="21"/>
  <c r="A341" i="21"/>
  <c r="A342" i="21"/>
  <c r="A343" i="21"/>
  <c r="A344" i="21"/>
  <c r="A345" i="21"/>
  <c r="A346" i="21"/>
  <c r="A347" i="21"/>
  <c r="A348" i="21"/>
  <c r="A349" i="21"/>
  <c r="A350" i="21"/>
  <c r="A351" i="21"/>
  <c r="A352" i="21"/>
  <c r="A353" i="21"/>
  <c r="A354" i="21"/>
  <c r="A355" i="21"/>
  <c r="A356" i="21"/>
  <c r="A357" i="21"/>
  <c r="A358" i="21"/>
  <c r="A359" i="21"/>
  <c r="A360" i="21"/>
  <c r="A361" i="21"/>
  <c r="A362" i="21"/>
  <c r="A363" i="21"/>
  <c r="A364" i="21"/>
  <c r="A365" i="21"/>
  <c r="A366" i="21"/>
  <c r="A367" i="21"/>
  <c r="A368" i="21"/>
  <c r="A369" i="21"/>
  <c r="A370" i="21"/>
  <c r="A371" i="21"/>
  <c r="A372" i="21"/>
  <c r="A373" i="21"/>
  <c r="A374" i="21"/>
  <c r="A375" i="21"/>
  <c r="A376" i="21"/>
  <c r="A377" i="21"/>
  <c r="A378" i="21"/>
  <c r="A379" i="21"/>
  <c r="A380" i="21"/>
  <c r="A381" i="21"/>
  <c r="A382" i="21"/>
  <c r="A383" i="21"/>
  <c r="A384" i="21"/>
  <c r="A385" i="21"/>
  <c r="A386" i="21"/>
  <c r="A387" i="21"/>
  <c r="A388" i="21"/>
  <c r="A389" i="21"/>
  <c r="A390" i="21"/>
  <c r="A391" i="21"/>
  <c r="A392" i="21"/>
  <c r="A393" i="21"/>
  <c r="A394" i="21"/>
  <c r="A395" i="21"/>
  <c r="A396" i="21"/>
  <c r="A397" i="21"/>
  <c r="A398" i="21"/>
  <c r="A399" i="21"/>
  <c r="A400" i="21"/>
  <c r="A401" i="21"/>
  <c r="A402" i="21"/>
  <c r="A403" i="21"/>
  <c r="A404" i="21"/>
  <c r="A405" i="21"/>
  <c r="A406" i="21"/>
  <c r="A407" i="21"/>
  <c r="A408" i="21"/>
  <c r="A409" i="21"/>
  <c r="A410" i="21"/>
  <c r="A411" i="21"/>
  <c r="A412" i="21"/>
  <c r="A413" i="21"/>
  <c r="A414" i="21"/>
  <c r="A415" i="21"/>
  <c r="A416" i="21"/>
  <c r="A417" i="21"/>
  <c r="A418" i="21"/>
  <c r="A419" i="21"/>
  <c r="A420" i="21"/>
  <c r="A421" i="21"/>
  <c r="A422" i="21"/>
  <c r="A423" i="21"/>
  <c r="A424" i="21"/>
  <c r="A425" i="21"/>
  <c r="A426" i="21"/>
  <c r="A427" i="21"/>
  <c r="A428" i="21"/>
  <c r="A429" i="21"/>
  <c r="A430" i="21"/>
  <c r="A431" i="21"/>
  <c r="A432" i="21"/>
  <c r="A433" i="21"/>
  <c r="A434" i="21"/>
  <c r="A435" i="21"/>
  <c r="A436" i="21"/>
  <c r="A437" i="21"/>
  <c r="A438" i="21"/>
  <c r="A439" i="21"/>
  <c r="A440" i="21"/>
  <c r="A441" i="21"/>
  <c r="A442" i="21"/>
  <c r="A443" i="21"/>
  <c r="A444" i="21"/>
  <c r="A445" i="21"/>
  <c r="A446" i="21"/>
  <c r="A447" i="21"/>
  <c r="A448" i="21"/>
  <c r="A449" i="21"/>
  <c r="A450" i="21"/>
  <c r="A451" i="21"/>
  <c r="A452" i="21"/>
  <c r="A453" i="21"/>
  <c r="A454" i="21"/>
  <c r="A455" i="21"/>
  <c r="A456" i="21"/>
  <c r="A457" i="21"/>
  <c r="A458" i="21"/>
  <c r="A459" i="21"/>
  <c r="A460" i="21"/>
  <c r="A461" i="21"/>
  <c r="A462" i="21"/>
  <c r="A463" i="21"/>
  <c r="A464" i="21"/>
  <c r="A465" i="21"/>
  <c r="A466" i="21"/>
  <c r="A467" i="21"/>
  <c r="A468" i="21"/>
  <c r="A469" i="21"/>
  <c r="A470" i="21"/>
  <c r="A471" i="21"/>
  <c r="A472" i="21"/>
  <c r="A473" i="21"/>
  <c r="A474" i="21"/>
  <c r="A475" i="21"/>
  <c r="A476" i="21"/>
  <c r="A477" i="21"/>
  <c r="A478" i="21"/>
  <c r="A479" i="21"/>
  <c r="A480" i="21"/>
  <c r="A481" i="21"/>
  <c r="A482" i="21"/>
  <c r="A483" i="21"/>
  <c r="A484" i="21"/>
  <c r="A485" i="21"/>
  <c r="A486" i="21"/>
  <c r="A487" i="21"/>
  <c r="A488" i="21"/>
  <c r="A489" i="21"/>
  <c r="A490" i="21"/>
  <c r="A491" i="21"/>
  <c r="A492" i="21"/>
  <c r="A493" i="21"/>
  <c r="A494" i="21"/>
  <c r="A495" i="21"/>
  <c r="A496" i="21"/>
  <c r="A497" i="21"/>
  <c r="A498" i="21"/>
  <c r="A499" i="21"/>
  <c r="A500" i="21"/>
  <c r="A501" i="21"/>
  <c r="A502" i="21"/>
  <c r="A503" i="21"/>
  <c r="A504" i="21"/>
  <c r="A505" i="21"/>
  <c r="A506" i="21"/>
  <c r="A507" i="21"/>
  <c r="A508" i="21"/>
  <c r="A509" i="21"/>
  <c r="A510" i="21"/>
  <c r="A511" i="21"/>
  <c r="A512" i="21"/>
  <c r="A513" i="21"/>
  <c r="A514" i="21"/>
  <c r="A515" i="21"/>
  <c r="A516" i="21"/>
  <c r="A517" i="21"/>
  <c r="A518" i="21"/>
  <c r="A519" i="21"/>
  <c r="A520" i="21"/>
  <c r="A521" i="21"/>
  <c r="A522" i="21"/>
  <c r="A523" i="21"/>
  <c r="A524" i="21"/>
  <c r="A525" i="21"/>
  <c r="A526" i="21"/>
  <c r="A527" i="21"/>
  <c r="A528" i="21"/>
  <c r="A529" i="21"/>
  <c r="A530" i="21"/>
  <c r="A531" i="21"/>
  <c r="A532" i="21"/>
  <c r="A533" i="21"/>
  <c r="A534" i="21"/>
  <c r="A535" i="21"/>
  <c r="A536" i="21"/>
  <c r="A537" i="21"/>
  <c r="A538" i="21"/>
  <c r="A539" i="21"/>
  <c r="A540" i="21"/>
  <c r="A541" i="21"/>
  <c r="A542" i="21"/>
  <c r="A543" i="21"/>
  <c r="A544" i="21"/>
  <c r="A545" i="21"/>
  <c r="A546" i="21"/>
  <c r="A547" i="21"/>
  <c r="A548" i="21"/>
  <c r="A549" i="21"/>
  <c r="A550" i="21"/>
  <c r="A551" i="21"/>
  <c r="A552" i="21"/>
  <c r="A553" i="21"/>
  <c r="A554" i="21"/>
  <c r="A555" i="21"/>
  <c r="A556" i="21"/>
  <c r="A557" i="21"/>
  <c r="A558" i="21"/>
  <c r="A559" i="21"/>
  <c r="A560" i="21"/>
  <c r="A561" i="21"/>
  <c r="A562" i="21"/>
  <c r="A563" i="21"/>
  <c r="A564" i="21"/>
  <c r="A565" i="21"/>
  <c r="A566" i="21"/>
  <c r="A567" i="21"/>
  <c r="A568" i="21"/>
  <c r="A569" i="21"/>
  <c r="A570" i="21"/>
  <c r="A571" i="21"/>
  <c r="A572" i="21"/>
  <c r="A573" i="21"/>
  <c r="A574" i="21"/>
  <c r="A575" i="21"/>
  <c r="A576" i="21"/>
  <c r="A577" i="21"/>
  <c r="A578" i="21"/>
  <c r="A579" i="21"/>
  <c r="A580" i="21"/>
  <c r="A581" i="21"/>
  <c r="A582" i="21"/>
  <c r="A583" i="21"/>
  <c r="A584" i="21"/>
  <c r="A585" i="21"/>
  <c r="A586" i="21"/>
  <c r="A587" i="21"/>
  <c r="A588" i="21"/>
  <c r="A589" i="21"/>
  <c r="A590" i="21"/>
  <c r="A591" i="21"/>
  <c r="A592" i="21"/>
  <c r="A593" i="21"/>
  <c r="A594" i="21"/>
  <c r="A595" i="21"/>
  <c r="A596" i="21"/>
  <c r="A597" i="21"/>
  <c r="A598" i="21"/>
  <c r="A599" i="21"/>
  <c r="A600" i="21"/>
  <c r="A601" i="21"/>
  <c r="A602" i="21"/>
  <c r="A603" i="21"/>
  <c r="A604" i="21"/>
  <c r="A605" i="21"/>
  <c r="A606" i="21"/>
  <c r="A607" i="21"/>
  <c r="A608" i="21"/>
  <c r="A609" i="21"/>
  <c r="A610" i="21"/>
  <c r="A611" i="21"/>
  <c r="A612" i="21"/>
  <c r="A613" i="21"/>
  <c r="A614" i="21"/>
  <c r="A615" i="21"/>
  <c r="A616" i="21"/>
  <c r="A617" i="21"/>
  <c r="A618" i="21"/>
  <c r="A619" i="21"/>
  <c r="A620" i="21"/>
  <c r="A621" i="21"/>
  <c r="A622" i="21"/>
  <c r="A623" i="21"/>
  <c r="A624" i="21"/>
  <c r="A625" i="21"/>
  <c r="A626" i="21"/>
  <c r="A627" i="21"/>
  <c r="A628" i="21"/>
  <c r="A629" i="21"/>
  <c r="A630" i="21"/>
  <c r="A631" i="21"/>
  <c r="A632" i="21"/>
  <c r="A633" i="21"/>
  <c r="A634" i="21"/>
  <c r="A635" i="21"/>
  <c r="A636" i="21"/>
  <c r="A637" i="21"/>
  <c r="A638" i="21"/>
  <c r="A639" i="21"/>
  <c r="A640" i="21"/>
  <c r="A641" i="21"/>
  <c r="A642" i="21"/>
  <c r="A643" i="21"/>
  <c r="A644" i="21"/>
  <c r="A645" i="21"/>
  <c r="A646" i="21"/>
  <c r="A647" i="21"/>
  <c r="A648" i="21"/>
  <c r="A649" i="21"/>
  <c r="A650" i="21"/>
  <c r="A651" i="21"/>
  <c r="A652" i="21"/>
  <c r="A653" i="21"/>
  <c r="A654" i="21"/>
  <c r="A655" i="21"/>
  <c r="A656" i="21"/>
  <c r="A657" i="21"/>
  <c r="A658" i="21"/>
  <c r="A659" i="21"/>
  <c r="A660" i="21"/>
  <c r="A661" i="21"/>
  <c r="A662" i="21"/>
  <c r="A663" i="21"/>
  <c r="A664" i="21"/>
  <c r="A665" i="21"/>
  <c r="A666" i="21"/>
  <c r="A667" i="21"/>
  <c r="A668" i="21"/>
  <c r="A669" i="21"/>
  <c r="A670" i="21"/>
  <c r="A671" i="21"/>
  <c r="A672" i="21"/>
  <c r="A673" i="21"/>
  <c r="A674" i="21"/>
  <c r="A675" i="21"/>
  <c r="A676" i="21"/>
  <c r="A677" i="21"/>
  <c r="A678" i="21"/>
  <c r="A679" i="21"/>
  <c r="A680" i="21"/>
  <c r="A681" i="21"/>
  <c r="A682" i="21"/>
  <c r="A683" i="21"/>
  <c r="A684" i="21"/>
  <c r="A685" i="21"/>
  <c r="A686" i="21"/>
  <c r="A687" i="21"/>
  <c r="A688" i="21"/>
  <c r="A689" i="21"/>
  <c r="A690" i="21"/>
  <c r="A691" i="21"/>
  <c r="A692" i="21"/>
  <c r="A693" i="21"/>
  <c r="A694" i="21"/>
  <c r="A695" i="21"/>
  <c r="A696" i="21"/>
  <c r="A697" i="21"/>
  <c r="A698" i="21"/>
  <c r="A699" i="21"/>
  <c r="A700" i="21"/>
  <c r="A701" i="21"/>
  <c r="A702" i="21"/>
  <c r="A703" i="21"/>
  <c r="A704" i="21"/>
  <c r="A705" i="21"/>
  <c r="A706" i="21"/>
  <c r="A707" i="21"/>
  <c r="A708" i="21"/>
  <c r="A709" i="21"/>
  <c r="A710" i="21"/>
  <c r="A711" i="21"/>
  <c r="A712" i="21"/>
  <c r="A713" i="21"/>
  <c r="A714" i="21"/>
  <c r="A715" i="21"/>
  <c r="A716" i="21"/>
  <c r="A717" i="21"/>
  <c r="A718" i="21"/>
  <c r="A719" i="21"/>
  <c r="A720" i="21"/>
  <c r="A721" i="21"/>
  <c r="A722" i="21"/>
  <c r="A723" i="21"/>
  <c r="A724" i="21"/>
  <c r="A725" i="21"/>
  <c r="A2" i="21"/>
  <c r="L494" i="21" l="1"/>
  <c r="L608" i="21"/>
  <c r="L609" i="21"/>
  <c r="L610" i="21"/>
  <c r="L611" i="21"/>
  <c r="L612" i="21"/>
  <c r="L613" i="21"/>
  <c r="L614" i="21"/>
  <c r="L615" i="21"/>
  <c r="L616" i="21"/>
  <c r="L617" i="21"/>
  <c r="L618" i="21"/>
  <c r="L619" i="21"/>
  <c r="L620" i="21"/>
  <c r="L621" i="21"/>
  <c r="L622" i="21"/>
  <c r="L623" i="21"/>
  <c r="L624" i="21"/>
  <c r="L625" i="21"/>
  <c r="L627" i="21"/>
  <c r="L628" i="21"/>
  <c r="L629" i="21"/>
  <c r="L630" i="21"/>
  <c r="L631" i="21"/>
  <c r="L632" i="21"/>
  <c r="L633" i="21"/>
  <c r="L634" i="21"/>
  <c r="L635" i="21"/>
  <c r="L636" i="21"/>
  <c r="L637" i="21"/>
  <c r="L638" i="21"/>
  <c r="L639" i="21"/>
  <c r="L640" i="21"/>
  <c r="L641" i="21"/>
  <c r="L642" i="21"/>
  <c r="L643" i="21"/>
  <c r="L644" i="21"/>
  <c r="L645" i="21"/>
  <c r="L646" i="21"/>
  <c r="L647" i="21"/>
  <c r="L648" i="21"/>
  <c r="L649" i="21"/>
  <c r="L650" i="21"/>
  <c r="L651" i="21"/>
  <c r="L652" i="21"/>
  <c r="L653" i="21"/>
  <c r="L654" i="21"/>
  <c r="L655" i="21"/>
  <c r="L656" i="21"/>
  <c r="L657" i="21"/>
  <c r="L658" i="21"/>
  <c r="L659" i="21"/>
  <c r="L660" i="21"/>
  <c r="L661" i="21"/>
  <c r="L662" i="21"/>
  <c r="L663" i="21"/>
  <c r="L664" i="21"/>
  <c r="L665" i="21"/>
  <c r="L666" i="21"/>
  <c r="L667" i="21"/>
  <c r="L668" i="21"/>
  <c r="L669" i="21"/>
  <c r="L670" i="21"/>
  <c r="L671" i="21"/>
  <c r="L672" i="21"/>
  <c r="L673" i="21"/>
  <c r="L674" i="21"/>
  <c r="L675" i="21"/>
  <c r="L676" i="21"/>
  <c r="L677" i="21"/>
  <c r="L678" i="21"/>
  <c r="L679" i="21"/>
  <c r="L680" i="21"/>
  <c r="L681" i="21"/>
  <c r="L682" i="21"/>
  <c r="L683" i="21"/>
  <c r="L684" i="21"/>
  <c r="L685" i="21"/>
  <c r="L686" i="21"/>
  <c r="L687" i="21"/>
  <c r="L626" i="21"/>
  <c r="L725" i="21"/>
  <c r="L724" i="21"/>
  <c r="L723" i="21"/>
  <c r="L722" i="21"/>
  <c r="L721" i="21"/>
  <c r="L720" i="21"/>
  <c r="L719" i="21"/>
  <c r="L718" i="21"/>
  <c r="L717" i="21"/>
  <c r="L716" i="21"/>
  <c r="L715" i="21"/>
  <c r="L714" i="21"/>
  <c r="L713" i="21"/>
  <c r="L712" i="21"/>
  <c r="L711" i="21"/>
  <c r="L710" i="21"/>
  <c r="L709" i="21"/>
  <c r="L708" i="21"/>
  <c r="L707" i="21"/>
  <c r="L706" i="21"/>
  <c r="L705" i="21"/>
  <c r="L704" i="21"/>
  <c r="L703" i="21"/>
  <c r="L702" i="21"/>
  <c r="L701" i="21"/>
  <c r="L700" i="21"/>
  <c r="L699" i="21"/>
  <c r="H673" i="21"/>
  <c r="L506" i="21"/>
  <c r="L505" i="21"/>
  <c r="L504" i="21"/>
  <c r="L503" i="21"/>
  <c r="L502" i="21"/>
  <c r="L501" i="21"/>
  <c r="L500" i="21"/>
  <c r="L499" i="21"/>
  <c r="L498" i="21"/>
  <c r="L497" i="21"/>
  <c r="H496" i="21"/>
  <c r="L496" i="21" s="1"/>
  <c r="L495" i="21"/>
  <c r="H493" i="21"/>
  <c r="L493" i="21" s="1"/>
  <c r="L492" i="21"/>
  <c r="H491" i="21"/>
  <c r="L491" i="21" s="1"/>
  <c r="H490" i="21"/>
  <c r="L490" i="21" s="1"/>
  <c r="L489" i="21"/>
  <c r="L488" i="21"/>
  <c r="L487" i="21"/>
  <c r="H486" i="21"/>
  <c r="L486" i="21" s="1"/>
  <c r="L485" i="21"/>
  <c r="L484" i="21"/>
  <c r="L483" i="21"/>
  <c r="L482" i="21"/>
  <c r="L481" i="21"/>
  <c r="L480" i="21"/>
  <c r="L479" i="21"/>
  <c r="L478" i="21"/>
  <c r="L477" i="21"/>
  <c r="L476" i="21"/>
  <c r="L475" i="21"/>
  <c r="L474" i="21"/>
  <c r="L473" i="21"/>
  <c r="L472" i="21"/>
  <c r="L471" i="21"/>
  <c r="L470" i="21"/>
  <c r="L469" i="21"/>
  <c r="L468" i="21"/>
  <c r="L467" i="21"/>
  <c r="L466" i="21"/>
  <c r="L465" i="21"/>
  <c r="L464" i="21"/>
  <c r="L463" i="21"/>
  <c r="L462" i="21"/>
  <c r="L461" i="21"/>
  <c r="L460" i="21"/>
  <c r="L459" i="21"/>
  <c r="L458" i="21"/>
  <c r="L457" i="21"/>
  <c r="L456" i="21"/>
  <c r="L455" i="21"/>
  <c r="L454" i="21"/>
  <c r="L453" i="21"/>
  <c r="L452" i="21"/>
  <c r="L451" i="21"/>
  <c r="L450" i="21"/>
  <c r="L449" i="21"/>
  <c r="L448" i="21"/>
  <c r="L447" i="21"/>
  <c r="L446" i="21"/>
  <c r="L445" i="21"/>
  <c r="L444" i="21"/>
  <c r="L443" i="21"/>
  <c r="L442" i="21"/>
  <c r="L441" i="21"/>
  <c r="L440" i="21"/>
  <c r="L439" i="21"/>
  <c r="L438" i="21"/>
  <c r="L437" i="21"/>
  <c r="L436" i="21"/>
  <c r="L435" i="21"/>
  <c r="L434" i="21"/>
  <c r="L433" i="21"/>
  <c r="L432" i="21"/>
  <c r="L431" i="21"/>
  <c r="L430" i="21"/>
  <c r="L429" i="21"/>
  <c r="L428" i="21"/>
  <c r="L427" i="21"/>
  <c r="L426" i="21"/>
  <c r="L425" i="21"/>
  <c r="L424" i="21"/>
  <c r="L423" i="21"/>
  <c r="L422" i="21"/>
  <c r="L421" i="21"/>
  <c r="L420" i="21"/>
  <c r="L419" i="21"/>
  <c r="L418" i="21"/>
  <c r="L417" i="21"/>
  <c r="L416" i="21"/>
  <c r="L415" i="21"/>
  <c r="L414" i="21"/>
  <c r="L413" i="21"/>
  <c r="L412" i="21"/>
  <c r="L411" i="21"/>
  <c r="L410" i="21"/>
  <c r="L409" i="21"/>
  <c r="L408" i="21"/>
  <c r="L407" i="21"/>
  <c r="L406" i="21"/>
  <c r="L405" i="21"/>
  <c r="L404" i="21"/>
  <c r="L403" i="21"/>
  <c r="L402" i="21"/>
  <c r="L401" i="21"/>
  <c r="L400" i="21"/>
  <c r="L399" i="21"/>
  <c r="L398" i="21"/>
  <c r="L397" i="21"/>
  <c r="L396" i="21"/>
  <c r="L395" i="21"/>
  <c r="L394" i="21"/>
  <c r="L393" i="21"/>
  <c r="L392" i="21"/>
  <c r="L391" i="21"/>
  <c r="L390" i="21"/>
  <c r="L389" i="21"/>
  <c r="L388" i="21"/>
  <c r="L387" i="21"/>
  <c r="L386" i="21"/>
  <c r="L385" i="21"/>
  <c r="L384" i="21"/>
  <c r="L383" i="21"/>
  <c r="L382" i="21"/>
  <c r="L381" i="21"/>
  <c r="L380" i="21"/>
  <c r="L379" i="21"/>
  <c r="L378" i="21"/>
  <c r="L377" i="21"/>
  <c r="L376" i="21"/>
  <c r="L375" i="21"/>
  <c r="L374" i="21"/>
  <c r="L373" i="21"/>
  <c r="L372" i="21"/>
  <c r="L371" i="21"/>
  <c r="L370" i="21"/>
  <c r="L369" i="21"/>
  <c r="L368" i="21"/>
  <c r="L367" i="21"/>
  <c r="L366" i="21"/>
  <c r="L365" i="21"/>
  <c r="L364" i="21"/>
  <c r="L363" i="21"/>
  <c r="L362" i="21"/>
  <c r="L361" i="21"/>
  <c r="L360" i="21"/>
  <c r="L359" i="21"/>
  <c r="L358" i="21"/>
  <c r="L357" i="21"/>
  <c r="L356" i="21"/>
  <c r="L355" i="21"/>
  <c r="L354" i="21"/>
  <c r="L353" i="21"/>
  <c r="L352" i="21"/>
  <c r="L351" i="21"/>
  <c r="L350" i="21"/>
  <c r="L349" i="21"/>
  <c r="L348" i="21"/>
  <c r="L347" i="21"/>
  <c r="L346" i="21"/>
  <c r="L345" i="21"/>
  <c r="L344" i="21"/>
  <c r="L343" i="21"/>
  <c r="L342" i="21"/>
  <c r="L341" i="21"/>
  <c r="L340" i="21"/>
  <c r="L339" i="21"/>
  <c r="L338" i="21"/>
  <c r="L337" i="21"/>
  <c r="L336" i="21"/>
  <c r="L335" i="21"/>
  <c r="L334" i="21"/>
  <c r="L333" i="21"/>
  <c r="L332" i="21"/>
  <c r="L331" i="21"/>
  <c r="L330" i="21"/>
  <c r="L329" i="21"/>
  <c r="L328" i="21"/>
  <c r="L327" i="21"/>
  <c r="L326" i="21"/>
  <c r="L325" i="21"/>
  <c r="L324" i="21"/>
  <c r="L323" i="21"/>
  <c r="L322" i="21"/>
  <c r="L321" i="21"/>
  <c r="L320" i="21"/>
  <c r="L319" i="21"/>
  <c r="L318" i="21"/>
  <c r="L317" i="21"/>
  <c r="L316" i="21"/>
  <c r="L315" i="21"/>
  <c r="L314" i="21"/>
  <c r="L313" i="21"/>
  <c r="L312" i="21"/>
  <c r="L311" i="21"/>
  <c r="L310" i="21"/>
  <c r="L309" i="21"/>
  <c r="L308" i="21"/>
  <c r="L307" i="21"/>
  <c r="L306" i="21"/>
  <c r="L305" i="21"/>
  <c r="L304" i="21"/>
  <c r="L303" i="21"/>
  <c r="L302" i="21"/>
  <c r="L301" i="21"/>
  <c r="L300" i="21"/>
  <c r="L299" i="21"/>
  <c r="L298" i="21"/>
  <c r="L297" i="21"/>
  <c r="L296" i="21"/>
  <c r="L295" i="21"/>
  <c r="L294" i="21"/>
  <c r="L293" i="21"/>
  <c r="L292" i="21"/>
  <c r="L291" i="21"/>
  <c r="L290" i="21"/>
  <c r="L289" i="21"/>
  <c r="L288" i="21"/>
  <c r="L287" i="21"/>
  <c r="L286" i="21"/>
  <c r="H285" i="21"/>
  <c r="L285" i="21" s="1"/>
  <c r="H284" i="21"/>
  <c r="L284" i="21" s="1"/>
  <c r="H283" i="21"/>
  <c r="L283" i="21" s="1"/>
  <c r="H282" i="21"/>
  <c r="L282" i="21" s="1"/>
  <c r="H281" i="21"/>
  <c r="L281" i="21" s="1"/>
  <c r="L280" i="21"/>
  <c r="L279" i="21"/>
  <c r="L278" i="21"/>
  <c r="L277" i="21"/>
  <c r="L276" i="21"/>
  <c r="L275" i="21"/>
  <c r="L274" i="21"/>
  <c r="L273" i="21"/>
  <c r="L272" i="21"/>
  <c r="L271" i="21"/>
  <c r="L270" i="21"/>
  <c r="L269" i="21"/>
  <c r="L268" i="21"/>
  <c r="L267" i="21"/>
  <c r="L266" i="21"/>
  <c r="L265" i="21"/>
  <c r="L264" i="21"/>
  <c r="L263" i="21"/>
  <c r="L262" i="21"/>
  <c r="L261" i="21"/>
  <c r="L260" i="21"/>
  <c r="L259" i="21"/>
  <c r="L258" i="21"/>
  <c r="L257" i="21"/>
  <c r="L256" i="21"/>
  <c r="L255" i="21"/>
  <c r="L254" i="21"/>
  <c r="L253" i="21"/>
  <c r="L252" i="21"/>
  <c r="L251" i="21"/>
  <c r="H250" i="21"/>
  <c r="L250" i="21" s="1"/>
  <c r="H249" i="21"/>
  <c r="L249" i="21" s="1"/>
  <c r="H248" i="21"/>
  <c r="L248" i="21" s="1"/>
  <c r="H247" i="21"/>
  <c r="L247" i="21" s="1"/>
  <c r="H246" i="21"/>
  <c r="L246" i="21" s="1"/>
  <c r="H245" i="21"/>
  <c r="L245" i="21" s="1"/>
  <c r="H244" i="21"/>
  <c r="L244" i="21" s="1"/>
  <c r="L243" i="21"/>
  <c r="H242" i="21"/>
  <c r="L242" i="21" s="1"/>
  <c r="H241" i="21"/>
  <c r="L241" i="21" s="1"/>
  <c r="L240" i="21"/>
  <c r="H240" i="21"/>
  <c r="L239" i="21"/>
  <c r="H238" i="21"/>
  <c r="L238" i="21" s="1"/>
  <c r="H237" i="21"/>
  <c r="L237" i="21" s="1"/>
  <c r="L236" i="21"/>
  <c r="L235" i="21"/>
  <c r="H235" i="21"/>
  <c r="H234" i="21"/>
  <c r="L234" i="21" s="1"/>
  <c r="H233" i="21"/>
  <c r="L233" i="21" s="1"/>
  <c r="L232" i="21"/>
  <c r="L231" i="21"/>
  <c r="L230" i="21"/>
  <c r="H229" i="21"/>
  <c r="L229" i="21" s="1"/>
  <c r="L228" i="21"/>
  <c r="L227" i="21"/>
  <c r="L226" i="21"/>
  <c r="H225" i="21"/>
  <c r="L225" i="21" s="1"/>
  <c r="L224" i="21"/>
  <c r="H223" i="21"/>
  <c r="L223" i="21" s="1"/>
  <c r="H222" i="21"/>
  <c r="L222" i="21" s="1"/>
  <c r="L221" i="21"/>
  <c r="H220" i="21"/>
  <c r="L220" i="21" s="1"/>
  <c r="L219" i="21"/>
  <c r="H219" i="21"/>
  <c r="H218" i="21"/>
  <c r="L218" i="21" s="1"/>
  <c r="L217" i="21"/>
  <c r="H216" i="21"/>
  <c r="L216" i="21" s="1"/>
  <c r="L215" i="21"/>
  <c r="L214" i="21"/>
  <c r="L213" i="21"/>
  <c r="L212" i="21"/>
  <c r="H211" i="21"/>
  <c r="L211" i="21" s="1"/>
  <c r="H210" i="21"/>
  <c r="L210" i="21" s="1"/>
  <c r="H209" i="21"/>
  <c r="L209" i="21" s="1"/>
  <c r="H208" i="21"/>
  <c r="L208" i="21" s="1"/>
  <c r="H207" i="21"/>
  <c r="L207" i="21" s="1"/>
  <c r="H206" i="21"/>
  <c r="L206" i="21" s="1"/>
  <c r="H205" i="21"/>
  <c r="L205" i="21" s="1"/>
  <c r="H204" i="21"/>
  <c r="L204" i="21" s="1"/>
  <c r="H203" i="21"/>
  <c r="L203" i="21" s="1"/>
  <c r="H202" i="21"/>
  <c r="L202" i="21" s="1"/>
  <c r="H201" i="21"/>
  <c r="L201" i="21" s="1"/>
  <c r="H200" i="21"/>
  <c r="L200" i="21" s="1"/>
  <c r="H199" i="21"/>
  <c r="L199" i="21" s="1"/>
  <c r="H198" i="21"/>
  <c r="L198" i="21" s="1"/>
  <c r="L197" i="21"/>
  <c r="L196" i="21"/>
  <c r="H195" i="21"/>
  <c r="L195" i="21" s="1"/>
  <c r="H194" i="21"/>
  <c r="L194" i="21" s="1"/>
  <c r="H193" i="21"/>
  <c r="L193" i="21" s="1"/>
  <c r="L192" i="21"/>
  <c r="L191" i="21"/>
  <c r="L190" i="21"/>
  <c r="L189" i="21"/>
  <c r="L188" i="21"/>
  <c r="L187" i="21"/>
  <c r="L186" i="21"/>
  <c r="L185" i="21"/>
  <c r="L184" i="21"/>
  <c r="H183" i="21"/>
  <c r="L183" i="21" s="1"/>
  <c r="H182" i="21"/>
  <c r="J182" i="21" s="1"/>
  <c r="L182" i="21" s="1"/>
  <c r="J181" i="21"/>
  <c r="L181" i="21" s="1"/>
  <c r="H180" i="21"/>
  <c r="L180" i="21" s="1"/>
  <c r="J179" i="21"/>
  <c r="L179" i="21" s="1"/>
  <c r="J178" i="21"/>
  <c r="L178" i="21" s="1"/>
  <c r="J177" i="21"/>
  <c r="L177" i="21" s="1"/>
  <c r="H176" i="21"/>
  <c r="L176" i="21" s="1"/>
  <c r="J175" i="21"/>
  <c r="L175" i="21" s="1"/>
  <c r="H174" i="21"/>
  <c r="J174" i="21" s="1"/>
  <c r="L174" i="21" s="1"/>
  <c r="H173" i="21"/>
  <c r="J173" i="21" s="1"/>
  <c r="L173" i="21" s="1"/>
  <c r="J172" i="21"/>
  <c r="L172" i="21" s="1"/>
  <c r="H172" i="21"/>
  <c r="H171" i="21"/>
  <c r="J171" i="21" s="1"/>
  <c r="L171" i="21" s="1"/>
  <c r="H170" i="21"/>
  <c r="J170" i="21" s="1"/>
  <c r="L170" i="21" s="1"/>
  <c r="H169" i="21"/>
  <c r="L169" i="21" s="1"/>
  <c r="L168" i="21"/>
  <c r="J168" i="21"/>
  <c r="H167" i="21"/>
  <c r="L167" i="21" s="1"/>
  <c r="J166" i="21"/>
  <c r="L166" i="21" s="1"/>
  <c r="H165" i="21"/>
  <c r="J165" i="21" s="1"/>
  <c r="L165" i="21" s="1"/>
  <c r="H164" i="21"/>
  <c r="L164" i="21" s="1"/>
  <c r="J163" i="21"/>
  <c r="L163" i="21" s="1"/>
  <c r="J162" i="21"/>
  <c r="L162" i="21" s="1"/>
  <c r="H161" i="21"/>
  <c r="L161" i="21" s="1"/>
  <c r="H160" i="21"/>
  <c r="L160" i="21" s="1"/>
  <c r="H159" i="21"/>
  <c r="J159" i="21" s="1"/>
  <c r="L159" i="21" s="1"/>
  <c r="H158" i="21"/>
  <c r="J158" i="21" s="1"/>
  <c r="L158" i="21" s="1"/>
  <c r="H157" i="21"/>
  <c r="L157" i="21" s="1"/>
  <c r="J156" i="21"/>
  <c r="L156" i="21" s="1"/>
  <c r="H155" i="21"/>
  <c r="J155" i="21" s="1"/>
  <c r="L155" i="21" s="1"/>
  <c r="L154" i="21"/>
  <c r="J153" i="21"/>
  <c r="L153" i="21" s="1"/>
  <c r="H153" i="21"/>
  <c r="H152" i="21"/>
  <c r="J152" i="21" s="1"/>
  <c r="L152" i="21" s="1"/>
  <c r="H151" i="21"/>
  <c r="J151" i="21" s="1"/>
  <c r="L151" i="21" s="1"/>
  <c r="H150" i="21"/>
  <c r="J150" i="21" s="1"/>
  <c r="L150" i="21" s="1"/>
  <c r="L149" i="21"/>
  <c r="H148" i="21"/>
  <c r="J148" i="21" s="1"/>
  <c r="L148" i="21" s="1"/>
  <c r="H147" i="21"/>
  <c r="L147" i="21" s="1"/>
  <c r="H146" i="21"/>
  <c r="J146" i="21" s="1"/>
  <c r="L146" i="21" s="1"/>
  <c r="H145" i="21"/>
  <c r="L145" i="21" s="1"/>
  <c r="H144" i="21"/>
  <c r="L144" i="21" s="1"/>
  <c r="H143" i="21"/>
  <c r="L143" i="21" s="1"/>
  <c r="H142" i="21"/>
  <c r="L142" i="21" s="1"/>
  <c r="J141" i="21"/>
  <c r="H141" i="21"/>
  <c r="H140" i="21"/>
  <c r="L140" i="21" s="1"/>
  <c r="H139" i="21"/>
  <c r="L139" i="21" s="1"/>
  <c r="H138" i="21"/>
  <c r="J138" i="21" s="1"/>
  <c r="L138" i="21" s="1"/>
  <c r="H137" i="21"/>
  <c r="J137" i="21" s="1"/>
  <c r="L137" i="21" s="1"/>
  <c r="L136" i="21"/>
  <c r="H135" i="21"/>
  <c r="L135" i="21" s="1"/>
  <c r="H134" i="21"/>
  <c r="J134" i="21" s="1"/>
  <c r="L134" i="21" s="1"/>
  <c r="J133" i="21"/>
  <c r="L133" i="21" s="1"/>
  <c r="L132" i="21"/>
  <c r="J132" i="21"/>
  <c r="J131" i="21"/>
  <c r="L131" i="21" s="1"/>
  <c r="J130" i="21"/>
  <c r="L130" i="21" s="1"/>
  <c r="J129" i="21"/>
  <c r="L129" i="21" s="1"/>
  <c r="J128" i="21"/>
  <c r="L128" i="21" s="1"/>
  <c r="J127" i="21"/>
  <c r="L127" i="21" s="1"/>
  <c r="H126" i="21"/>
  <c r="J126" i="21" s="1"/>
  <c r="L126" i="21" s="1"/>
  <c r="J125" i="21"/>
  <c r="L125" i="21" s="1"/>
  <c r="J124" i="21"/>
  <c r="L124" i="21" s="1"/>
  <c r="J123" i="21"/>
  <c r="L123" i="21" s="1"/>
  <c r="J122" i="21"/>
  <c r="L122" i="21" s="1"/>
  <c r="J121" i="21"/>
  <c r="L121" i="21" s="1"/>
  <c r="J120" i="21"/>
  <c r="L120" i="21" s="1"/>
  <c r="J119" i="21"/>
  <c r="L119" i="21" s="1"/>
  <c r="H118" i="21"/>
  <c r="J118" i="21" s="1"/>
  <c r="L118" i="21" s="1"/>
  <c r="H117" i="21"/>
  <c r="J117" i="21" s="1"/>
  <c r="L117" i="21" s="1"/>
  <c r="J116" i="21"/>
  <c r="L116" i="21" s="1"/>
  <c r="H116" i="21"/>
  <c r="J115" i="21"/>
  <c r="L115" i="21" s="1"/>
  <c r="J114" i="21"/>
  <c r="L114" i="21" s="1"/>
  <c r="J113" i="21"/>
  <c r="L113" i="21" s="1"/>
  <c r="J112" i="21"/>
  <c r="L112" i="21" s="1"/>
  <c r="J111" i="21"/>
  <c r="L111" i="21" s="1"/>
  <c r="L110" i="21"/>
  <c r="H109" i="21"/>
  <c r="L109" i="21" s="1"/>
  <c r="H108" i="21"/>
  <c r="J108" i="21" s="1"/>
  <c r="L108" i="21" s="1"/>
  <c r="J107" i="21"/>
  <c r="L107" i="21" s="1"/>
  <c r="H106" i="21"/>
  <c r="J106" i="21" s="1"/>
  <c r="L106" i="21" s="1"/>
  <c r="J105" i="21"/>
  <c r="L105" i="21" s="1"/>
  <c r="L104" i="21"/>
  <c r="H103" i="21"/>
  <c r="L103" i="21" s="1"/>
  <c r="J102" i="21"/>
  <c r="L102" i="21" s="1"/>
  <c r="J101" i="21"/>
  <c r="L101" i="21" s="1"/>
  <c r="H100" i="21"/>
  <c r="J100" i="21" s="1"/>
  <c r="L100" i="21" s="1"/>
  <c r="J99" i="21"/>
  <c r="L99" i="21" s="1"/>
  <c r="J98" i="21"/>
  <c r="L98" i="21" s="1"/>
  <c r="J97" i="21"/>
  <c r="L97" i="21" s="1"/>
  <c r="J96" i="21"/>
  <c r="L96" i="21" s="1"/>
  <c r="J95" i="21"/>
  <c r="L95" i="21" s="1"/>
  <c r="J94" i="21"/>
  <c r="L94" i="21" s="1"/>
  <c r="L93" i="21"/>
  <c r="L92" i="21"/>
  <c r="H92" i="21"/>
  <c r="H91" i="21"/>
  <c r="L91" i="21" s="1"/>
  <c r="H90" i="21"/>
  <c r="J90" i="21" s="1"/>
  <c r="L90" i="21" s="1"/>
  <c r="H89" i="21"/>
  <c r="J89" i="21" s="1"/>
  <c r="L89" i="21" s="1"/>
  <c r="H88" i="21"/>
  <c r="J88" i="21" s="1"/>
  <c r="L88" i="21" s="1"/>
  <c r="H87" i="21"/>
  <c r="J87" i="21" s="1"/>
  <c r="L87" i="21" s="1"/>
  <c r="H86" i="21"/>
  <c r="J86" i="21" s="1"/>
  <c r="L86" i="21" s="1"/>
  <c r="H85" i="21"/>
  <c r="J85" i="21" s="1"/>
  <c r="L85" i="21" s="1"/>
  <c r="H84" i="21"/>
  <c r="J84" i="21" s="1"/>
  <c r="L84" i="21" s="1"/>
  <c r="H83" i="21"/>
  <c r="J83" i="21" s="1"/>
  <c r="L83" i="21" s="1"/>
  <c r="H82" i="21"/>
  <c r="J82" i="21" s="1"/>
  <c r="L82" i="21" s="1"/>
  <c r="H81" i="21"/>
  <c r="J81" i="21" s="1"/>
  <c r="L81" i="21" s="1"/>
  <c r="J80" i="21"/>
  <c r="L80" i="21" s="1"/>
  <c r="H79" i="21"/>
  <c r="J79" i="21" s="1"/>
  <c r="L79" i="21" s="1"/>
  <c r="H78" i="21"/>
  <c r="J78" i="21" s="1"/>
  <c r="L78" i="21" s="1"/>
  <c r="L77" i="21"/>
  <c r="H76" i="21"/>
  <c r="J76" i="21" s="1"/>
  <c r="L76" i="21" s="1"/>
  <c r="H75" i="21"/>
  <c r="J75" i="21" s="1"/>
  <c r="L75" i="21" s="1"/>
  <c r="H74" i="21"/>
  <c r="J74" i="21" s="1"/>
  <c r="L74" i="21" s="1"/>
  <c r="H73" i="21"/>
  <c r="J73" i="21" s="1"/>
  <c r="L73" i="21" s="1"/>
  <c r="L72" i="21"/>
  <c r="H72" i="21"/>
  <c r="L71" i="21"/>
  <c r="J71" i="21"/>
  <c r="H70" i="21"/>
  <c r="J70" i="21" s="1"/>
  <c r="L70" i="21" s="1"/>
  <c r="H69" i="21"/>
  <c r="J69" i="21" s="1"/>
  <c r="L69" i="21" s="1"/>
  <c r="H68" i="21"/>
  <c r="J68" i="21" s="1"/>
  <c r="L68" i="21" s="1"/>
  <c r="J67" i="21"/>
  <c r="L67" i="21" s="1"/>
  <c r="H67" i="21"/>
  <c r="H66" i="21"/>
  <c r="J66" i="21" s="1"/>
  <c r="L66" i="21" s="1"/>
  <c r="H65" i="21"/>
  <c r="J65" i="21" s="1"/>
  <c r="L65" i="21" s="1"/>
  <c r="H64" i="21"/>
  <c r="J64" i="21" s="1"/>
  <c r="L64" i="21" s="1"/>
  <c r="H63" i="21"/>
  <c r="J63" i="21" s="1"/>
  <c r="L63" i="21" s="1"/>
  <c r="H62" i="21"/>
  <c r="J62" i="21" s="1"/>
  <c r="L62" i="21" s="1"/>
  <c r="J61" i="21"/>
  <c r="L61" i="21" s="1"/>
  <c r="H60" i="21"/>
  <c r="J60" i="21" s="1"/>
  <c r="L60" i="21" s="1"/>
  <c r="H59" i="21"/>
  <c r="J59" i="21" s="1"/>
  <c r="L59" i="21" s="1"/>
  <c r="H58" i="21"/>
  <c r="J58" i="21" s="1"/>
  <c r="L58" i="21" s="1"/>
  <c r="H57" i="21"/>
  <c r="J57" i="21" s="1"/>
  <c r="L57" i="21" s="1"/>
  <c r="H56" i="21"/>
  <c r="J56" i="21" s="1"/>
  <c r="L56" i="21" s="1"/>
  <c r="H55" i="21"/>
  <c r="J55" i="21" s="1"/>
  <c r="L55" i="21" s="1"/>
  <c r="H54" i="21"/>
  <c r="J54" i="21" s="1"/>
  <c r="L54" i="21" s="1"/>
  <c r="J53" i="21"/>
  <c r="H53" i="21"/>
  <c r="H49" i="21"/>
  <c r="J49" i="21" s="1"/>
  <c r="L49" i="21" s="1"/>
  <c r="H48" i="21"/>
  <c r="J48" i="21" s="1"/>
  <c r="L48" i="21" s="1"/>
  <c r="H47" i="21"/>
  <c r="J47" i="21" s="1"/>
  <c r="L47" i="21" s="1"/>
  <c r="H46" i="21"/>
  <c r="J46" i="21" s="1"/>
  <c r="L46" i="21" s="1"/>
  <c r="J45" i="21"/>
  <c r="L45" i="21" s="1"/>
  <c r="H44" i="21"/>
  <c r="J44" i="21" s="1"/>
  <c r="L44" i="21" s="1"/>
  <c r="H43" i="21"/>
  <c r="J43" i="21" s="1"/>
  <c r="L43" i="21" s="1"/>
  <c r="H41" i="21"/>
  <c r="J41" i="21" s="1"/>
  <c r="L41" i="21" s="1"/>
  <c r="J40" i="21"/>
  <c r="L40" i="21" s="1"/>
  <c r="J39" i="21"/>
  <c r="L39" i="21" s="1"/>
  <c r="H38" i="21"/>
  <c r="J38" i="21" s="1"/>
  <c r="L38" i="21" s="1"/>
  <c r="J37" i="21"/>
  <c r="L37" i="21" s="1"/>
  <c r="J36" i="21"/>
  <c r="L36" i="21" s="1"/>
  <c r="L35" i="21"/>
  <c r="J35" i="21"/>
  <c r="J34" i="21"/>
  <c r="L34" i="21" s="1"/>
  <c r="J33" i="21"/>
  <c r="L33" i="21" s="1"/>
  <c r="L31" i="21"/>
  <c r="J31" i="21"/>
  <c r="J30" i="21"/>
  <c r="L30" i="21" s="1"/>
  <c r="H29" i="21"/>
  <c r="J29" i="21" s="1"/>
  <c r="L29" i="21" s="1"/>
  <c r="L28" i="21"/>
  <c r="H27" i="21"/>
  <c r="J27" i="21" s="1"/>
  <c r="L27" i="21" s="1"/>
  <c r="H26" i="21"/>
  <c r="J26" i="21" s="1"/>
  <c r="L26" i="21" s="1"/>
  <c r="J25" i="21"/>
  <c r="L25" i="21" s="1"/>
  <c r="J24" i="21"/>
  <c r="L24" i="21" s="1"/>
  <c r="J23" i="21"/>
  <c r="L23" i="21" s="1"/>
  <c r="H22" i="21"/>
  <c r="J22" i="21" s="1"/>
  <c r="L22" i="21" s="1"/>
  <c r="H21" i="21"/>
  <c r="J21" i="21" s="1"/>
  <c r="L21" i="21" s="1"/>
  <c r="L20" i="21"/>
  <c r="H19" i="21"/>
  <c r="J19" i="21" s="1"/>
  <c r="L19" i="21" s="1"/>
  <c r="H18" i="21"/>
  <c r="J18" i="21" s="1"/>
  <c r="L18" i="21" s="1"/>
  <c r="H17" i="21"/>
  <c r="J17" i="21" s="1"/>
  <c r="L17" i="21" s="1"/>
  <c r="H16" i="21"/>
  <c r="J16" i="21" s="1"/>
  <c r="L16" i="21" s="1"/>
  <c r="H15" i="21"/>
  <c r="J15" i="21" s="1"/>
  <c r="L15" i="21" s="1"/>
  <c r="H14" i="21"/>
  <c r="J14" i="21" s="1"/>
  <c r="L14" i="21" s="1"/>
  <c r="H13" i="21"/>
  <c r="J13" i="21" s="1"/>
  <c r="L13" i="21" s="1"/>
  <c r="H12" i="21"/>
  <c r="J12" i="21" s="1"/>
  <c r="L12" i="21" s="1"/>
  <c r="H11" i="21"/>
  <c r="J11" i="21" s="1"/>
  <c r="L11" i="21" s="1"/>
  <c r="H10" i="21"/>
  <c r="J10" i="21" s="1"/>
  <c r="L10" i="21" s="1"/>
  <c r="H9" i="21"/>
  <c r="J9" i="21" s="1"/>
  <c r="L9" i="21" s="1"/>
  <c r="H8" i="21"/>
  <c r="J8" i="21" s="1"/>
  <c r="L8" i="21" s="1"/>
  <c r="H7" i="21"/>
  <c r="J7" i="21" s="1"/>
  <c r="L7" i="21" s="1"/>
  <c r="J6" i="21"/>
  <c r="L6" i="21" s="1"/>
  <c r="J5" i="21"/>
  <c r="L5" i="21" s="1"/>
  <c r="J4" i="21"/>
  <c r="L4" i="21" s="1"/>
  <c r="L3" i="21"/>
  <c r="J3" i="21"/>
  <c r="H2" i="21"/>
  <c r="J2" i="21" s="1"/>
  <c r="L2" i="21" s="1"/>
  <c r="J25" i="5" l="1"/>
  <c r="H47" i="6" l="1"/>
  <c r="H46" i="6"/>
  <c r="O63" i="8" l="1"/>
  <c r="P63" i="8" s="1"/>
  <c r="J34" i="6" l="1"/>
  <c r="L34" i="6"/>
  <c r="H21" i="6" l="1"/>
  <c r="J21" i="6"/>
  <c r="L21" i="6" s="1"/>
  <c r="J292" i="3" l="1"/>
  <c r="J296" i="3"/>
  <c r="J263" i="3"/>
  <c r="J102" i="4"/>
  <c r="H49" i="7" l="1"/>
  <c r="J49" i="7" s="1"/>
  <c r="H305" i="3"/>
  <c r="J305" i="3" s="1"/>
  <c r="H90" i="3"/>
  <c r="J90" i="3" s="1"/>
  <c r="J294" i="3"/>
  <c r="H295" i="3"/>
  <c r="J295" i="3" s="1"/>
  <c r="H83" i="6"/>
  <c r="J83" i="6" s="1"/>
  <c r="L83" i="6" s="1"/>
  <c r="H2" i="6"/>
  <c r="J2" i="6" s="1"/>
  <c r="L2" i="6" s="1"/>
  <c r="H14" i="6"/>
  <c r="J14" i="6" s="1"/>
  <c r="L14" i="6" s="1"/>
  <c r="H11" i="6"/>
  <c r="J11" i="6" s="1"/>
  <c r="L11" i="6" s="1"/>
  <c r="L72" i="6"/>
  <c r="H72" i="6"/>
  <c r="H13" i="6"/>
  <c r="J13" i="6" s="1"/>
  <c r="L13" i="6" s="1"/>
  <c r="J55" i="8"/>
  <c r="M55" i="8" s="1"/>
  <c r="N55" i="8" s="1"/>
  <c r="H55" i="8"/>
  <c r="J35" i="6" l="1"/>
  <c r="H87" i="6" l="1"/>
  <c r="H86" i="6"/>
  <c r="J86" i="6" s="1"/>
  <c r="L86" i="6" s="1"/>
  <c r="H85" i="6"/>
  <c r="J85" i="6"/>
  <c r="L85" i="6" s="1"/>
  <c r="J87" i="6"/>
  <c r="L87" i="6" s="1"/>
  <c r="G123" i="19" l="1"/>
  <c r="G122" i="19"/>
  <c r="H121" i="19"/>
  <c r="H118" i="19" s="1"/>
  <c r="G120" i="19"/>
  <c r="G119" i="19"/>
  <c r="G117" i="19"/>
  <c r="G116" i="19"/>
  <c r="G115" i="19"/>
  <c r="G114" i="19"/>
  <c r="G113" i="19"/>
  <c r="H112" i="19"/>
  <c r="G111" i="19"/>
  <c r="G110" i="19"/>
  <c r="H109" i="19"/>
  <c r="G108" i="19"/>
  <c r="G107" i="19"/>
  <c r="G106" i="19"/>
  <c r="H105" i="19"/>
  <c r="G104" i="19"/>
  <c r="G103" i="19"/>
  <c r="G102" i="19"/>
  <c r="G101" i="19"/>
  <c r="G100" i="19"/>
  <c r="G99" i="19"/>
  <c r="G98" i="19"/>
  <c r="G97" i="19"/>
  <c r="H96" i="19"/>
  <c r="G80" i="19"/>
  <c r="G79" i="19"/>
  <c r="H78" i="19"/>
  <c r="H75" i="19" s="1"/>
  <c r="G77" i="19"/>
  <c r="G76" i="19"/>
  <c r="G74" i="19"/>
  <c r="G73" i="19"/>
  <c r="G72" i="19"/>
  <c r="G71" i="19"/>
  <c r="G70" i="19"/>
  <c r="H69" i="19"/>
  <c r="G68" i="19"/>
  <c r="G67" i="19"/>
  <c r="H66" i="19"/>
  <c r="G65" i="19"/>
  <c r="G64" i="19"/>
  <c r="G63" i="19"/>
  <c r="H62" i="19"/>
  <c r="G61" i="19"/>
  <c r="G60" i="19"/>
  <c r="G59" i="19"/>
  <c r="G58" i="19"/>
  <c r="G57" i="19"/>
  <c r="G56" i="19"/>
  <c r="G55" i="19"/>
  <c r="G54" i="19"/>
  <c r="H53" i="19"/>
  <c r="A40" i="19"/>
  <c r="A39" i="19"/>
  <c r="A38" i="19"/>
  <c r="A37" i="19"/>
  <c r="A36" i="19"/>
  <c r="A35" i="19"/>
  <c r="G34" i="19"/>
  <c r="G33" i="19"/>
  <c r="H32" i="19"/>
  <c r="H29" i="19" s="1"/>
  <c r="G31" i="19"/>
  <c r="G30" i="19"/>
  <c r="G28" i="19"/>
  <c r="G27" i="19"/>
  <c r="G26" i="19"/>
  <c r="G25" i="19"/>
  <c r="H25" i="19" s="1"/>
  <c r="G24" i="19"/>
  <c r="H24" i="19" s="1"/>
  <c r="H23" i="19" s="1"/>
  <c r="G22" i="19"/>
  <c r="H22" i="19" s="1"/>
  <c r="G21" i="19"/>
  <c r="H21" i="19" s="1"/>
  <c r="H20" i="19" s="1"/>
  <c r="G19" i="19"/>
  <c r="G18" i="19"/>
  <c r="G17" i="19"/>
  <c r="H16" i="19"/>
  <c r="G15" i="19"/>
  <c r="G14" i="19"/>
  <c r="H14" i="19" s="1"/>
  <c r="G13" i="19"/>
  <c r="H13" i="19" s="1"/>
  <c r="G12" i="19"/>
  <c r="H12" i="19" s="1"/>
  <c r="G11" i="19"/>
  <c r="H11" i="19" s="1"/>
  <c r="G10" i="19"/>
  <c r="H10" i="19" s="1"/>
  <c r="G9" i="19"/>
  <c r="H9" i="19" s="1"/>
  <c r="G8" i="19"/>
  <c r="H8" i="19" s="1"/>
  <c r="H7" i="19" s="1"/>
  <c r="G123" i="18"/>
  <c r="G122" i="18"/>
  <c r="H121" i="18"/>
  <c r="H118" i="18" s="1"/>
  <c r="G120" i="18"/>
  <c r="G119" i="18"/>
  <c r="G117" i="18"/>
  <c r="G116" i="18"/>
  <c r="G115" i="18"/>
  <c r="G114" i="18"/>
  <c r="G113" i="18"/>
  <c r="H112" i="18"/>
  <c r="G111" i="18"/>
  <c r="G110" i="18"/>
  <c r="H109" i="18"/>
  <c r="G108" i="18"/>
  <c r="G107" i="18"/>
  <c r="G106" i="18"/>
  <c r="H105" i="18"/>
  <c r="G104" i="18"/>
  <c r="G103" i="18"/>
  <c r="G102" i="18"/>
  <c r="G101" i="18"/>
  <c r="G100" i="18"/>
  <c r="G99" i="18"/>
  <c r="G98" i="18"/>
  <c r="G97" i="18"/>
  <c r="H96" i="18"/>
  <c r="G80" i="18"/>
  <c r="G79" i="18"/>
  <c r="H78" i="18"/>
  <c r="H75" i="18" s="1"/>
  <c r="G77" i="18"/>
  <c r="G76" i="18"/>
  <c r="G74" i="18"/>
  <c r="G73" i="18"/>
  <c r="G72" i="18"/>
  <c r="G71" i="18"/>
  <c r="G70" i="18"/>
  <c r="H69" i="18"/>
  <c r="G68" i="18"/>
  <c r="G67" i="18"/>
  <c r="H66" i="18"/>
  <c r="G65" i="18"/>
  <c r="G64" i="18"/>
  <c r="G63" i="18"/>
  <c r="H62" i="18"/>
  <c r="G61" i="18"/>
  <c r="G60" i="18"/>
  <c r="G59" i="18"/>
  <c r="G58" i="18"/>
  <c r="G57" i="18"/>
  <c r="G56" i="18"/>
  <c r="G55" i="18"/>
  <c r="G54" i="18"/>
  <c r="H53" i="18"/>
  <c r="A40" i="18"/>
  <c r="A39" i="18"/>
  <c r="A38" i="18"/>
  <c r="A37" i="18"/>
  <c r="A36" i="18"/>
  <c r="A35" i="18"/>
  <c r="G34" i="18"/>
  <c r="G33" i="18"/>
  <c r="H32" i="18"/>
  <c r="G31" i="18"/>
  <c r="G30" i="18"/>
  <c r="G28" i="18"/>
  <c r="G27" i="18"/>
  <c r="G26" i="18"/>
  <c r="G25" i="18"/>
  <c r="H25" i="18" s="1"/>
  <c r="G24" i="18"/>
  <c r="H24" i="18" s="1"/>
  <c r="H23" i="18" s="1"/>
  <c r="G22" i="18"/>
  <c r="H22" i="18" s="1"/>
  <c r="G21" i="18"/>
  <c r="H21" i="18" s="1"/>
  <c r="H20" i="18" s="1"/>
  <c r="G19" i="18"/>
  <c r="G18" i="18"/>
  <c r="G17" i="18"/>
  <c r="H16" i="18"/>
  <c r="G15" i="18"/>
  <c r="G14" i="18"/>
  <c r="H14" i="18" s="1"/>
  <c r="G13" i="18"/>
  <c r="H13" i="18" s="1"/>
  <c r="G12" i="18"/>
  <c r="H12" i="18" s="1"/>
  <c r="G11" i="18"/>
  <c r="H11" i="18" s="1"/>
  <c r="G10" i="18"/>
  <c r="H10" i="18" s="1"/>
  <c r="G9" i="18"/>
  <c r="H9" i="18" s="1"/>
  <c r="G8" i="18"/>
  <c r="H8" i="18" s="1"/>
  <c r="H7" i="18" s="1"/>
  <c r="G123" i="17"/>
  <c r="G122" i="17"/>
  <c r="H121" i="17"/>
  <c r="H118" i="17" s="1"/>
  <c r="G120" i="17"/>
  <c r="G119" i="17"/>
  <c r="G117" i="17"/>
  <c r="G116" i="17"/>
  <c r="G115" i="17"/>
  <c r="G114" i="17"/>
  <c r="G113" i="17"/>
  <c r="H112" i="17"/>
  <c r="G111" i="17"/>
  <c r="G110" i="17"/>
  <c r="H109" i="17"/>
  <c r="G108" i="17"/>
  <c r="G107" i="17"/>
  <c r="G106" i="17"/>
  <c r="H105" i="17"/>
  <c r="G104" i="17"/>
  <c r="G103" i="17"/>
  <c r="G102" i="17"/>
  <c r="G101" i="17"/>
  <c r="G100" i="17"/>
  <c r="G99" i="17"/>
  <c r="G98" i="17"/>
  <c r="G97" i="17"/>
  <c r="H96" i="17"/>
  <c r="G80" i="17"/>
  <c r="G79" i="17"/>
  <c r="H78" i="17"/>
  <c r="H75" i="17" s="1"/>
  <c r="G77" i="17"/>
  <c r="G76" i="17"/>
  <c r="G74" i="17"/>
  <c r="G73" i="17"/>
  <c r="G72" i="17"/>
  <c r="G71" i="17"/>
  <c r="G70" i="17"/>
  <c r="H69" i="17"/>
  <c r="G68" i="17"/>
  <c r="G67" i="17"/>
  <c r="H66" i="17"/>
  <c r="G65" i="17"/>
  <c r="G64" i="17"/>
  <c r="G63" i="17"/>
  <c r="H62" i="17"/>
  <c r="G61" i="17"/>
  <c r="G60" i="17"/>
  <c r="G59" i="17"/>
  <c r="G58" i="17"/>
  <c r="G57" i="17"/>
  <c r="G56" i="17"/>
  <c r="G55" i="17"/>
  <c r="G54" i="17"/>
  <c r="H53" i="17"/>
  <c r="A40" i="17"/>
  <c r="A39" i="17"/>
  <c r="A38" i="17"/>
  <c r="A37" i="17"/>
  <c r="A36" i="17"/>
  <c r="A35" i="17"/>
  <c r="G34" i="17"/>
  <c r="G33" i="17"/>
  <c r="H32" i="17"/>
  <c r="G31" i="17"/>
  <c r="G30" i="17"/>
  <c r="G28" i="17"/>
  <c r="G27" i="17"/>
  <c r="G26" i="17"/>
  <c r="G25" i="17"/>
  <c r="H25" i="17" s="1"/>
  <c r="G24" i="17"/>
  <c r="H24" i="17" s="1"/>
  <c r="H23" i="17" s="1"/>
  <c r="G22" i="17"/>
  <c r="H22" i="17" s="1"/>
  <c r="G21" i="17"/>
  <c r="H21" i="17" s="1"/>
  <c r="H20" i="17" s="1"/>
  <c r="G19" i="17"/>
  <c r="G18" i="17"/>
  <c r="G17" i="17"/>
  <c r="H16" i="17"/>
  <c r="G15" i="17"/>
  <c r="G14" i="17"/>
  <c r="H14" i="17" s="1"/>
  <c r="G13" i="17"/>
  <c r="H13" i="17" s="1"/>
  <c r="G12" i="17"/>
  <c r="H12" i="17" s="1"/>
  <c r="G11" i="17"/>
  <c r="H11" i="17" s="1"/>
  <c r="G10" i="17"/>
  <c r="H10" i="17" s="1"/>
  <c r="G9" i="17"/>
  <c r="H9" i="17" s="1"/>
  <c r="G8" i="17"/>
  <c r="H8" i="17" s="1"/>
  <c r="H7" i="17" s="1"/>
  <c r="G123" i="16"/>
  <c r="G122" i="16"/>
  <c r="H121" i="16"/>
  <c r="H118" i="16" s="1"/>
  <c r="G120" i="16"/>
  <c r="G119" i="16"/>
  <c r="G117" i="16"/>
  <c r="G116" i="16"/>
  <c r="G115" i="16"/>
  <c r="G114" i="16"/>
  <c r="G113" i="16"/>
  <c r="H112" i="16"/>
  <c r="G111" i="16"/>
  <c r="G110" i="16"/>
  <c r="H109" i="16"/>
  <c r="G108" i="16"/>
  <c r="G107" i="16"/>
  <c r="G106" i="16"/>
  <c r="H105" i="16"/>
  <c r="G104" i="16"/>
  <c r="G103" i="16"/>
  <c r="G102" i="16"/>
  <c r="G101" i="16"/>
  <c r="G100" i="16"/>
  <c r="G99" i="16"/>
  <c r="G98" i="16"/>
  <c r="G97" i="16"/>
  <c r="H96" i="16"/>
  <c r="G80" i="16"/>
  <c r="G79" i="16"/>
  <c r="H78" i="16"/>
  <c r="H75" i="16" s="1"/>
  <c r="G77" i="16"/>
  <c r="G76" i="16"/>
  <c r="G74" i="16"/>
  <c r="G73" i="16"/>
  <c r="G72" i="16"/>
  <c r="G71" i="16"/>
  <c r="G70" i="16"/>
  <c r="H69" i="16"/>
  <c r="G68" i="16"/>
  <c r="G67" i="16"/>
  <c r="H66" i="16"/>
  <c r="G65" i="16"/>
  <c r="G64" i="16"/>
  <c r="G63" i="16"/>
  <c r="H62" i="16"/>
  <c r="G61" i="16"/>
  <c r="G60" i="16"/>
  <c r="G59" i="16"/>
  <c r="G58" i="16"/>
  <c r="G57" i="16"/>
  <c r="G56" i="16"/>
  <c r="G55" i="16"/>
  <c r="G54" i="16"/>
  <c r="H53" i="16"/>
  <c r="A40" i="16"/>
  <c r="A39" i="16"/>
  <c r="A38" i="16"/>
  <c r="A37" i="16"/>
  <c r="A36" i="16"/>
  <c r="A35" i="16"/>
  <c r="G34" i="16"/>
  <c r="G33" i="16"/>
  <c r="H32" i="16"/>
  <c r="G31" i="16"/>
  <c r="G30" i="16"/>
  <c r="G28" i="16"/>
  <c r="G27" i="16"/>
  <c r="G26" i="16"/>
  <c r="G25" i="16"/>
  <c r="H25" i="16" s="1"/>
  <c r="G24" i="16"/>
  <c r="H24" i="16" s="1"/>
  <c r="H23" i="16" s="1"/>
  <c r="G22" i="16"/>
  <c r="H22" i="16" s="1"/>
  <c r="G21" i="16"/>
  <c r="H21" i="16" s="1"/>
  <c r="H20" i="16" s="1"/>
  <c r="G19" i="16"/>
  <c r="G18" i="16"/>
  <c r="G17" i="16"/>
  <c r="H16" i="16"/>
  <c r="G15" i="16"/>
  <c r="G14" i="16"/>
  <c r="H14" i="16" s="1"/>
  <c r="G13" i="16"/>
  <c r="H13" i="16" s="1"/>
  <c r="G12" i="16"/>
  <c r="H12" i="16" s="1"/>
  <c r="G11" i="16"/>
  <c r="H11" i="16" s="1"/>
  <c r="G10" i="16"/>
  <c r="H10" i="16" s="1"/>
  <c r="G9" i="16"/>
  <c r="H9" i="16" s="1"/>
  <c r="G8" i="16"/>
  <c r="H8" i="16" s="1"/>
  <c r="H7" i="16" s="1"/>
  <c r="G123" i="15"/>
  <c r="G122" i="15"/>
  <c r="H121" i="15"/>
  <c r="H118" i="15" s="1"/>
  <c r="G120" i="15"/>
  <c r="G119" i="15"/>
  <c r="G117" i="15"/>
  <c r="G116" i="15"/>
  <c r="G115" i="15"/>
  <c r="G114" i="15"/>
  <c r="G113" i="15"/>
  <c r="H112" i="15"/>
  <c r="G111" i="15"/>
  <c r="G110" i="15"/>
  <c r="H109" i="15"/>
  <c r="G108" i="15"/>
  <c r="G107" i="15"/>
  <c r="G106" i="15"/>
  <c r="H105" i="15"/>
  <c r="G104" i="15"/>
  <c r="G103" i="15"/>
  <c r="G102" i="15"/>
  <c r="G101" i="15"/>
  <c r="G100" i="15"/>
  <c r="G99" i="15"/>
  <c r="G98" i="15"/>
  <c r="G97" i="15"/>
  <c r="H96" i="15"/>
  <c r="G80" i="15"/>
  <c r="G79" i="15"/>
  <c r="H78" i="15"/>
  <c r="H75" i="15" s="1"/>
  <c r="G77" i="15"/>
  <c r="G76" i="15"/>
  <c r="G74" i="15"/>
  <c r="G73" i="15"/>
  <c r="G72" i="15"/>
  <c r="G71" i="15"/>
  <c r="G70" i="15"/>
  <c r="H69" i="15"/>
  <c r="G68" i="15"/>
  <c r="G67" i="15"/>
  <c r="H66" i="15"/>
  <c r="G65" i="15"/>
  <c r="G64" i="15"/>
  <c r="G63" i="15"/>
  <c r="H62" i="15"/>
  <c r="G61" i="15"/>
  <c r="G60" i="15"/>
  <c r="G59" i="15"/>
  <c r="G58" i="15"/>
  <c r="G57" i="15"/>
  <c r="G56" i="15"/>
  <c r="G55" i="15"/>
  <c r="G54" i="15"/>
  <c r="H53" i="15"/>
  <c r="A40" i="15"/>
  <c r="A39" i="15"/>
  <c r="A38" i="15"/>
  <c r="A37" i="15"/>
  <c r="A36" i="15"/>
  <c r="A35" i="15"/>
  <c r="G34" i="15"/>
  <c r="G33" i="15"/>
  <c r="H32" i="15"/>
  <c r="G31" i="15"/>
  <c r="G30" i="15"/>
  <c r="G28" i="15"/>
  <c r="G27" i="15"/>
  <c r="G26" i="15"/>
  <c r="G25" i="15"/>
  <c r="H25" i="15" s="1"/>
  <c r="G24" i="15"/>
  <c r="H24" i="15" s="1"/>
  <c r="H23" i="15" s="1"/>
  <c r="G22" i="15"/>
  <c r="H22" i="15" s="1"/>
  <c r="G21" i="15"/>
  <c r="H21" i="15" s="1"/>
  <c r="H20" i="15" s="1"/>
  <c r="G19" i="15"/>
  <c r="G18" i="15"/>
  <c r="G17" i="15"/>
  <c r="H16" i="15"/>
  <c r="G15" i="15"/>
  <c r="G14" i="15"/>
  <c r="H14" i="15" s="1"/>
  <c r="G13" i="15"/>
  <c r="H13" i="15" s="1"/>
  <c r="G12" i="15"/>
  <c r="H12" i="15" s="1"/>
  <c r="G11" i="15"/>
  <c r="H11" i="15" s="1"/>
  <c r="G10" i="15"/>
  <c r="H10" i="15" s="1"/>
  <c r="G9" i="15"/>
  <c r="H9" i="15" s="1"/>
  <c r="G8" i="15"/>
  <c r="H8" i="15" s="1"/>
  <c r="G123" i="2"/>
  <c r="G122" i="2"/>
  <c r="G120" i="2"/>
  <c r="G119" i="2"/>
  <c r="G114" i="2"/>
  <c r="G115" i="2"/>
  <c r="G116" i="2"/>
  <c r="G117" i="2"/>
  <c r="G113" i="2"/>
  <c r="G111" i="2"/>
  <c r="G110" i="2"/>
  <c r="G107" i="2"/>
  <c r="G108" i="2"/>
  <c r="G106" i="2"/>
  <c r="G98" i="2"/>
  <c r="G99" i="2"/>
  <c r="G100" i="2"/>
  <c r="G101" i="2"/>
  <c r="G102" i="2"/>
  <c r="G103" i="2"/>
  <c r="G104" i="2"/>
  <c r="G97" i="2"/>
  <c r="G80" i="2"/>
  <c r="G79" i="2"/>
  <c r="G77" i="2"/>
  <c r="G76" i="2"/>
  <c r="G71" i="2"/>
  <c r="G72" i="2"/>
  <c r="G73" i="2"/>
  <c r="G74" i="2"/>
  <c r="G70" i="2"/>
  <c r="G68" i="2"/>
  <c r="G67" i="2"/>
  <c r="G64" i="2"/>
  <c r="G65" i="2"/>
  <c r="G63" i="2"/>
  <c r="G55" i="2"/>
  <c r="G56" i="2"/>
  <c r="G57" i="2"/>
  <c r="G58" i="2"/>
  <c r="G59" i="2"/>
  <c r="G60" i="2"/>
  <c r="G61" i="2"/>
  <c r="G54" i="2"/>
  <c r="G34" i="2"/>
  <c r="G33" i="2"/>
  <c r="G31" i="2"/>
  <c r="G30" i="2"/>
  <c r="G25" i="2"/>
  <c r="G26" i="2"/>
  <c r="G27" i="2"/>
  <c r="G28" i="2"/>
  <c r="G22" i="2"/>
  <c r="G21" i="2"/>
  <c r="G18" i="2"/>
  <c r="G19" i="2"/>
  <c r="G17" i="2"/>
  <c r="G9" i="2"/>
  <c r="G10" i="2"/>
  <c r="G11" i="2"/>
  <c r="G12" i="2"/>
  <c r="G13" i="2"/>
  <c r="G14" i="2"/>
  <c r="G15" i="2"/>
  <c r="H299" i="3"/>
  <c r="L106" i="8"/>
  <c r="L105" i="8"/>
  <c r="L99" i="8"/>
  <c r="L100" i="8"/>
  <c r="L101" i="8"/>
  <c r="L102" i="8"/>
  <c r="L103" i="8"/>
  <c r="L104" i="8"/>
  <c r="J314" i="3"/>
  <c r="J315" i="3"/>
  <c r="J313" i="3"/>
  <c r="J309" i="3"/>
  <c r="J310" i="3"/>
  <c r="J311" i="3"/>
  <c r="J312" i="3"/>
  <c r="J306" i="3"/>
  <c r="J307" i="3"/>
  <c r="J308" i="3"/>
  <c r="J304" i="3"/>
  <c r="J303" i="3"/>
  <c r="L98" i="8"/>
  <c r="J297" i="3"/>
  <c r="J298" i="3"/>
  <c r="J299" i="3"/>
  <c r="H300" i="3"/>
  <c r="J300" i="3"/>
  <c r="J301" i="3"/>
  <c r="H302" i="3"/>
  <c r="J302" i="3" s="1"/>
  <c r="J117" i="4"/>
  <c r="J118" i="4"/>
  <c r="J119" i="4"/>
  <c r="J116" i="4"/>
  <c r="J113" i="4"/>
  <c r="J114" i="4"/>
  <c r="J115" i="4"/>
  <c r="J112" i="4"/>
  <c r="J111" i="4"/>
  <c r="J103" i="4"/>
  <c r="J104" i="4"/>
  <c r="J105" i="4"/>
  <c r="J106" i="4"/>
  <c r="J107" i="4"/>
  <c r="J108" i="4"/>
  <c r="J109" i="4"/>
  <c r="J110" i="4"/>
  <c r="J154" i="3"/>
  <c r="J6" i="3"/>
  <c r="J5" i="3"/>
  <c r="H7" i="15" l="1"/>
  <c r="H124" i="15"/>
  <c r="E118" i="15" s="1"/>
  <c r="H124" i="16"/>
  <c r="E118" i="16" s="1"/>
  <c r="H81" i="19"/>
  <c r="H124" i="19"/>
  <c r="E109" i="19" s="1"/>
  <c r="H81" i="18"/>
  <c r="E69" i="18" s="1"/>
  <c r="H124" i="18"/>
  <c r="E118" i="18" s="1"/>
  <c r="H29" i="18"/>
  <c r="H29" i="17"/>
  <c r="H124" i="17"/>
  <c r="E112" i="17" s="1"/>
  <c r="H81" i="17"/>
  <c r="H126" i="16"/>
  <c r="H127" i="16" s="1"/>
  <c r="H128" i="16" s="1"/>
  <c r="H29" i="16"/>
  <c r="H81" i="16"/>
  <c r="E66" i="16" s="1"/>
  <c r="H29" i="15"/>
  <c r="H81" i="15"/>
  <c r="E53" i="15" s="1"/>
  <c r="H63" i="6"/>
  <c r="J63" i="6" s="1"/>
  <c r="H62" i="6"/>
  <c r="J62" i="6" s="1"/>
  <c r="L62" i="6" s="1"/>
  <c r="E96" i="16" l="1"/>
  <c r="E66" i="15"/>
  <c r="E112" i="16"/>
  <c r="E105" i="15"/>
  <c r="H126" i="15"/>
  <c r="H127" i="15" s="1"/>
  <c r="H128" i="15" s="1"/>
  <c r="E121" i="16"/>
  <c r="E118" i="19"/>
  <c r="E105" i="16"/>
  <c r="E109" i="16"/>
  <c r="E121" i="15"/>
  <c r="E96" i="15"/>
  <c r="H35" i="19"/>
  <c r="E29" i="19" s="1"/>
  <c r="B39" i="19" s="1"/>
  <c r="E109" i="15"/>
  <c r="H35" i="17"/>
  <c r="E20" i="17" s="1"/>
  <c r="B37" i="17" s="1"/>
  <c r="E112" i="15"/>
  <c r="E75" i="19"/>
  <c r="E69" i="19"/>
  <c r="H83" i="19"/>
  <c r="H84" i="19" s="1"/>
  <c r="H85" i="19" s="1"/>
  <c r="E62" i="19"/>
  <c r="E53" i="19"/>
  <c r="E78" i="19"/>
  <c r="E66" i="19"/>
  <c r="H126" i="19"/>
  <c r="H127" i="19" s="1"/>
  <c r="H128" i="19" s="1"/>
  <c r="E105" i="19"/>
  <c r="E96" i="19"/>
  <c r="E121" i="19"/>
  <c r="E112" i="19"/>
  <c r="H83" i="18"/>
  <c r="H84" i="18" s="1"/>
  <c r="H85" i="18" s="1"/>
  <c r="E78" i="18"/>
  <c r="E62" i="18"/>
  <c r="E53" i="18"/>
  <c r="E96" i="18"/>
  <c r="H126" i="18"/>
  <c r="H127" i="18" s="1"/>
  <c r="H128" i="18" s="1"/>
  <c r="E105" i="18"/>
  <c r="E121" i="18"/>
  <c r="E109" i="18"/>
  <c r="E75" i="18"/>
  <c r="H35" i="18"/>
  <c r="E112" i="18"/>
  <c r="E66" i="18"/>
  <c r="H126" i="17"/>
  <c r="H127" i="17" s="1"/>
  <c r="H128" i="17" s="1"/>
  <c r="E105" i="17"/>
  <c r="E121" i="17"/>
  <c r="E109" i="17"/>
  <c r="H83" i="17"/>
  <c r="H84" i="17" s="1"/>
  <c r="H85" i="17" s="1"/>
  <c r="E62" i="17"/>
  <c r="E53" i="17"/>
  <c r="E96" i="17"/>
  <c r="E75" i="17"/>
  <c r="E66" i="17"/>
  <c r="E69" i="17"/>
  <c r="E78" i="17"/>
  <c r="E118" i="17"/>
  <c r="E69" i="16"/>
  <c r="E75" i="16"/>
  <c r="H35" i="16"/>
  <c r="E29" i="16" s="1"/>
  <c r="B39" i="16" s="1"/>
  <c r="H83" i="16"/>
  <c r="H84" i="16" s="1"/>
  <c r="H85" i="16" s="1"/>
  <c r="E62" i="16"/>
  <c r="E78" i="16"/>
  <c r="E53" i="16"/>
  <c r="H83" i="15"/>
  <c r="H84" i="15" s="1"/>
  <c r="H85" i="15" s="1"/>
  <c r="E75" i="15"/>
  <c r="E62" i="15"/>
  <c r="E78" i="15"/>
  <c r="H35" i="15"/>
  <c r="E29" i="15" s="1"/>
  <c r="B39" i="15" s="1"/>
  <c r="E69" i="15"/>
  <c r="H22" i="2"/>
  <c r="H21" i="2"/>
  <c r="E32" i="17" l="1"/>
  <c r="B40" i="17" s="1"/>
  <c r="H37" i="17"/>
  <c r="H38" i="17" s="1"/>
  <c r="H40" i="17" s="1"/>
  <c r="E29" i="17"/>
  <c r="B39" i="17" s="1"/>
  <c r="E20" i="19"/>
  <c r="B37" i="19" s="1"/>
  <c r="E23" i="17"/>
  <c r="B38" i="17" s="1"/>
  <c r="E23" i="19"/>
  <c r="B38" i="19" s="1"/>
  <c r="E7" i="17"/>
  <c r="B35" i="17" s="1"/>
  <c r="B41" i="17" s="1"/>
  <c r="E7" i="19"/>
  <c r="B35" i="19" s="1"/>
  <c r="B41" i="19" s="1"/>
  <c r="E16" i="17"/>
  <c r="B36" i="17" s="1"/>
  <c r="H37" i="19"/>
  <c r="H38" i="19" s="1"/>
  <c r="H39" i="19" s="1"/>
  <c r="E16" i="19"/>
  <c r="B36" i="19" s="1"/>
  <c r="E32" i="19"/>
  <c r="B40" i="19" s="1"/>
  <c r="H37" i="18"/>
  <c r="H38" i="18" s="1"/>
  <c r="E20" i="18"/>
  <c r="B37" i="18" s="1"/>
  <c r="E23" i="18"/>
  <c r="B38" i="18" s="1"/>
  <c r="E7" i="18"/>
  <c r="B35" i="18" s="1"/>
  <c r="B41" i="18" s="1"/>
  <c r="E32" i="18"/>
  <c r="B40" i="18" s="1"/>
  <c r="E16" i="18"/>
  <c r="B36" i="18" s="1"/>
  <c r="E29" i="18"/>
  <c r="B39" i="18" s="1"/>
  <c r="H37" i="16"/>
  <c r="H38" i="16" s="1"/>
  <c r="E32" i="16"/>
  <c r="B40" i="16" s="1"/>
  <c r="E20" i="16"/>
  <c r="B37" i="16" s="1"/>
  <c r="E7" i="16"/>
  <c r="B35" i="16" s="1"/>
  <c r="B41" i="16" s="1"/>
  <c r="E23" i="16"/>
  <c r="B38" i="16" s="1"/>
  <c r="E16" i="16"/>
  <c r="B36" i="16" s="1"/>
  <c r="E32" i="15"/>
  <c r="B40" i="15" s="1"/>
  <c r="H37" i="15"/>
  <c r="H38" i="15" s="1"/>
  <c r="E23" i="15"/>
  <c r="B38" i="15" s="1"/>
  <c r="E7" i="15"/>
  <c r="B35" i="15" s="1"/>
  <c r="B41" i="15" s="1"/>
  <c r="E16" i="15"/>
  <c r="B36" i="15" s="1"/>
  <c r="E20" i="15"/>
  <c r="B37" i="15" s="1"/>
  <c r="H121" i="2"/>
  <c r="H118" i="2" s="1"/>
  <c r="H105" i="2"/>
  <c r="H78" i="2"/>
  <c r="H75" i="2" s="1"/>
  <c r="H62" i="2"/>
  <c r="H40" i="16" l="1"/>
  <c r="H39" i="16"/>
  <c r="H39" i="17"/>
  <c r="H40" i="19"/>
  <c r="H39" i="18"/>
  <c r="H40" i="18"/>
  <c r="H39" i="15"/>
  <c r="H40" i="15"/>
  <c r="H66" i="2"/>
  <c r="H109" i="2"/>
  <c r="H112" i="2"/>
  <c r="H69" i="2"/>
  <c r="H53" i="2"/>
  <c r="H96" i="2"/>
  <c r="H97" i="8"/>
  <c r="L97" i="8" s="1"/>
  <c r="H96" i="8"/>
  <c r="J96" i="8" s="1"/>
  <c r="L96" i="8" s="1"/>
  <c r="J95" i="8"/>
  <c r="L95" i="8" s="1"/>
  <c r="H94" i="8"/>
  <c r="L94" i="8" s="1"/>
  <c r="J93" i="8"/>
  <c r="L93" i="8" s="1"/>
  <c r="J92" i="8"/>
  <c r="L92" i="8" s="1"/>
  <c r="J91" i="8"/>
  <c r="L91" i="8" s="1"/>
  <c r="H90" i="8"/>
  <c r="L90" i="8" s="1"/>
  <c r="J89" i="8"/>
  <c r="L89" i="8" s="1"/>
  <c r="H88" i="8"/>
  <c r="J88" i="8" s="1"/>
  <c r="L88" i="8" s="1"/>
  <c r="H87" i="8"/>
  <c r="J87" i="8" s="1"/>
  <c r="L87" i="8" s="1"/>
  <c r="H86" i="8"/>
  <c r="J86" i="8" s="1"/>
  <c r="L86" i="8" s="1"/>
  <c r="H85" i="8"/>
  <c r="J85" i="8" s="1"/>
  <c r="L85" i="8" s="1"/>
  <c r="H84" i="8"/>
  <c r="J84" i="8" s="1"/>
  <c r="L84" i="8" s="1"/>
  <c r="H83" i="8"/>
  <c r="L83" i="8" s="1"/>
  <c r="L82" i="8"/>
  <c r="J82" i="8"/>
  <c r="H81" i="8"/>
  <c r="L81" i="8" s="1"/>
  <c r="J80" i="8"/>
  <c r="L80" i="8" s="1"/>
  <c r="H79" i="8"/>
  <c r="J79" i="8" s="1"/>
  <c r="L79" i="8" s="1"/>
  <c r="H78" i="8"/>
  <c r="L78" i="8" s="1"/>
  <c r="J77" i="8"/>
  <c r="L77" i="8" s="1"/>
  <c r="J76" i="8"/>
  <c r="L76" i="8" s="1"/>
  <c r="H75" i="8"/>
  <c r="L75" i="8" s="1"/>
  <c r="H74" i="8"/>
  <c r="L74" i="8" s="1"/>
  <c r="H73" i="8"/>
  <c r="J73" i="8" s="1"/>
  <c r="L73" i="8" s="1"/>
  <c r="H72" i="8"/>
  <c r="J72" i="8" s="1"/>
  <c r="L72" i="8" s="1"/>
  <c r="H71" i="8"/>
  <c r="L71" i="8" s="1"/>
  <c r="J70" i="8"/>
  <c r="L70" i="8" s="1"/>
  <c r="H69" i="8"/>
  <c r="J69" i="8" s="1"/>
  <c r="L69" i="8" s="1"/>
  <c r="L68" i="8"/>
  <c r="H67" i="8"/>
  <c r="J67" i="8" s="1"/>
  <c r="L67" i="8" s="1"/>
  <c r="H66" i="8"/>
  <c r="J66" i="8" s="1"/>
  <c r="L66" i="8" s="1"/>
  <c r="H65" i="8"/>
  <c r="J65" i="8" s="1"/>
  <c r="L65" i="8" s="1"/>
  <c r="H64" i="8"/>
  <c r="J64" i="8" s="1"/>
  <c r="L64" i="8" s="1"/>
  <c r="L63" i="8"/>
  <c r="H62" i="8"/>
  <c r="J62" i="8" s="1"/>
  <c r="L62" i="8" s="1"/>
  <c r="H61" i="8"/>
  <c r="L61" i="8" s="1"/>
  <c r="H60" i="8"/>
  <c r="J60" i="8" s="1"/>
  <c r="L60" i="8" s="1"/>
  <c r="H59" i="8"/>
  <c r="L59" i="8" s="1"/>
  <c r="H58" i="8"/>
  <c r="L58" i="8" s="1"/>
  <c r="H57" i="8"/>
  <c r="L57" i="8" s="1"/>
  <c r="H56" i="8"/>
  <c r="L56" i="8" s="1"/>
  <c r="H54" i="8"/>
  <c r="L54" i="8" s="1"/>
  <c r="H53" i="8"/>
  <c r="L53" i="8" s="1"/>
  <c r="H52" i="8"/>
  <c r="J52" i="8" s="1"/>
  <c r="L52" i="8" s="1"/>
  <c r="H51" i="8"/>
  <c r="J51" i="8" s="1"/>
  <c r="L51" i="8" s="1"/>
  <c r="L50" i="8"/>
  <c r="H49" i="8"/>
  <c r="L49" i="8" s="1"/>
  <c r="H48" i="8"/>
  <c r="J48" i="8" s="1"/>
  <c r="L48" i="8" s="1"/>
  <c r="J47" i="8"/>
  <c r="L47" i="8" s="1"/>
  <c r="J46" i="8"/>
  <c r="L46" i="8" s="1"/>
  <c r="J45" i="8"/>
  <c r="L45" i="8" s="1"/>
  <c r="J44" i="8"/>
  <c r="L44" i="8" s="1"/>
  <c r="J43" i="8"/>
  <c r="L43" i="8" s="1"/>
  <c r="J42" i="8"/>
  <c r="L42" i="8" s="1"/>
  <c r="J41" i="8"/>
  <c r="L41" i="8" s="1"/>
  <c r="H40" i="8"/>
  <c r="J40" i="8" s="1"/>
  <c r="L40" i="8" s="1"/>
  <c r="J39" i="8"/>
  <c r="L39" i="8" s="1"/>
  <c r="J38" i="8"/>
  <c r="L38" i="8" s="1"/>
  <c r="J37" i="8"/>
  <c r="L37" i="8" s="1"/>
  <c r="J36" i="8"/>
  <c r="L36" i="8" s="1"/>
  <c r="J35" i="8"/>
  <c r="L35" i="8" s="1"/>
  <c r="J34" i="8"/>
  <c r="L34" i="8" s="1"/>
  <c r="J33" i="8"/>
  <c r="L33" i="8" s="1"/>
  <c r="H32" i="8"/>
  <c r="J32" i="8" s="1"/>
  <c r="L32" i="8" s="1"/>
  <c r="H31" i="8"/>
  <c r="J31" i="8" s="1"/>
  <c r="L31" i="8" s="1"/>
  <c r="H30" i="8"/>
  <c r="J30" i="8" s="1"/>
  <c r="L30" i="8" s="1"/>
  <c r="J29" i="8"/>
  <c r="L29" i="8" s="1"/>
  <c r="J28" i="8"/>
  <c r="L28" i="8" s="1"/>
  <c r="J27" i="8"/>
  <c r="L27" i="8" s="1"/>
  <c r="J26" i="8"/>
  <c r="L26" i="8" s="1"/>
  <c r="J25" i="8"/>
  <c r="L25" i="8" s="1"/>
  <c r="L24" i="8"/>
  <c r="H23" i="8"/>
  <c r="L23" i="8" s="1"/>
  <c r="H22" i="8"/>
  <c r="J22" i="8" s="1"/>
  <c r="L22" i="8" s="1"/>
  <c r="J21" i="8"/>
  <c r="L21" i="8" s="1"/>
  <c r="H20" i="8"/>
  <c r="J20" i="8" s="1"/>
  <c r="L20" i="8" s="1"/>
  <c r="J19" i="8"/>
  <c r="L19" i="8" s="1"/>
  <c r="L18" i="8"/>
  <c r="H17" i="8"/>
  <c r="L17" i="8" s="1"/>
  <c r="J16" i="8"/>
  <c r="L16" i="8" s="1"/>
  <c r="J15" i="8"/>
  <c r="L15" i="8" s="1"/>
  <c r="H14" i="8"/>
  <c r="J14" i="8" s="1"/>
  <c r="L14" i="8" s="1"/>
  <c r="J13" i="8"/>
  <c r="L13" i="8" s="1"/>
  <c r="J12" i="8"/>
  <c r="L12" i="8" s="1"/>
  <c r="J11" i="8"/>
  <c r="L11" i="8" s="1"/>
  <c r="J10" i="8"/>
  <c r="L10" i="8" s="1"/>
  <c r="J9" i="8"/>
  <c r="L9" i="8" s="1"/>
  <c r="J8" i="8"/>
  <c r="L8" i="8" s="1"/>
  <c r="L7" i="8"/>
  <c r="H6" i="8"/>
  <c r="L6" i="8" s="1"/>
  <c r="H5" i="8"/>
  <c r="L5" i="8" s="1"/>
  <c r="H4" i="8"/>
  <c r="J4" i="8" s="1"/>
  <c r="L4" i="8" s="1"/>
  <c r="H3" i="8"/>
  <c r="J3" i="8" s="1"/>
  <c r="L3" i="8" s="1"/>
  <c r="H2" i="8"/>
  <c r="J2" i="8" s="1"/>
  <c r="L2" i="8" s="1"/>
  <c r="J293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H94" i="3"/>
  <c r="J94" i="3" s="1"/>
  <c r="H93" i="3"/>
  <c r="J93" i="3" s="1"/>
  <c r="H92" i="3"/>
  <c r="J92" i="3" s="1"/>
  <c r="H91" i="3"/>
  <c r="J91" i="3" s="1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H59" i="3"/>
  <c r="J59" i="3" s="1"/>
  <c r="H58" i="3"/>
  <c r="J58" i="3" s="1"/>
  <c r="H57" i="3"/>
  <c r="J57" i="3" s="1"/>
  <c r="H56" i="3"/>
  <c r="J56" i="3" s="1"/>
  <c r="H55" i="3"/>
  <c r="J55" i="3" s="1"/>
  <c r="H54" i="3"/>
  <c r="J54" i="3" s="1"/>
  <c r="H53" i="3"/>
  <c r="J53" i="3" s="1"/>
  <c r="J52" i="3"/>
  <c r="H51" i="3"/>
  <c r="J51" i="3" s="1"/>
  <c r="H50" i="3"/>
  <c r="J50" i="3" s="1"/>
  <c r="H49" i="3"/>
  <c r="J49" i="3" s="1"/>
  <c r="J48" i="3"/>
  <c r="H47" i="3"/>
  <c r="J47" i="3" s="1"/>
  <c r="H46" i="3"/>
  <c r="J46" i="3" s="1"/>
  <c r="J45" i="3"/>
  <c r="H44" i="3"/>
  <c r="J44" i="3" s="1"/>
  <c r="H43" i="3"/>
  <c r="J43" i="3" s="1"/>
  <c r="H42" i="3"/>
  <c r="J42" i="3" s="1"/>
  <c r="J41" i="3"/>
  <c r="J40" i="3"/>
  <c r="J39" i="3"/>
  <c r="H38" i="3"/>
  <c r="J38" i="3" s="1"/>
  <c r="J37" i="3"/>
  <c r="J36" i="3"/>
  <c r="J35" i="3"/>
  <c r="H34" i="3"/>
  <c r="J34" i="3" s="1"/>
  <c r="J33" i="3"/>
  <c r="H32" i="3"/>
  <c r="J32" i="3" s="1"/>
  <c r="H31" i="3"/>
  <c r="J31" i="3" s="1"/>
  <c r="J30" i="3"/>
  <c r="H29" i="3"/>
  <c r="J29" i="3" s="1"/>
  <c r="H28" i="3"/>
  <c r="J28" i="3" s="1"/>
  <c r="H27" i="3"/>
  <c r="J27" i="3" s="1"/>
  <c r="J26" i="3"/>
  <c r="H25" i="3"/>
  <c r="J25" i="3" s="1"/>
  <c r="J24" i="3"/>
  <c r="J23" i="3"/>
  <c r="J22" i="3"/>
  <c r="J21" i="3"/>
  <c r="H20" i="3"/>
  <c r="J20" i="3" s="1"/>
  <c r="H19" i="3"/>
  <c r="J19" i="3" s="1"/>
  <c r="H18" i="3"/>
  <c r="J18" i="3" s="1"/>
  <c r="H17" i="3"/>
  <c r="J17" i="3" s="1"/>
  <c r="H16" i="3"/>
  <c r="J16" i="3" s="1"/>
  <c r="H15" i="3"/>
  <c r="J15" i="3" s="1"/>
  <c r="H14" i="3"/>
  <c r="J14" i="3" s="1"/>
  <c r="H13" i="3"/>
  <c r="J13" i="3" s="1"/>
  <c r="H12" i="3"/>
  <c r="J12" i="3" s="1"/>
  <c r="H11" i="3"/>
  <c r="J11" i="3" s="1"/>
  <c r="H10" i="3"/>
  <c r="J10" i="3" s="1"/>
  <c r="H9" i="3"/>
  <c r="J9" i="3" s="1"/>
  <c r="H8" i="3"/>
  <c r="J8" i="3" s="1"/>
  <c r="H7" i="3"/>
  <c r="J7" i="3" s="1"/>
  <c r="H4" i="3"/>
  <c r="J4" i="3" s="1"/>
  <c r="H3" i="3"/>
  <c r="J3" i="3" s="1"/>
  <c r="H2" i="3"/>
  <c r="J2" i="3" s="1"/>
  <c r="G8" i="2" s="1"/>
  <c r="H8" i="2" s="1"/>
  <c r="H124" i="2" l="1"/>
  <c r="H81" i="2"/>
  <c r="E69" i="2" s="1"/>
  <c r="H84" i="6"/>
  <c r="J84" i="6" s="1"/>
  <c r="L84" i="6" s="1"/>
  <c r="H82" i="6"/>
  <c r="J82" i="6" s="1"/>
  <c r="L82" i="6" s="1"/>
  <c r="H81" i="6"/>
  <c r="J81" i="6" s="1"/>
  <c r="L81" i="6" s="1"/>
  <c r="J80" i="6"/>
  <c r="L80" i="6" s="1"/>
  <c r="H79" i="6"/>
  <c r="J79" i="6" s="1"/>
  <c r="L79" i="6" s="1"/>
  <c r="H78" i="6"/>
  <c r="J78" i="6" s="1"/>
  <c r="L78" i="6" s="1"/>
  <c r="L77" i="6"/>
  <c r="H76" i="6"/>
  <c r="J76" i="6" s="1"/>
  <c r="L76" i="6" s="1"/>
  <c r="H75" i="6"/>
  <c r="J75" i="6" s="1"/>
  <c r="L75" i="6" s="1"/>
  <c r="H74" i="6"/>
  <c r="J74" i="6" s="1"/>
  <c r="L74" i="6" s="1"/>
  <c r="H73" i="6"/>
  <c r="J73" i="6" s="1"/>
  <c r="L73" i="6" s="1"/>
  <c r="J71" i="6"/>
  <c r="L71" i="6" s="1"/>
  <c r="H70" i="6"/>
  <c r="J70" i="6" s="1"/>
  <c r="L70" i="6" s="1"/>
  <c r="H69" i="6"/>
  <c r="J69" i="6" s="1"/>
  <c r="L69" i="6" s="1"/>
  <c r="H68" i="6"/>
  <c r="J68" i="6" s="1"/>
  <c r="L68" i="6" s="1"/>
  <c r="H67" i="6"/>
  <c r="J67" i="6" s="1"/>
  <c r="L67" i="6" s="1"/>
  <c r="H66" i="6"/>
  <c r="J66" i="6" s="1"/>
  <c r="L66" i="6" s="1"/>
  <c r="H65" i="6"/>
  <c r="J65" i="6" s="1"/>
  <c r="L65" i="6" s="1"/>
  <c r="H64" i="6"/>
  <c r="J64" i="6" s="1"/>
  <c r="L64" i="6" s="1"/>
  <c r="L63" i="6"/>
  <c r="J61" i="6"/>
  <c r="L61" i="6" s="1"/>
  <c r="H60" i="6"/>
  <c r="J60" i="6" s="1"/>
  <c r="L60" i="6" s="1"/>
  <c r="H59" i="6"/>
  <c r="J59" i="6" s="1"/>
  <c r="L59" i="6" s="1"/>
  <c r="H58" i="6"/>
  <c r="J58" i="6" s="1"/>
  <c r="L58" i="6" s="1"/>
  <c r="H57" i="6"/>
  <c r="J57" i="6" s="1"/>
  <c r="L57" i="6" s="1"/>
  <c r="H56" i="6"/>
  <c r="J56" i="6" s="1"/>
  <c r="L56" i="6" s="1"/>
  <c r="H55" i="6"/>
  <c r="J55" i="6" s="1"/>
  <c r="L55" i="6" s="1"/>
  <c r="H54" i="6"/>
  <c r="J54" i="6" s="1"/>
  <c r="L54" i="6" s="1"/>
  <c r="H53" i="6"/>
  <c r="J53" i="6" s="1"/>
  <c r="H49" i="6"/>
  <c r="J49" i="6" s="1"/>
  <c r="L49" i="6" s="1"/>
  <c r="H48" i="6"/>
  <c r="J48" i="6" s="1"/>
  <c r="L48" i="6" s="1"/>
  <c r="J47" i="6"/>
  <c r="L47" i="6" s="1"/>
  <c r="G24" i="2" s="1"/>
  <c r="H24" i="2" s="1"/>
  <c r="J46" i="6"/>
  <c r="L46" i="6" s="1"/>
  <c r="J45" i="6"/>
  <c r="L45" i="6" s="1"/>
  <c r="H44" i="6"/>
  <c r="J44" i="6" s="1"/>
  <c r="L44" i="6" s="1"/>
  <c r="H43" i="6"/>
  <c r="J43" i="6" s="1"/>
  <c r="L43" i="6" s="1"/>
  <c r="H41" i="6"/>
  <c r="J41" i="6" s="1"/>
  <c r="L41" i="6" s="1"/>
  <c r="J40" i="6"/>
  <c r="L40" i="6" s="1"/>
  <c r="J39" i="6"/>
  <c r="L39" i="6" s="1"/>
  <c r="H38" i="6"/>
  <c r="J38" i="6" s="1"/>
  <c r="L38" i="6" s="1"/>
  <c r="J37" i="6"/>
  <c r="L37" i="6" s="1"/>
  <c r="J36" i="6"/>
  <c r="L36" i="6" s="1"/>
  <c r="L35" i="6"/>
  <c r="J33" i="6"/>
  <c r="L33" i="6" s="1"/>
  <c r="J31" i="6"/>
  <c r="L31" i="6" s="1"/>
  <c r="J30" i="6"/>
  <c r="L30" i="6" s="1"/>
  <c r="H29" i="6"/>
  <c r="J29" i="6" s="1"/>
  <c r="L29" i="6" s="1"/>
  <c r="L28" i="6"/>
  <c r="H27" i="6"/>
  <c r="J27" i="6" s="1"/>
  <c r="L27" i="6" s="1"/>
  <c r="H26" i="6"/>
  <c r="J26" i="6" s="1"/>
  <c r="L26" i="6" s="1"/>
  <c r="J25" i="6"/>
  <c r="L25" i="6" s="1"/>
  <c r="J24" i="6"/>
  <c r="L24" i="6" s="1"/>
  <c r="J23" i="6"/>
  <c r="L23" i="6" s="1"/>
  <c r="H22" i="6"/>
  <c r="J22" i="6" s="1"/>
  <c r="L22" i="6" s="1"/>
  <c r="L20" i="6"/>
  <c r="H19" i="6"/>
  <c r="H18" i="6"/>
  <c r="J18" i="6" s="1"/>
  <c r="L18" i="6" s="1"/>
  <c r="H17" i="6"/>
  <c r="J17" i="6" s="1"/>
  <c r="L17" i="6" s="1"/>
  <c r="H16" i="6"/>
  <c r="J16" i="6" s="1"/>
  <c r="L16" i="6" s="1"/>
  <c r="H15" i="6"/>
  <c r="J15" i="6" s="1"/>
  <c r="L15" i="6" s="1"/>
  <c r="H12" i="6"/>
  <c r="J12" i="6" s="1"/>
  <c r="L12" i="6" s="1"/>
  <c r="H10" i="6"/>
  <c r="J10" i="6" s="1"/>
  <c r="L10" i="6" s="1"/>
  <c r="H9" i="6"/>
  <c r="J9" i="6" s="1"/>
  <c r="L9" i="6" s="1"/>
  <c r="H8" i="6"/>
  <c r="J8" i="6" s="1"/>
  <c r="L8" i="6" s="1"/>
  <c r="H7" i="6"/>
  <c r="J7" i="6" s="1"/>
  <c r="L7" i="6" s="1"/>
  <c r="J6" i="6"/>
  <c r="L6" i="6" s="1"/>
  <c r="J5" i="6"/>
  <c r="L5" i="6" s="1"/>
  <c r="J4" i="6"/>
  <c r="L4" i="6" s="1"/>
  <c r="J3" i="6"/>
  <c r="L3" i="6" s="1"/>
  <c r="J2" i="7"/>
  <c r="J19" i="6" l="1"/>
  <c r="L19" i="6" s="1"/>
  <c r="E53" i="2"/>
  <c r="H83" i="2"/>
  <c r="H84" i="2" s="1"/>
  <c r="E75" i="2"/>
  <c r="E62" i="2"/>
  <c r="E78" i="2"/>
  <c r="E66" i="2"/>
  <c r="E121" i="2"/>
  <c r="E105" i="2"/>
  <c r="E118" i="2"/>
  <c r="E112" i="2"/>
  <c r="E109" i="2"/>
  <c r="E96" i="2"/>
  <c r="H126" i="2"/>
  <c r="H127" i="2" s="1"/>
  <c r="H128" i="2" s="1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4" i="5"/>
  <c r="J23" i="5"/>
  <c r="J22" i="5"/>
  <c r="J21" i="5"/>
  <c r="J20" i="5"/>
  <c r="J19" i="5"/>
  <c r="J18" i="5"/>
  <c r="J17" i="5"/>
  <c r="J16" i="5"/>
  <c r="J15" i="5"/>
  <c r="H85" i="2" l="1"/>
  <c r="A40" i="2"/>
  <c r="A39" i="2"/>
  <c r="A38" i="2"/>
  <c r="A37" i="2"/>
  <c r="A36" i="2"/>
  <c r="A35" i="2"/>
  <c r="H16" i="2" l="1"/>
  <c r="H25" i="2"/>
  <c r="H32" i="2"/>
  <c r="H23" i="2" l="1"/>
  <c r="H29" i="2"/>
  <c r="H20" i="2"/>
  <c r="H7" i="2"/>
  <c r="H35" i="2" l="1"/>
  <c r="E7" i="2" s="1"/>
  <c r="B35" i="2" s="1"/>
  <c r="E20" i="2" l="1"/>
  <c r="B37" i="2" s="1"/>
  <c r="H37" i="2"/>
  <c r="H38" i="2" s="1"/>
  <c r="H40" i="2" s="1"/>
  <c r="E29" i="2"/>
  <c r="B39" i="2" s="1"/>
  <c r="E23" i="2"/>
  <c r="B38" i="2" s="1"/>
  <c r="E32" i="2"/>
  <c r="B40" i="2" s="1"/>
  <c r="E16" i="2"/>
  <c r="B36" i="2" s="1"/>
  <c r="B41" i="2" s="1"/>
  <c r="H3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https://thomascuisine.sharepoint.com/resource/shared documents/Unit Files/50 - Micron 17/Kitchen Costing Recipes/Week 1/Kitchen Costing ChefsChoice Week 1.xlsx" name="Kitchen Costing ChefsChoice Week 1" type="5" reconnectionMethod="2" refreshedVersion="0" background="1" refreshOnLoad="1" saveData="1">
    <dbPr connection="Provider=Microsoft.ACE.OLEDB.12.0;Password=&quot;&quot;;User ID=Admin;Data Source=C:\Users\cgallivan\AppData\Local\Microsoft\Windows\INetCache\Content.MSO\DF098C17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Frozen - 50061$'" commandType="3"/>
  </connection>
</connections>
</file>

<file path=xl/sharedStrings.xml><?xml version="1.0" encoding="utf-8"?>
<sst xmlns="http://schemas.openxmlformats.org/spreadsheetml/2006/main" count="20541" uniqueCount="2803">
  <si>
    <t>Item</t>
  </si>
  <si>
    <t>Brand</t>
  </si>
  <si>
    <t>Pack Size</t>
  </si>
  <si>
    <t>Full $</t>
  </si>
  <si>
    <t>Unit</t>
  </si>
  <si>
    <t>Cost Per OZ</t>
  </si>
  <si>
    <t>10IN FLOUR TORTILLA FSA</t>
  </si>
  <si>
    <t>FRESCA</t>
  </si>
  <si>
    <t>12/12EA</t>
  </si>
  <si>
    <t>EA</t>
  </si>
  <si>
    <t>TORTILLA, CHIP RAW 4 CUT YELLOW CORN 6" REF (replaces 6089948)</t>
  </si>
  <si>
    <t>RUDY'S FOOD PRODUCTS</t>
  </si>
  <si>
    <t>6/144 EA</t>
  </si>
  <si>
    <t>TORTILLA, CHIP RAW STRIP TRI COLOR CORN FRESH-TO-FROZEN</t>
  </si>
  <si>
    <t>15 LB</t>
  </si>
  <si>
    <t>Call For Price</t>
  </si>
  <si>
    <t>OZ</t>
  </si>
  <si>
    <t>TORTILLA, CHIP RAW STRIP TRI COLOR CORN SHELF STABLE THIN (ALT # 50011)</t>
  </si>
  <si>
    <t>MISSION</t>
  </si>
  <si>
    <t>3/10 LB</t>
  </si>
  <si>
    <t>TORTILLA, CORN WHITE 6" DIE CUT SHELF STABLE (ALT # 50011)</t>
  </si>
  <si>
    <t>6/60 EA</t>
  </si>
  <si>
    <t>TORTILLA, CORN YELLOW 6" DIE CUT SHELF STABLE</t>
  </si>
  <si>
    <t>DEL PASADO</t>
  </si>
  <si>
    <t>12/60 EA</t>
  </si>
  <si>
    <t>TORTILLA, FLOUR 10" PRESSED SHELF-STABLE-TO-FROZEN</t>
  </si>
  <si>
    <t>12/12 EA</t>
  </si>
  <si>
    <t>TORTILLA, FLOUR 12" PRESSED SHELF STABLE</t>
  </si>
  <si>
    <t>LA BANDERITA</t>
  </si>
  <si>
    <t>8/12 EA</t>
  </si>
  <si>
    <t>TORTILLA, FLOUR 6" PRESSED SHELF STABLE</t>
  </si>
  <si>
    <t>12/24 EA</t>
  </si>
  <si>
    <t>TORTILLA, FLOUR CHIPOTLE 12" PRESSED SHELF STABLE (ALT # 50011)</t>
  </si>
  <si>
    <t>6/12 EA</t>
  </si>
  <si>
    <t>TORTILLA, FLOUR SPINACH HERB 12" PRESSED SHELF STABLE</t>
  </si>
  <si>
    <t>HILLTOP HEARTH</t>
  </si>
  <si>
    <t>TORTILLA, FLOUR WHOLE GRAIN 12.5" PRESSED FRESH-TO-FROZEN</t>
  </si>
  <si>
    <t>RUBIO'S FRESH MEXICAN GRILL</t>
  </si>
  <si>
    <t>No Price</t>
  </si>
  <si>
    <t>TORTILLA, FLOUR WHOLE WHEAT 12" PRESSED SHELF STABLE</t>
  </si>
  <si>
    <t>CIABATA</t>
  </si>
  <si>
    <t>PB</t>
  </si>
  <si>
    <t>BAGELS BLUEBERRY</t>
  </si>
  <si>
    <t>NVBB</t>
  </si>
  <si>
    <t>BAGELS EVERYTHING</t>
  </si>
  <si>
    <t>BAGELS PLAIN</t>
  </si>
  <si>
    <t>BAGELS RAISIN</t>
  </si>
  <si>
    <t>Baguette</t>
  </si>
  <si>
    <t>BIG HORN WHEAT</t>
  </si>
  <si>
    <t>FRANZ</t>
  </si>
  <si>
    <t>Brioche Bun</t>
  </si>
  <si>
    <t>ENGLISH MUFFINS</t>
  </si>
  <si>
    <t>FARM BUTTERMILK</t>
  </si>
  <si>
    <t>FRNCHBSKT THICKSLI</t>
  </si>
  <si>
    <t>French Roll</t>
  </si>
  <si>
    <t>GLUTEN FREE WHITE BREAD</t>
  </si>
  <si>
    <t>HAMBURGER BUNS SESAME</t>
  </si>
  <si>
    <t>HAMBURGER BUNS WHOLE WHEAT</t>
  </si>
  <si>
    <t>HERB FOCACIA SHEET</t>
  </si>
  <si>
    <t>Hoagie</t>
  </si>
  <si>
    <t>MGR</t>
  </si>
  <si>
    <t>HONEY WHEAT</t>
  </si>
  <si>
    <t>MARBLED RYE</t>
  </si>
  <si>
    <t>MINI BLUEBERRY BAGELS</t>
  </si>
  <si>
    <t>MINI PLAIN BAGELS</t>
  </si>
  <si>
    <t>OLD TOWN SOURDOUGH</t>
  </si>
  <si>
    <t>Pub Roll</t>
  </si>
  <si>
    <t>Rustic Rolls</t>
  </si>
  <si>
    <t>SAN JUAN 9 GRAIN</t>
  </si>
  <si>
    <t>SOURDOUGH SANDWICH ROLLS</t>
  </si>
  <si>
    <t>Texas Sliced</t>
  </si>
  <si>
    <t>BRIE CHEESE SYSCO</t>
  </si>
  <si>
    <t>PRESIDENT</t>
  </si>
  <si>
    <t>2/2#</t>
  </si>
  <si>
    <t>CHEESE, AMERICAN SHARP SLICED 135 COUNT PROCESSED YELLOW SUPERCURED REF (ALT # 50031)</t>
  </si>
  <si>
    <t>GLENVIEW FARMS</t>
  </si>
  <si>
    <t>4/5 LB</t>
  </si>
  <si>
    <t>SL</t>
  </si>
  <si>
    <t>CHEESE, ASIAGO AGED HALF WHEEL WRAPPED REF DOMESTIC</t>
  </si>
  <si>
    <t>ROSELI</t>
  </si>
  <si>
    <t>12 LBA</t>
  </si>
  <si>
    <t>CHEESE, ASSORTED 3 VARIETY CUBE BAG REF (ALT # 50031)</t>
  </si>
  <si>
    <t>3/5 LB</t>
  </si>
  <si>
    <t>CHEESE, BLUE CRUMBLE DOMESTIC BAG REF (ALT # 50031)</t>
  </si>
  <si>
    <t>CHEESE, BRIE WHEEL</t>
  </si>
  <si>
    <t>CHEESE, BRIE WHEEL DOMESTIC 60% BUTTERFAT PLASTIC WRAPPED REF</t>
  </si>
  <si>
    <t>2/2.2 LB</t>
  </si>
  <si>
    <t>CHEESE, BRIE WHEEL DOMESTIC WRAPPED REF (ALT # 50031)</t>
  </si>
  <si>
    <t>6/8 OZ</t>
  </si>
  <si>
    <t>CHEESE, BURRATA BALL DOMESTIC CUP REF 4 OZ IN WATER (ALT # 50031)</t>
  </si>
  <si>
    <t>BELGIOIOSO</t>
  </si>
  <si>
    <t>6/2/4 OZ</t>
  </si>
  <si>
    <t>CHEESE, CHEDDAR EXTRA-SHARP BAR YELLOW REF</t>
  </si>
  <si>
    <t>10 LB</t>
  </si>
  <si>
    <t>CHEESE, CHEDDAR MILD SHRED BAG YELLOW REF (ALT # 50031)</t>
  </si>
  <si>
    <t>CHEESE, CHEDDAR MILD SLICED .75 OZ TRAY YELLOW REF (ALT # 50031)</t>
  </si>
  <si>
    <t>4/2.5 LB</t>
  </si>
  <si>
    <t>CHEESE, CHEVRE CRUMBLE DOMESTIC TRAY REF GOAT (ALT # 50031)</t>
  </si>
  <si>
    <t>2/2 LB</t>
  </si>
  <si>
    <t>CHEESE, COTIJA LOAF DOMESTIC CRYOVAC REF (ALT # 50031)</t>
  </si>
  <si>
    <t>CHEESE, COTTAGE SMALL CURD 2% MILK FAT TUB REF (ALT # 50031)</t>
  </si>
  <si>
    <t>CHEESE, CREAM PLAIN LOAF PAPER-WRAPPED REF (ALT # 50031)</t>
  </si>
  <si>
    <t>10/3 LB</t>
  </si>
  <si>
    <t>CHEESE, FETA BLOCK IN BRINE TUB REF</t>
  </si>
  <si>
    <t>2/9 LB</t>
  </si>
  <si>
    <t>CHEESE, FETA CRUMBLE DRY PACK REF (ALT # 50031)</t>
  </si>
  <si>
    <t>CHEESE, FETA CRUMBLE IN BRINE PAIL REF</t>
  </si>
  <si>
    <t>27 LB</t>
  </si>
  <si>
    <t>CHEESE, FONTINA SLICED DOMESTIC GAS FLUSHED REF</t>
  </si>
  <si>
    <t>12/1 LB</t>
  </si>
  <si>
    <t>Call For</t>
  </si>
  <si>
    <t>CHEESE, GORGONZOLA CRUMBLE DOMESTIC BAG REF (ALT # 50031)</t>
  </si>
  <si>
    <t>CHEESE, GORGONZOLA WHEEL REF</t>
  </si>
  <si>
    <t>8 LBA</t>
  </si>
  <si>
    <t>CHEESE, GOUDA SMOKED SHRED FEATHER DOMESTIC BAG REF (ALT # 50031)</t>
  </si>
  <si>
    <t>BELLA ROSA</t>
  </si>
  <si>
    <t>6/5 LB</t>
  </si>
  <si>
    <t>CHEESE, GRUYERE LOAF DOMESTIC CRYOVAC REF</t>
  </si>
  <si>
    <t>2/7 LBA</t>
  </si>
  <si>
    <t>CHEESE, MANCHEGO LOG DOMESTIC VACUUM-PACK REF (ALT # 50031)</t>
  </si>
  <si>
    <t>CACIQUE</t>
  </si>
  <si>
    <t>4/5 LBA</t>
  </si>
  <si>
    <t>CHEESE, MASCARPONE DOMESTIC PLASTIC TUB REF</t>
  </si>
  <si>
    <t>CHEESE, MONTEREY JACK SLICED .75 OZ TRAY REF (ALT # 50031)</t>
  </si>
  <si>
    <t>CHEESE, MOZZARELLA CILIEGINE BALL IN WATER .3 OZ REF FRESH</t>
  </si>
  <si>
    <t>2/3 LB</t>
  </si>
  <si>
    <t>CHEESE, MOZZARELLA LOG WHOLE MILK DRY PACK 2 LB RBST FREE REF FRESH (ALT # 50031)</t>
  </si>
  <si>
    <t>6/2 LB</t>
  </si>
  <si>
    <t>CHEESE, MOZZARELLA OVOLINI BALL IN WATER 4 OZ REF FRESH</t>
  </si>
  <si>
    <t>CHEESE, MOZZARELLA PROVOLONE 4 BLEND SHRED FEATHER LOW-MOISTURE-WHOLE-MILK (ALT # 50031)</t>
  </si>
  <si>
    <t>CHEESE, MOZZARELLA SLICED .75 OZ LOW-MOISTURE-PART-SKIM TRAY REF</t>
  </si>
  <si>
    <t>CHEESE, MUENSTER SLICED .75 OZ TRAY REF</t>
  </si>
  <si>
    <t>CHEESE, OAXACA BALL DOMESTIC CVP REF</t>
  </si>
  <si>
    <t>EL MEXICANO</t>
  </si>
  <si>
    <t>2/5 LB</t>
  </si>
  <si>
    <t>CHEESE, PARMESAN SHRED BAG REF (ALT # 50031)</t>
  </si>
  <si>
    <t>CHEESE, PARMESAN WHEEL CRYOVAC REF</t>
  </si>
  <si>
    <t>20 LBA</t>
  </si>
  <si>
    <t>CHEESE, PEPPER JACK SLICED .75 OZ TRAY REF (ALT # 50031)</t>
  </si>
  <si>
    <t>CHEESE, PEPPERJACK 120 SL FSA</t>
  </si>
  <si>
    <t>SCHREIBER</t>
  </si>
  <si>
    <t>4/5LB</t>
  </si>
  <si>
    <t>CHEESE, PROVOLONE SLICED .75 OZ TWIN PACK REF (ALT # 50031)</t>
  </si>
  <si>
    <t>6/1.5 LB</t>
  </si>
  <si>
    <t>CHEESE, QUESO FRESCO WHEEL DOMESTIC VACUUM-PACK REF (ALT # 50031)</t>
  </si>
  <si>
    <t>2/6 LBA</t>
  </si>
  <si>
    <t>CHEESE, RICOTTA WHOLE MILK WHIPPED REF (ALT # 50031)</t>
  </si>
  <si>
    <t>CHEESE, ROQUEFORT IMPORTED FRANCE CRYOVAC REF</t>
  </si>
  <si>
    <t>PACKER-FI-UT</t>
  </si>
  <si>
    <t>2/3 LBA</t>
  </si>
  <si>
    <t>CHEESE, SWISS SLICED .75 OZ TRAY REF (ALT # 50031)</t>
  </si>
  <si>
    <t>GOUDA, SMOKED LOG</t>
  </si>
  <si>
    <t>NONE</t>
  </si>
  <si>
    <t>6#</t>
  </si>
  <si>
    <t>MOZZARELLA LOAF, WHOLE MILK</t>
  </si>
  <si>
    <t>DELLA VITA</t>
  </si>
  <si>
    <t>8/6LB</t>
  </si>
  <si>
    <t>BUTTER, SOLID GRADE AA UNSALTED RBST FREE REF</t>
  </si>
  <si>
    <t>36/1 LB</t>
  </si>
  <si>
    <t>CREAM, WHIPPING HEAVY 40% BUTTERFAT PASTEURIZED DAIRY PLASTIC BOTTLE REF (ALT # 50031)</t>
  </si>
  <si>
    <t>WINDER FARMS</t>
  </si>
  <si>
    <t>4/1 GA</t>
  </si>
  <si>
    <t>CRÈME FRAICHE</t>
  </si>
  <si>
    <t>USFOODS</t>
  </si>
  <si>
    <t>2/2.5LB</t>
  </si>
  <si>
    <t>MILK, 2% REDUCED FAT PLASTIC JUG REF (ALT # 50031)</t>
  </si>
  <si>
    <t>2/1 GA</t>
  </si>
  <si>
    <t>MILK, BUTTERMILK 1% BUTTERFAT RBST FREE VITAMIN A &amp; D CARTON GABLE TOP REF (ALT # 50031)</t>
  </si>
  <si>
    <t>6/.5 GA</t>
  </si>
  <si>
    <t>MILK, SKIM PLASTIC JUG REF FAT-FREE (ALT # 50031)</t>
  </si>
  <si>
    <t>MILK, WHOLE PLASTIC JUG REF HOMOGENIZED (ALT # 50031)</t>
  </si>
  <si>
    <t>SOUR CREAM, CULTURED ALL NATURAL SS PACKET REF</t>
  </si>
  <si>
    <t>DAISY BRAND</t>
  </si>
  <si>
    <t>100/1 OZ</t>
  </si>
  <si>
    <t>SOUR CREAM, CULTURED PAIL REF (ALT # 50031)</t>
  </si>
  <si>
    <t>32 LB</t>
  </si>
  <si>
    <t>TOPPING, WHIPPED NON-DAIRY BAG FROZEN</t>
  </si>
  <si>
    <t>12/16 OZ</t>
  </si>
  <si>
    <t>YOGURT, PLAIN GREEK ALL NATURAL FAT-FREE RBST FREE TUB REF (ALT # 50031)</t>
  </si>
  <si>
    <t>6/32 OZ</t>
  </si>
  <si>
    <t>YOGURT, VANILLA GREEK FAT-FREE RBST FREE TUB REF (ALT # 50031)</t>
  </si>
  <si>
    <t>EGG, HARD COOKED PEELED WHOLE REF BRINE PACK PAIL (ALT # 50031)</t>
  </si>
  <si>
    <t>25 LB</t>
  </si>
  <si>
    <t>EGG, LIQUID WHOLE PASTEURIZED BAG REF (ALT # 50031)</t>
  </si>
  <si>
    <t>2/20 LB</t>
  </si>
  <si>
    <t>EGG, SHELL LARGE WHITE PASTEURIZED LOOSE PACK FRESH GRADE AA (ALT # 50031)</t>
  </si>
  <si>
    <t>15 DZ</t>
  </si>
  <si>
    <t>9IN PITA SYSCO</t>
  </si>
  <si>
    <t>10/10ea</t>
  </si>
  <si>
    <t>BREAD, FLAT NAAN 4.25X5.75" OVAL BAKED FROZEN MINI (ALT # 50061)</t>
  </si>
  <si>
    <t>CHEF'S LINE</t>
  </si>
  <si>
    <t>8/8/1.58 OZ</t>
  </si>
  <si>
    <t>BREAD, FLAT NAAN TANDOORI 4.4 OZ TEARDROP BAKED FROZEN (ALT # 50061)</t>
  </si>
  <si>
    <t>6/8/4.4 OZ</t>
  </si>
  <si>
    <t>BREAD, PITA WHITE HANDMADE 6" FROZEN</t>
  </si>
  <si>
    <t>KRONOS CENTRAL PRODUCT</t>
  </si>
  <si>
    <t>12/10 EA</t>
  </si>
  <si>
    <t>BREAD, PITA WRAP PLAIN 9" UNSLICED FROZEN</t>
  </si>
  <si>
    <t>CORFU</t>
  </si>
  <si>
    <t>8/10 EA</t>
  </si>
  <si>
    <t xml:space="preserve"> Call For Price </t>
  </si>
  <si>
    <t>BREAD, WHITE 12.5" 15 SLICED 3/4" LOAF FROZEN OPEN TOP TEXAS TOAST</t>
  </si>
  <si>
    <t>ROTELLA'S ITALIAN BAKERY</t>
  </si>
  <si>
    <t>6/28.32 OZ</t>
  </si>
  <si>
    <t>BREAD, WHITE 4.25X4.5" 17 SLICED 3/4" LOAF BAKED FROZEN TEXAS TOAST (ALT # 50061)</t>
  </si>
  <si>
    <t>10/24 OZ</t>
  </si>
  <si>
    <t>BREAD, WHITE 7.5" 14 SLICED 1/2" LOAF GLUTEN-FREE BAKED FROZEN (ALT # 50061)</t>
  </si>
  <si>
    <t>UDI'S</t>
  </si>
  <si>
    <t>6/24 OZ</t>
  </si>
  <si>
    <t>BREADSTICK, FRENCH 7.5" UNSLICED PARBAKED FROZEN (ALT # 50061)</t>
  </si>
  <si>
    <t>SIGNATURE BREADS</t>
  </si>
  <si>
    <t>170/1.5 OZ</t>
  </si>
  <si>
    <t>BRIOCHE 4.5IN FSA</t>
  </si>
  <si>
    <t>STONE GROU</t>
  </si>
  <si>
    <t>6/12EA</t>
  </si>
  <si>
    <t>BUN, HAMBURGER WHITE SEEDED 3.8" SLICED GLUTEN-FREE BAKED IW FROZEN</t>
  </si>
  <si>
    <t>30/3.5 OZ</t>
  </si>
  <si>
    <t>BUN, HAMBURGER WHOLE WHEAT 4.25" HINGED SLICED BAKED FROZEN</t>
  </si>
  <si>
    <t>GASTON'S BAKERY</t>
  </si>
  <si>
    <t>6/10/3 OZ</t>
  </si>
  <si>
    <t>BUN, HOT DOG WHITE 6" SLICED TFF BAKED FROZEN (ALT # 50061)</t>
  </si>
  <si>
    <t>8/12/1.7 OZ</t>
  </si>
  <si>
    <t>CROISSANT, BUTTER 3 OZ TFF UNSLICED BAKED LARGE TRAY PACK FROZEN (ALT # 50061)</t>
  </si>
  <si>
    <t>32/3 OZ</t>
  </si>
  <si>
    <t>DOUGH, BREAD DARK BAVARIAN DEMI LOAF FROZEN (ALT # 50061)</t>
  </si>
  <si>
    <t>BRIDGFORD</t>
  </si>
  <si>
    <t>60/6 OZ</t>
  </si>
  <si>
    <t>DOUGH, BREAD HONEY WHEAT DEMI LOAF FROZEN (ALT # 50061)</t>
  </si>
  <si>
    <t>DOUGH, BREAD WHITE DEMI LOAF FROZEN (ALT # 50061)</t>
  </si>
  <si>
    <t>DOUGH, CROISSANT BUTTER 2.75 OZ PINCHED UNPROOFED FROZEN (ALT # 50061)</t>
  </si>
  <si>
    <t>PILLSBURY</t>
  </si>
  <si>
    <t>120/2.75 OZ</t>
  </si>
  <si>
    <t>DOUGH, PIZZA CRUST 16" PAN SHEETED FROZEN</t>
  </si>
  <si>
    <t>20/26 OZ</t>
  </si>
  <si>
    <t>DOUGH, PIZZA CRUST 7" PAN SHEETED FROZEN</t>
  </si>
  <si>
    <t>96/5.5 OZ</t>
  </si>
  <si>
    <t>ENGLISH MUFFIN, PLAIN 3 OZ BAKED FROZEN FORKSPLIT</t>
  </si>
  <si>
    <t>BURRY FOODS</t>
  </si>
  <si>
    <t>48/3 OZ</t>
  </si>
  <si>
    <t>PIZZA CRUST PRBK GLUTEN FREE</t>
  </si>
  <si>
    <t>RICHS</t>
  </si>
  <si>
    <t>24EA</t>
  </si>
  <si>
    <t>ROLL, BRIOCHE 2.5" SLICED BAKED FROZEN SLIDER BUN</t>
  </si>
  <si>
    <t>TURANO</t>
  </si>
  <si>
    <t>12/18/1.2 OZ</t>
  </si>
  <si>
    <t>ROLL, BRIOCHE 4.5" ROUND SLICED BAKED FROZEN BUN (ALT # 50061)</t>
  </si>
  <si>
    <t>8/10/3.5 OZ</t>
  </si>
  <si>
    <t>ROLL, CIABATTA WHITE 4" SQUARE SLICED PARBAKED FROZEN</t>
  </si>
  <si>
    <t>60/3 OZ</t>
  </si>
  <si>
    <t>ROLL, HOAGIE SWEET CORN 6.25" SLICED BAKED FROZEN</t>
  </si>
  <si>
    <t>HILLTOP HEARTH PREMIUM</t>
  </si>
  <si>
    <t>9/6 EA</t>
  </si>
  <si>
    <t>ROLL, HOAGIE WHITE W/ GARLIC PARMESAN TOP 8" HINGE SLICED BAKED FROZEN SUBM (ALT # 50061)</t>
  </si>
  <si>
    <t>STONE GROUND BAKERY</t>
  </si>
  <si>
    <t>9/6/4.44 OZ</t>
  </si>
  <si>
    <t>ROLL, TELERA WHITE 3.75X4.75" SLICED PARBAKED FROZEN</t>
  </si>
  <si>
    <t>LA BREA BAKERY</t>
  </si>
  <si>
    <t>96/3.5 OZ</t>
  </si>
  <si>
    <t>CHEESECAKE, PLAIN CREAM STYLE 10" 16 SLICED FROZEN VANILLA CAKE</t>
  </si>
  <si>
    <t>JON DONAIRE</t>
  </si>
  <si>
    <t>4/64 OZ</t>
  </si>
  <si>
    <t>Danish Dough FSA</t>
  </si>
  <si>
    <t>120/1.5oz</t>
  </si>
  <si>
    <t>DANISH, ASSORTED 1.3 OZ BAKED TRAY PACK FROZEN DEMI (ALT # 50061)</t>
  </si>
  <si>
    <t>CHEF PIERRE</t>
  </si>
  <si>
    <t>5/10/1.3 OZ</t>
  </si>
  <si>
    <t>Dough Bar Bry 3oz Sysco</t>
  </si>
  <si>
    <t>60/3oz</t>
  </si>
  <si>
    <t>Dough bar Trail Mix</t>
  </si>
  <si>
    <t>DOUGH, COOKIE BUTTER SUGAR FROZEN</t>
  </si>
  <si>
    <t>OTIS SPUNKMEYER SWEET DISCOVERY</t>
  </si>
  <si>
    <t>240/1.33 OZ</t>
  </si>
  <si>
    <t>DOUGH, COOKIE CARAMEL SALTED CRUNCH 3 OZ FROZEN (ALT # 50061)</t>
  </si>
  <si>
    <t>SWEET STREET</t>
  </si>
  <si>
    <t>7/12/3 OZ</t>
  </si>
  <si>
    <t>DOUGH, COOKIE CHOCOLATE CHIP 1 OZ FROZEN</t>
  </si>
  <si>
    <t>HARVEST VALUE</t>
  </si>
  <si>
    <t>320/1 OZ</t>
  </si>
  <si>
    <t>DOUGH, COOKIE CHOCOLATE CHIP ECONOMY FROZEN</t>
  </si>
  <si>
    <t>OTIS SPUNKMEYER VALUE ZONE</t>
  </si>
  <si>
    <t>DOUGH, COOKIE CHOCOLATE CHUNK 2 OZ TFF FROZEN (ALT # 50061)</t>
  </si>
  <si>
    <t>BEST MAID COOKIE COMPANY</t>
  </si>
  <si>
    <t>180/2 OZ</t>
  </si>
  <si>
    <t>DOUGH, COOKIE CHOCOLATE CHUNK 3 OZ FROZEN (ALT # 50061)</t>
  </si>
  <si>
    <t>OTIS SPUNKMEYER SUPREME INDULGENCE</t>
  </si>
  <si>
    <t>4/26/3 OZ</t>
  </si>
  <si>
    <t>DOUGH, COOKIE CHOCOLATE CHUNK W/ PRETZEL 3 OZ FROZEN (ALT # 50061)</t>
  </si>
  <si>
    <t>DOUGH, COOKIE DOUBLE CHOCOLATE CHUNK 3 OZ FROZEN</t>
  </si>
  <si>
    <t>104/3 OZ</t>
  </si>
  <si>
    <t>DOUGH, COOKIE DOUBLE CHOCOLATE CHUNK 3 OZ FROZEN HOMESTYLE DARK BATTER</t>
  </si>
  <si>
    <t>HOPE'S COUNTRY FRESH COOKIES</t>
  </si>
  <si>
    <t>106/3 OZ</t>
  </si>
  <si>
    <t>DOUGH, COOKIE LEMON 3 OZ FROZEN COOLER GOURMET</t>
  </si>
  <si>
    <t>DOUGH, COOKIE LEMON-BLUEBERRY</t>
  </si>
  <si>
    <t>SWEET STRE</t>
  </si>
  <si>
    <t>84/ 3OZ</t>
  </si>
  <si>
    <t>DOUGH, COOKIE OATMEAL CRANBERRY APPLE 3 OZ FROZEN</t>
  </si>
  <si>
    <t>CHRISTIE COOKIE CO</t>
  </si>
  <si>
    <t>80/3 OZ</t>
  </si>
  <si>
    <t>DOUGH, COOKIE OATMEAL RAISIN 2 OZ TFF FROZEN (ALT # 50061)</t>
  </si>
  <si>
    <t>DOUGH, COOKIE OATMEAL RAISIN ECONOMY FROZEN</t>
  </si>
  <si>
    <t>DOUGH, COOKIE PEANUT BUTTER 2 OZ TFF FROZEN (ALT # 50061)</t>
  </si>
  <si>
    <t>DOUGH, COOKIE PEANUT BUTTER CHOCOLATE CHUNK 3 OZ FROZEN</t>
  </si>
  <si>
    <t>DOUGH, COOKIE PEANUT BUTTER ECONOMY FROZEN</t>
  </si>
  <si>
    <t>DOUGH, COOKIE SNICKERDOODLE</t>
  </si>
  <si>
    <t>84/3OZ</t>
  </si>
  <si>
    <t>DOUGH, COOKIE SUGAR ECONOMY FROZEN (ALT # 50061)</t>
  </si>
  <si>
    <t>DOUGH, COOKIE WHITE CHOCOLATE CHUNK MACADAMIA NUT 2 OZ TFF FROZEN (ALT # 50061)</t>
  </si>
  <si>
    <t>DOUGH, DANISH ASSORTED MINI PRE-PROOFED FROZEN (ALT # 50061)</t>
  </si>
  <si>
    <t>BEL PASTRY</t>
  </si>
  <si>
    <t>5/24/1.48 OZ</t>
  </si>
  <si>
    <t>DOUGH, PHYLLO CARTON FROZEN 14X18 SHEET</t>
  </si>
  <si>
    <t>ATHENS</t>
  </si>
  <si>
    <t>DOUGH, PUFF PASTRY 5" SQUARE TFF FROZEN</t>
  </si>
  <si>
    <t>ORANGE BAKERY</t>
  </si>
  <si>
    <t>108/2.2 OZ</t>
  </si>
  <si>
    <t>DOUGH, ROLL CINNAMON FROZEN</t>
  </si>
  <si>
    <t>RICH'S</t>
  </si>
  <si>
    <t>84/4 OZ</t>
  </si>
  <si>
    <t>SCONES</t>
  </si>
  <si>
    <t>HERITAGE</t>
  </si>
  <si>
    <t>4 DZ</t>
  </si>
  <si>
    <t>SHELL, CREPE PLAIN 6"</t>
  </si>
  <si>
    <t>LADY ASTER</t>
  </si>
  <si>
    <t>12/25/.75 OZ</t>
  </si>
  <si>
    <t>SHELL, PIE 10" RAW FROZEN (ALT # 50061)</t>
  </si>
  <si>
    <t>DEVONSHIRE</t>
  </si>
  <si>
    <t>4/5/8 OZ</t>
  </si>
  <si>
    <t>SHELL, TART UNSWEETENED 3" FROZEN (ALT # 50061)</t>
  </si>
  <si>
    <t>LBA</t>
  </si>
  <si>
    <t>240 EA</t>
  </si>
  <si>
    <t>STRUDEL, STRAWBERRY CREAM CHEESE FILLED 2.75 OZ STICK RAW FROZEN BULK (ALT # 50061)</t>
  </si>
  <si>
    <t>96/2.75 OZ</t>
  </si>
  <si>
    <t>TURNOVER, APPLE FILLED 3.7 OZ RAW FROZEN LAYER PACK (ALT # 50061)</t>
  </si>
  <si>
    <t>60/3.7 OZ</t>
  </si>
  <si>
    <t>BLUEBERRY, WILD DOMESTIC IQF FROZEN (ALT # 50061)</t>
  </si>
  <si>
    <t>MONARCH</t>
  </si>
  <si>
    <t>CRANBERRY, WHOLE DOMESTIC IQF FROZEN</t>
  </si>
  <si>
    <t>MANGO DCD IQF FSA</t>
  </si>
  <si>
    <t>FLAVR PA</t>
  </si>
  <si>
    <t>MANGO, HALF IQF FROZEN</t>
  </si>
  <si>
    <t>24 EA</t>
  </si>
  <si>
    <t>MANGO, PIECE IMPORTED MEXICO IQF FROZEN (ALT # 50061)</t>
  </si>
  <si>
    <t>20 LB</t>
  </si>
  <si>
    <t>PEACH, DICED 3/8" IQF FROZEN</t>
  </si>
  <si>
    <t>DOLE PACKAGED</t>
  </si>
  <si>
    <t>RASPBERRY, RED IMPORTED &amp; DOMESTIC IQF FROZEN</t>
  </si>
  <si>
    <t>RASPBERRY, RED PIECE IQF FROZEN</t>
  </si>
  <si>
    <t>STRAWBERRY, WHOLE &amp; PIECE IQF FROZEN</t>
  </si>
  <si>
    <t>BEAN, GREEN HARICOT VERT WHOLE 1 SIEVE FANCY IMPORTED CANADA IQF FROZEN PRE</t>
  </si>
  <si>
    <t>6/4 LB</t>
  </si>
  <si>
    <t>BEAN, GREEN HARICOT VERT WHOLE EXTRA FINE IMPORTED FRANCE IQF FROZEN (ALT # 50061)</t>
  </si>
  <si>
    <t>WHITE TOQUE</t>
  </si>
  <si>
    <t>10/2.2 LB</t>
  </si>
  <si>
    <t>CARROT, BABY WHOLE FANCY FROZEN</t>
  </si>
  <si>
    <t>12/2 LB</t>
  </si>
  <si>
    <t>CARROT, DICED 3/8" IQF FROZEN</t>
  </si>
  <si>
    <t>CORN ON COB, YELLOW SWEET 3" FANCY FROZEN</t>
  </si>
  <si>
    <t>96 EA</t>
  </si>
  <si>
    <t>CORN, KERNEL YELLOW IQF FROZEN (ALT # 50061)</t>
  </si>
  <si>
    <t>OKRA, CUT IMPORTED FROZEN (ALT # 50061)</t>
  </si>
  <si>
    <t>12/3 LB</t>
  </si>
  <si>
    <t>PEA, GREEN IMPORTED &amp; DOMESTIC IQF FROZEN (ALT # 50061)</t>
  </si>
  <si>
    <t>PEA, SUGAR SNAP IMPORTED &amp; DOMESTIC IQF FROZEN</t>
  </si>
  <si>
    <t>SOYBEAN, EDAMAME SHELLED IMPORTED CHINA IQF FROZEN (ALT # 50061)</t>
  </si>
  <si>
    <t>6/2.5 LB</t>
  </si>
  <si>
    <t>SPINACH, CHOPPED GRADE A DOMESTIC FROZEN PILLOW PACK (ALT # 50061)</t>
  </si>
  <si>
    <t>POTATO, CHUNK RANDOM SEASONED SKIN-ON TFF BATTERED BLANCHED FROZEN BITE (ALT # 50061)</t>
  </si>
  <si>
    <t>SEASONEDCRISP</t>
  </si>
  <si>
    <t>6/6 LB</t>
  </si>
  <si>
    <t>POTATO, FRENCH-FRY 1/4" WEDGE BATTERED TEMPURA IQF FROZEN (ALT # 50061)</t>
  </si>
  <si>
    <t>OLD ENGLISH STYLE CHIPS</t>
  </si>
  <si>
    <t>POTATO, FRENCH-FRY 3/4"X3/8" STEAK CUT SKIN-ON TFF EXTRA-LONG-FANCY FROZEN</t>
  </si>
  <si>
    <t>LW PRIVATE RESERVE</t>
  </si>
  <si>
    <t>POTATO, FRENCH-FRY 7/16" STRAIGHT-CUT COATED TFF EXTRA-LONG-FANCY FROZEN TH (ALT # 50061)</t>
  </si>
  <si>
    <t>STEALTH</t>
  </si>
  <si>
    <t>POTATO, FRENCH-FRY SPIRAL BATTERED TFF EXTRA-LONG-FANCY FROZEN MILD NORTHWE (ALT # 50061)</t>
  </si>
  <si>
    <t>POTATO, FRENCH-FRY SPIRAL COATED CLEAR SKIN-ON FROZEN SIDEWINDER</t>
  </si>
  <si>
    <t>SIMPLOT CONQUEST</t>
  </si>
  <si>
    <t>POTATO, FRENCH-FRY SWEET 1/4"X1/2" PLATTER CUT COATED TFF LONG FANCY FROZEN</t>
  </si>
  <si>
    <t>5/3 LB</t>
  </si>
  <si>
    <t>POTATO, FRENCH-FRY SWEET 1/4"X1/2" STRAIGHT-CUT FROZEN</t>
  </si>
  <si>
    <t>SIMPLOT SWEETS</t>
  </si>
  <si>
    <t>POTATO, FRENCH-FRY SWEET 3/8" STRAIGHT-CUT BATTERED SKIN-ON FROZEN HOUSE</t>
  </si>
  <si>
    <t>POTATO, FRENCH-FRY SWEET THIN WAFFLE CUT COATED FROZEN</t>
  </si>
  <si>
    <t>POTATO, FRENCH-FRY THIN WAFFLE CUT COATED FROZEN</t>
  </si>
  <si>
    <t>POTATO, HASH BROWN PATTY OVAL 2.25 OZ RAW FROZEN GOLDEN (ALT # 50061)</t>
  </si>
  <si>
    <t>ORE-IDA</t>
  </si>
  <si>
    <t>6/2.8125 LB</t>
  </si>
  <si>
    <t>POTATO, HASH BROWN SHRED IQF FROZEN (ALT # 50061)</t>
  </si>
  <si>
    <t>6/3 LB</t>
  </si>
  <si>
    <t>POTATO, SLICED 1/10" SKIN-ON RAW FROZEN CHIP (ALT # 50061)</t>
  </si>
  <si>
    <t>POTATO, SWEET TATER NUGGET TFF PARFRIED FROZEN MINI PUFF</t>
  </si>
  <si>
    <t>POTATO, TATER NUGGET TFF PARFRIED FROZEN GEM (ALT # 50061)</t>
  </si>
  <si>
    <t>TRADITIONAL</t>
  </si>
  <si>
    <t>POTATOES CUBE 1/2IN NTF</t>
  </si>
  <si>
    <t>FSA</t>
  </si>
  <si>
    <t>4/5lb</t>
  </si>
  <si>
    <t>BANANA LEAVES</t>
  </si>
  <si>
    <t>1 LB</t>
  </si>
  <si>
    <t>TEMPEH, SOY BULK RAW 1 LB ASEPTIC FROZEN POUCH</t>
  </si>
  <si>
    <t>TOFURKY</t>
  </si>
  <si>
    <t>TORTELLINI, TRI COLOR PASTA COOKED IQF FROZEN RAINBOW (ALT # 50061)</t>
  </si>
  <si>
    <t>BERNARDI</t>
  </si>
  <si>
    <t>WRAPPER, DUMPLING 3.75" ROUND BAG FROZEN</t>
  </si>
  <si>
    <t>GOLDEN BOWL</t>
  </si>
  <si>
    <t>30/1 LB</t>
  </si>
  <si>
    <t>WRAPPER, SPRING ROLL 8"X8" FROZEN</t>
  </si>
  <si>
    <t>WEI-CHUAN</t>
  </si>
  <si>
    <t>40/11 OZ</t>
  </si>
  <si>
    <t>WRAPPER, SPRING ROLL RICE PAPER 8.7" ROUND IMPORTED VIETNAM BAG SHELF STABL</t>
  </si>
  <si>
    <t>THREE LADIES</t>
  </si>
  <si>
    <t>44/12 OZ</t>
  </si>
  <si>
    <t>WRAPPER, WONTON 3.5"X3.5" SQUARE BAG FROZEN</t>
  </si>
  <si>
    <t>PEKING NOODLE</t>
  </si>
  <si>
    <t>WRAPPER, WONTON MINI FROZEN 4"X4"</t>
  </si>
  <si>
    <t>GOLDEN TIGER</t>
  </si>
  <si>
    <t>YAKISOBA NOODLE FSA</t>
  </si>
  <si>
    <t>GLDN PHEAS</t>
  </si>
  <si>
    <t>RAVIOLI, SQUASH BUTTERNUT MEDIUM SQUARE PLAIN PASTA COOKED FROZEN</t>
  </si>
  <si>
    <t>POTSTICKER, CHICKEN VEGETABLE 1 OZ RAW FROZEN APPETIZER (ALT # 50061)</t>
  </si>
  <si>
    <t>PACIFIC JADE</t>
  </si>
  <si>
    <t>120/1 OZ</t>
  </si>
  <si>
    <t>NOODLE, YAKISOBA 16" COOKED FROZEN PASTA (ALT # 50061)</t>
  </si>
  <si>
    <t>FORTUNE BRAND</t>
  </si>
  <si>
    <t>NOODLES RAMEN FZ NAMA OCEAN BEAUTY</t>
  </si>
  <si>
    <t>SUN NOODLE</t>
  </si>
  <si>
    <t>1CS</t>
  </si>
  <si>
    <t>PASTA, LASAGNA RIBBED 8.75X11" SHEET RAW CURLY EDGE FROZEN</t>
  </si>
  <si>
    <t>MANGO, DICED 1/2" PAIL FRESH REF (ALT # 50051)</t>
  </si>
  <si>
    <t>CROSS VALLEY FARMS</t>
  </si>
  <si>
    <t>6 LB</t>
  </si>
  <si>
    <t>EGG ROLL, PORK &amp; VEGETABLE 1.5 OZ TFF COOKED FROZEN APPETIZER (ALT # 50061)</t>
  </si>
  <si>
    <t>144/1.5 OZ</t>
  </si>
  <si>
    <t>EGG ROLL, VEGETABLE 3 OZ TFF COOKED FROZEN APPETIZER (ALT # 50061)</t>
  </si>
  <si>
    <t>4/18/3 OZ</t>
  </si>
  <si>
    <t>EGGROLL PORK &amp; VEG FSA</t>
  </si>
  <si>
    <t>LOTUS GARD</t>
  </si>
  <si>
    <t>4/34CT</t>
  </si>
  <si>
    <t>BASE, BEEF PASTE NO MSG SHELF STABLE PAIL SOUP (ALT # 50011)</t>
  </si>
  <si>
    <t>MOLLY'S KITCHEN</t>
  </si>
  <si>
    <t>2/10 LB</t>
  </si>
  <si>
    <t>BASE, CHICKEN PASTE NO MSG SHELF STABLE PAIL SOUP (ALT # 50011)</t>
  </si>
  <si>
    <t>BASE, CLAM PASTE NO MSG SHELF STABLE PLASTIC SOUP (ALT # 50011)</t>
  </si>
  <si>
    <t>CUSTOM CULINARY GOLD LABEL</t>
  </si>
  <si>
    <t>6/1 LB</t>
  </si>
  <si>
    <t>BASE, VEGETABLE</t>
  </si>
  <si>
    <t>CASH &amp; CAR</t>
  </si>
  <si>
    <t>1EA</t>
  </si>
  <si>
    <t>COT HU TIEU PORK BASE</t>
  </si>
  <si>
    <t>BASE, LOBSTER NO MSG GLUTEN-FREE REF</t>
  </si>
  <si>
    <t>MINOR'S</t>
  </si>
  <si>
    <t>BASE, MISO PASTE REF SOUP WHITE</t>
  </si>
  <si>
    <t>MARUKOME</t>
  </si>
  <si>
    <t>22 LB</t>
  </si>
  <si>
    <t>BASE, VEGETABLE PASTE SHELF STABLE JAR SOUP (ALT # 50011)</t>
  </si>
  <si>
    <t>FLAVORING, CHILI ANCHO PASTE BASE CONCENTRATE TUB REF (ALT # 50061)</t>
  </si>
  <si>
    <t>6/14.4 OZ</t>
  </si>
  <si>
    <t>BEAN, BLACK TURTLE DRIED WASHED</t>
  </si>
  <si>
    <t>50 LB</t>
  </si>
  <si>
    <t>BEAN, BLACK TURTLE DRIED WASHED (ALT # 50011)</t>
  </si>
  <si>
    <t>BEAN, GARBANZO DRIED RAW (ALT # 50011)</t>
  </si>
  <si>
    <t>BEAN, GREAT NORTHERN DRIED RAW</t>
  </si>
  <si>
    <t>BEAN, KIDNEY LIGHT RED DRIED RAW (ALT # 50011)</t>
  </si>
  <si>
    <t>BEAN, PINTO DRIED WASHED (ALT # 50011)</t>
  </si>
  <si>
    <t>oz</t>
  </si>
  <si>
    <t>BEAN, WHITE SMALL DRIED RAW (ALT # 50011)</t>
  </si>
  <si>
    <t>LENTIL, DRIED RAW BEAN (ALT # 50011)</t>
  </si>
  <si>
    <t>PEA, GREEN SPLIT DRY RAW (ALT # 50011)</t>
  </si>
  <si>
    <t>C&amp;F FOODS</t>
  </si>
  <si>
    <t>PEAS, DRIED BLACK EYED</t>
  </si>
  <si>
    <t>25LB</t>
  </si>
  <si>
    <t>ANCHOVY, FILLET FLAT IN OIL IMPORTED MOROCCO REF (ALT # 50011)</t>
  </si>
  <si>
    <t>DUET</t>
  </si>
  <si>
    <t>25/2 OZ</t>
  </si>
  <si>
    <t>ARTICHOKE, HEART QUARTER CANNED IMPORTED (ALT # 50011)</t>
  </si>
  <si>
    <t>6/3 KG</t>
  </si>
  <si>
    <t>BAMBOO SHOOT, STRIP CANNED IMPORTED THAILAND WATER (ALT # 50011)</t>
  </si>
  <si>
    <t>JACKPOT</t>
  </si>
  <si>
    <t>6/#10 CN</t>
  </si>
  <si>
    <t>CAPER, NONPAREIL IMPORTED TURKEY GLASS JAR SHELF STABLE (ALT # 50011)</t>
  </si>
  <si>
    <t>CORN, BABY WHOLE 150 COUNT CANNED IMPORTED THAILAND</t>
  </si>
  <si>
    <t>HOMINY, WHITE CANNED (ALT # 50011)</t>
  </si>
  <si>
    <t>BUSHS BEST</t>
  </si>
  <si>
    <t>JUICE, CLAM OCEAN NO MSG CANNED (ALT # 50011)</t>
  </si>
  <si>
    <t>HARBOR BANKS</t>
  </si>
  <si>
    <t>12/46 OZ</t>
  </si>
  <si>
    <t>JUICE, PINEAPPLE 100% CAN SHELF STABLE</t>
  </si>
  <si>
    <t>KETCHUP, TOMATO FANCY 33% CAN SHELF STABLE</t>
  </si>
  <si>
    <t>MONARCH-D</t>
  </si>
  <si>
    <t>MARMALADE, ORANGE CAN SHELF STABLE</t>
  </si>
  <si>
    <t>LYONS MAGNUS</t>
  </si>
  <si>
    <t>MILK COCONUT, UNSWEETEND IMPORTED THAILAND (ALT # 50011)</t>
  </si>
  <si>
    <t>CHAOKOH</t>
  </si>
  <si>
    <t>6/98 OZ</t>
  </si>
  <si>
    <t>OLIVE, GREEN SLICED CAN SHELF STABLE IMPORTED SPAIN</t>
  </si>
  <si>
    <t>OLIVE, KALAMATA SLICED RANDOM IMPORTED GREECE PLASTIC SHELF STABLE TFF (ALT # 50011)</t>
  </si>
  <si>
    <t>ROLAND</t>
  </si>
  <si>
    <t>6/6.6 LB</t>
  </si>
  <si>
    <t>OLIVE, RIPE SLICED FANCY CALIFORNIA (ALT # 50011)</t>
  </si>
  <si>
    <t>ORANGE, MANDARIN WHOLE SEGMENT IN LIGHT-SYRUP CANNED IMPORTED (ALT # 50011)</t>
  </si>
  <si>
    <t>PEPPER, BANANA MILD CRINKLE-CUT 5/16" IN BRINE DOMESTIC PLASTIC JAR SHELF S (ALT # 50011)</t>
  </si>
  <si>
    <t>PEPPER, CHERRY HOT RED &amp; GREEN SLICED IN VINEGAR &amp; WATER IMPORTED MEXICO PL</t>
  </si>
  <si>
    <t>DEL SOL</t>
  </si>
  <si>
    <t>PEPPER, CHILI GREEN DICED PEELED FIRE ROASTED IN WATER IMPORTED MEXICO CAN</t>
  </si>
  <si>
    <t>PEPPER, CHIPOTLE HOT WHOLE IMPORTED MEXICO SHELF STABLE (ALT # 50011)</t>
  </si>
  <si>
    <t>EMBASA</t>
  </si>
  <si>
    <t>12/7 OZ</t>
  </si>
  <si>
    <t>PEPPER, JALAPENO SLICED NACHO 1/4" HOT IN VINEGAR &amp; WATER CAN SHELF STABLE (ALT # 50011)</t>
  </si>
  <si>
    <t>PEPPER, RED ROASTED ITALIAN STYLE IMPORTED SPAIN SHELF STABLE (ALT # 50011)</t>
  </si>
  <si>
    <t>RYKOFF SEXTON</t>
  </si>
  <si>
    <t>12/28 OZ</t>
  </si>
  <si>
    <t>PICKLE, DILL CRINKLE-CUT CHIP 1435-1700 COUNT 1/4" PAIL SHELF STABLE (ALT # 50011)</t>
  </si>
  <si>
    <t>5 GA</t>
  </si>
  <si>
    <t>PINEAPPLE, TIDBIT IN JUICE CANNED IMPORTED (ALT # 50011)</t>
  </si>
  <si>
    <t>PRESERVES, APRICOT CAN SHELF STABLE</t>
  </si>
  <si>
    <t>CARRIAGE HOUSE</t>
  </si>
  <si>
    <t>PRESERVES, STRAWBERRY CAN SHELF STABLE (ALT # 50011)</t>
  </si>
  <si>
    <t>PUDDING, CHOCOLATE RTU TFF CANNED SHELF STABLE (ALT # 50011)</t>
  </si>
  <si>
    <t>PUDDING, VANILLA RTU TFF CAN SHELF STABLE (ALT # 50011)</t>
  </si>
  <si>
    <t>PUMPKIN, SOLID PACK CANNED</t>
  </si>
  <si>
    <t>LIBBYS PUMPKIN</t>
  </si>
  <si>
    <t>SAUCE, CHILI CAN SHELF STABLE</t>
  </si>
  <si>
    <t>RED GOLD</t>
  </si>
  <si>
    <t>SAUCE, TOMATO CAN SHELF STABLE (ALT # 50011)</t>
  </si>
  <si>
    <t>SAUERKRAUT, SHRED PAIL REF</t>
  </si>
  <si>
    <t>2 GA</t>
  </si>
  <si>
    <t>TOMATILLO, CRUSHED GREEN CANNED IMPORTED MEXICO</t>
  </si>
  <si>
    <t>TOMATILLO, WHOLE GREEN IN JUICE CANNED (ALT # 50011)</t>
  </si>
  <si>
    <t>TOMATO, DICED 1" IN JUICE PEELED CANNED CALIFORNIA (ALT # 50011)</t>
  </si>
  <si>
    <t>TOMATO, DICED 3/4" FIRE ROASTED IN JUICE PEELED CANNED CALIFORNIA (ALT # 50011)</t>
  </si>
  <si>
    <t>TOMATO, GROUND PEAR IN PUREE PEELED CANNED 1.07 (ALT # 50011)</t>
  </si>
  <si>
    <t>TOMATO, PASTE 26% LIGHT CANNED CALIFORNIA FANCY (ALT # 50011)</t>
  </si>
  <si>
    <t>TOMATO, PUREE HEAVY 1.06 CANNED CALIFORNIA (ALT # 50011)</t>
  </si>
  <si>
    <t>WATER CHESTNUT, SLICED CANNED</t>
  </si>
  <si>
    <t>CHINA</t>
  </si>
  <si>
    <t>MILK, CONDENSED SWEETENED</t>
  </si>
  <si>
    <t>24/14 OZ</t>
  </si>
  <si>
    <t>MILK, EVAPORATED</t>
  </si>
  <si>
    <t>CARNATION</t>
  </si>
  <si>
    <t>24/12 OZ</t>
  </si>
  <si>
    <t>APRICOT, DICED SUN DRIED CALIFORNIA</t>
  </si>
  <si>
    <t>TRAINA</t>
  </si>
  <si>
    <t>5 LB</t>
  </si>
  <si>
    <t>CHERRY, TART DRIED</t>
  </si>
  <si>
    <t>PACKER</t>
  </si>
  <si>
    <t>COCONUT, FLAKE SWEETENED REF (ALT # 50011)</t>
  </si>
  <si>
    <t>AZAR</t>
  </si>
  <si>
    <t>CRANBERRY, DRIED SWEETENED (ALT # 50011)</t>
  </si>
  <si>
    <t>CRAISINS</t>
  </si>
  <si>
    <t>FIG, BLACK MISSION DRIED</t>
  </si>
  <si>
    <t>RAISIN, GOLDEN SEEDLESS</t>
  </si>
  <si>
    <t>24/15 OZ</t>
  </si>
  <si>
    <t>RAISIN, SEEDLESS SELECT (ALT # 50011)</t>
  </si>
  <si>
    <t>TOMATO, SUN DRIED JULIENNE STRIP REF DOMESTIC</t>
  </si>
  <si>
    <t>FOOD COLORING, EGGSHADE LIQUID BOTTLE SHELF STABLE</t>
  </si>
  <si>
    <t>1 QT</t>
  </si>
  <si>
    <t>FOOD COLORING, RED LIQUID BOTTLE SHELF STABLE</t>
  </si>
  <si>
    <t>1 PT</t>
  </si>
  <si>
    <t>EXTRACT, ALMOND IMITATION DOMESTIC BOTTLE SHELF STABLE (ALT # 50011)</t>
  </si>
  <si>
    <t>EXTRACT, LEMON PURE DOMESTIC BOTTLE SHELF STABLE</t>
  </si>
  <si>
    <t>EXTRACT, VANILLA IMITATION</t>
  </si>
  <si>
    <t>1 GA</t>
  </si>
  <si>
    <t>CORNMEAL, YELLOW MEDIUM ENRICHED BAG (ALT # 50011)</t>
  </si>
  <si>
    <t>AUNT JEMIMA</t>
  </si>
  <si>
    <t>8/5 LB</t>
  </si>
  <si>
    <t>CRUMB, BREAD PANKO UNTOASTED COARSE BAG (ALT # 50011)</t>
  </si>
  <si>
    <t>KIKKOMAN</t>
  </si>
  <si>
    <t>FLOUR, DARK ALL-PURPOSE ORGANIC WHOLE RYE</t>
  </si>
  <si>
    <t>CENTRAL MILLING COMPANY</t>
  </si>
  <si>
    <t>FLOUR, HOTEL &amp; RESTAURANT ALL-PURPOSE BLEACHED (ALT # 50011)</t>
  </si>
  <si>
    <t>GOLD MEDAL</t>
  </si>
  <si>
    <t>FLOUR, SEMOLINA</t>
  </si>
  <si>
    <t>FLOUR, WHOLE WHEAT STONE GROUND W/O BROMATE</t>
  </si>
  <si>
    <t>SHEPARDS HI-GLUTEN FLOUR</t>
  </si>
  <si>
    <t>SHEPARDS</t>
  </si>
  <si>
    <t>50LB</t>
  </si>
  <si>
    <t>CORNMEAL, YELLOW COARSE BAG ITALIAN STYLE POLENTA</t>
  </si>
  <si>
    <t>GRAIN, BARLEY PEARL (ALT # 50011)</t>
  </si>
  <si>
    <t>GRAIN, BLEND COUSCOUS TRI-COLOR QUINOA RESEALABLE BAG (ALT # 50011)</t>
  </si>
  <si>
    <t>5/28 OZ</t>
  </si>
  <si>
    <t>GRAIN, FARRO SEMI-PEARL ORGANIC (ALT # 50011)</t>
  </si>
  <si>
    <t>AGRIBOSCO</t>
  </si>
  <si>
    <t>2/11 LB</t>
  </si>
  <si>
    <t>GRAIN, QUINOA RED PREWASHED (ALT # 50011)</t>
  </si>
  <si>
    <t>GRAIN, QUINOA WHITE PREWASHED</t>
  </si>
  <si>
    <t>GRAIN, WHEAT BULGUR</t>
  </si>
  <si>
    <t>GRAIN, WHEAT RED HARD BERRY</t>
  </si>
  <si>
    <t>ARTISAN SPECIALTY-FI-UT</t>
  </si>
  <si>
    <t>APPLE JUICE</t>
  </si>
  <si>
    <t>MINUTEMAID</t>
  </si>
  <si>
    <t>24/12OZ</t>
  </si>
  <si>
    <t>JUICE LEMON ULTRA LTLY PASTRZ</t>
  </si>
  <si>
    <t>SUN ORCHAR</t>
  </si>
  <si>
    <t>6/.5GAL</t>
  </si>
  <si>
    <t>JUICE, LEMON NOT-FROM-CONCENTRATE PLASTIC BOTTLE REF (ALT # 50015)</t>
  </si>
  <si>
    <t>SUN ORCHARD</t>
  </si>
  <si>
    <t>JUICE, LIME NOT-FROM-CONCENTRATE PLASTIC BOTTLE REF (ALT # 50011)</t>
  </si>
  <si>
    <t>JUICE, ORANGE 100% LIGHTLY PASTEURIZED NOT-FROM-CONCENTRATE PLASTIC BOTTLE</t>
  </si>
  <si>
    <t>BAKING POWDER, SHAKER</t>
  </si>
  <si>
    <t>32 OZ</t>
  </si>
  <si>
    <t>BAKING POWDER, DOUBLE ACTING</t>
  </si>
  <si>
    <t>CALUMET</t>
  </si>
  <si>
    <t>BAKING SODA, BOX</t>
  </si>
  <si>
    <t>BAKING SODA, SHAKER</t>
  </si>
  <si>
    <t>36 OZ</t>
  </si>
  <si>
    <t>YEAST, BAKER SHELF STABLE INSTANT RED</t>
  </si>
  <si>
    <t>SAF</t>
  </si>
  <si>
    <t>20/1 LB</t>
  </si>
  <si>
    <t>YEAST, NUTRITIONAL SHELF STABLE</t>
  </si>
  <si>
    <t>FRONTIER NATURAL PRODUCTS</t>
  </si>
  <si>
    <t>CANDY, M&amp;M PLAIN BULK</t>
  </si>
  <si>
    <t>M&amp;M'S</t>
  </si>
  <si>
    <t>CANDY, REESES PIECES BULK</t>
  </si>
  <si>
    <t>REESE'S</t>
  </si>
  <si>
    <t>CEREAL, CREAM OF WHEAT BOX SHELF STABLE HOT (ALT # 50011)</t>
  </si>
  <si>
    <t>QUAKER</t>
  </si>
  <si>
    <t>CEREAL, OATMEAL ROLLED OLD FASHIONED CANISTER SHELF STABLE HOT</t>
  </si>
  <si>
    <t>12/42 OZ</t>
  </si>
  <si>
    <t>CEREAL, RICE CRISPY BULK (ALT # 50011)</t>
  </si>
  <si>
    <t>MALT-O-MEAL COMPANY</t>
  </si>
  <si>
    <t>4/32 OZ</t>
  </si>
  <si>
    <t>CHOCOLATE, BAKING BITTERSWEET BLOCK TFF DOMESTIC</t>
  </si>
  <si>
    <t>CALLEBAUT</t>
  </si>
  <si>
    <t>5/5 KG</t>
  </si>
  <si>
    <t>CHOCOLATE, CHIP SEMI SWEET REF 4000 COUNT</t>
  </si>
  <si>
    <t>VAN LEER</t>
  </si>
  <si>
    <t>CHOCOLATE, CHIP WHITE 1000 COUNT</t>
  </si>
  <si>
    <t>GHIRARDELLI CHOCOLATE</t>
  </si>
  <si>
    <t>COCOA, BAKING 12% BUTTERFAT CHOCOLATE</t>
  </si>
  <si>
    <t>CRUMB, GRAHAM CRACKER PLAIN FINE BAG</t>
  </si>
  <si>
    <t>KEEBLER</t>
  </si>
  <si>
    <t>ICING, CHOCOLATE FUDGE RTU (ALT # 50011)</t>
  </si>
  <si>
    <t>ICING, VANILLA CREAM RTU SHELF STABLE ALLERGEN (ALT # 50011)</t>
  </si>
  <si>
    <t>MARSHMALLOW, WHITE MINI (ALT # 50011)</t>
  </si>
  <si>
    <t>KRAFT</t>
  </si>
  <si>
    <t>MIX, BROWNIE FUDGE PHO-FREE ADD WATER COMPLETE (ALT # 50011)</t>
  </si>
  <si>
    <t>MIX, CAKE CHOCOLATE PHO-FREE ADD WATER COMPLETE</t>
  </si>
  <si>
    <t>MIX, CAKE WHITE PHO-FREE ADD WATER COMPLETE (ALT # 50011)</t>
  </si>
  <si>
    <t>PEANUT BUTTER, CREAMY TUB SHELF STABLE (ALT # 50011)</t>
  </si>
  <si>
    <t>SPRINKLES, CHOCOLATE JIMMIES</t>
  </si>
  <si>
    <t>AMBROSIA CHOCOLATE</t>
  </si>
  <si>
    <t>4/6 LB</t>
  </si>
  <si>
    <t>SPRINKLES, RAINBOW JIMMIES (ALT # 50011)</t>
  </si>
  <si>
    <t>FISHER</t>
  </si>
  <si>
    <t>TOPPING, OREO COOKIE PIECE MEDIUM SHELF STABLE BAG</t>
  </si>
  <si>
    <t>OREO</t>
  </si>
  <si>
    <t>ALMOND, SLIVERED BLANCHED SHELL OFF BAG NUT (ALT # 50011)</t>
  </si>
  <si>
    <t>CASHEW, HALF &amp; PIECE ROASTED SALTED SHELL OFF BULK NUT (ALT # 50011)</t>
  </si>
  <si>
    <t>HAZELNUT, WHOLE RAW UNSALTED SHELL OFF BAG NUT FILBERT</t>
  </si>
  <si>
    <t>BAKERS SELECT</t>
  </si>
  <si>
    <t>PEANUT, WHOLE JUMBO ROASTED BLANCHED UNSALTED SHELL OFF BAG NUT</t>
  </si>
  <si>
    <t>POWERS SNACK TIME</t>
  </si>
  <si>
    <t>3/2 LB</t>
  </si>
  <si>
    <t>PECAN, PIECE MEDIUM FANCY UNSALTED RAW SHELL OFF BAG NUT (ALT # 50011)</t>
  </si>
  <si>
    <t>PISTACHIO, KERNEL UNSALTED SHELL OFF RAW BAG NUT (ALT # 50011)</t>
  </si>
  <si>
    <t>WALNUT, HALF &amp; PIECE RAW SHELL OFF REF NUT (ALT # 50011)</t>
  </si>
  <si>
    <t>OIL, CANOLA OLIVE EXTRA VIRGIN 90/10 BLEND SALAD &amp; FRYING PLASTIC JUG (ALT # 50011)</t>
  </si>
  <si>
    <t>OIL, OLIVE EXTRA VIRGIN IMPORTED SALAD &amp; FRYING TIN (ALT # 50011)</t>
  </si>
  <si>
    <t>4/3 LT</t>
  </si>
  <si>
    <t>OIL, PAN COATING SOYBEAN OIL BASED AEROSOL SPRAY (ALT # 50011)</t>
  </si>
  <si>
    <t>6/14 OZ</t>
  </si>
  <si>
    <t>OIL, SESAME DOMESTIC PLASTIC JUG (ALT # 50011)</t>
  </si>
  <si>
    <t>FARMER KING</t>
  </si>
  <si>
    <t>SHORTENING, FRYING &amp; BAKING LARD PORK ANIMAL SOLID CUBE</t>
  </si>
  <si>
    <t>48 LB</t>
  </si>
  <si>
    <t>SHORTENING, FRYING CANOLA LIQUID CLEAR TFF OIL (ALT # 50011)</t>
  </si>
  <si>
    <t>35 LB</t>
  </si>
  <si>
    <t>NOODLE, EGG CURLY 1/2" WIDE SHELF STABLE PASTA</t>
  </si>
  <si>
    <t>NOODLE, RICE STICK MEDIUM SHELF STABLE IMPORTED THAILAND PASTA (ALT # 50011)</t>
  </si>
  <si>
    <t>3 LADIES</t>
  </si>
  <si>
    <t>30/14 OZ</t>
  </si>
  <si>
    <t>PASTA, CAVATAPPI SHELF STABLE (ALT # 50011)</t>
  </si>
  <si>
    <t>PASTA, COUSCOUS ISRAELI SHELF STABLE MIDDLE EASTERN IMPORTED ISRAEL (ALT # 50011)</t>
  </si>
  <si>
    <t>8 LB</t>
  </si>
  <si>
    <t>PASTA, COUSCOUS SHELF STABLE IMPORTED CANADA</t>
  </si>
  <si>
    <t>PASTA, FARFALLE BOW TIE SHELF STABLE (ALT # 50011)</t>
  </si>
  <si>
    <t>PASTA, FETTUCCINE 10" SHELF STABLE (ALT # 50011)</t>
  </si>
  <si>
    <t>PASTA, FETTUCCINE SPINACH 10" SHELF STABLE TFF</t>
  </si>
  <si>
    <t>PASTA GROWER</t>
  </si>
  <si>
    <t>PASTA, FETTUCCINE SPINACH EGG 20" SHELF STABLE (ALT # 50011)</t>
  </si>
  <si>
    <t>PASTA, MACARONI ELBOW SHELF STABLE (ALT # 50011)</t>
  </si>
  <si>
    <t>PASTA, ORZO SHELF STABLE ROSAMARINA (ALT # 50011)</t>
  </si>
  <si>
    <t>PASTA, PENNE BROWN RICE GLUTEN-FREE SHELF STABLE IMPORTED CANADA</t>
  </si>
  <si>
    <t>PASTA, PENNE MINI SHELF STABLE (ALT # 50011)</t>
  </si>
  <si>
    <t>PASTA, PENNE RIGATE WHOLE WHEAT SHELF STABLE (ALT # 50011)</t>
  </si>
  <si>
    <t>PASTA, ROTINI SHELF STABLE SMALL (ALT # 50011)</t>
  </si>
  <si>
    <t>PASTA, ROTINI TRI COLOR SHELF STABLE RAINBOW</t>
  </si>
  <si>
    <t>PASTA, SPAGHETTI 10" SHELF STABLE</t>
  </si>
  <si>
    <t>PASTA, SPAGHETTI 10" WHOLE WHEAT SHELF STABLE</t>
  </si>
  <si>
    <t>PASTA, ZITI CUT SHELF STABLE</t>
  </si>
  <si>
    <t>FLAVORING, ACHIOTE PASTE REF</t>
  </si>
  <si>
    <t>LA PERLA SPICE</t>
  </si>
  <si>
    <t>5/5 LB</t>
  </si>
  <si>
    <t>RED MISO PASTE</t>
  </si>
  <si>
    <t>FLAVORING, CURRY RED PASTE SHELF STABLE IMPORTED THAILAND (ALT # 50011)</t>
  </si>
  <si>
    <t>MAEPLOY</t>
  </si>
  <si>
    <t>12/35 OZ</t>
  </si>
  <si>
    <t>FLAVORING, SESAME TAHINI PASTE CARTON SHELF STABLE IMPORTED ISRAEL</t>
  </si>
  <si>
    <t>PASTE, RED PEP GOCHUJAN</t>
  </si>
  <si>
    <t>CJ FOODS</t>
  </si>
  <si>
    <t>4/3KG</t>
  </si>
  <si>
    <t>PASTE, TAMARIND FAT-FREE CHOLESTEROL-FREE (ALT # 50011)</t>
  </si>
  <si>
    <t>JACK HUA</t>
  </si>
  <si>
    <t>50/1 LB</t>
  </si>
  <si>
    <t>RICE, ARBORIO RAW SUPERFINO IMPORTED ITALY</t>
  </si>
  <si>
    <t>15/1 KG</t>
  </si>
  <si>
    <t>RICE, BASMATI</t>
  </si>
  <si>
    <t>BOMBAY PAVILION</t>
  </si>
  <si>
    <t>RICE, BASMATI RAW (ALT # 50011)</t>
  </si>
  <si>
    <t>RICE, BLACK CHINESE FORBIDDEN</t>
  </si>
  <si>
    <t>LOTUS FOODS</t>
  </si>
  <si>
    <t>RICE, BROWN LONG GRAIN PARBOILED (ALT # 50011)</t>
  </si>
  <si>
    <t>RICE, JASMINE RAW IMPORTED THAILAND (ALT # 50011)</t>
  </si>
  <si>
    <t>AMBROSIA IMPORTED FOOD SPECIALTIES</t>
  </si>
  <si>
    <t>RICE, LONG GRAIN PARBOILED (ALT # 50011)</t>
  </si>
  <si>
    <t>RICE, SUSHI HOMAI</t>
  </si>
  <si>
    <t>RICE, WHITE SUSHI RAW</t>
  </si>
  <si>
    <t>RICE, WILD 100% GRADE A INTERNATIONAL (ALT # 50011)</t>
  </si>
  <si>
    <t>UNCLE BEN'S</t>
  </si>
  <si>
    <t>HORSERADISH, XTRA HOT</t>
  </si>
  <si>
    <t>BEAVER</t>
  </si>
  <si>
    <t>12/32OZ</t>
  </si>
  <si>
    <t>KETCHUP, TOMATO FANCY 33% DISPENSER POUCH SHELF STABLE (ALT # 50011)</t>
  </si>
  <si>
    <t>HEINZ</t>
  </si>
  <si>
    <t>2/1.5 GA</t>
  </si>
  <si>
    <t>MAYONNAISE, POUCH DISPENSER SHELF STABLE (ALT # 50011)</t>
  </si>
  <si>
    <t>MAYONNAISE, REAL PAIL SHELF STABLE (ALT # 50011)</t>
  </si>
  <si>
    <t>30 LB</t>
  </si>
  <si>
    <t>MAYONNAISE, REAL SHELF STABLE (ALT # 50011)</t>
  </si>
  <si>
    <t>MUSTARD, BROWN SPICY WHOLE GRAIN CAN SHELF STABLE IMPORTED FRANCE (ALT # 50011)</t>
  </si>
  <si>
    <t>6/8.6 LB</t>
  </si>
  <si>
    <t>MUSTARD, DIJON PLASTIC JAR SHELF STABLE CLASSIC (ALT # 50011)</t>
  </si>
  <si>
    <t>GREY POUPON</t>
  </si>
  <si>
    <t>6/48 OZ</t>
  </si>
  <si>
    <t>MUSTARD, YELLOW DISPENSER POUCH SHELF STABLE (ALT # 50011)</t>
  </si>
  <si>
    <t>MUSTARD, YELLOW PLASTIC JAR SHELF STABLE (ALT # 50011)</t>
  </si>
  <si>
    <t>RELISH, PICKLE SWEET PLASTIC JAR SHELF STABLE</t>
  </si>
  <si>
    <t>SAUCE, BBQ PLASTIC JUG SHELF STABLE ORIGINAL (ALT # 50011)</t>
  </si>
  <si>
    <t>SWEET BABY RAY'S</t>
  </si>
  <si>
    <t>SAUCE, CHILI GARLIC PLASTIC BOTTLE SHELF STABLE (ALT # 50011)</t>
  </si>
  <si>
    <t>HUY FONG FOODS</t>
  </si>
  <si>
    <t>3/136 OZ</t>
  </si>
  <si>
    <t>SAUCE, CHILI SRIRACHA SQUEEZE BOTTLE SHELF STABLE (ALT # 50011)</t>
  </si>
  <si>
    <t>SAUCE, CHILI SWEET GLASS BOTTLE SHELF STABLE (ALT # 50011)</t>
  </si>
  <si>
    <t>12/32 OZ</t>
  </si>
  <si>
    <t>SAUCE, FISH GLASS BOTTLE SHELF STABLE (ALT # 50011)</t>
  </si>
  <si>
    <t>SQUID</t>
  </si>
  <si>
    <t>12/25 OZ</t>
  </si>
  <si>
    <t>SAUCE, HOISIN CAN SHELF STABLE (ALT # 50011)</t>
  </si>
  <si>
    <t>LEE KUM KEE</t>
  </si>
  <si>
    <t>SAUCE, HOT GLASS BOTTLE SHELF STABLE ORIGINAL (ALT # 50011)</t>
  </si>
  <si>
    <t>CHOLULA</t>
  </si>
  <si>
    <t>12/12 OZ</t>
  </si>
  <si>
    <t>TABASCO</t>
  </si>
  <si>
    <t>SAUCE, HOT RED PLASTIC JUG SHELF STABLE ORIGINAL (ALT # 50011)</t>
  </si>
  <si>
    <t>FRANKS</t>
  </si>
  <si>
    <t>SAUCE, OYSTER SHELF STABLE (ALT # 50011)</t>
  </si>
  <si>
    <t>PANDA</t>
  </si>
  <si>
    <t>SAUCE, PLUM CAN SHELF STABLE (ALT # 50011)</t>
  </si>
  <si>
    <t>KOON CHUN</t>
  </si>
  <si>
    <t>SAUCE, SOY PAIL SHELF STABLE</t>
  </si>
  <si>
    <t>SAUCE, SOY PLASTIC JUG SHELF STABLE (ALT # 50011)</t>
  </si>
  <si>
    <t>SAUCE, SOY TAMARI GLUTEN-FREE PLASTIC JUG SHELF STABLE</t>
  </si>
  <si>
    <t>SAUCE, STEAK 57 GLASS BOTTLE SHELF STABLE (ALT # 50011)</t>
  </si>
  <si>
    <t>24/5 OZ</t>
  </si>
  <si>
    <t>SAUCE, STEAK A-1 GLASS BOTTLE SHELF STABLE (ALT # 50011)</t>
  </si>
  <si>
    <t>A1</t>
  </si>
  <si>
    <t>12/10 OZ</t>
  </si>
  <si>
    <t>SAUCE, WORCESTERSHIRE PLASTIC JUG SHELF STABLE</t>
  </si>
  <si>
    <t>LEA &amp; PERRINS</t>
  </si>
  <si>
    <t>3/1 GA</t>
  </si>
  <si>
    <t>SEED, PUMPKIN RAW UNSALTED REF PEPITA NUT (ALT # 50011)</t>
  </si>
  <si>
    <t>SUNFLOWER SEED, SALTED ROASTED KERNEL SHELL OFF BAG NUT</t>
  </si>
  <si>
    <t>WESTERN NUT</t>
  </si>
  <si>
    <t>ADDITIVE, XANTHAN GUM ARTISTRE SHELF STABLE</t>
  </si>
  <si>
    <t>ARTISTRE-FI-UT</t>
  </si>
  <si>
    <t>GLUTEN, POWDER IMPORTED &amp; DOMESTIC BAG SHELF STABLE</t>
  </si>
  <si>
    <t>MANILDRA MILLING</t>
  </si>
  <si>
    <t>MIX, DRESSING RANCH BULK TUB</t>
  </si>
  <si>
    <t>HIDDEN VALLEY</t>
  </si>
  <si>
    <t>SALT, CURING PINK CERTIFIED 6.25% NITRITE BAG</t>
  </si>
  <si>
    <t>2.2 LB</t>
  </si>
  <si>
    <t>SALT, SEA CALIFORNIA FLAKE BAG (ALT # 50011)</t>
  </si>
  <si>
    <t>DIAMOND CRYSTAL</t>
  </si>
  <si>
    <t>SALT, SEA GROUND COARSE (ALT # 50011)</t>
  </si>
  <si>
    <t>MORTON SALT</t>
  </si>
  <si>
    <t>12/17.6 OZ</t>
  </si>
  <si>
    <t>SEASONING, CAJUN GRANULATED PLASTIC SHAKER SHELF STABLE SPICE (ALT # 50011)</t>
  </si>
  <si>
    <t>22 OZ</t>
  </si>
  <si>
    <t>SEASONING, HERB DE PROVENCE SHELF STABLE SPICE</t>
  </si>
  <si>
    <t>DURKEE</t>
  </si>
  <si>
    <t>5.5 OZ</t>
  </si>
  <si>
    <t>SEASONING, ITALIAN SHELF STABLE SPICE (ALT # 50011)</t>
  </si>
  <si>
    <t>28 OZ</t>
  </si>
  <si>
    <t>SEASONING, JAMAICAN JERK PLASTIC SHAKER SHELF STABLE SPICE</t>
  </si>
  <si>
    <t>25 OZ</t>
  </si>
  <si>
    <t>SEASONING, LEMON PEPPER PLASTIC SHAKER SHELF STABLE SPICE</t>
  </si>
  <si>
    <t>SEASONING, PICKLING BLEND SHELF STABLE SPICE</t>
  </si>
  <si>
    <t>14 OZ</t>
  </si>
  <si>
    <t>SEASONING, SEAFOOD SHELF STABLE SPICE</t>
  </si>
  <si>
    <t>OLD BAY</t>
  </si>
  <si>
    <t>16 OZ</t>
  </si>
  <si>
    <t>SPICE, ALLSPICE GROUND SHELF STABLE SEASONING</t>
  </si>
  <si>
    <t>SPICE, ANISE SEED WHOLE SHELF STABLE SEASONING</t>
  </si>
  <si>
    <t>No Pr</t>
  </si>
  <si>
    <t>SPICE, ANISE STAR DRIED BAG SHELF STABLE SEASONING</t>
  </si>
  <si>
    <t>8 OZ</t>
  </si>
  <si>
    <t>SPICE, BASIL LEAF DRIED BOX SHELF STABLE SEASONING (ALT # 50011)</t>
  </si>
  <si>
    <t>26 OZ</t>
  </si>
  <si>
    <t>SPICE, BAY LEAF WHOLE DRIED PLASTIC JUG SHELF STABLE SEASONING</t>
  </si>
  <si>
    <t>12 OZ</t>
  </si>
  <si>
    <t>SPICE, CARAWAY SEED WHOLE PLASTIC SHAKER SHELF STABLE SEASONING</t>
  </si>
  <si>
    <t>SPICE, CARDAMOM GROUND SHELF STABLE SEASONING</t>
  </si>
  <si>
    <t>15 OZ</t>
  </si>
  <si>
    <t>SPICE, CELERY SALT SHELF STABLE SEASONING</t>
  </si>
  <si>
    <t>35 OZ</t>
  </si>
  <si>
    <t>SPICE, CELERY SEED WHOLE SHELF STABLE SEASONING (ALT # 50011)</t>
  </si>
  <si>
    <t>SPICE, CHILI POWDER MILD PLASTIC JUG SHELF STABLE SEASONING (ALT # 50011)</t>
  </si>
  <si>
    <t>SPICE, CINNAMON GROUND PLASTIC JUG SHELF STABLE SEASONING</t>
  </si>
  <si>
    <t>SPICE, CINNAMON STICK 2.75" SHELF STABLE SEASONING</t>
  </si>
  <si>
    <t>SPICE, CLOVE GROUND SHELF STABLE SEASONING</t>
  </si>
  <si>
    <t>SPICE, CLOVE WHOLE PLASTIC SHAKER SHELF STABLE SEASONING</t>
  </si>
  <si>
    <t>11 OZ</t>
  </si>
  <si>
    <t>SPICE, CORIANDER GROUND SHELF STABLE SEASONING (ALT # 50011)</t>
  </si>
  <si>
    <t>SPICE, CORIANDER SEED WHOLE SHELF STABLE SEASONING (ALT # 50011)</t>
  </si>
  <si>
    <t>SPICE, CREAM OF TARTAR POWDER PLASTIC SHAKER SHELF STABLE SEASONING</t>
  </si>
  <si>
    <t>SPICE, CUMIN GROUND PLASTIC JUG SHELF STABLE SEASONING (ALT # 50011)</t>
  </si>
  <si>
    <t>SPICE, CUMIN SEED WHOLE PLASTIC SHAKER SHELF STABLE SEASONING</t>
  </si>
  <si>
    <t>SPICE, CURRY POWDER PLASTIC SHAKER SHELF STABLE SEASONING (ALT # 50011)</t>
  </si>
  <si>
    <t>SPICE, DILL WEED PLASTIC SHELF STABLE SEASONING (ALT # 50011)</t>
  </si>
  <si>
    <t>SPICE, FENNEL SEED WHOLE SHELF STABLE SEASONING</t>
  </si>
  <si>
    <t>SPICE, GARLIC GRANULATED PLASTIC JUG SHELF STABLE SEASONING (ALT # 50011)</t>
  </si>
  <si>
    <t>7.25 LB</t>
  </si>
  <si>
    <t>SPICE, GARLIC MINCED</t>
  </si>
  <si>
    <t>SPICE, GINGER GROUND PLASTIC SHAKER SHELF STABLE SEASONING (ALT # 50011)</t>
  </si>
  <si>
    <t>SPICE, GUMBO FILE POWDER SHELF STABLE SEASONING</t>
  </si>
  <si>
    <t>SPICE, MINCED ONION</t>
  </si>
  <si>
    <t>SPICE, MUSTARD GROUND PLASTIC SHAKER SHELF STABLE SEASONING</t>
  </si>
  <si>
    <t>SPICE, MUSTARD SEED WHOLE SHELF STABLE SEASONING (ALT # 50011)</t>
  </si>
  <si>
    <t>23 OZ</t>
  </si>
  <si>
    <t>SPICE, NUTMEG GROUND PLASTIC SHAKER SHELF STABLE SEASONING</t>
  </si>
  <si>
    <t>SPICE, ONION GRANULATED PLASTIC JUG SHELF STABLE SEASONING (ALT # 50011)</t>
  </si>
  <si>
    <t>SPICE, OREGANO LEAF DRIED PLASTIC JUG SHELF STABLE SEASONING (ALT # 50011)</t>
  </si>
  <si>
    <t>24 OZ</t>
  </si>
  <si>
    <t>SPICE, PAPRIKA GROUND SMOKED PLASTIC BOTTLE SHELF STABLE SEASONING (ALT # 50011)</t>
  </si>
  <si>
    <t>MCCORMICK</t>
  </si>
  <si>
    <t>6/17 OZ</t>
  </si>
  <si>
    <t>SPICE, PAPRIKA SPANISH GROUND PLASTIC JUG SHELF STABLE SEASONING (ALT # 50011)</t>
  </si>
  <si>
    <t>SPICE, PEPPER BLACK CRACKED PLASTIC JUG 8M</t>
  </si>
  <si>
    <t>SPICE, PEPPER BLACK GROUND COARSE PLASTIC JUG 12M</t>
  </si>
  <si>
    <t>SPICE, PEPPER BLACK GROUND PLASTIC JUG 20M TABLE/RESTAURANT GRIND (ALT # 50011)</t>
  </si>
  <si>
    <t>SPICE, PEPPER BLACK WHOLE PLASTIC SHAKER (ALT # 50011)</t>
  </si>
  <si>
    <t>18 OZ</t>
  </si>
  <si>
    <t>SPICE, PEPPER CAYENNE GROUND PLASTIC SHAKER SHELF STABLE SEASONING (ALT # 50011)</t>
  </si>
  <si>
    <t>SPICE, PEPPER CHILI ALEPPO CRUSHED JAR SHELF STABLE IMPORTED TURKEY SEASONI</t>
  </si>
  <si>
    <t>D'ALLESANDRO-FI-UT</t>
  </si>
  <si>
    <t>SPICE, PEPPER RED CRUSHED PLASTIC JUG SHELF STABLE SEASONING (ALT # 50011)</t>
  </si>
  <si>
    <t>3.75 LB</t>
  </si>
  <si>
    <t>SPICE, PEPPER WHITE GROUND PLASTIC SHAKER</t>
  </si>
  <si>
    <t>SPICE, POPPY SEED WHOLE SHELF STABLE SEASONING</t>
  </si>
  <si>
    <t>20 OZ</t>
  </si>
  <si>
    <t>SPICE, ROSEMARY LEAF DRIED PLASTIC SHAKER SHELF STABLE SEASONING</t>
  </si>
  <si>
    <t>6 OZ</t>
  </si>
  <si>
    <t>SAFFRON</t>
  </si>
  <si>
    <t>1 OZ</t>
  </si>
  <si>
    <t>SPICE, SAGE LEAF RUBBED PLASTIC BOTTLE SHELF STABLE SEASONING</t>
  </si>
  <si>
    <t>SPICE, SESAME SEED BLACK WHOLE PLASTIC SHAKER SHELF STABLE SEASONING (ALT # 50011)</t>
  </si>
  <si>
    <t>19 OZ</t>
  </si>
  <si>
    <t>SPICE, SESAME SEED WHOLE PLASTIC SHAKER SHELF STABLE SEASONING (ALT # 50011)</t>
  </si>
  <si>
    <t>SPICE, SUMAC GROUND PLASTIC JAR SHELF STABLE IMPORTED TURKEY SEASONING</t>
  </si>
  <si>
    <t>SPICE, THYME LEAF DRIED PLASTIC BOTTLE SHELF STABLE SEASONING (ALT # 50011)</t>
  </si>
  <si>
    <t>33 OZ</t>
  </si>
  <si>
    <t>SPICE, TURMERIC GROUND PLASTIC SHAKER SHELF STABLE SEASONING (ALT # 50011)</t>
  </si>
  <si>
    <t>HONEY, CLOVER PLASTIC JUG SHELF STABLE GRADE A (ALT # 50011)</t>
  </si>
  <si>
    <t>MOLASSES, LIGHT UNSULPHURED PLASTIC JUG (ALT # 50011)</t>
  </si>
  <si>
    <t>GRANDMAS MOLASSES</t>
  </si>
  <si>
    <t>4/128 OZ</t>
  </si>
  <si>
    <t>SUGAR, BROWN LIGHT CRYSTAL BEET (ALT # 50011)</t>
  </si>
  <si>
    <t>WHITE SATIN</t>
  </si>
  <si>
    <t>SUGAR, POWDERED CONFECTIONER 10X BEET</t>
  </si>
  <si>
    <t>SUGAR, SANDING CRYSTAL WHITE (ALT # 50011)</t>
  </si>
  <si>
    <t>SUGAR, WHITE EXTRA FINE CANE (ALT # 50011)</t>
  </si>
  <si>
    <t>SYRUP, CORN LIGHT PLASTIC JUG</t>
  </si>
  <si>
    <t>SYRUP, MAPLE PURE GRADE A DARK AMBER PLASTIC JUG SHELF STABLE</t>
  </si>
  <si>
    <t>MAPLE GROVE FARMS OF VERMONT</t>
  </si>
  <si>
    <t>SYRUP, PANCAKE MAPLE FLAVORED PLASTIC JUG SHELF STABLE ORIGINAL</t>
  </si>
  <si>
    <t>LOG CABIN SYRUP</t>
  </si>
  <si>
    <t>CORN STARCH, BULK</t>
  </si>
  <si>
    <t>MIX, GELATIN UNFLAVORED GRANULATED CANISTER SHELF STABLE</t>
  </si>
  <si>
    <t>KNOX</t>
  </si>
  <si>
    <t>VINEGAR, APPLE CIDER 4% ALCOHOL DOMESTIC PLASTIC JUG (ALT # 50011)</t>
  </si>
  <si>
    <t>VINEGAR, BALSAMIC 1.5% ALCOHOL IMPORTED ITALY PLASTIC JUG (ALT # 50011)</t>
  </si>
  <si>
    <t>MONARI FEDERZONI</t>
  </si>
  <si>
    <t>2/5 LT</t>
  </si>
  <si>
    <t>VINEGAR, BALSAMIC WHITE IMPORTED ITALY PLASTIC (ALT # 50011)</t>
  </si>
  <si>
    <t>VINEGAR, CHAMPAGNE IMPORTED FRANCE</t>
  </si>
  <si>
    <t>VINEGAR, DISTILLED WHITE DOMESTIC 50 GRAIN PLASTIC JUG (ALT # 50011)</t>
  </si>
  <si>
    <t>VINEGAR, RICE IMPORTED JAPAN PLASTIC (ALT # 50011)</t>
  </si>
  <si>
    <t>NAKANO</t>
  </si>
  <si>
    <t>VINEGAR, SHERRY IMPORTED SPAIN GLASS BOTTLE</t>
  </si>
  <si>
    <t>RYKOFF-SEXTON INTERNATIONAL GOLD</t>
  </si>
  <si>
    <t>12/16.75 OZ</t>
  </si>
  <si>
    <t>VINEGAR, WINE RED (ALT # 50011)</t>
  </si>
  <si>
    <t>FOUR MONKS</t>
  </si>
  <si>
    <t>VINEGAR, WINE WHITE PLASTIC (ALT # 50011)</t>
  </si>
  <si>
    <t>WINE, COOKING RICE MIRIN SWEET PLASTIC (ALT # 50011)</t>
  </si>
  <si>
    <t>6/60 OZ</t>
  </si>
  <si>
    <t>Sherry Cooking Wine Sysco</t>
  </si>
  <si>
    <t>Gal</t>
  </si>
  <si>
    <t>WHITE WINE</t>
  </si>
  <si>
    <t>ALBERTSON</t>
  </si>
  <si>
    <t xml:space="preserve">5 L </t>
  </si>
  <si>
    <t>WINE, COOKING BURGUNDY</t>
  </si>
  <si>
    <t>WINE, COOKING RED</t>
  </si>
  <si>
    <t>PAUL DUPREE</t>
  </si>
  <si>
    <t>CARAMEL SYRUP</t>
  </si>
  <si>
    <t>STARBUCKS</t>
  </si>
  <si>
    <t>4/63OZ</t>
  </si>
  <si>
    <t>LIQUID SMOKE</t>
  </si>
  <si>
    <t>1 GAL</t>
  </si>
  <si>
    <t>RICE HOMAI</t>
  </si>
  <si>
    <t>SEAWD SALAD WAKAME</t>
  </si>
  <si>
    <t>SEAWEED, DRY SHT IMP JPN</t>
  </si>
  <si>
    <t>YAKI-NORI-SG</t>
  </si>
  <si>
    <t>50 EA</t>
  </si>
  <si>
    <t>SEED, HEMP WHOLE RAW UNSALTED SHELL OFF ORGANIC PLASTIC JUG NUT</t>
  </si>
  <si>
    <t>MANITOBA HARVEST</t>
  </si>
  <si>
    <t>SHELL, TACO CORN YELLOW 6" GLUTEN-FREE HARD SHELF STABLE TORTILLA (ALT # 50011)</t>
  </si>
  <si>
    <t>MANUELS</t>
  </si>
  <si>
    <t>200 EA</t>
  </si>
  <si>
    <t>SPICE, WASABI POWDER BAG SHELF STABLE SEASONING</t>
  </si>
  <si>
    <t>MASTER CHEF/GIANT UNION</t>
  </si>
  <si>
    <t>RAMEN CONCENTRATE-ALL</t>
  </si>
  <si>
    <t>4/CS</t>
  </si>
  <si>
    <t>PEPPER, CHILI MORITA DRIED FRESH</t>
  </si>
  <si>
    <t>DRIED PEPPERS</t>
  </si>
  <si>
    <t>MIOLA - SUSHI RICE POWDER</t>
  </si>
  <si>
    <t>MUSHROOM, DRIED</t>
  </si>
  <si>
    <t>NOODLE, CHOW MEIN CRISPY SHELF STABLE PASTA (ALT # 50011)</t>
  </si>
  <si>
    <t>FLAVORING, SMOKE HICKORY LIQUID PLASTIC SHELF STABLE</t>
  </si>
  <si>
    <t>WRIGHT'S</t>
  </si>
  <si>
    <t>GINGER, SLICED PICKLED SWEET PLASTIC</t>
  </si>
  <si>
    <t>HONDASHI BONITO SOUP STOCK</t>
  </si>
  <si>
    <t>OCEANBEAUT</t>
  </si>
  <si>
    <t>KIZAMI PICKLED GINGER</t>
  </si>
  <si>
    <t>OCEAN BEAU</t>
  </si>
  <si>
    <t>EEL SAUCE</t>
  </si>
  <si>
    <t>OCEANBEAU</t>
  </si>
  <si>
    <t>BONITO FISH FLAKE</t>
  </si>
  <si>
    <t>CORN, HUSK DRIED</t>
  </si>
  <si>
    <t>5/16 OZ</t>
  </si>
  <si>
    <t>WHEAT CRACKERS</t>
  </si>
  <si>
    <t>BACON, PORK 14-16 COUNT SHINGLE HARDWOOD SMOKED HONEY CURED RAW REF (ALT # 50021)</t>
  </si>
  <si>
    <t>THOMAS CUISINE MANAGEMENT</t>
  </si>
  <si>
    <t>BACON, PORK END &amp; PIECE DICED CURED RAW FROZEN BAG (ALT # 50021)</t>
  </si>
  <si>
    <t>FARMLAND</t>
  </si>
  <si>
    <t>BACON, PORK REAL END &amp; PIECE RANDOM HARDWOOD SMOKED RAW REF VACUUM-PACK BIT (ALT # 50021)</t>
  </si>
  <si>
    <t>DAILY'S PREMIUM MEATS</t>
  </si>
  <si>
    <t>8/3 LB</t>
  </si>
  <si>
    <t>BEEF SUB, PATTY BURGER MEATLESS BLACK BEAN RAW FROZEN (ALT # 50021)</t>
  </si>
  <si>
    <t>36/4.25 OZ</t>
  </si>
  <si>
    <t>BEEF SUB, PATTY MEATLESS BURGER BLACK BEAN COOKED FROZEN VEGETABLE</t>
  </si>
  <si>
    <t>GARDENBURGER</t>
  </si>
  <si>
    <t>4/12/3.4 OZ</t>
  </si>
  <si>
    <t>BEEF SUB, PATTY MEATLESS VEGETABLE 3 GRAIN COOKED FROZEN VEGGIE BURGER 4.25</t>
  </si>
  <si>
    <t>BEEF, BOTTOM SIRLOIN BUTT TRI TIP CHOICE 185D PEELED RAW REF (ALT # 50021)</t>
  </si>
  <si>
    <t>75 LBA</t>
  </si>
  <si>
    <t>BEEF, BOTTOM SIRLOIN BUTT TRI TIP CHOICE ANGUS 185C RAW REF</t>
  </si>
  <si>
    <t>STOCK YARDS ANGUS BEEF</t>
  </si>
  <si>
    <t>4/17 LBA</t>
  </si>
  <si>
    <t>BEEF, BRISKET CHOICE 120 DECKLE OFF RAW REF SMOKEHOUSE HEAVY</t>
  </si>
  <si>
    <t>IBP-IOWA BEEF PROCESSORS</t>
  </si>
  <si>
    <t>5/10 LB+</t>
  </si>
  <si>
    <t>BEEF, BRISKET FLAT CHOICE 120A RAW REF (ALT # 50021)</t>
  </si>
  <si>
    <t>BEEF, EYE OF ROUND CHOICE ANGUS 171C RAW REF (ALT # 50021)</t>
  </si>
  <si>
    <t>12/5 LBA</t>
  </si>
  <si>
    <t>BEEF, FLANK STEAK 193 RAW REF (ALT # 50021)</t>
  </si>
  <si>
    <t>6/10 LBA</t>
  </si>
  <si>
    <t>BEEF, GROUND 80/20 MEDIUM NATURAL RAW FROZEN GRASS FED (ALT # 50021)</t>
  </si>
  <si>
    <t>STOCK YARDS</t>
  </si>
  <si>
    <t>BEEF, GROUND 81/19 FINE RAW REF CHUB (ALT # 50021)</t>
  </si>
  <si>
    <t>CATTLEMAN'S SELECTION</t>
  </si>
  <si>
    <t>8/10 LBA</t>
  </si>
  <si>
    <t>BEEF, GROUND CHUCK 80/20 ANGUS FINE RAW REF BULK</t>
  </si>
  <si>
    <t>BEEF, PATTY GROUND 80/20 4:1 WIDE .26" THICK RAW IQF FROZEN</t>
  </si>
  <si>
    <t>40/4 OZ</t>
  </si>
  <si>
    <t>BEEF, PHILLY FLAT RIBEYE RAW FROZEN 5 OZ TRADITIONAL SLICED SOLUTION ADDED (ALT # 50021)</t>
  </si>
  <si>
    <t>STEAK EZE</t>
  </si>
  <si>
    <t>32/5 OZ</t>
  </si>
  <si>
    <t>BEEF, RIBEYE 112A LIP-ON RAW REF (replaces 5271275)</t>
  </si>
  <si>
    <t>5/17.5 LBA</t>
  </si>
  <si>
    <t>BEEF, STEAK RIBEYE ROLL 1112 BONELESS SOLUTION ADDED 15% RAW FROZEN</t>
  </si>
  <si>
    <t>28/6 OZ</t>
  </si>
  <si>
    <t>BEEF, TOP INSIDE ROUND CAP-OFF CHOICE 169A RAW REF (ALT # 50021)</t>
  </si>
  <si>
    <t>4/11.75 LBA</t>
  </si>
  <si>
    <t>BISON, GROUND FINE 85/15 LOAF DOMESTIC RAW FROZEN VACUUM-PACK NATURAL</t>
  </si>
  <si>
    <t>BRATWURST, LINK PORK BEER 5.33 OZ 8.5" SKINLESS COOKED FROZEN GUINNESS SAUS</t>
  </si>
  <si>
    <t>ROSE PACKING</t>
  </si>
  <si>
    <t>Corned Beef</t>
  </si>
  <si>
    <t>GRASS FED BEEF PATTIES</t>
  </si>
  <si>
    <t>1/20LB</t>
  </si>
  <si>
    <t>HAM, BONELESS BUFFET FLAT HWP 35% SMOKED HARDWOOD REF 1-DIAMOND PORK (ALT # 50021)</t>
  </si>
  <si>
    <t>PATUXENT FARMS</t>
  </si>
  <si>
    <t>2/9-11 LBA</t>
  </si>
  <si>
    <t>HAM, BONELESS PIT STYLE NATURAL-JUICE SMOKED REF VACUUM-PACK BLACK OAK PORK (ALT # 50021)</t>
  </si>
  <si>
    <t>HILLSHIRE/TYSON</t>
  </si>
  <si>
    <t>2/16 LBA</t>
  </si>
  <si>
    <t>HAM, CAPICOLA SMOKED COOKED REF PORK (ALT # 50021)</t>
  </si>
  <si>
    <t>2/5 LBA</t>
  </si>
  <si>
    <t>HAM, PROSCIUTTO HALF REF ITALIAN STYLE PORK (ALT # 50021)</t>
  </si>
  <si>
    <t>2/5.5 LBA</t>
  </si>
  <si>
    <t>HOT DOG, ALL-BEEF 4:1 6" ROLLER GRILL COOKED FROZEN (ALT # 50021)</t>
  </si>
  <si>
    <t>HOT DOG, ALL-BEEF 5:1 6" ROLLER GRILL COOKED FROZEN</t>
  </si>
  <si>
    <t>LAMB, GROUND DOMESTIC FROZEN</t>
  </si>
  <si>
    <t>LAMB, GROUND FROZEN 80/20 LEAN (ALT # 50021)</t>
  </si>
  <si>
    <t>SUMMIT CREEK LAMB</t>
  </si>
  <si>
    <t>LAMB, LEG 2-DIAMOND BONED-ROLLED-TIED AUSTRALIA (ALT # 50021)</t>
  </si>
  <si>
    <t>PEPPERONI, PORK BEEF SLICED 14-16 COUNT COOKED REF GAS FLUSHED NO CHAR (ALT # 50021)</t>
  </si>
  <si>
    <t>PEPPERONI, PORK BEEF STICK 3" DIAMETER COOKED REF VACUUM-PACK DELI SANDWICH (ALT # 50021)</t>
  </si>
  <si>
    <t>2/4 LBA</t>
  </si>
  <si>
    <t>PORK BUTT BNLS</t>
  </si>
  <si>
    <t>1-70#AVG</t>
  </si>
  <si>
    <t>PORK, BELLY UNSALTED SKINLESS UNSMOKED NATURAL REF IVP</t>
  </si>
  <si>
    <t>PATUXENT FARMS PREMIUM</t>
  </si>
  <si>
    <t>3/8 LBA</t>
  </si>
  <si>
    <t>PORK, BOSTON BUTT CELLAR TRIMMED BONELESS RAW REF BOX 407 (ALT # 50021)</t>
  </si>
  <si>
    <t>4/18.12 LBA</t>
  </si>
  <si>
    <t>PORK, GROUND 80/20 RAW FROZEN</t>
  </si>
  <si>
    <t>PORK, LOIN CC BACK-STRAP-OFF BONELESS RAW FRESH-TO-FROZEN 413</t>
  </si>
  <si>
    <t>SEABOARD FOODS</t>
  </si>
  <si>
    <t>5/8.15 LBA</t>
  </si>
  <si>
    <t>PORK, LOIN CC BACK-STRAP-OFF BONELESS RAW REF 413 (ALT # 50021)</t>
  </si>
  <si>
    <t>PRAIRIE FRESH</t>
  </si>
  <si>
    <t>PORK, LOIN CC BONELESS RAW REF 413</t>
  </si>
  <si>
    <t>6/7 LBA</t>
  </si>
  <si>
    <t>PORK, SHOULDER PICNIC CUSHION BONELESS RAW REF VACUUM-PACK</t>
  </si>
  <si>
    <t>6/5/2 LBA</t>
  </si>
  <si>
    <t>PORK, TENDERLOIN 1.25 LB RAW REF CVP 415</t>
  </si>
  <si>
    <t>6/2/1 LBA</t>
  </si>
  <si>
    <t>PRIME RIB - SYSCO MICRON LUNCHEON</t>
  </si>
  <si>
    <t>SALAMI, HARD PORK BEEF 1/2 STICK 6 LB DRY CURED REF (ALT # 50021)</t>
  </si>
  <si>
    <t>SAUSAGE, ANDOUILLE PORK BEEF ROPE SKINLESS SMOKED COOKED FROZEN (ALT # 50021)</t>
  </si>
  <si>
    <t>HILLSHIRE FARM</t>
  </si>
  <si>
    <t>11 LB</t>
  </si>
  <si>
    <t>SAUSAGE, CHORIZO PORK 4 OZ LINK HOT RAW FROZEN (ALT # 50021)</t>
  </si>
  <si>
    <t>EL PASADO</t>
  </si>
  <si>
    <t>SAUSAGE, ITALIAN HOT 4 OZ LINK PORK RAW FROZEN (ALT # 50021)</t>
  </si>
  <si>
    <t>SAUSAGE, POLISH ROPE NATURAL CASING COOKED PORK BEEF KIELBASA REF BAG</t>
  </si>
  <si>
    <t>SAUSAGE, PORK BULK RAW FROZEN BREAKFAST (ALT # 50021)</t>
  </si>
  <si>
    <t>FALLS BRAND</t>
  </si>
  <si>
    <t>SAUSAGE, PORK PATTY 1.5 OZ 3.25" COOKED IQF FROZEN BREAKFAST (ALT # 50021)</t>
  </si>
  <si>
    <t>JIMMY DEAN</t>
  </si>
  <si>
    <t>SAUSAGE, PORK TRIM LINK 2 OZ COLLAGEN CASING RAW FROZEN BREAKFAST (ALT # 50021)</t>
  </si>
  <si>
    <t>12 LB</t>
  </si>
  <si>
    <t>PORK SPARERIBS</t>
  </si>
  <si>
    <t>20/2.5 LB</t>
  </si>
  <si>
    <t>CHICKEN BREAST 50Z ANTIBOTIC FREE</t>
  </si>
  <si>
    <t>COLEMAN</t>
  </si>
  <si>
    <t>2/5LB</t>
  </si>
  <si>
    <t>Chicken Breast 6oz</t>
  </si>
  <si>
    <t>Red Bird</t>
  </si>
  <si>
    <t>CHICKEN, BREAST 4 OZ BREADED FRITTER HOT &amp; SPICY RAISED-W/O-ANTIBIOTICS RAW (ALT # 50021)</t>
  </si>
  <si>
    <t>TYSON RED LABEL</t>
  </si>
  <si>
    <t>2/20/4 OZ</t>
  </si>
  <si>
    <t>CHICKEN, BREAST AIRLINE SINGLE-LOBE 8 OZ BONE-IN SKIN-ON SOLUTION ADDED 15%</t>
  </si>
  <si>
    <t>TYSON</t>
  </si>
  <si>
    <t>CHICKEN, BREAST DOUBLE-LOBE RANDOM JUMBO BONELESS-SKINLESS RAW REF CVP (ALT # 50021)</t>
  </si>
  <si>
    <t>4/10 LB</t>
  </si>
  <si>
    <t>CHICKEN, BREAST SINGLE-LOBE 5 OZ BONELESS-SKINLESS NATURAL RAW IF FROZEN IC (ALT # 50021)</t>
  </si>
  <si>
    <t>CHICKEN, CHUNK .75-1.25 OZ BATTERED BEER BREAST MEAT PARFRIED FROZEN (ALT # 50021)</t>
  </si>
  <si>
    <t>CHICKEN, QUARTER 60 COUNT BONE-IN SKIN-ON RAISED-W/O-ANTIBIOTICS RAW IQF FR</t>
  </si>
  <si>
    <t>31 LB</t>
  </si>
  <si>
    <t>CHICKEN, QUARTER LEG RANDOM SMALL BONE-IN SKIN-ON RAW REF CVP</t>
  </si>
  <si>
    <t>CHICKEN, TENDERLOIN BREADED MEDIUM SEASONED SOLUTION ADDED PARFRIED STRIP F (ALT # 50021)</t>
  </si>
  <si>
    <t>HERITAGE VALLEY</t>
  </si>
  <si>
    <t>CHICKEN, THIGH MEAT JUMBO BONELESS-SKINLESS RAW REF CVP (ALT # 50021)</t>
  </si>
  <si>
    <t>CHICKEN, WHOLE W/OGIB 14 HD 3-3.25 LB BONE-IN SKIN-ON RAW REF CVP (ALT # 50021)</t>
  </si>
  <si>
    <t>14/3-3.25#A</t>
  </si>
  <si>
    <t>CORN DOG, TURKEY HONEY BATTER 4:1 COOKED FROZEN W/ STICK (ALT # 50021)</t>
  </si>
  <si>
    <t>FOSTER FARMS</t>
  </si>
  <si>
    <t>72/4 OZ</t>
  </si>
  <si>
    <t>GROUND TURKEY</t>
  </si>
  <si>
    <t>2/10#</t>
  </si>
  <si>
    <t>TURKEY, BREAST ROAST SKIN-ON SEASONED SOLUTION ADDED 15% RAW COOK-IN-FOIL F (ALT # 50021)</t>
  </si>
  <si>
    <t>JENNIE-O TURKEY STORE</t>
  </si>
  <si>
    <t>2/10 LBA</t>
  </si>
  <si>
    <t>CATFISH, 7-9 OZ FILLET BONELESS RAW FROZEN USA</t>
  </si>
  <si>
    <t>CLAM, MEAT BABY 300-500 COUNT NATURAL JUICE FROZEN PILLOW PACK IMPORTED CHI</t>
  </si>
  <si>
    <t>PANAPESCA</t>
  </si>
  <si>
    <t>10/1 LB</t>
  </si>
  <si>
    <t>CLAM, SURF CHOPPED RAW FROZEN USA WILD (ALT # 50021)</t>
  </si>
  <si>
    <t>SEA WATCH</t>
  </si>
  <si>
    <t>COD, BATTERED BEER ALASKAN WHITE ALE 2 OZ FILLET RAW IQF FROZEN USA WILD MS (ALT # 50021)</t>
  </si>
  <si>
    <t>COD, PACIFIC 5 OZ LOIN BONELESS-SKINLESS RAW TWICE FROZEN TREATED IMPORTED (ALT # 50021)</t>
  </si>
  <si>
    <t>HARBOR BANKS-T</t>
  </si>
  <si>
    <t>GROUND AHI TUNA</t>
  </si>
  <si>
    <t>HAMACHI, YELLOWTAIL</t>
  </si>
  <si>
    <t>MAHI MAHI, 4 OZ PORTION BONELESS-SKINLESS RAW FROZEN VACUUM-PACK IMPORTED W</t>
  </si>
  <si>
    <t>MUSSEL, BLUE 23-29 COUNT IN SHELL COOKED IQF FROZEN VACUUM-PACK IMPORTED CH (ALT # 50021)</t>
  </si>
  <si>
    <t>OYSTER, SHUCKED SMALL</t>
  </si>
  <si>
    <t>1QT</t>
  </si>
  <si>
    <t>POLLOCK, BATTERED BEER 2-3 OZ OVEN READY FROZEN (ALT # 50021)</t>
  </si>
  <si>
    <t>BLUEWATER/HARBOR BANKS</t>
  </si>
  <si>
    <t>SALMON, ATLANTIC FRESH</t>
  </si>
  <si>
    <t>SALMON, KETA 4 OZ FILLET BONELESS-SKINLESS RAW IQF FROZEN VACUUM-PACK USA W (ALT # 50021)</t>
  </si>
  <si>
    <t>SHRIMP, BATTERED BEER ALE RAW 31-35 ROUND DEVEINED TAIL-OFF IMPORTED FARMED</t>
  </si>
  <si>
    <t>SHRIMP, RAW 16-20 WHITE PEELED-&amp;-DEVEINED TAIL-ON IQF FROZEN IMPORTED ASIA</t>
  </si>
  <si>
    <t>5/2 LB</t>
  </si>
  <si>
    <t>SHRIMP, RAW 26-30 RED PEELED-&amp;-DEVEINED TAIL-OFF IQF FROZEN IMPORTED ARGENT (ALT # 50021)</t>
  </si>
  <si>
    <t>SHRIMP, RAW 26-30 WHITE PEELED-&amp;-DEVEINED TAIL-OFF IQF FROZEN IMPORTED ASIA</t>
  </si>
  <si>
    <t>SHRIMP, RAW 41-50 WHITE PEELED-&amp;-DEVEINED TAIL-OFF IQF FROZEN IMPORTED ASIA</t>
  </si>
  <si>
    <t>SOCKEYE, WILD TAIL</t>
  </si>
  <si>
    <t>TILAPIA, 5-7 OZ FILLET BONELESS DEEP SKINNED RAW IQF FROZEN BULK IMPORTED M</t>
  </si>
  <si>
    <t>HARBOR BANKS-D</t>
  </si>
  <si>
    <t>TROUT R RBW FLT NAT FS SO</t>
  </si>
  <si>
    <t>TUNA YELLOWFIN LOIN</t>
  </si>
  <si>
    <t>2 # PLUS</t>
  </si>
  <si>
    <t>TUNA YK POKE CUBE FZ</t>
  </si>
  <si>
    <t>TUNA, 4 OZ STEAK RAW FROZEN</t>
  </si>
  <si>
    <t>TUNA, AHI POKE DICED</t>
  </si>
  <si>
    <t>4/2.5LB</t>
  </si>
  <si>
    <t>TUNA, LIGHT SKIPJACK FLAKE POUCH IMPORTED SHELF STABLE (ALT # 50011)</t>
  </si>
  <si>
    <t>CHICKEN OF THE SEA INTERNATIONAL</t>
  </si>
  <si>
    <t>6/43 OZ</t>
  </si>
  <si>
    <t>TUNA, YELLOWFIN 4 OZ STEAK BONELESS-SKINLESS RAW FROZEN IVP TREATED IMPORTE</t>
  </si>
  <si>
    <t>RED CRAB</t>
  </si>
  <si>
    <t>BEEF FZ TONGUE</t>
  </si>
  <si>
    <t>OCEANBEAUTY</t>
  </si>
  <si>
    <t>BONE, BEEF MARROW SPLIT 5.5-7.5" 134 RAW FROZEN 16 COUNT</t>
  </si>
  <si>
    <t>10 LBS</t>
  </si>
  <si>
    <t>BONE, CHICKEN BREAST</t>
  </si>
  <si>
    <t>40LBS</t>
  </si>
  <si>
    <t>BONE, PORK FEMUR</t>
  </si>
  <si>
    <t>BONE, PORK NECK WHOLE RAW RAISED-W/O-ANTIBIOTICS FROZEN</t>
  </si>
  <si>
    <t>BEELERS</t>
  </si>
  <si>
    <t>BONE, PORK WHOLE RAW REF</t>
  </si>
  <si>
    <t>DUCK, WHOLE A GRADE</t>
  </si>
  <si>
    <t>MAPLE LEAF FARMS</t>
  </si>
  <si>
    <t>6/4.5-5 LBA</t>
  </si>
  <si>
    <t>KNOCKWURST</t>
  </si>
  <si>
    <t>ASPARAGUS</t>
  </si>
  <si>
    <t>11LB</t>
  </si>
  <si>
    <t>APPLE FUJI XFCY PREMIUM 80/88CT</t>
  </si>
  <si>
    <t>1 CNT</t>
  </si>
  <si>
    <t>APPLE GALA XFCY PREMIUM 80/88CT</t>
  </si>
  <si>
    <t>APPLE GR SMITH XFCY</t>
  </si>
  <si>
    <t>8/5LB</t>
  </si>
  <si>
    <t>AVOCADO HASS RIPE 48CT</t>
  </si>
  <si>
    <t>48 EA</t>
  </si>
  <si>
    <t>BANANA, TURN FRESH REF</t>
  </si>
  <si>
    <t>40 LB</t>
  </si>
  <si>
    <t>BEETS TOPPED SACK</t>
  </si>
  <si>
    <t>BLACKBERRIES 6Z</t>
  </si>
  <si>
    <t>DRISCOLL</t>
  </si>
  <si>
    <t>12 EA</t>
  </si>
  <si>
    <t>BLUEBERRIES 6Z</t>
  </si>
  <si>
    <t>BOK CHOY</t>
  </si>
  <si>
    <t>10LB</t>
  </si>
  <si>
    <t>BROCCOLI FLORRETS SALAD BAR</t>
  </si>
  <si>
    <t>SNOBOY</t>
  </si>
  <si>
    <t>4/3 LB</t>
  </si>
  <si>
    <t>BROCCOLINI</t>
  </si>
  <si>
    <t>18 EA</t>
  </si>
  <si>
    <t>BRUSSELS SPROUTS</t>
  </si>
  <si>
    <t>CABBAGE SHREDDED W/ SEP COLOR</t>
  </si>
  <si>
    <t>CABBAGE, NAPPA</t>
  </si>
  <si>
    <t>CARROTS DICED</t>
  </si>
  <si>
    <t>GRIMMWAY</t>
  </si>
  <si>
    <t>CARROTS JUMBO</t>
  </si>
  <si>
    <t>CARROTS STICK MATCHSTI</t>
  </si>
  <si>
    <t>CAULIFLOWER CELLO 12CT</t>
  </si>
  <si>
    <t>CELERY 24 CT</t>
  </si>
  <si>
    <t>CUCUMBERS 6-7 TOP</t>
  </si>
  <si>
    <t>1 LUG</t>
  </si>
  <si>
    <t>EGGPLANT 18 CT</t>
  </si>
  <si>
    <t>GARLIC, WHITE JUMBO WHOLE CLOVE PEELED BAG FRESH REF</t>
  </si>
  <si>
    <t>GRAPES RED SDLS</t>
  </si>
  <si>
    <t>LUG</t>
  </si>
  <si>
    <t>HERB GINGER ROOT</t>
  </si>
  <si>
    <t>2 LB</t>
  </si>
  <si>
    <t>HERBS BASIL</t>
  </si>
  <si>
    <t>HERBS CHIVES</t>
  </si>
  <si>
    <t>HERBS CILANTRO WSH/TRM</t>
  </si>
  <si>
    <t>4/1 LB</t>
  </si>
  <si>
    <t>HERBS DILL BAG</t>
  </si>
  <si>
    <t>4 OZ</t>
  </si>
  <si>
    <t>HERBS FENNEL</t>
  </si>
  <si>
    <t>HERBS LEMONGRASS</t>
  </si>
  <si>
    <t>HERBS MINT</t>
  </si>
  <si>
    <t>HERBS OREGANO</t>
  </si>
  <si>
    <t>HERBS PARSLEY ITALIAN</t>
  </si>
  <si>
    <t>6 EA</t>
  </si>
  <si>
    <t>HERBS ROSEMARY FRSH</t>
  </si>
  <si>
    <t>HERBS SAGE</t>
  </si>
  <si>
    <t>HERBS SHALLOTS WHL PEELED</t>
  </si>
  <si>
    <t>CHRISRANCH</t>
  </si>
  <si>
    <t>HERBS TARRAGON</t>
  </si>
  <si>
    <t>HERBS THYME BAG</t>
  </si>
  <si>
    <t>KALE CLND/TRMD GRN</t>
  </si>
  <si>
    <t>LEEKS</t>
  </si>
  <si>
    <t>LEMONS CHOICE</t>
  </si>
  <si>
    <t>PACIFIC COAST P</t>
  </si>
  <si>
    <t>LETTUCE ARUGULA WILD</t>
  </si>
  <si>
    <t>TAYLOR FARMS</t>
  </si>
  <si>
    <t>LETTUCE GRN LEAF FLT</t>
  </si>
  <si>
    <t>1 CTN</t>
  </si>
  <si>
    <t>LETTUCE ICEBERG TRIM FOODSERVICE BAG</t>
  </si>
  <si>
    <t>4/6 CT</t>
  </si>
  <si>
    <t>HD</t>
  </si>
  <si>
    <t>LETTUCE ROM LINER</t>
  </si>
  <si>
    <t>LETTUCE SALAD ARCADIAN</t>
  </si>
  <si>
    <t xml:space="preserve">LIMES </t>
  </si>
  <si>
    <t>MELON CANTALOUPE</t>
  </si>
  <si>
    <t>MELON HONEYDEW</t>
  </si>
  <si>
    <t>MELON WATERMELON SDLS</t>
  </si>
  <si>
    <t>1 EA</t>
  </si>
  <si>
    <t>MUSHROOM CRIMINI</t>
  </si>
  <si>
    <t>MUSHROOM MATURE SLCD</t>
  </si>
  <si>
    <t>CHAMPS</t>
  </si>
  <si>
    <t>MUSHROOM PORTABELLA MEDIUM</t>
  </si>
  <si>
    <t>ONION, RED JMB 3" BAG FRESH</t>
  </si>
  <si>
    <t>ONION, YLW SPR COLSL 4 1/2"</t>
  </si>
  <si>
    <t>ONIONS GREEN ICELESS</t>
  </si>
  <si>
    <t>4/2LB</t>
  </si>
  <si>
    <t>ORANGE FANCY 88CT US</t>
  </si>
  <si>
    <t>PEPPER, BELL YELLOW</t>
  </si>
  <si>
    <t>22-28 LB</t>
  </si>
  <si>
    <t xml:space="preserve">PEPPERS GRN BELL </t>
  </si>
  <si>
    <t>PEPPERS JALP LRG</t>
  </si>
  <si>
    <t>PEPPERS Habanero Fresh ref</t>
  </si>
  <si>
    <t>Peppers Poblano</t>
  </si>
  <si>
    <t>PEPPERS RED BELL CH</t>
  </si>
  <si>
    <t>PINEAPPLE TROPICAL GLD</t>
  </si>
  <si>
    <t>DOLE</t>
  </si>
  <si>
    <t>POTATOES RED "B"</t>
  </si>
  <si>
    <t>POTATOES RUSSET BAKER 70 CT</t>
  </si>
  <si>
    <t>POTATOES YUKON GOLDS</t>
  </si>
  <si>
    <t>RADDISHES TOPPED</t>
  </si>
  <si>
    <t>RASPBERRIES 12 CT</t>
  </si>
  <si>
    <t>12 PT</t>
  </si>
  <si>
    <t>SNAP PEAS</t>
  </si>
  <si>
    <t>SPINACH CLND/TRIMMED</t>
  </si>
  <si>
    <t>SPROUTS BEAN BAG</t>
  </si>
  <si>
    <t>SQUASH BUTTERNUT</t>
  </si>
  <si>
    <t>SQUASH YELLOW</t>
  </si>
  <si>
    <t>SQUASH ZUCCHINI</t>
  </si>
  <si>
    <t>STRAWBERRIES</t>
  </si>
  <si>
    <t>8/1 LB</t>
  </si>
  <si>
    <t>TOFU VACPAK XFIRM</t>
  </si>
  <si>
    <t>WESTSOY</t>
  </si>
  <si>
    <t>TOMATOES 2 LYR 5X6 REP</t>
  </si>
  <si>
    <t>60CNT</t>
  </si>
  <si>
    <t>TOMATOES GRP RED BULK</t>
  </si>
  <si>
    <t>TOMATOES ROMA BULK</t>
  </si>
  <si>
    <t>TURNIPS</t>
  </si>
  <si>
    <t>YAMS JUMBO</t>
  </si>
  <si>
    <t>PARSNIPS</t>
  </si>
  <si>
    <t>Micron</t>
  </si>
  <si>
    <t>http://www.onlineconversion.com/weight_volume_cooking.htm</t>
  </si>
  <si>
    <t xml:space="preserve">Recipe: </t>
  </si>
  <si>
    <t>Unit to Weight Converter</t>
  </si>
  <si>
    <t xml:space="preserve">Station: </t>
  </si>
  <si>
    <t xml:space="preserve">Yield: </t>
  </si>
  <si>
    <t>https://www.traditionaloven.com/</t>
  </si>
  <si>
    <t xml:space="preserve">Scale: </t>
  </si>
  <si>
    <t>Portion Size:</t>
  </si>
  <si>
    <t>Grams</t>
  </si>
  <si>
    <t>INGREDIENTS</t>
  </si>
  <si>
    <t>AMOUNTS</t>
  </si>
  <si>
    <t>Extension=Quanitity* Cost</t>
  </si>
  <si>
    <t>QUANTITY</t>
  </si>
  <si>
    <t>UNIT</t>
  </si>
  <si>
    <t>Cost</t>
  </si>
  <si>
    <t>Extension</t>
  </si>
  <si>
    <t>Storeroom PL ()</t>
  </si>
  <si>
    <t>Total</t>
  </si>
  <si>
    <t>Meat PL ()</t>
  </si>
  <si>
    <t>Dairy PL ()</t>
  </si>
  <si>
    <t>ea</t>
  </si>
  <si>
    <t>Produce PL ()</t>
  </si>
  <si>
    <t>Bakery PL ()</t>
  </si>
  <si>
    <t>Frozen PL ()</t>
  </si>
  <si>
    <t xml:space="preserve">Total Cost: </t>
  </si>
  <si>
    <t xml:space="preserve">Sale Price: </t>
  </si>
  <si>
    <t xml:space="preserve">Food Cost: </t>
  </si>
  <si>
    <t>Profit:</t>
  </si>
  <si>
    <t>Profit Margin:</t>
  </si>
  <si>
    <t>Markup:</t>
  </si>
  <si>
    <t>Sub-Recipe #1</t>
  </si>
  <si>
    <t>Sub-Recipe #2</t>
  </si>
  <si>
    <t>Category</t>
  </si>
  <si>
    <t>Total OZ</t>
  </si>
  <si>
    <t>Tortillas</t>
  </si>
  <si>
    <t>CS</t>
  </si>
  <si>
    <t>Fresh Bread</t>
  </si>
  <si>
    <t>BAG</t>
  </si>
  <si>
    <t>$Full</t>
  </si>
  <si>
    <t>Cheese</t>
  </si>
  <si>
    <t>LB</t>
  </si>
  <si>
    <t>Price</t>
  </si>
  <si>
    <t>Dairy</t>
  </si>
  <si>
    <t>Egg</t>
  </si>
  <si>
    <t xml:space="preserve"> $Full </t>
  </si>
  <si>
    <t>Bread</t>
  </si>
  <si>
    <t>Frozen Baked Goods</t>
  </si>
  <si>
    <t>Frozen Fruit</t>
  </si>
  <si>
    <t>Frozen Veggies</t>
  </si>
  <si>
    <t>Potato</t>
  </si>
  <si>
    <t>Specialty</t>
  </si>
  <si>
    <t>Base</t>
  </si>
  <si>
    <t>Bean</t>
  </si>
  <si>
    <t>Canned Goods</t>
  </si>
  <si>
    <t>Canned Milk</t>
  </si>
  <si>
    <t>Dried Fruit</t>
  </si>
  <si>
    <t>Dye</t>
  </si>
  <si>
    <t>Extract</t>
  </si>
  <si>
    <t>Flour</t>
  </si>
  <si>
    <t>Grain</t>
  </si>
  <si>
    <t>Juice</t>
  </si>
  <si>
    <t>Leavening Agent</t>
  </si>
  <si>
    <t>MISC Baking</t>
  </si>
  <si>
    <t>Nut</t>
  </si>
  <si>
    <t>Oil</t>
  </si>
  <si>
    <t>Pasta</t>
  </si>
  <si>
    <t>Paste</t>
  </si>
  <si>
    <t>Rice</t>
  </si>
  <si>
    <t>Sauce</t>
  </si>
  <si>
    <t>Seed</t>
  </si>
  <si>
    <t>Spice</t>
  </si>
  <si>
    <t>Sweetners</t>
  </si>
  <si>
    <t>Thickners</t>
  </si>
  <si>
    <t>Vinegar</t>
  </si>
  <si>
    <t>Wine</t>
  </si>
  <si>
    <t>Yield %</t>
  </si>
  <si>
    <t>OZ Yield</t>
  </si>
  <si>
    <t>Meat</t>
  </si>
  <si>
    <t>Poultry</t>
  </si>
  <si>
    <t>Seafood</t>
  </si>
  <si>
    <t>X</t>
  </si>
  <si>
    <t>CS/EA</t>
  </si>
  <si>
    <t>Produce</t>
  </si>
  <si>
    <t>Inventory</t>
  </si>
  <si>
    <t>Description</t>
  </si>
  <si>
    <t>Product</t>
  </si>
  <si>
    <t>Units</t>
  </si>
  <si>
    <t>Full</t>
  </si>
  <si>
    <t>Group</t>
  </si>
  <si>
    <t>CUP, BAKING 2X2" PAPER BROWN LOUTS LARGE PAN LINER (ALT # 50301)</t>
  </si>
  <si>
    <t>BROOKLACE</t>
  </si>
  <si>
    <t>10/250 EA</t>
  </si>
  <si>
    <t>$141.97 CS</t>
  </si>
  <si>
    <t>1 Store Room</t>
  </si>
  <si>
    <t>BOARD, CAKE FULL SHEET CARDBOARD CORRUGATED COATED BRIGHT WHITE GREASE RESI</t>
  </si>
  <si>
    <t>SOUTHERN CHAMPION TRAY</t>
  </si>
  <si>
    <t>CUP, BAKING 2X1.25" PAPER DRY WAX WHITE FLUTED PAN LINER (ALT # 50301)</t>
  </si>
  <si>
    <t>PATERSON</t>
  </si>
  <si>
    <t>20/500 EA</t>
  </si>
  <si>
    <t>$44.86 CS</t>
  </si>
  <si>
    <t>$19.85 CS</t>
  </si>
  <si>
    <t>$46.30 CS</t>
  </si>
  <si>
    <t>$57.81 CS</t>
  </si>
  <si>
    <t>$60.45 CS</t>
  </si>
  <si>
    <t>$55.99 CS</t>
  </si>
  <si>
    <t>$171.93 CS</t>
  </si>
  <si>
    <t>$36.23 CS</t>
  </si>
  <si>
    <t>$48.95 CS</t>
  </si>
  <si>
    <t>$67.73 CS</t>
  </si>
  <si>
    <t>$55.68 CS</t>
  </si>
  <si>
    <t>$77.35 CS</t>
  </si>
  <si>
    <t>$86.47 CS</t>
  </si>
  <si>
    <t>$140.98 CS</t>
  </si>
  <si>
    <t>$59.02 CS</t>
  </si>
  <si>
    <t>PAN, STEAMTABLE FOIL FULL SIZE 2.18"D RECTANGLE MEDIUM ALUMINUM</t>
  </si>
  <si>
    <t>PACTIV</t>
  </si>
  <si>
    <t>40 EA</t>
  </si>
  <si>
    <t>$26.84 CS</t>
  </si>
  <si>
    <t>$8.29 EA</t>
  </si>
  <si>
    <t>$3.27 EA</t>
  </si>
  <si>
    <t>$15.29 EA</t>
  </si>
  <si>
    <t>$21.33 CS</t>
  </si>
  <si>
    <t>BOARD, CAKE 1/2 SHEET CARDBOARD CORRUGATED WHITE SINGLE WALL</t>
  </si>
  <si>
    <t>WHALEN PACKAGING</t>
  </si>
  <si>
    <t>100 EA</t>
  </si>
  <si>
    <t>2 Store Room</t>
  </si>
  <si>
    <t>$21.15 CS</t>
  </si>
  <si>
    <t>$16.31 CS</t>
  </si>
  <si>
    <t>$54.38 CS</t>
  </si>
  <si>
    <t>$9.28 EA</t>
  </si>
  <si>
    <t>$5.53 EA</t>
  </si>
  <si>
    <t>$60.04 CS</t>
  </si>
  <si>
    <t>$29.46 CS</t>
  </si>
  <si>
    <t>$20.33 CS</t>
  </si>
  <si>
    <t>$51.70 CS</t>
  </si>
  <si>
    <t>$25.55 CS</t>
  </si>
  <si>
    <t>$51.83 CS</t>
  </si>
  <si>
    <t>$37.73 CS</t>
  </si>
  <si>
    <t>$92.52 CS</t>
  </si>
  <si>
    <t>$35.95 CS</t>
  </si>
  <si>
    <t>$54.93 CS</t>
  </si>
  <si>
    <t>$18.22 CS</t>
  </si>
  <si>
    <t>$17.10 CS</t>
  </si>
  <si>
    <t>$29.23 CS</t>
  </si>
  <si>
    <t>$31.56 CS</t>
  </si>
  <si>
    <t>$15.43 CS</t>
  </si>
  <si>
    <t>$197.48 CS</t>
  </si>
  <si>
    <t>$10.48 EA</t>
  </si>
  <si>
    <t>$10.24 EA</t>
  </si>
  <si>
    <t>$44.14 CS</t>
  </si>
  <si>
    <t>$32.36 CS</t>
  </si>
  <si>
    <t>CIRCLE, PIZZA 14" CORRUGATED WHITE B FLUTE (ALT # 50301)</t>
  </si>
  <si>
    <t>MONOGRAM</t>
  </si>
  <si>
    <t>$15.46 CS</t>
  </si>
  <si>
    <t>3 Store Room</t>
  </si>
  <si>
    <t>TOMATO, SUN DRIED STRIP JULIENNE TFF IMPORTED TURKEY</t>
  </si>
  <si>
    <t>DEL DESTINO</t>
  </si>
  <si>
    <t>$20.30 CS</t>
  </si>
  <si>
    <t>$43.09 CS</t>
  </si>
  <si>
    <t>$53.55 CS</t>
  </si>
  <si>
    <t>$85.05 CS</t>
  </si>
  <si>
    <t>$17.09 CS</t>
  </si>
  <si>
    <t>$36.24 CS</t>
  </si>
  <si>
    <t>$45.89 CS</t>
  </si>
  <si>
    <t>$29.07 CS</t>
  </si>
  <si>
    <t>$78.86 CS</t>
  </si>
  <si>
    <t>$51.88 CS</t>
  </si>
  <si>
    <t>$28.12 CS</t>
  </si>
  <si>
    <t>$21.20 CS</t>
  </si>
  <si>
    <t>$12.96 CS</t>
  </si>
  <si>
    <t>$14.22 CS</t>
  </si>
  <si>
    <t>$35.66 CS</t>
  </si>
  <si>
    <t>$26.66 CS</t>
  </si>
  <si>
    <t>$30.98 CS</t>
  </si>
  <si>
    <t>$50.04 CS</t>
  </si>
  <si>
    <t>$49.92 CS</t>
  </si>
  <si>
    <t>$34.99 CS</t>
  </si>
  <si>
    <t>CHIP, POTATO RIDGED REGULAR SS BAG (ALT # 50011)</t>
  </si>
  <si>
    <t>RUFFLES</t>
  </si>
  <si>
    <t>64/1.5 OZ</t>
  </si>
  <si>
    <t>$29.39 CS</t>
  </si>
  <si>
    <t>4 Store Room</t>
  </si>
  <si>
    <t>CHIP, POTATO BBQ SS BAG (ALT # 50011)</t>
  </si>
  <si>
    <t>LAYS</t>
  </si>
  <si>
    <t>CHIP, POTATO JALAPENO SS (ALT # 50011)</t>
  </si>
  <si>
    <t>TIM'S CASCADE STYLE</t>
  </si>
  <si>
    <t>48/1.5 OZ</t>
  </si>
  <si>
    <t>$16.85 CS</t>
  </si>
  <si>
    <t>CHIP, POTATO SEA SALT &amp; MALT VINEGAR SS (ALT # 50011)</t>
  </si>
  <si>
    <t>CHIP, MULTIGRAIN CHEDDAR SS BAG HARVEST (ALT # 50011)</t>
  </si>
  <si>
    <t>SUNCHIPS</t>
  </si>
  <si>
    <t>CHIP, TORTILLA COOL RANCH TRIANGLE SALTED SS BAG (ALT # 50011)</t>
  </si>
  <si>
    <t>DORITOS</t>
  </si>
  <si>
    <t>64/1.75 OZ</t>
  </si>
  <si>
    <t>CRACKER, SALTINE SALTED IW ZESTA SODA</t>
  </si>
  <si>
    <t>500/2 EA</t>
  </si>
  <si>
    <t>$12.91 CS</t>
  </si>
  <si>
    <t>5 Store Room</t>
  </si>
  <si>
    <t>CHIP, POTATO BAKED ORIGINAL GLUTEN-FREE TFF SS BAG (ALT # 50011)</t>
  </si>
  <si>
    <t>BAKED LAYS</t>
  </si>
  <si>
    <t>64/1.125 OZ</t>
  </si>
  <si>
    <t>CHIP, POTATO BAKED SOUR CREAM &amp; ONION SS BAG (ALT # 50011)</t>
  </si>
  <si>
    <t>CHIP, MULTIGRAIN GARDEN SALSA SS BAG (ALT # 50011)</t>
  </si>
  <si>
    <t>CRACKER, CHEDDAR GOLDFISH SHAPED CARTON</t>
  </si>
  <si>
    <t>PEPPERIDGE FARM</t>
  </si>
  <si>
    <t>6/31 OZ</t>
  </si>
  <si>
    <t>$34.60 CS</t>
  </si>
  <si>
    <t>CHIP, CHEESE CRUNCHY PLAIN SS BAG SNACK (ALT # 50011)</t>
  </si>
  <si>
    <t>CHEETOS</t>
  </si>
  <si>
    <t>64/2 OZ</t>
  </si>
  <si>
    <t>CHIP, ASSORTED SS BAG CLASSIC VARIETY PACK</t>
  </si>
  <si>
    <t>FRITO LAY</t>
  </si>
  <si>
    <t>3/50/1 OZ</t>
  </si>
  <si>
    <t>$40.11 CS</t>
  </si>
  <si>
    <t>NUT, MIX WHOLE ROASTED SALTED SHELL OFF SS BAG</t>
  </si>
  <si>
    <t>NUT HARVEST</t>
  </si>
  <si>
    <t>48/2.25 OZ</t>
  </si>
  <si>
    <t>$62.67 CS</t>
  </si>
  <si>
    <t>CASHEW, WHOLE ROASTED SEA SALT SHELL OFF SS BAG NUT</t>
  </si>
  <si>
    <t>SNACK MIX, FRUIT &amp; NUT ROASTED SS BAG</t>
  </si>
  <si>
    <t>SNACK MIX, FRUIT &amp; NUT W/ MILK CHOCOLATE SS BAG</t>
  </si>
  <si>
    <t>SNACK BAR, GRANOLA ASSORTED SS</t>
  </si>
  <si>
    <t>NATURE VALLEY</t>
  </si>
  <si>
    <t>118 EA</t>
  </si>
  <si>
    <t>$52.84 CS</t>
  </si>
  <si>
    <t>6 Store Room</t>
  </si>
  <si>
    <t>FRUIT BARS - APPLE &amp; BLUEBERRY</t>
  </si>
  <si>
    <t>THATS IT</t>
  </si>
  <si>
    <t>12/1.2 OZ</t>
  </si>
  <si>
    <t>$15.68 CS</t>
  </si>
  <si>
    <t>FRUIT BAR - APPLE &amp; CHERRY</t>
  </si>
  <si>
    <t>FRUIT BAR - APPLE STRAWBERRY</t>
  </si>
  <si>
    <t>THAT'S IT</t>
  </si>
  <si>
    <t>FRUIT BAR - APPLE PINEAPPLE</t>
  </si>
  <si>
    <t>FRUIT BAR - APPLE MANGO CHILI</t>
  </si>
  <si>
    <t>KIND BAR DARK CHOC MINT</t>
  </si>
  <si>
    <t>KIND</t>
  </si>
  <si>
    <t>12/1.4 OZ</t>
  </si>
  <si>
    <t>$16.96 CS</t>
  </si>
  <si>
    <t>KIND BAR BLUBRY VAN CSHW</t>
  </si>
  <si>
    <t>KIND BAR POM/BLUE/PIST</t>
  </si>
  <si>
    <t>KIND BAR CRANBERRY ALMOND</t>
  </si>
  <si>
    <t>KIND BAR RASP CASHEW CHIA</t>
  </si>
  <si>
    <t>12/1.4OZ</t>
  </si>
  <si>
    <t>KIND CRUNCHY PBTR BAR</t>
  </si>
  <si>
    <t>12/1.76OZ</t>
  </si>
  <si>
    <t>$22.56 CS</t>
  </si>
  <si>
    <t>MILK, 1% LOW FAT UHT ORGANIC ASEPTIC SHELF STABLE (ALT # 50031)</t>
  </si>
  <si>
    <t>HORIZON ORGANIC</t>
  </si>
  <si>
    <t>18/.5 PT</t>
  </si>
  <si>
    <t>$15.98 CS</t>
  </si>
  <si>
    <t>MILK SUB, SOY VANILLA ORGANIC ASEPTIC CARTON SHELF STABLE</t>
  </si>
  <si>
    <t>KIKKOMAN PEARL</t>
  </si>
  <si>
    <t>24/8 OZ</t>
  </si>
  <si>
    <t>$18.93 CS</t>
  </si>
  <si>
    <t>ALMOND MILK, CHOCOLATE</t>
  </si>
  <si>
    <t>ALMND BRZ</t>
  </si>
  <si>
    <t>12/8 OZ</t>
  </si>
  <si>
    <t>$11.83 CS</t>
  </si>
  <si>
    <t>ALMOND TREE - ALMONDS</t>
  </si>
  <si>
    <t>$2.15 EA</t>
  </si>
  <si>
    <t>SNACK - CASHEW W/ POMEGRANITE</t>
  </si>
  <si>
    <t>SAHALE</t>
  </si>
  <si>
    <t>9/1.5 OZ</t>
  </si>
  <si>
    <t>$10.97 CS</t>
  </si>
  <si>
    <t>SNACK - CLASSIC FRUIT &amp; NUT</t>
  </si>
  <si>
    <t>$11.31 CS</t>
  </si>
  <si>
    <t>SNACK -ALMONDS W/ CRANBERRIES</t>
  </si>
  <si>
    <t>SNACK - KOREAN BBQ NUT</t>
  </si>
  <si>
    <t>$11.16 CS</t>
  </si>
  <si>
    <t>SNACK - MAPLE PECAN NUTS</t>
  </si>
  <si>
    <t>MINTS</t>
  </si>
  <si>
    <t>SPRY GEMS</t>
  </si>
  <si>
    <t>1/6 Ct</t>
  </si>
  <si>
    <t>$8.96 CS</t>
  </si>
  <si>
    <t>PUR MINT --ALL</t>
  </si>
  <si>
    <t>PUR MINT</t>
  </si>
  <si>
    <t>12/20 CT</t>
  </si>
  <si>
    <t>$18.56 CS</t>
  </si>
  <si>
    <t>GUM</t>
  </si>
  <si>
    <t>GLEE</t>
  </si>
  <si>
    <t>12/16 PC</t>
  </si>
  <si>
    <t>$11.68 CS</t>
  </si>
  <si>
    <t>CHOC BAR MINI-ALL</t>
  </si>
  <si>
    <t>CHOCOLOVE</t>
  </si>
  <si>
    <t>12/1.3 OZ</t>
  </si>
  <si>
    <t>$12.48 CS</t>
  </si>
  <si>
    <t>CHOCOLOVE PB CUP</t>
  </si>
  <si>
    <t>12/1.2oz</t>
  </si>
  <si>
    <t>$17.83 CS</t>
  </si>
  <si>
    <t>CHOCOLOVE MILK CHOC BAR</t>
  </si>
  <si>
    <t>12/3.2OZ</t>
  </si>
  <si>
    <t>$28.05 CS</t>
  </si>
  <si>
    <t>CHOCOLOVE MLCHOC ALMBTR</t>
  </si>
  <si>
    <t>12/1.2OZ</t>
  </si>
  <si>
    <t>ORCHARD VALLEY WHL DR SALT</t>
  </si>
  <si>
    <t>ORCHRD VAL</t>
  </si>
  <si>
    <t>14/1.4</t>
  </si>
  <si>
    <t>$19.26 CS</t>
  </si>
  <si>
    <t>ORCHARD VALLEY TRLMX CSHW/CRNBR</t>
  </si>
  <si>
    <t>14/1.85</t>
  </si>
  <si>
    <t>BANANA BITES - ORIGINAL/CHOC</t>
  </si>
  <si>
    <t>BARNANA</t>
  </si>
  <si>
    <t>$17.76 CS</t>
  </si>
  <si>
    <t>MIX, PANCAKE BUTTERMILK TFF ADD WATER COMPLETE SOUTHERN STYLE</t>
  </si>
  <si>
    <t>$24.85 CS</t>
  </si>
  <si>
    <t>PEANUT BUTTER, SS CUP</t>
  </si>
  <si>
    <t>200/.75 OZ</t>
  </si>
  <si>
    <t>$27.89 CS</t>
  </si>
  <si>
    <t>HONEY, SS CUP</t>
  </si>
  <si>
    <t>200/.5 OZ</t>
  </si>
  <si>
    <t>$21.58 CS</t>
  </si>
  <si>
    <t>TOOTHPICK, WOOD ROUND (ALT # 50301)</t>
  </si>
  <si>
    <t>ROYAL PAPER</t>
  </si>
  <si>
    <t>24/800 EA</t>
  </si>
  <si>
    <t>$14.85 EA</t>
  </si>
  <si>
    <t>$19.74 CS</t>
  </si>
  <si>
    <t>CEREAL, OATMEAL ROLLED CANISTER SHELF STABLE STEAMTABLE KETTLE HEARTY HOT (ALT # 50011)</t>
  </si>
  <si>
    <t>12/47 OZ</t>
  </si>
  <si>
    <t>$32.06 CS</t>
  </si>
  <si>
    <t>CEREAL, ASSORTED SS CUP SHELF STABLE</t>
  </si>
  <si>
    <t>GENERAL MILLS</t>
  </si>
  <si>
    <t>60/1.8 OZ</t>
  </si>
  <si>
    <t>$49.69 CS</t>
  </si>
  <si>
    <t>BOX, PIZZA 16" B-FLUTE WHITE/KRAFT RED BRICK STOCK PRINT 1.88" H CORRUGATED (ALT # 50301)</t>
  </si>
  <si>
    <t>STAR PIZZA BOX</t>
  </si>
  <si>
    <t>$30.03 CS</t>
  </si>
  <si>
    <t>NUT BUTTER PRETZEL-ALL</t>
  </si>
  <si>
    <t>JUSTINS</t>
  </si>
  <si>
    <t>6/1.3 OZ</t>
  </si>
  <si>
    <t>$9.68 CS</t>
  </si>
  <si>
    <t>NUT BUTTER BANANA</t>
  </si>
  <si>
    <t>BEANITOS BLK BEAN/SSALT</t>
  </si>
  <si>
    <t>BEANITO</t>
  </si>
  <si>
    <t>24/1.5OZ</t>
  </si>
  <si>
    <t>$17.26 CS</t>
  </si>
  <si>
    <t>PUMPKORN ORIGINAL</t>
  </si>
  <si>
    <t>PUMPKORN</t>
  </si>
  <si>
    <t>12/2.75</t>
  </si>
  <si>
    <t>$20.62 CS</t>
  </si>
  <si>
    <t>PUMPKORN SEA SALT</t>
  </si>
  <si>
    <t>PITA CHIPS - SIMPLY NAKED</t>
  </si>
  <si>
    <t>STACY'S</t>
  </si>
  <si>
    <t>24/1.5 OZ</t>
  </si>
  <si>
    <t>VEGGIE STRAWS - SEA SALT</t>
  </si>
  <si>
    <t>GOOD HEALT</t>
  </si>
  <si>
    <t>24/1 OZ</t>
  </si>
  <si>
    <t>$15.80 CS</t>
  </si>
  <si>
    <t>KAMEDA SWEET CHILI</t>
  </si>
  <si>
    <t>KAMEDA</t>
  </si>
  <si>
    <t>12/3.5</t>
  </si>
  <si>
    <t>$20.91 CS</t>
  </si>
  <si>
    <t>MINT, STARLIGHT TWIST WRAPPED</t>
  </si>
  <si>
    <t>QUALITY</t>
  </si>
  <si>
    <t>$44.49 CS</t>
  </si>
  <si>
    <t>JETE BARS</t>
  </si>
  <si>
    <t>JETE</t>
  </si>
  <si>
    <t>$2.00 EA</t>
  </si>
  <si>
    <t>ONION, COCKTAIL IN BRINE GLASS JAR</t>
  </si>
  <si>
    <t>12/33 OZ</t>
  </si>
  <si>
    <t>$46.50 CS</t>
  </si>
  <si>
    <t>POPCHIPS CHILI CHEESE</t>
  </si>
  <si>
    <t>POPCHIPS</t>
  </si>
  <si>
    <t>24/.8 OZ</t>
  </si>
  <si>
    <t>$20.93 CS</t>
  </si>
  <si>
    <t>POPCHIPS SOUR CREAM &amp; ONION</t>
  </si>
  <si>
    <t>POPCHIPS BBQ</t>
  </si>
  <si>
    <t>FRUIT BLISS DRIED PLUMBS</t>
  </si>
  <si>
    <t>FRUIT BLIS</t>
  </si>
  <si>
    <t>12/1.76 OZ</t>
  </si>
  <si>
    <t>$12.80 CS</t>
  </si>
  <si>
    <t>FRUIT BLISS DRIED FIGS</t>
  </si>
  <si>
    <t>FRUITBLISS</t>
  </si>
  <si>
    <t>FRUIT BLISS DRIED APRICOTS</t>
  </si>
  <si>
    <t>$16.80 CS</t>
  </si>
  <si>
    <t>TOOTHPICK, WOOD ROUND MINT WRAPPED</t>
  </si>
  <si>
    <t>HANDGARDS</t>
  </si>
  <si>
    <t>12/1000 EA</t>
  </si>
  <si>
    <t>$16.67 CS</t>
  </si>
  <si>
    <t>ORGANIC KETCHUP</t>
  </si>
  <si>
    <t>MUIR</t>
  </si>
  <si>
    <t>6/10CANS</t>
  </si>
  <si>
    <t>$74.08 CS</t>
  </si>
  <si>
    <t>PUR GUM - ALL</t>
  </si>
  <si>
    <t>PUR GUM</t>
  </si>
  <si>
    <t>12/12.6GR</t>
  </si>
  <si>
    <t>$15.20 CS</t>
  </si>
  <si>
    <t>PERFECT SALTED RIDGES</t>
  </si>
  <si>
    <t>POPCHIP</t>
  </si>
  <si>
    <t>24/.8OZ</t>
  </si>
  <si>
    <t>SUSHI VIN MD43</t>
  </si>
  <si>
    <t>$42.99 CS</t>
  </si>
  <si>
    <t>MILK SUB, ALMOND VANILLA ASEPTIC CARTON SHELF STABLE (ALT # 50031)</t>
  </si>
  <si>
    <t>SILK</t>
  </si>
  <si>
    <t>18/8 OZ</t>
  </si>
  <si>
    <t>CRACKER, WHEAT RECTANGLE IW (ALT # 50011)</t>
  </si>
  <si>
    <t>300/2 EA</t>
  </si>
  <si>
    <t>$21.29 CS</t>
  </si>
  <si>
    <t>JELLY, ASSORTED #4 SS CUP</t>
  </si>
  <si>
    <t>SMUCKER'S</t>
  </si>
  <si>
    <t>200/0.500 OZ</t>
  </si>
  <si>
    <t>$10.36 CS</t>
  </si>
  <si>
    <t>JUSTINS CLASSIC PBTR SQZ PK</t>
  </si>
  <si>
    <t>10/1.15OZ</t>
  </si>
  <si>
    <t>CHIP, POTATO POPPED BBQ GLUTEN-FREE SS BAG (ALT # 50011)</t>
  </si>
  <si>
    <t>72/.8 OZ</t>
  </si>
  <si>
    <t>$35.04 CS</t>
  </si>
  <si>
    <t>CHIP, POTATO POPPED SEA SALT GLUTEN-FREE SS BAG (ALT # 50011)</t>
  </si>
  <si>
    <t>TOASTED COCONUT CHIPS</t>
  </si>
  <si>
    <t>DANG</t>
  </si>
  <si>
    <t>12/1.43OZ</t>
  </si>
  <si>
    <t>$23.20 CS</t>
  </si>
  <si>
    <t>CARAMEL SEASALT COCONUT CHIPS</t>
  </si>
  <si>
    <t>SEASALT PLANTAIN CHIPS</t>
  </si>
  <si>
    <t>INKA CROPS</t>
  </si>
  <si>
    <t>12/4OZ</t>
  </si>
  <si>
    <t>$18.87 CS</t>
  </si>
  <si>
    <t>CHILI/PIC PLANTAIN CHIPS</t>
  </si>
  <si>
    <t>MILK, CONDENSED SWEETENED (ALT # 50011)</t>
  </si>
  <si>
    <t>MAGNOLIA</t>
  </si>
  <si>
    <t>3/140 OZ</t>
  </si>
  <si>
    <t>$56.41 CS</t>
  </si>
  <si>
    <t>7 Store Room</t>
  </si>
  <si>
    <t>$53.08 CS</t>
  </si>
  <si>
    <t>$27.64 CS</t>
  </si>
  <si>
    <t>$33.11 CS</t>
  </si>
  <si>
    <t>$37.64 CS</t>
  </si>
  <si>
    <t>$42.26 CS</t>
  </si>
  <si>
    <t>$45.95 CS</t>
  </si>
  <si>
    <t>$90.84 CS</t>
  </si>
  <si>
    <t>$38.75 CS</t>
  </si>
  <si>
    <t>$40.12 CS</t>
  </si>
  <si>
    <t>$23.47 CS</t>
  </si>
  <si>
    <t>$49.19 CS</t>
  </si>
  <si>
    <t>$42.41 CS</t>
  </si>
  <si>
    <t>$32.91 CS</t>
  </si>
  <si>
    <t>$33.20 CS</t>
  </si>
  <si>
    <t>$20.60 CS</t>
  </si>
  <si>
    <t>$69.33 CS</t>
  </si>
  <si>
    <t>$16.48 CS</t>
  </si>
  <si>
    <t>$22.13 CS</t>
  </si>
  <si>
    <t>$22.05 CS</t>
  </si>
  <si>
    <t>$38.22 CS</t>
  </si>
  <si>
    <t>WATER, DISTILLED PLASTIC JUG VARIABLE</t>
  </si>
  <si>
    <t>ARROWHEAD</t>
  </si>
  <si>
    <t>6/1 GA</t>
  </si>
  <si>
    <t>$6.93 CS</t>
  </si>
  <si>
    <t>$43.08 CS</t>
  </si>
  <si>
    <t>$57.72 CS</t>
  </si>
  <si>
    <t>$33.98 CS</t>
  </si>
  <si>
    <t>$35.93 CS</t>
  </si>
  <si>
    <t>$15.57 EA</t>
  </si>
  <si>
    <t>$16.89 CS</t>
  </si>
  <si>
    <t>SAUCE, SOY SS POUCH (ALT # 50011)</t>
  </si>
  <si>
    <t>500/6 ML</t>
  </si>
  <si>
    <t>$11.65 CS</t>
  </si>
  <si>
    <t>8 Store Room</t>
  </si>
  <si>
    <t>$39.80 CS</t>
  </si>
  <si>
    <t>$18.76 CS</t>
  </si>
  <si>
    <t>$33.34 CS</t>
  </si>
  <si>
    <t>$25.80 CS</t>
  </si>
  <si>
    <t>$56.00 CS</t>
  </si>
  <si>
    <t>$33.97 CS</t>
  </si>
  <si>
    <t>$34.53 CS</t>
  </si>
  <si>
    <t>$54.98 CS</t>
  </si>
  <si>
    <t>$163.47 CS</t>
  </si>
  <si>
    <t>$53.44 CS</t>
  </si>
  <si>
    <t>$21.47 CS</t>
  </si>
  <si>
    <t>$14.57 CS</t>
  </si>
  <si>
    <t>$15.18 CS</t>
  </si>
  <si>
    <t>$23.15 CS</t>
  </si>
  <si>
    <t>$24.95 CS</t>
  </si>
  <si>
    <t>$41.21 EA</t>
  </si>
  <si>
    <t>$16.15 EA</t>
  </si>
  <si>
    <t>$29.36 EA</t>
  </si>
  <si>
    <t>$45.06 EA</t>
  </si>
  <si>
    <t>$30.63 EA</t>
  </si>
  <si>
    <t>$31.02 EA</t>
  </si>
  <si>
    <t>$28.31 EA</t>
  </si>
  <si>
    <t>$53.26 EA</t>
  </si>
  <si>
    <t>$56.20 CS</t>
  </si>
  <si>
    <t>$46.74 EA</t>
  </si>
  <si>
    <t>$18.85 EA</t>
  </si>
  <si>
    <t>$21.79 EA</t>
  </si>
  <si>
    <t>$20.40 CS</t>
  </si>
  <si>
    <t>$29.93 CS</t>
  </si>
  <si>
    <t>$38.63 EA</t>
  </si>
  <si>
    <t>$11.38 EA</t>
  </si>
  <si>
    <t>$5.90 EA</t>
  </si>
  <si>
    <t>$8.85 EA</t>
  </si>
  <si>
    <t>$7.55 EA</t>
  </si>
  <si>
    <t>$89.00 CS</t>
  </si>
  <si>
    <t>$8.73 EA</t>
  </si>
  <si>
    <t>$10.66 EA</t>
  </si>
  <si>
    <t>$12.61 CS</t>
  </si>
  <si>
    <t>$6.45 EA</t>
  </si>
  <si>
    <t>$6.97 EA</t>
  </si>
  <si>
    <t>$17.95 EA</t>
  </si>
  <si>
    <t>$8.70 EA</t>
  </si>
  <si>
    <t>$8.67 EA</t>
  </si>
  <si>
    <t>$14.34 EA</t>
  </si>
  <si>
    <t>$16.58 EA</t>
  </si>
  <si>
    <t>$1.48 EA</t>
  </si>
  <si>
    <t>$7.78 EA</t>
  </si>
  <si>
    <t>$11.74 EA</t>
  </si>
  <si>
    <t>$48.26 EA</t>
  </si>
  <si>
    <t>$4.95 EA</t>
  </si>
  <si>
    <t>$8.48 EA</t>
  </si>
  <si>
    <t>$9.17 EA</t>
  </si>
  <si>
    <t>$6.98 EA</t>
  </si>
  <si>
    <t>$12.58 EA</t>
  </si>
  <si>
    <t>$8.33 EA</t>
  </si>
  <si>
    <t>$6.51 EA</t>
  </si>
  <si>
    <t>$9.27 EA</t>
  </si>
  <si>
    <t>$69.36 CS</t>
  </si>
  <si>
    <t>$13.06 EA</t>
  </si>
  <si>
    <t>$86.12 CS</t>
  </si>
  <si>
    <t>$86.37 CS</t>
  </si>
  <si>
    <t>COOKIE, FORTUNE (ALT # 50011)</t>
  </si>
  <si>
    <t>$9.61 CS</t>
  </si>
  <si>
    <t>9 Store Room</t>
  </si>
  <si>
    <t>$18.50 CS</t>
  </si>
  <si>
    <t>$13.88 CS</t>
  </si>
  <si>
    <t>$17.65 CS</t>
  </si>
  <si>
    <t>$48.69 CS</t>
  </si>
  <si>
    <t>$68.95 CS</t>
  </si>
  <si>
    <t>$32.98 CS</t>
  </si>
  <si>
    <t>$17.74 CS</t>
  </si>
  <si>
    <t>$27.98 CS</t>
  </si>
  <si>
    <t>$41.00 CS</t>
  </si>
  <si>
    <t>$57.15 CS</t>
  </si>
  <si>
    <t>$13.77 CS</t>
  </si>
  <si>
    <t>$58.41 CS</t>
  </si>
  <si>
    <t>$68.39 CS</t>
  </si>
  <si>
    <t>$35.24 CS</t>
  </si>
  <si>
    <t>$16.13 CS</t>
  </si>
  <si>
    <t>$27.24 CS</t>
  </si>
  <si>
    <t>$29.11 CS</t>
  </si>
  <si>
    <t>$17.84 CS</t>
  </si>
  <si>
    <t>$31.27 CS</t>
  </si>
  <si>
    <t>$19.30 CS</t>
  </si>
  <si>
    <t>$47.11 CS</t>
  </si>
  <si>
    <t>$30.64 CS</t>
  </si>
  <si>
    <t>$21.54 CS</t>
  </si>
  <si>
    <t>$28.99 EA</t>
  </si>
  <si>
    <t>CHOPSTICK, BAMBOO 2 COUNT WHITE ENVELOPE</t>
  </si>
  <si>
    <t>20/100 PR</t>
  </si>
  <si>
    <t>$35.44 CS</t>
  </si>
  <si>
    <t>10 Store Room</t>
  </si>
  <si>
    <t>$19.46 CS</t>
  </si>
  <si>
    <t>$39.92 CS</t>
  </si>
  <si>
    <t>$19.40 CS</t>
  </si>
  <si>
    <t>$28.31 CS</t>
  </si>
  <si>
    <t>$41.58 CS</t>
  </si>
  <si>
    <t>$53.10 CS</t>
  </si>
  <si>
    <t>$37.81 CS</t>
  </si>
  <si>
    <t>$9.67 CS</t>
  </si>
  <si>
    <t>$14.59 CS</t>
  </si>
  <si>
    <t>$13.48 CS</t>
  </si>
  <si>
    <t>$8.84 CS</t>
  </si>
  <si>
    <t>$18.24 CS</t>
  </si>
  <si>
    <t>$28.80 CS</t>
  </si>
  <si>
    <t>$17.77 CS</t>
  </si>
  <si>
    <t>$13.00 CS</t>
  </si>
  <si>
    <t>$13.26 CS</t>
  </si>
  <si>
    <t>$15.11 CS</t>
  </si>
  <si>
    <t>$17.54 CS</t>
  </si>
  <si>
    <t>$15.47 CS</t>
  </si>
  <si>
    <t>$8.34 CS</t>
  </si>
  <si>
    <t>$18.42 CS</t>
  </si>
  <si>
    <t>$18.00 CS</t>
  </si>
  <si>
    <t>$91.78 CS</t>
  </si>
  <si>
    <t>11 Store Room</t>
  </si>
  <si>
    <t>$30.14 CS</t>
  </si>
  <si>
    <t>$127.67 CS</t>
  </si>
  <si>
    <t>$32.97 CS</t>
  </si>
  <si>
    <t>$17.61 CS</t>
  </si>
  <si>
    <t>$56.78 CS</t>
  </si>
  <si>
    <t>$24.90 CS</t>
  </si>
  <si>
    <t>$28.01 CS</t>
  </si>
  <si>
    <t>$35.99 CS</t>
  </si>
  <si>
    <t>$46.34 CS</t>
  </si>
  <si>
    <t>$34.01 CS</t>
  </si>
  <si>
    <t>$68.91 CS</t>
  </si>
  <si>
    <t>$34.42 CS</t>
  </si>
  <si>
    <t>$14.40 CS</t>
  </si>
  <si>
    <t>$20.24 CS</t>
  </si>
  <si>
    <t>$29.86 CS</t>
  </si>
  <si>
    <t>$47.35 CS</t>
  </si>
  <si>
    <t>$19.64 CS</t>
  </si>
  <si>
    <t>CUP PAPER HOT 12oz</t>
  </si>
  <si>
    <t>20/50ct</t>
  </si>
  <si>
    <t>$73.39 CS</t>
  </si>
  <si>
    <t>12 Store Room</t>
  </si>
  <si>
    <t>CUP PAPER HOT 16oz</t>
  </si>
  <si>
    <t>$94.69 CS</t>
  </si>
  <si>
    <t>LID HOT TRAVELER</t>
  </si>
  <si>
    <t>12/100ct</t>
  </si>
  <si>
    <t>$29.10 CS</t>
  </si>
  <si>
    <t>CUP PAPER HOT 20oz</t>
  </si>
  <si>
    <t>15/40ct</t>
  </si>
  <si>
    <t>$64.84 CS</t>
  </si>
  <si>
    <t>COFFEE, VERANDA, 9oz</t>
  </si>
  <si>
    <t>28/9oz</t>
  </si>
  <si>
    <t>$146.59 CS</t>
  </si>
  <si>
    <t>13 Store Room</t>
  </si>
  <si>
    <t>COFFEE, VERONA, 9oz</t>
  </si>
  <si>
    <t>COFFEE, VERONA, DECAF 9oz</t>
  </si>
  <si>
    <t>$144.00 CS</t>
  </si>
  <si>
    <t>COFFEE, PIKES PLACE, 9oz</t>
  </si>
  <si>
    <t>COFFEE, PIKES PLACE, DECAF 9oz</t>
  </si>
  <si>
    <t>COFFEE, FRENCH, 9oz</t>
  </si>
  <si>
    <t>COFFEE, BREAKFAST, 9oz</t>
  </si>
  <si>
    <t>ESPRESSO, BEAN DECAF</t>
  </si>
  <si>
    <t>6/1#</t>
  </si>
  <si>
    <t>$55.84 CS</t>
  </si>
  <si>
    <t>COFFEE, ESTIMA, 9oz</t>
  </si>
  <si>
    <t>$154.98 CS</t>
  </si>
  <si>
    <t>COFFEE, SERENA, 9oz</t>
  </si>
  <si>
    <t>COFFEE, ICED</t>
  </si>
  <si>
    <t>28/9 OZ</t>
  </si>
  <si>
    <t>COFFEE, VERANDA DECAF, 9oz</t>
  </si>
  <si>
    <t>32/5oz</t>
  </si>
  <si>
    <t>$93.00 CS</t>
  </si>
  <si>
    <t>WATER, SPARKLING MINERAL GLASS BOTTLE VARIABLE CARBONATED SELTZER (ALT # 50015)</t>
  </si>
  <si>
    <t>S. PELLEGRINO</t>
  </si>
  <si>
    <t>4/6/250 ML</t>
  </si>
  <si>
    <t>$15.19 CS</t>
  </si>
  <si>
    <t>SYRUP, CARAMEL</t>
  </si>
  <si>
    <t>4/1 LT</t>
  </si>
  <si>
    <t>$23.95 CS</t>
  </si>
  <si>
    <t>14 Store Room</t>
  </si>
  <si>
    <t>SYRUP, SF CARAMEL</t>
  </si>
  <si>
    <t>$18.80 CS</t>
  </si>
  <si>
    <t>SYRUP, CINNAMON</t>
  </si>
  <si>
    <t>$20.80 CS</t>
  </si>
  <si>
    <t>SYRUP, IRISH CREAM</t>
  </si>
  <si>
    <t>$23.64 CS</t>
  </si>
  <si>
    <t>SYRUP, TOFFEE NUT</t>
  </si>
  <si>
    <t>$27.00 CS</t>
  </si>
  <si>
    <t>SYRUP, HAZELNUT</t>
  </si>
  <si>
    <t>SYRUP, SF HAZELNUT</t>
  </si>
  <si>
    <t>$20.98 CS</t>
  </si>
  <si>
    <t>SYRUP, ALMOND</t>
  </si>
  <si>
    <t>$24.00 CS</t>
  </si>
  <si>
    <t>SYRUP, VANILLA</t>
  </si>
  <si>
    <t>SYRUP, SF VANILLA</t>
  </si>
  <si>
    <t>$21.95 CS</t>
  </si>
  <si>
    <t>SYRUP, MOCHA</t>
  </si>
  <si>
    <t>$45.09 CS</t>
  </si>
  <si>
    <t>SYRUP, COCONUT</t>
  </si>
  <si>
    <t>$26.91 CS</t>
  </si>
  <si>
    <t>SYRUP, SF COCONUT</t>
  </si>
  <si>
    <t>$20.88 CS</t>
  </si>
  <si>
    <t>SYRUP, RASPBERRY</t>
  </si>
  <si>
    <t>$21.45 CS</t>
  </si>
  <si>
    <t>TEA BASE, ICED BLACK CHAI SWEETENED 1:1 ASEPTIC BOX CAFFEINATED SHELF STABL (ALT # 50015)</t>
  </si>
  <si>
    <t>OREGON CHAI</t>
  </si>
  <si>
    <t>$22.00 CS</t>
  </si>
  <si>
    <t>SYRUP, CLASSIC</t>
  </si>
  <si>
    <t>TAZO TEA</t>
  </si>
  <si>
    <t>6/24ct</t>
  </si>
  <si>
    <t>$18.15 CS</t>
  </si>
  <si>
    <t>VANILLA SOY</t>
  </si>
  <si>
    <t>$31.04 CS</t>
  </si>
  <si>
    <t>SAUCE, HAZELNUT</t>
  </si>
  <si>
    <t>3/36oz</t>
  </si>
  <si>
    <t>$49.56 CS</t>
  </si>
  <si>
    <t>SAUCE, CARAMEL</t>
  </si>
  <si>
    <t>4/63oz</t>
  </si>
  <si>
    <t>$59.75 CS</t>
  </si>
  <si>
    <t>SAUCE, WHITE CHOCOLATE</t>
  </si>
  <si>
    <t>$69.94 CS</t>
  </si>
  <si>
    <t>SAUCE, BITTERSWEET CHOC</t>
  </si>
  <si>
    <t>STARBUCKS COFFEE</t>
  </si>
  <si>
    <t>8/64 OZ</t>
  </si>
  <si>
    <t>$34.14 CS</t>
  </si>
  <si>
    <t>ESPRESSO 5LB WHOLE BEAN</t>
  </si>
  <si>
    <t>$186.14 CS</t>
  </si>
  <si>
    <t>SEASALT TOPPING</t>
  </si>
  <si>
    <t>SB</t>
  </si>
  <si>
    <t>$.73 EA</t>
  </si>
  <si>
    <t>SYRUP, GINGERBREAD</t>
  </si>
  <si>
    <t>4/ 1 LT</t>
  </si>
  <si>
    <t>$33.74 CS</t>
  </si>
  <si>
    <t>SYRUP, PEPPERMINT</t>
  </si>
  <si>
    <t>4/ 1LT</t>
  </si>
  <si>
    <t>SYRUP, VANILLA ITALIAN STYLE PLASTIC BOTTLE COFFEE BEVERAGE</t>
  </si>
  <si>
    <t>12/1 LT</t>
  </si>
  <si>
    <t>$80.71 CS</t>
  </si>
  <si>
    <t>TOPPING, CARAMEL BRULEE</t>
  </si>
  <si>
    <t>4/9oz</t>
  </si>
  <si>
    <t>$51.36 CS</t>
  </si>
  <si>
    <t>TOPPING, CHOCOLATE CURLS</t>
  </si>
  <si>
    <t>4/3.75 OZ</t>
  </si>
  <si>
    <t>$30.72 CS</t>
  </si>
  <si>
    <t>COCONUT MILK</t>
  </si>
  <si>
    <t>8/64oz</t>
  </si>
  <si>
    <t>$33.60 CS</t>
  </si>
  <si>
    <t>SLEEVE, COFFEE US WPS</t>
  </si>
  <si>
    <t>1380/ct</t>
  </si>
  <si>
    <t>$70.52 CS</t>
  </si>
  <si>
    <t>15 Store Room</t>
  </si>
  <si>
    <t>STIR, STICK WOODEN 7</t>
  </si>
  <si>
    <t>10/1000</t>
  </si>
  <si>
    <t>$54.44 CS</t>
  </si>
  <si>
    <t>LID, FLAT 16/26oz</t>
  </si>
  <si>
    <t>10/100CT</t>
  </si>
  <si>
    <t>$33.55 CS</t>
  </si>
  <si>
    <t>CUP, COLD CLR 16 OZ</t>
  </si>
  <si>
    <t>20/50 CT</t>
  </si>
  <si>
    <t>$114.73 CS</t>
  </si>
  <si>
    <t>CUP, COLD CLR 26 OZ</t>
  </si>
  <si>
    <t>15/40CT</t>
  </si>
  <si>
    <t>$76.94 CS</t>
  </si>
  <si>
    <t>CUP, COLD CLR 3.5 OZ</t>
  </si>
  <si>
    <t>25/CS</t>
  </si>
  <si>
    <t>$115.86 CS</t>
  </si>
  <si>
    <t>16 Store Room</t>
  </si>
  <si>
    <t>CUP, HOT 4oz</t>
  </si>
  <si>
    <t>$48.60 CS</t>
  </si>
  <si>
    <t>LID, 16/26OZ DOME</t>
  </si>
  <si>
    <t>SYRUP, COFFEE FRAP</t>
  </si>
  <si>
    <t>$48.68 CS</t>
  </si>
  <si>
    <t>SYRUP, PUMPKIN</t>
  </si>
  <si>
    <t>$89.98 CS</t>
  </si>
  <si>
    <t>SYRUP, STRAWBERRY FRAISE</t>
  </si>
  <si>
    <t>6/48oz</t>
  </si>
  <si>
    <t>$67.32 CS</t>
  </si>
  <si>
    <t>STRAW, GRN 7.75</t>
  </si>
  <si>
    <t>12/CS</t>
  </si>
  <si>
    <t>$14.10 CS</t>
  </si>
  <si>
    <t>STRAW, GRN 10.25</t>
  </si>
  <si>
    <t>$19.75 CS</t>
  </si>
  <si>
    <t>SYRUP, FRAP CREAM</t>
  </si>
  <si>
    <t>$30.08 CS</t>
  </si>
  <si>
    <t>ROAST SOLUBLE COFFEE</t>
  </si>
  <si>
    <t>24/2oz</t>
  </si>
  <si>
    <t>$223.00 CS</t>
  </si>
  <si>
    <t>FRAPPUCCINO CHIP</t>
  </si>
  <si>
    <t>6/CS</t>
  </si>
  <si>
    <t>$48.01 CS</t>
  </si>
  <si>
    <t>FILTER, COFFEE URN FLUTED 15X5 PAPER</t>
  </si>
  <si>
    <t>500 EA</t>
  </si>
  <si>
    <t>$26.93 CS</t>
  </si>
  <si>
    <t>SYRUP, CHESTNUT PRAILINE</t>
  </si>
  <si>
    <t>$51.20 CS</t>
  </si>
  <si>
    <t>SAUCE CARAMEL BRULEE</t>
  </si>
  <si>
    <t>$85.63 CS</t>
  </si>
  <si>
    <t>TOPPING CHESTNUT PRAILINE</t>
  </si>
  <si>
    <t>N/A</t>
  </si>
  <si>
    <t>$42.00 CS</t>
  </si>
  <si>
    <t>COFFEE, HOLIDAY</t>
  </si>
  <si>
    <t>32/9OZ</t>
  </si>
  <si>
    <t>$164.67 CS</t>
  </si>
  <si>
    <t>VANILLA BEAN POWDER</t>
  </si>
  <si>
    <t>$99.96 CS</t>
  </si>
  <si>
    <t>TOPPING PUMPKIN SPICE</t>
  </si>
  <si>
    <t>$22.96 CS</t>
  </si>
  <si>
    <t>TOPPING SALT &amp; SUGAR</t>
  </si>
  <si>
    <t>2.83OZ</t>
  </si>
  <si>
    <t>$11.25 EA</t>
  </si>
  <si>
    <t>TOPPING CINNAMON DOLCE</t>
  </si>
  <si>
    <t>30OZ</t>
  </si>
  <si>
    <t>$22.73 EA</t>
  </si>
  <si>
    <t>ALMOND MILK SWTND</t>
  </si>
  <si>
    <t>$30.90 CS</t>
  </si>
  <si>
    <t>SYRUP CINNAMON DOLCE</t>
  </si>
  <si>
    <t>4/1L</t>
  </si>
  <si>
    <t>SAUCE MAPLE PECAN</t>
  </si>
  <si>
    <t>$150.68 CS</t>
  </si>
  <si>
    <t>SPRINKLES AUTUMN SUGAR</t>
  </si>
  <si>
    <t>4/7oz</t>
  </si>
  <si>
    <t>$56.25 CS</t>
  </si>
  <si>
    <t>CHIP, TORTILLA BLUE CORN HEXAGON SEA SALT SS BAG</t>
  </si>
  <si>
    <t>FOOD SHOULD TASTE GOOD INC</t>
  </si>
  <si>
    <t>$12.59 CS</t>
  </si>
  <si>
    <t>SAUCE WHITE CHOC MOCHA</t>
  </si>
  <si>
    <t>$109.28 CS</t>
  </si>
  <si>
    <t>SUGAR PEARLS</t>
  </si>
  <si>
    <t>LID 16OZ NITRO COLD BREW</t>
  </si>
  <si>
    <t>6/85EA</t>
  </si>
  <si>
    <t>$65.38 CS</t>
  </si>
  <si>
    <t>PLATE, FOAM 9" 1 CMPT BLACK LAMINATED ROUND (ALT # 50301)</t>
  </si>
  <si>
    <t>4/125 EA</t>
  </si>
  <si>
    <t>$45.34 CS</t>
  </si>
  <si>
    <t>1 Paper Rack</t>
  </si>
  <si>
    <t>PLATE, FOAM 6" 1 CMPT BLACK LAMINATED ROUND (ALT # 50301)</t>
  </si>
  <si>
    <t>8/125 EA</t>
  </si>
  <si>
    <t>$46.07 CS</t>
  </si>
  <si>
    <t>SPOON, SOUP MEDIUMWEIGHT BLACK POLYSTYRENE BULK PLASTIC (ALT # 50301)</t>
  </si>
  <si>
    <t>1000 EA</t>
  </si>
  <si>
    <t>$18.84 CS</t>
  </si>
  <si>
    <t>KNIFE, HEAVYWEIGHT BLACK POLYSTYRENE BULK PLASTIC (ALT # 50301)</t>
  </si>
  <si>
    <t>$28.44 CS</t>
  </si>
  <si>
    <t>FORK, HEAVYWEIGHT BLACK POLYSTYRENE BULK PLASTIC (ALT # 50301)</t>
  </si>
  <si>
    <t>$27.55 CS</t>
  </si>
  <si>
    <t>LID, CUP SOUFFLE 2 OZ FLAT PET PLASTIC CLEAR (ALT # 50301)</t>
  </si>
  <si>
    <t>DART</t>
  </si>
  <si>
    <t>20/125 EA</t>
  </si>
  <si>
    <t>$22.90 CS</t>
  </si>
  <si>
    <t>CUP, SOUFFLE PLASTIC 2 OZ BLACK PORTION (ALT # 50301)</t>
  </si>
  <si>
    <t>$30.49 CS</t>
  </si>
  <si>
    <t>PLATTER, FOAM 7X9 1 CMPT BLACK LAMINATED OVAL (ALT # 50301)</t>
  </si>
  <si>
    <t>GENPAK</t>
  </si>
  <si>
    <t>$40.97 CS</t>
  </si>
  <si>
    <t>2 Paper Rack</t>
  </si>
  <si>
    <t>BOWL, FOAM 12 OZ BLACK LAMINATED (ALT # 50301)</t>
  </si>
  <si>
    <t>$69.13 CS</t>
  </si>
  <si>
    <t>CONTAINER, PAPER 16 OZ PLA PLASTIC COATED WORLD ART STOCK PRINT CARRY-OUT (ALT # 50301)</t>
  </si>
  <si>
    <t>ECO-PRODUCTS</t>
  </si>
  <si>
    <t>$60.68 CS</t>
  </si>
  <si>
    <t>CONTAINER, PAPER 12 OZ PLA PLASTIC COATED WORLD ART STOCK PRINT CARRY-OUT (ALT # 50301)</t>
  </si>
  <si>
    <t>$51.05 CS</t>
  </si>
  <si>
    <t>CONTAINER, FOAM 4 OZ SQUAT WHITE</t>
  </si>
  <si>
    <t>20/50 EA</t>
  </si>
  <si>
    <t>$13.72 CS</t>
  </si>
  <si>
    <t>3 Paper Rack</t>
  </si>
  <si>
    <t>LID, CONTAINER 12-32 OZ FLAT POLYSTYRENE CLEAR RECYCLING PLASTIC COVER (ALT # 50301)</t>
  </si>
  <si>
    <t>$48.53 CS</t>
  </si>
  <si>
    <t>CUP PLAS CLR SUNDAY DISH 5oz</t>
  </si>
  <si>
    <t>SYSCO</t>
  </si>
  <si>
    <t>18/50 CT</t>
  </si>
  <si>
    <t>$167.62 CS</t>
  </si>
  <si>
    <t>LID PLAS A CLR F/P-1214/P-20C</t>
  </si>
  <si>
    <t>12/85 CT</t>
  </si>
  <si>
    <t>$67.31 CS</t>
  </si>
  <si>
    <t>CUP, PLASTIC 20 OZ COLD CLEAR</t>
  </si>
  <si>
    <t>10/60 EA</t>
  </si>
  <si>
    <t>$86.84 CS</t>
  </si>
  <si>
    <t>PLATE, FOAM 9" 1 CMPT WHITE LAMINATED ROUND</t>
  </si>
  <si>
    <t>$38.78 CS</t>
  </si>
  <si>
    <t>4 Paper Rack</t>
  </si>
  <si>
    <t>BOWL, FOAM 12 OZ WHITE LAMINATED (ALT # 50301)</t>
  </si>
  <si>
    <t>$57.39 CS</t>
  </si>
  <si>
    <t>BAG, FOOD STORAGE 4.75X6.5 COOKIE TWIST CLEAR PLASTIC (ALT # 50301)</t>
  </si>
  <si>
    <t>PAK-SHER</t>
  </si>
  <si>
    <t>2000 EA</t>
  </si>
  <si>
    <t>$68.27 CS</t>
  </si>
  <si>
    <t>BAG, FOOD STORAGE 6.5X6.5 COOKIE TWIST CLEAR PLASTIC BOPP (ALT # 50301)</t>
  </si>
  <si>
    <t>$57.76 CS</t>
  </si>
  <si>
    <t>BAG, FOOD STORAGE 8X10 VACUUM HEAT SEAL CLEAR PLASTIC</t>
  </si>
  <si>
    <t>ARY</t>
  </si>
  <si>
    <t>$72.83 CS</t>
  </si>
  <si>
    <t>WRAP, FOIL 12X12 FLAT PACK SHEET ALUMINUM (ALT # 50301)</t>
  </si>
  <si>
    <t>BROWN PAPER GOODS</t>
  </si>
  <si>
    <t>5/500 EA</t>
  </si>
  <si>
    <t>$76.49 CS</t>
  </si>
  <si>
    <t>WRAP, 5.5X5.5 WAX PAPER WHITE FLAT PACK PATTY (ALT # 50301)</t>
  </si>
  <si>
    <t>24/1000 EA</t>
  </si>
  <si>
    <t>$150.96 CS</t>
  </si>
  <si>
    <t>LINER, BASKET 12X12 PAPER RED CHECKERED GINGHAM</t>
  </si>
  <si>
    <t>5/1000 EA</t>
  </si>
  <si>
    <t>$77.70 CS</t>
  </si>
  <si>
    <t>LINER, PAN FOOD 14X14 PARCHMENT PAPER SILICONE TREATED WHITE (ALT # 50301)</t>
  </si>
  <si>
    <t>DIXIE FOODSERVICE</t>
  </si>
  <si>
    <t>$61.70 CS</t>
  </si>
  <si>
    <t>BAG, BAKERY 5.25X1.5X7 PAPER KRAFT NATURAL GREASE RESISTANT</t>
  </si>
  <si>
    <t>LID, PLATE 9" DOME PLASTIC CLEAR (ALT # 50301)</t>
  </si>
  <si>
    <t>2/63 EA</t>
  </si>
  <si>
    <t>$15.49 CS</t>
  </si>
  <si>
    <t>5 Paper Rack</t>
  </si>
  <si>
    <t>CLOTH, CHEESE 36"X70 YD 100% COTTON WHITE (replaces 8343303)</t>
  </si>
  <si>
    <t>$56.90 EA</t>
  </si>
  <si>
    <t>null</t>
  </si>
  <si>
    <t>SKEWER, BAMBOO 8"</t>
  </si>
  <si>
    <t>10/10/100 EA</t>
  </si>
  <si>
    <t>$44.12 CS</t>
  </si>
  <si>
    <t>BAG, BUN PAN RACK 52X80 15 MICRON STAR SEAL ROLL POLYETHYLENE TRANSLUCENT H</t>
  </si>
  <si>
    <t>$35.87 CS</t>
  </si>
  <si>
    <t>FOIL, ALUMINUM 18"X500' STANDARD ROLL CUTTER BOX WRAP (ALT # 50301)</t>
  </si>
  <si>
    <t>ANCHOR PACKAGING</t>
  </si>
  <si>
    <t>1 RL</t>
  </si>
  <si>
    <t>$17.31 CS</t>
  </si>
  <si>
    <t>FOIL, ALUMINUM 18"X500' HEAVY-DUTY ROLL CUTTER BOX WRAP (ALT # 50301)</t>
  </si>
  <si>
    <t>$73.51 CS</t>
  </si>
  <si>
    <t>BAG, BUN PAN 21X6X35 PLASTIC CLEAR .75 MIL ROLL LOW DENSITY GUSSET (ALT # 50301)</t>
  </si>
  <si>
    <t>$37.82 CS</t>
  </si>
  <si>
    <t>CONTAINER, FOIL 7" 1 CMPT ROUND W/ BOARD LID COMBO ALUMINUM (ALT # 50301)</t>
  </si>
  <si>
    <t>$50.13 CS</t>
  </si>
  <si>
    <t>PICK, WOOD 4" NATURAL FRILL (ALT # 50301)</t>
  </si>
  <si>
    <t>10/1000 EA</t>
  </si>
  <si>
    <t>$25.32 CS</t>
  </si>
  <si>
    <t>CONTAINER FOIL 7IN ROUND SYSCO</t>
  </si>
  <si>
    <t>200EA</t>
  </si>
  <si>
    <t>$67.50 CS</t>
  </si>
  <si>
    <t>LID, CONTAINER 24 OZ &amp; 32 OZ TRANSLUCENT (ALT # 50301)</t>
  </si>
  <si>
    <t>4/75 EA</t>
  </si>
  <si>
    <t>$47.83 CS</t>
  </si>
  <si>
    <t>6 Paper Rack</t>
  </si>
  <si>
    <t>BOWL, POLYPROPYLENE 24 OZ BLACK MICROWAVABLE PLASTIC (ALT # 50301)</t>
  </si>
  <si>
    <t>$50.40 CS</t>
  </si>
  <si>
    <t>FILM, 24"X2000' PLASTIC ROLL CUTTER BOX FOOD WRAP (ALT # 50301)</t>
  </si>
  <si>
    <t>$17.44 CS</t>
  </si>
  <si>
    <t>FILM, 18"X2000' PLASTIC ROLL BOX FOOD WRAP (ALT # 50301)</t>
  </si>
  <si>
    <t>$12.98 CS</t>
  </si>
  <si>
    <t>BAG, FOOD STORAGE 2 GAL 13X15 UTILITY RESEALABLE CLEAR PLASTIC 1.75 MIL LOW (ALT # 50301)</t>
  </si>
  <si>
    <t>$46.10 CS</t>
  </si>
  <si>
    <t>BAG, FOOD STORAGE 1 GAL 10X11 UTILITY RESEALABLE CLEAR PLASTIC 1.75 MIL LOW (ALT # 50301)</t>
  </si>
  <si>
    <t>250 EA</t>
  </si>
  <si>
    <t>$14.58 CS</t>
  </si>
  <si>
    <t>GLOVE, NITRILE XL POWDER-FREE BLUE AMBIDEXTROUS</t>
  </si>
  <si>
    <t>4/250 EA</t>
  </si>
  <si>
    <t>$36.48 CS</t>
  </si>
  <si>
    <t>TRAY, PAPER BOARD FOOD .5 LB CLAY COATED WHITE &amp; RED CHECKERED (ALT # 50301)</t>
  </si>
  <si>
    <t>$19.23 CS</t>
  </si>
  <si>
    <t>TRAY, PAPER FOOD 3 LB CLAY COATED KRAFT BROWN ECO (ALT # 50301)</t>
  </si>
  <si>
    <t>$21.38 CS</t>
  </si>
  <si>
    <t>FILM, 12"X2000' PLASTIC ROLL CUTTER BOX FOOD WRAP</t>
  </si>
  <si>
    <t>$9.03 CS</t>
  </si>
  <si>
    <t>CONTAINER, 4OZ HINGED</t>
  </si>
  <si>
    <t>4/100EA</t>
  </si>
  <si>
    <t>$40.14 CS</t>
  </si>
  <si>
    <t>CONTAINER, 6OZ HINGED</t>
  </si>
  <si>
    <t>$41.46 CS</t>
  </si>
  <si>
    <t>BOWL, FOAM 24 OZ BLACK LAMINATED (ALT # 50301)</t>
  </si>
  <si>
    <t>4/100 EA</t>
  </si>
  <si>
    <t>$44.91 CS</t>
  </si>
  <si>
    <t>7 Paper Rack</t>
  </si>
  <si>
    <t>LARGE VINYL GLOVE POWDER FREE JASONS</t>
  </si>
  <si>
    <t>10/100ct</t>
  </si>
  <si>
    <t>$39.98 CS</t>
  </si>
  <si>
    <t>GLOVE, VINYL LARGE LIGHTLY POWDERED NATURAL AMBIDEXTROUS</t>
  </si>
  <si>
    <t>VALU PLUS</t>
  </si>
  <si>
    <t>10/100 EA</t>
  </si>
  <si>
    <t>$19.63 CS</t>
  </si>
  <si>
    <t>GLOVE, VINYL MEDIUM POWDER-FREE NATURAL AMBIDEXTROUS (ALT # 50301)</t>
  </si>
  <si>
    <t>$20.56 CS</t>
  </si>
  <si>
    <t>GLOVE, NITRILE XL POWDER-FREE WHITE INDUSTRIAL AMBIDEXTROUS (ALT # 50301)</t>
  </si>
  <si>
    <t>VALUGARDS</t>
  </si>
  <si>
    <t>$30.33 CS</t>
  </si>
  <si>
    <t>GLOVE, LATEX SMALL POWDER-FREE NATURAL IMPORTED THAILAND AMBIDEXTROUS (ALT # 50301)</t>
  </si>
  <si>
    <t>$30.01 CS</t>
  </si>
  <si>
    <t>GLOVE, LATEX MEDIUM POWDER-FREE NATURAL IMPORTED THAILAND AMBIDEXTROUS (ALT # 50301)</t>
  </si>
  <si>
    <t>$27.57 CS</t>
  </si>
  <si>
    <t>GLOVE, LATEX LARGE POWDER-FREE NATURAL IMPORTED THAILAND AMBIDEXTROUS (ALT # 50301)</t>
  </si>
  <si>
    <t>GLOVE, LATEX XL POWDER-FREE NATURAL IMPORTED THAILAND AMBIDEXTROUS (ALT # 50301)</t>
  </si>
  <si>
    <t>$28.35 CS</t>
  </si>
  <si>
    <t>CONTAINER, PLASTIC 6.25X4.06 1 CMPT CLEAR 1.88" H HINGED LID SAFE-T-FRESH C (ALT # 50301)</t>
  </si>
  <si>
    <t>INLINE PLASTICS</t>
  </si>
  <si>
    <t>$66.43 CS</t>
  </si>
  <si>
    <t>CONTAINER, SANDWICH WEDGE 6.13X3X3.56 1 CMPT PET PLASTIC CLEAR W/ LID COMBO (ALT # 50301)</t>
  </si>
  <si>
    <t>288 EA</t>
  </si>
  <si>
    <t>$84.06 CS</t>
  </si>
  <si>
    <t>CONTAINER, PET PLASTIC 7.38X5.62 1 CMPT CLEAR 2.43" H HINGED LID SAFE-T-FRE (ALT # 50301)</t>
  </si>
  <si>
    <t>$77.45 CS</t>
  </si>
  <si>
    <t>CONTAINER, PLASTIC 3.75X4.38 1 CMPT CLEAR 1.75" H HINGED LID SAFE-T-FRESH C (ALT # 50301)</t>
  </si>
  <si>
    <t>$49.08 CS</t>
  </si>
  <si>
    <t>CONTAINER, PLASTIC 4.88X5.5 1 CMPT CLEAR 2.63" H HINGED LID CARRY-OUT (ALT # 50301)</t>
  </si>
  <si>
    <t>$51.25 CS</t>
  </si>
  <si>
    <t>CONTAINER, PET PLASTIC 48 OZ 1 CMPT CLEAR HINGED LID TEAR STRIP LOCK CARRY- (ALT # 50301)</t>
  </si>
  <si>
    <t>150 EA</t>
  </si>
  <si>
    <t>$91.36 CS</t>
  </si>
  <si>
    <t>PLATE, BAGASSE 6" WHITE BIODEGRADABLE PAPER</t>
  </si>
  <si>
    <t>$37.47 CS</t>
  </si>
  <si>
    <t>COOKIE, LADY FINGER TIRAMISU IMPORTED FRANCE SS</t>
  </si>
  <si>
    <t>20/15 EA</t>
  </si>
  <si>
    <t>$20.41 CS</t>
  </si>
  <si>
    <t>BAG, T-SHIRT 11.5X7X21 PLASTIC RED &amp; WHITE THANK YOU STOCK PRINT CARRY-OUT (ALT # 50301)</t>
  </si>
  <si>
    <t>$19.05 CS</t>
  </si>
  <si>
    <t>$20.44 CS</t>
  </si>
  <si>
    <t>1 Freezer</t>
  </si>
  <si>
    <t>$21.88 CS</t>
  </si>
  <si>
    <t>$23.72 CS</t>
  </si>
  <si>
    <t>$38.28 CS</t>
  </si>
  <si>
    <t>$39.54 CS</t>
  </si>
  <si>
    <t>$20.32 CS</t>
  </si>
  <si>
    <t>$28.87 CS</t>
  </si>
  <si>
    <t>$25.34 CS</t>
  </si>
  <si>
    <t>$40.42 CS</t>
  </si>
  <si>
    <t>$7.99 LB</t>
  </si>
  <si>
    <t>$15.99 LB</t>
  </si>
  <si>
    <t>$10.99 LB</t>
  </si>
  <si>
    <t>$7.49 CS</t>
  </si>
  <si>
    <t>$32.72 CS</t>
  </si>
  <si>
    <t>2 Freezer</t>
  </si>
  <si>
    <t>$28.84 CS</t>
  </si>
  <si>
    <t>$31.03 CS</t>
  </si>
  <si>
    <t>$46.12 CS</t>
  </si>
  <si>
    <t>$22.71 CS</t>
  </si>
  <si>
    <t>$25.51 CS</t>
  </si>
  <si>
    <t>$23.80 CS</t>
  </si>
  <si>
    <t>$31.88 CS</t>
  </si>
  <si>
    <t>$33.27 CS</t>
  </si>
  <si>
    <t>$27.72 CS</t>
  </si>
  <si>
    <t>$16.61 CS</t>
  </si>
  <si>
    <t>$21.12 CS</t>
  </si>
  <si>
    <t>$26.40 CS</t>
  </si>
  <si>
    <t>$45.26 CS</t>
  </si>
  <si>
    <t>$23.16 CS</t>
  </si>
  <si>
    <t>$31.36 CS</t>
  </si>
  <si>
    <t>$36.99 CS</t>
  </si>
  <si>
    <t>$23.40 CS</t>
  </si>
  <si>
    <t>$20.59 CS</t>
  </si>
  <si>
    <t>ICE CREAM BAR, VANILLA W/ ORANGE SHERBET</t>
  </si>
  <si>
    <t>BLUE RIBBON CLASSICS</t>
  </si>
  <si>
    <t>2/24/3 OZ</t>
  </si>
  <si>
    <t>3 Freezer</t>
  </si>
  <si>
    <t>$36.25 CS</t>
  </si>
  <si>
    <t>$32.68 CS</t>
  </si>
  <si>
    <t>$75.50 CS</t>
  </si>
  <si>
    <t>ICE CREAM BAR, CRUNCH IW</t>
  </si>
  <si>
    <t>BLUE BUNNY</t>
  </si>
  <si>
    <t>$17.41 CS</t>
  </si>
  <si>
    <t>ICE CREAM BAR, STRAWBERRY SHORTCAKE KING SIZE</t>
  </si>
  <si>
    <t>2/12/4 OZ</t>
  </si>
  <si>
    <t>$14.13 CS</t>
  </si>
  <si>
    <t>ICE CREAM BAR, HEATH BAR IW (ALT # 50031)</t>
  </si>
  <si>
    <t>24/4 OZ</t>
  </si>
  <si>
    <t>$14.46 CS</t>
  </si>
  <si>
    <t>ICE CREAM CONE, VANILLA TFF</t>
  </si>
  <si>
    <t>BLUE BUNNY CHAMP</t>
  </si>
  <si>
    <t>2/12/4.6 OZ</t>
  </si>
  <si>
    <t>ICE CREAM BAR, VANILLA MILK CHOCOLATE COATED W/ CARAMEL &amp; NUT TURTLE (ALT # 50031)</t>
  </si>
  <si>
    <t>12/4.5 OZ</t>
  </si>
  <si>
    <t>$14.66 CS</t>
  </si>
  <si>
    <t>ICE CREAM SANDWICH, VANILLA W/ COOKIE CHOCOLATE IW</t>
  </si>
  <si>
    <t>2/24/3.5 OZ</t>
  </si>
  <si>
    <t>$15.52 CS</t>
  </si>
  <si>
    <t>ICE CREAM BAR, FUDGE</t>
  </si>
  <si>
    <t>TOPPING, WHIPPED DAIRY BAG FROZEN (ALT # 50031)</t>
  </si>
  <si>
    <t>ON TOP</t>
  </si>
  <si>
    <t>$39.82 CS</t>
  </si>
  <si>
    <t>$27.65 CS</t>
  </si>
  <si>
    <t>JELLY, ASSORTED #5 SS CUP</t>
  </si>
  <si>
    <t>$9.58 CS</t>
  </si>
  <si>
    <t>VANILLA ICE CREAM</t>
  </si>
  <si>
    <t>WHLFCLS</t>
  </si>
  <si>
    <t>3 GAL</t>
  </si>
  <si>
    <t>$18.18 CS</t>
  </si>
  <si>
    <t>$19.76 CS</t>
  </si>
  <si>
    <t>$31.35 CS</t>
  </si>
  <si>
    <t>ICE CREAM BAR, SNICKERS (ALT # 50031)</t>
  </si>
  <si>
    <t>SNICKERS</t>
  </si>
  <si>
    <t>2/24/2.8 OZ</t>
  </si>
  <si>
    <t>$43.80 CS</t>
  </si>
  <si>
    <t>DRINK BASE, LEMONADE 3:1 CARTON FROZEN</t>
  </si>
  <si>
    <t>GROWERS PRIDE</t>
  </si>
  <si>
    <t>$28.42 CS</t>
  </si>
  <si>
    <t>$.99 LB</t>
  </si>
  <si>
    <t>$1.79 LB</t>
  </si>
  <si>
    <t>$21.37 CS</t>
  </si>
  <si>
    <t>4 Freezer</t>
  </si>
  <si>
    <t>$22.10 CS</t>
  </si>
  <si>
    <t>$22.84 CS</t>
  </si>
  <si>
    <t>$16.99 CS</t>
  </si>
  <si>
    <t>$31.12 CS</t>
  </si>
  <si>
    <t>$30.48 CS</t>
  </si>
  <si>
    <t>$31.00 CS</t>
  </si>
  <si>
    <t>$21.74 CS</t>
  </si>
  <si>
    <t>$22.79 CS</t>
  </si>
  <si>
    <t>$26.48 CS</t>
  </si>
  <si>
    <t>$24.15 CS</t>
  </si>
  <si>
    <t>EGG YOLK</t>
  </si>
  <si>
    <t>PAPETTIS</t>
  </si>
  <si>
    <t>$53.87 CS</t>
  </si>
  <si>
    <t>$33.58 CS</t>
  </si>
  <si>
    <t>$26.65 CS</t>
  </si>
  <si>
    <t>$67.85 CS</t>
  </si>
  <si>
    <t>$2.99 LB</t>
  </si>
  <si>
    <t>$2.37 LB</t>
  </si>
  <si>
    <t>$29.49 CS</t>
  </si>
  <si>
    <t>$31.98 CS</t>
  </si>
  <si>
    <t>$48.62 CS</t>
  </si>
  <si>
    <t>$26.81 CS</t>
  </si>
  <si>
    <t>$70.94 CS</t>
  </si>
  <si>
    <t>5 Freezer</t>
  </si>
  <si>
    <t>$82.39 CS</t>
  </si>
  <si>
    <t>$60.69 CS</t>
  </si>
  <si>
    <t>$66.64 CS</t>
  </si>
  <si>
    <t>$34.96 CS</t>
  </si>
  <si>
    <t>$50.82 CS</t>
  </si>
  <si>
    <t>$88.32 CS</t>
  </si>
  <si>
    <t>$59.28 CS</t>
  </si>
  <si>
    <t>$61.89 CS</t>
  </si>
  <si>
    <t>$50.23 CS</t>
  </si>
  <si>
    <t>$5.50 lb</t>
  </si>
  <si>
    <t>$71.59 CS</t>
  </si>
  <si>
    <t>$6.00 LB</t>
  </si>
  <si>
    <t>$27.84 CS</t>
  </si>
  <si>
    <t>$70.93 CS</t>
  </si>
  <si>
    <t>$4.34 LB</t>
  </si>
  <si>
    <t>$5.19 LB</t>
  </si>
  <si>
    <t>$47.26 CS</t>
  </si>
  <si>
    <t>$88.46 CS</t>
  </si>
  <si>
    <t>$79.39 CS</t>
  </si>
  <si>
    <t>$27.58 CS</t>
  </si>
  <si>
    <t>$36.71 CS</t>
  </si>
  <si>
    <t>30 LBA</t>
  </si>
  <si>
    <t>$0.90 LB</t>
  </si>
  <si>
    <t>10 LBA</t>
  </si>
  <si>
    <t>$4.05 LB</t>
  </si>
  <si>
    <t>$72.88 CS</t>
  </si>
  <si>
    <t>$40.79 CS</t>
  </si>
  <si>
    <t>$39.38 CS</t>
  </si>
  <si>
    <t>$15.99 CS</t>
  </si>
  <si>
    <t>$50.47 CS</t>
  </si>
  <si>
    <t>$23.60 CS</t>
  </si>
  <si>
    <t>$53.13 CS</t>
  </si>
  <si>
    <t>$20.89 CS</t>
  </si>
  <si>
    <t>$55.17 CS</t>
  </si>
  <si>
    <t>$65.02 CS</t>
  </si>
  <si>
    <t>$34.00 CS</t>
  </si>
  <si>
    <t>$2.71 LB</t>
  </si>
  <si>
    <t>$26.06 CS</t>
  </si>
  <si>
    <t>6 Freezer</t>
  </si>
  <si>
    <t>$27.33 CS</t>
  </si>
  <si>
    <t>$18.90 CS</t>
  </si>
  <si>
    <t>$48.85 CS</t>
  </si>
  <si>
    <t>$25.46 CS</t>
  </si>
  <si>
    <t>$29.58 CS</t>
  </si>
  <si>
    <t>$31.78 CS</t>
  </si>
  <si>
    <t>$28.27 CS</t>
  </si>
  <si>
    <t>$2.51 LB</t>
  </si>
  <si>
    <t>$35.40 CS</t>
  </si>
  <si>
    <t>$4.50 LB</t>
  </si>
  <si>
    <t>$65.25 CS</t>
  </si>
  <si>
    <t>$31.59 CS</t>
  </si>
  <si>
    <t>$53.34 CS</t>
  </si>
  <si>
    <t>$36.16 CS</t>
  </si>
  <si>
    <t>$34.21 CS</t>
  </si>
  <si>
    <t>7 Freezer</t>
  </si>
  <si>
    <t>$45.94 CS</t>
  </si>
  <si>
    <t>$37.26 CS</t>
  </si>
  <si>
    <t>$28.98 CS</t>
  </si>
  <si>
    <t>$5.15 LB</t>
  </si>
  <si>
    <t>$29.00 CS</t>
  </si>
  <si>
    <t>$37.40 CS</t>
  </si>
  <si>
    <t>$32.39 CS</t>
  </si>
  <si>
    <t>$18.19 CS</t>
  </si>
  <si>
    <t>$48.02 CS</t>
  </si>
  <si>
    <t>$40.58 CS</t>
  </si>
  <si>
    <t>$20.14 CS</t>
  </si>
  <si>
    <t>$36.60 CS</t>
  </si>
  <si>
    <t>$47.59 CS</t>
  </si>
  <si>
    <t>$37.03 CS</t>
  </si>
  <si>
    <t>$36.22 CS</t>
  </si>
  <si>
    <t>8 Freezer</t>
  </si>
  <si>
    <t>$30.97 CS</t>
  </si>
  <si>
    <t>$40.00 CS</t>
  </si>
  <si>
    <t>$11.30 CS</t>
  </si>
  <si>
    <t>$17.47 CS</t>
  </si>
  <si>
    <t>$15.27 CS</t>
  </si>
  <si>
    <t>$46.83 CS</t>
  </si>
  <si>
    <t>$28.29 CS</t>
  </si>
  <si>
    <t>$35.92 CS</t>
  </si>
  <si>
    <t>$49.62 CS</t>
  </si>
  <si>
    <t>$15.72 CS</t>
  </si>
  <si>
    <t>$29.65 CS</t>
  </si>
  <si>
    <t>$60.44 CS</t>
  </si>
  <si>
    <t>9 Freezer</t>
  </si>
  <si>
    <t>$72.39 CS</t>
  </si>
  <si>
    <t>$58.09 CS</t>
  </si>
  <si>
    <t>$62.91 CS</t>
  </si>
  <si>
    <t>$92.37 CS</t>
  </si>
  <si>
    <t>$77.22 CS</t>
  </si>
  <si>
    <t>$75.70 CS</t>
  </si>
  <si>
    <t>$27.92 CS</t>
  </si>
  <si>
    <t>$30.51 CS</t>
  </si>
  <si>
    <t>$41.56 CS</t>
  </si>
  <si>
    <t>$34.81 CS</t>
  </si>
  <si>
    <t>TURNOVER, CHERRY FILLED 3.7 OZ RAW FROZEN LAYER PACK</t>
  </si>
  <si>
    <t>$43.85 CS</t>
  </si>
  <si>
    <t>$29.64 CS</t>
  </si>
  <si>
    <t>$31.91 CS</t>
  </si>
  <si>
    <t>$20.67 CS</t>
  </si>
  <si>
    <t>$31.55 CS</t>
  </si>
  <si>
    <t>$29.83 CS</t>
  </si>
  <si>
    <t>$51.81 CS</t>
  </si>
  <si>
    <t>$47.47 CS</t>
  </si>
  <si>
    <t>$63.41 CS</t>
  </si>
  <si>
    <t>$40.47 CS</t>
  </si>
  <si>
    <t>$35.61 CS</t>
  </si>
  <si>
    <t>$86.41 CS</t>
  </si>
  <si>
    <t>$31.40 CS</t>
  </si>
  <si>
    <t>$50.44 CS</t>
  </si>
  <si>
    <t>$52.89 CS</t>
  </si>
  <si>
    <t>$44.80 CS</t>
  </si>
  <si>
    <t>$39.95 CS</t>
  </si>
  <si>
    <t>$21.87 CS</t>
  </si>
  <si>
    <t>$19.45 CS</t>
  </si>
  <si>
    <t>$54.18 CS</t>
  </si>
  <si>
    <t>1 Walk-in</t>
  </si>
  <si>
    <t>$4.19 LB</t>
  </si>
  <si>
    <t>$3.72 LB</t>
  </si>
  <si>
    <t>$1.74 LB</t>
  </si>
  <si>
    <t>$2.18 LB</t>
  </si>
  <si>
    <t>$2.45 LB</t>
  </si>
  <si>
    <t>$3.52 LB</t>
  </si>
  <si>
    <t>$3.22 LB</t>
  </si>
  <si>
    <t>$1.37 LB</t>
  </si>
  <si>
    <t>$1.70 LB</t>
  </si>
  <si>
    <t>$5.55 LB</t>
  </si>
  <si>
    <t>$7.69 LB</t>
  </si>
  <si>
    <t>$3.86 LB</t>
  </si>
  <si>
    <t>$1.63 LB</t>
  </si>
  <si>
    <t>$1.81 LB</t>
  </si>
  <si>
    <t>$4.99 LB</t>
  </si>
  <si>
    <t>$5.61 LB</t>
  </si>
  <si>
    <t>$1.35 LB</t>
  </si>
  <si>
    <t>$2.86 LB</t>
  </si>
  <si>
    <t>$6.71 LB</t>
  </si>
  <si>
    <t>$6.47 LB</t>
  </si>
  <si>
    <t>$3.16 LB</t>
  </si>
  <si>
    <t>$60.99 CS</t>
  </si>
  <si>
    <t>POTATO, MASHED BOIL IN BAG REF HOMESTYLE</t>
  </si>
  <si>
    <t>$23.81 CS</t>
  </si>
  <si>
    <t>$8.08 LB</t>
  </si>
  <si>
    <t>$3.00 LB</t>
  </si>
  <si>
    <t>$24.72 CS</t>
  </si>
  <si>
    <t>2 Walk-in</t>
  </si>
  <si>
    <t>$19.68 CS</t>
  </si>
  <si>
    <t>$33.77 CS</t>
  </si>
  <si>
    <t>$85.11 CS</t>
  </si>
  <si>
    <t>$72.47 CS</t>
  </si>
  <si>
    <t>$47.06 CS</t>
  </si>
  <si>
    <t>$63.47 CS</t>
  </si>
  <si>
    <t>$1.42 LB</t>
  </si>
  <si>
    <t>$58.17 CS</t>
  </si>
  <si>
    <t>$28.54 CS</t>
  </si>
  <si>
    <t>$10.42 CS</t>
  </si>
  <si>
    <t>3 Walk-in</t>
  </si>
  <si>
    <t>$31.75 CS</t>
  </si>
  <si>
    <t>$29.95 CS</t>
  </si>
  <si>
    <t>$50.99 CS</t>
  </si>
  <si>
    <t>$21.73 CS</t>
  </si>
  <si>
    <t>$32.92 CS</t>
  </si>
  <si>
    <t>ORGANIC CHEDDAR CHEESE</t>
  </si>
  <si>
    <t>UNIFI</t>
  </si>
  <si>
    <t>$63.26 CS</t>
  </si>
  <si>
    <t>$105.88 CS</t>
  </si>
  <si>
    <t>HORSERADISH, PREPARED REF</t>
  </si>
  <si>
    <t>$66.92 CS</t>
  </si>
  <si>
    <t>SAUCE, CHILI SAMBAL OELEK PLASTIC BOTTLE SHELF STABLE</t>
  </si>
  <si>
    <t>$29.48 CS</t>
  </si>
  <si>
    <t>FLAVORING, SESAME TAHINI PASTE REF (ALT # 50061)</t>
  </si>
  <si>
    <t>$42.75 CS</t>
  </si>
  <si>
    <t>$72.99 CS</t>
  </si>
  <si>
    <t>ORGANIC MAYO</t>
  </si>
  <si>
    <t>$20.92 CS</t>
  </si>
  <si>
    <t>$47.99 CS</t>
  </si>
  <si>
    <t>$35.43 CS</t>
  </si>
  <si>
    <t>$24.81 CS</t>
  </si>
  <si>
    <t>$30.53 CS</t>
  </si>
  <si>
    <t>$6.86 CS</t>
  </si>
  <si>
    <t>$71.17 CS</t>
  </si>
  <si>
    <t>$34.50 CS</t>
  </si>
  <si>
    <t>$78.57 CS</t>
  </si>
  <si>
    <t>$60.25 CS</t>
  </si>
  <si>
    <t>$30.26 LB</t>
  </si>
  <si>
    <t>$58.78 CS</t>
  </si>
  <si>
    <t>4 Walk-in</t>
  </si>
  <si>
    <t>$11.66 CS</t>
  </si>
  <si>
    <t>$38.61 CS</t>
  </si>
  <si>
    <t>$29.36 CS</t>
  </si>
  <si>
    <t>$33.13 CS</t>
  </si>
  <si>
    <t>$26.99 CS</t>
  </si>
  <si>
    <t>$28.36 CS</t>
  </si>
  <si>
    <t>$43.34 CS</t>
  </si>
  <si>
    <t>$40.94 CS</t>
  </si>
  <si>
    <t>$26.42 CS</t>
  </si>
  <si>
    <t>$28.79 CS</t>
  </si>
  <si>
    <t>$41.63 CS</t>
  </si>
  <si>
    <t>$99.41 CS</t>
  </si>
  <si>
    <t>$43.49 CS</t>
  </si>
  <si>
    <t>$39.36 CS</t>
  </si>
  <si>
    <t>$40.76 CS</t>
  </si>
  <si>
    <t>$27.20 CS</t>
  </si>
  <si>
    <t>$27.21 CS</t>
  </si>
  <si>
    <t>$61.92 CS</t>
  </si>
  <si>
    <t>$5.41 LB</t>
  </si>
  <si>
    <t>$5.11 LB</t>
  </si>
  <si>
    <t>$51.04 CS</t>
  </si>
  <si>
    <t>$25.45 CS</t>
  </si>
  <si>
    <t>$28.60 EA</t>
  </si>
  <si>
    <t>$69.49 CS</t>
  </si>
  <si>
    <t>$4.98 LB</t>
  </si>
  <si>
    <t>$19.08 CS</t>
  </si>
  <si>
    <t>$30.21 CS</t>
  </si>
  <si>
    <t>$7.93 LB</t>
  </si>
  <si>
    <t>$29.56 CS</t>
  </si>
  <si>
    <t>DRESSING, BLUE CHEESE PC</t>
  </si>
  <si>
    <t>CULINARY O</t>
  </si>
  <si>
    <t>60/1.5OZ</t>
  </si>
  <si>
    <t>$16.43 CS</t>
  </si>
  <si>
    <t>DRESSING, HONEY MUSTARD SS CUP REF</t>
  </si>
  <si>
    <t>KEN'S</t>
  </si>
  <si>
    <t>100/1.5 OZ</t>
  </si>
  <si>
    <t>$15.91 CS</t>
  </si>
  <si>
    <t>$63.42 CS</t>
  </si>
  <si>
    <t>$19.44 CS</t>
  </si>
  <si>
    <t>$175.99 CS</t>
  </si>
  <si>
    <t>$29.89 CS</t>
  </si>
  <si>
    <t>$3.62 LB</t>
  </si>
  <si>
    <t>$50.64 CS</t>
  </si>
  <si>
    <t>$5.59 CS</t>
  </si>
  <si>
    <t>$4.66 CS</t>
  </si>
  <si>
    <t>$74.53 CS</t>
  </si>
  <si>
    <t>Can Rack</t>
  </si>
  <si>
    <t>$32.23 CS</t>
  </si>
  <si>
    <t>$38.21 CS</t>
  </si>
  <si>
    <t>$28.02 CS</t>
  </si>
  <si>
    <t>$26.28 CS</t>
  </si>
  <si>
    <t>$22.93 CS</t>
  </si>
  <si>
    <t>$39.56 CS</t>
  </si>
  <si>
    <t>$30.84 CS</t>
  </si>
  <si>
    <t>$25.62 CS</t>
  </si>
  <si>
    <t>$24.58 CS</t>
  </si>
  <si>
    <t>$26.13 CS</t>
  </si>
  <si>
    <t>$98.04 CS</t>
  </si>
  <si>
    <t>$22.60 CS</t>
  </si>
  <si>
    <t>$17.22 CS</t>
  </si>
  <si>
    <t>$39.71 CS</t>
  </si>
  <si>
    <t>$51.30 CS</t>
  </si>
  <si>
    <t>$50.68 CS</t>
  </si>
  <si>
    <t>$44.26 CS</t>
  </si>
  <si>
    <t>$54.11 CS</t>
  </si>
  <si>
    <t>$41.68 CS</t>
  </si>
  <si>
    <t>$27.87 CS</t>
  </si>
  <si>
    <t>$26.34 CS</t>
  </si>
  <si>
    <t>$26.22 CS</t>
  </si>
  <si>
    <t>$18.55 CS</t>
  </si>
  <si>
    <t>$97.16 CS</t>
  </si>
  <si>
    <t>$70.89 CS</t>
  </si>
  <si>
    <t>$40.69 CS</t>
  </si>
  <si>
    <t>$45.97 CS</t>
  </si>
  <si>
    <t>Spices</t>
  </si>
  <si>
    <t>$10.28 EA</t>
  </si>
  <si>
    <t>$18.50 EA</t>
  </si>
  <si>
    <t>$7.85 EA</t>
  </si>
  <si>
    <t>$30.17 EA</t>
  </si>
  <si>
    <t>$6.68 EA</t>
  </si>
  <si>
    <t>$9.81 EA</t>
  </si>
  <si>
    <t>$13.65 EA</t>
  </si>
  <si>
    <t>$16.83 EA</t>
  </si>
  <si>
    <t>$34.42 EA</t>
  </si>
  <si>
    <t>SPICE, PEPPER BLACK WHOLE PLASTIC JUG</t>
  </si>
  <si>
    <t>$61.29 CS</t>
  </si>
  <si>
    <t>$6.84 EA</t>
  </si>
  <si>
    <t>$26.46 EA</t>
  </si>
  <si>
    <t>$34.92 EA</t>
  </si>
  <si>
    <t>$9.45 EA</t>
  </si>
  <si>
    <t>$29.81 EA</t>
  </si>
  <si>
    <t>Kitchen</t>
  </si>
  <si>
    <t>BAG, CARRY-OUT 4.25X2.75X11.75 PAPER KRAFT BROWN W/ WINDOW CARRY-OUT</t>
  </si>
  <si>
    <t>BAGCRAFT</t>
  </si>
  <si>
    <t>$27.95 CS</t>
  </si>
  <si>
    <t>CONTAINER, SANDWICH WEDGE 6.63X3.5X3.52 1 CMPT PLASTIC CLEAR HINGED LID CAR</t>
  </si>
  <si>
    <t>$52.37 CS</t>
  </si>
  <si>
    <t>$18.10 CS</t>
  </si>
  <si>
    <t>$19.66 CS</t>
  </si>
  <si>
    <t>CUP, BAKING 2.25X2.75" PAPER BROWN TULIP LARGE PAN LINER</t>
  </si>
  <si>
    <t>$75.92 CS</t>
  </si>
  <si>
    <t>$5.84 EA</t>
  </si>
  <si>
    <t>FLOUR, WHEAT HIGH GLUTEN BREAD UNBLEACHED ALL TRUMPS</t>
  </si>
  <si>
    <t>$14.71 CS</t>
  </si>
  <si>
    <t>GLOVE, VINYL LARGE POWDER-FREE CLEAR AMBIDEXTROUS</t>
  </si>
  <si>
    <t>$19.62 CS</t>
  </si>
  <si>
    <t>MIX, PANCAKE BUTTERMILK TFF ADD WATER COMPLETE WESTERN STYLE</t>
  </si>
  <si>
    <t>$29.54 CS</t>
  </si>
  <si>
    <t>VINEGAR, CIDER APPLE DOMESTIC BOTTLE 50 GRAIN</t>
  </si>
  <si>
    <t>$27.66 CS</t>
  </si>
  <si>
    <t>VINEGAR, MALT SS POUCH (ALT # 50011)</t>
  </si>
  <si>
    <t>200/9 GR</t>
  </si>
  <si>
    <t>$14.95 CS</t>
  </si>
  <si>
    <t>WRAP, FOIL 9X10.75 INTERFOLD POP UP SHEET ALUMINUM</t>
  </si>
  <si>
    <t>6/500 EA</t>
  </si>
  <si>
    <t>$130.84 CS</t>
  </si>
  <si>
    <t>YEAST, DRY ACTIVE</t>
  </si>
  <si>
    <t>RED STAR</t>
  </si>
  <si>
    <t>$53.22 CS</t>
  </si>
  <si>
    <t>GLOVE, NITRILE MEDIUM POWDER-FREE BLUE AMBIDEXTROUS</t>
  </si>
  <si>
    <t>$147.06 CS</t>
  </si>
  <si>
    <t>$39.74 EA</t>
  </si>
  <si>
    <t>DRIED GARBANZO BEANS</t>
  </si>
  <si>
    <t>$26.12 CS</t>
  </si>
  <si>
    <t>WHOLE WHEAT FLOUR</t>
  </si>
  <si>
    <t>sysco</t>
  </si>
  <si>
    <t>1/50LB</t>
  </si>
  <si>
    <t>$22.87 CS</t>
  </si>
  <si>
    <t>THICKENER, CORN STARCH POWDER GLUTEN-FREE</t>
  </si>
  <si>
    <t>THICK-IT</t>
  </si>
  <si>
    <t>$8.96 Ea</t>
  </si>
  <si>
    <t>Ea</t>
  </si>
  <si>
    <t>EXTRACT, VANILLA IMITATION CLEAR DOMESTIC BOTTLE SHELF STABLE</t>
  </si>
  <si>
    <t>$5.07 EA</t>
  </si>
  <si>
    <t>$19.99 EA</t>
  </si>
  <si>
    <t>PLATE, MOLDED FIBER 10" NATURAL ROUND COMPOSTABLE UNBLEACHED PAPER (ALT # 50301)</t>
  </si>
  <si>
    <t>$61.71 CS</t>
  </si>
  <si>
    <t>$31.20 CS</t>
  </si>
  <si>
    <t>BACON, PORK 18-22 COUNT LAID OUT HARDWOOD SMOKED RAW FROZEN 2-DIAMOND</t>
  </si>
  <si>
    <t>$48.79 CS</t>
  </si>
  <si>
    <t>Front Line</t>
  </si>
  <si>
    <t>BEEF, PATTY GROUND 4:1 ROUND 3/8" THICK SEASONED STEAKHOUSE RAW FROZEN (ALT # 50021)</t>
  </si>
  <si>
    <t>60/4 OZ</t>
  </si>
  <si>
    <t>$40.01 CS</t>
  </si>
  <si>
    <t>BREAKFAST BAR</t>
  </si>
  <si>
    <t>60/ 3OZ</t>
  </si>
  <si>
    <t>BUN, HAMBURGER WHITE 4" SLICED GLUTEN-FREE TFF BAKED IW FROZEN</t>
  </si>
  <si>
    <t>24/3.3 OZ</t>
  </si>
  <si>
    <t>$25.99 CS</t>
  </si>
  <si>
    <t>CHICKEN, TENDER BREAST MEAT BATTERED TEMPURA RANDOM SOLUTION ADDED 8% RAW S</t>
  </si>
  <si>
    <t>PIERCE</t>
  </si>
  <si>
    <t>$37.28 CS</t>
  </si>
  <si>
    <t>CHICKEN, TENDER BREAST MEAT BREADED FRITTER SMALL SOLUTION ADDED 12% PARFRI</t>
  </si>
  <si>
    <t>CUP, PLA PLASTIC 12 OZ COLD CLEAR</t>
  </si>
  <si>
    <t>CUP, PLA PLASTIC 9 OZ COLD CLEAR</t>
  </si>
  <si>
    <t>$65.61 CS</t>
  </si>
  <si>
    <t>$16.36 CS</t>
  </si>
  <si>
    <t>LID, CUP 9-20 OZ DOME PLA PLASTIC WHITE</t>
  </si>
  <si>
    <t>$68.56 CS</t>
  </si>
  <si>
    <t>POTATO, SLICED 3/32" SKIN-ON TFF RAW FROZEN SLIM CHIP</t>
  </si>
  <si>
    <t>LAMB WESTON</t>
  </si>
  <si>
    <t>ROLL, CIABATTA 4" SQUARE SLICED BAKED FROZEN BUN</t>
  </si>
  <si>
    <t>72/3.25 OZ</t>
  </si>
  <si>
    <t>$34.02 CS</t>
  </si>
  <si>
    <t>SYRUP, PANCAKE MAPLE &amp; BUTTER FLAVORED PLASTIC JUG SHELF STABLE</t>
  </si>
  <si>
    <t>MRS. BUTTERWORTH'S</t>
  </si>
  <si>
    <t>$35.13 CS</t>
  </si>
  <si>
    <t>TRAY, PAPER BOARD FOOD 3 LB CLAY COATED WHITE &amp; RED CHECKERED (ALT # 50301)</t>
  </si>
  <si>
    <t>2/250 EA</t>
  </si>
  <si>
    <t>$19.51 CS</t>
  </si>
  <si>
    <t>TURKEY, BREAST WHOLE PAN SKINLESS COOKED ROASTED OIL BROWNED REF UNSLICED</t>
  </si>
  <si>
    <t>2/8-10 LBA</t>
  </si>
  <si>
    <t>$3.23 LB</t>
  </si>
  <si>
    <t>SYRUP, PANCAKE MAPLE FLAVORED SS CUP</t>
  </si>
  <si>
    <t>$9.33 CS</t>
  </si>
  <si>
    <t>$24.71 CS</t>
  </si>
  <si>
    <t>CUP, SOUFFLE POLYSTYRENE 2 OZ BLACK PORTION PLASTIC</t>
  </si>
  <si>
    <t>12/200 EA</t>
  </si>
  <si>
    <t>$28.58 CS</t>
  </si>
  <si>
    <t>CLEANER, GRILL QUICK CLEAN LIQUID PACKET (ALT # 50351)</t>
  </si>
  <si>
    <t>3M SCOTCH BRITE</t>
  </si>
  <si>
    <t>40/3.2 OZ</t>
  </si>
  <si>
    <t>GRASSFED BEEF PATTIES</t>
  </si>
  <si>
    <t>FILTER, FRYER GREASE SHEET 27.5X19.5 PAPER</t>
  </si>
  <si>
    <t>FRYMASTER</t>
  </si>
  <si>
    <t>$63.79 CS</t>
  </si>
  <si>
    <t>LINER, PAN FOOD 16.4X24.4 PARCHMENT PAPER QUILON TREATED GREASE RESISTANT (ALT # 50301)</t>
  </si>
  <si>
    <t>$41.43 CS</t>
  </si>
  <si>
    <t>POTATO, FRENCH-FRY WEDGE 10 CUT BATTERED SOUR CREAM &amp; CHIVE SKIN-ON TFF FRO</t>
  </si>
  <si>
    <t>SOUR CREAM &amp; CHIVE</t>
  </si>
  <si>
    <t>$29.67 CS</t>
  </si>
  <si>
    <t>KIT, CUTLERY K-F-S NAP MEDIUMWEIGHT SILVER POLYSTYRENE W/ BAND PLASTIC</t>
  </si>
  <si>
    <t>SABERT</t>
  </si>
  <si>
    <t>$36.09 CS</t>
  </si>
  <si>
    <t>MARGARINE, BLEND TFF REF EUROPEAN STYLE</t>
  </si>
  <si>
    <t>SUNGLOW</t>
  </si>
  <si>
    <t>$47.07 CS</t>
  </si>
  <si>
    <t>$59.08 CS</t>
  </si>
  <si>
    <t>BUTTER, CONTINENTAL CHIP 59 COUNT SALTED FOIL REF (ALT # 50031)</t>
  </si>
  <si>
    <t>5/3.4 LB</t>
  </si>
  <si>
    <t>$58.45 CS</t>
  </si>
  <si>
    <t>$40.64 CS</t>
  </si>
  <si>
    <t>SYRUP, PANCAKE MAPLE FLAVORED SS CUP BREAKFAST</t>
  </si>
  <si>
    <t>100/2.1 OZ</t>
  </si>
  <si>
    <t>$12.69 CS</t>
  </si>
  <si>
    <t>MAYO, KEWPIE</t>
  </si>
  <si>
    <t>4/1GAL</t>
  </si>
  <si>
    <t>$59.99 CS</t>
  </si>
  <si>
    <t>GINGER, PICKLED WHITE</t>
  </si>
  <si>
    <t>20LB</t>
  </si>
  <si>
    <t>$29.99 CS</t>
  </si>
  <si>
    <t>$59.99 EA</t>
  </si>
  <si>
    <t>GRILL BRICK, 4X3.5X8 GLASS DUST SOFT WRAPPED GRIDDLE</t>
  </si>
  <si>
    <t>12/1 EA</t>
  </si>
  <si>
    <t>$18.30 CS</t>
  </si>
  <si>
    <t>Chemicals</t>
  </si>
  <si>
    <t>SCRUBBER, NYLON 6X9 GREEN HEAVY-DUTY ANTIMICROBIAL PAD (ALT # 50351)</t>
  </si>
  <si>
    <t>20 EA</t>
  </si>
  <si>
    <t>$17.04 CS</t>
  </si>
  <si>
    <t>SCRUBBER, NYLON 3.5X6 BLUE EXTRA-HEAVY-DUTY POT PAD (ALT # 50351)</t>
  </si>
  <si>
    <t>$9.82 CS</t>
  </si>
  <si>
    <t>APRON, POLY ADULT WHITE 28X46 EMBOSSED DISPOSABLE PET PLASTIC (ALT # 50301)</t>
  </si>
  <si>
    <t>$14.79 CS</t>
  </si>
  <si>
    <t>DETERGENT, DISHWASHER APEX POWER SOLID IW WHITE (ALT # 50351)</t>
  </si>
  <si>
    <t>ECOLAB</t>
  </si>
  <si>
    <t>6/6.75 LB</t>
  </si>
  <si>
    <t>$135.50 CS</t>
  </si>
  <si>
    <t>DETERGENT, DISH MANUAL APEX SOLID IW PURPLE CITRUS SCENT (ALT # 50351)</t>
  </si>
  <si>
    <t>$117.77 CS</t>
  </si>
  <si>
    <t>RINSE ADDITIVE, DISHWASHER APEX SOLID IW DARK GREEN ODORLESS HIGH TEMP HEAV</t>
  </si>
  <si>
    <t>2/2.5 LB</t>
  </si>
  <si>
    <t>$326.49 CS</t>
  </si>
  <si>
    <t>CLEANER, URN &amp; BREWER BREW BRIGHT POWDER BOX WHITE</t>
  </si>
  <si>
    <t>PURITAN</t>
  </si>
  <si>
    <t>50/1 OZ</t>
  </si>
  <si>
    <t>SANITIZER, BAR GLASS POWDER PACKET WHITE MANUAL (ALT # 50351)</t>
  </si>
  <si>
    <t>100/.25 OZ</t>
  </si>
  <si>
    <t>DETERGENT, BAR GLASS MANUAL POWDER PACKET WHITE (ALT # 50351)</t>
  </si>
  <si>
    <t>$25.63 CS</t>
  </si>
  <si>
    <t>CLEANER, FRYER K21 ALKALINE POWDER WHITE ODORLESS (ALT # 50351)</t>
  </si>
  <si>
    <t>CLEAN FORCE</t>
  </si>
  <si>
    <t>$53.83 CS</t>
  </si>
  <si>
    <t>CLEANER, OVEN &amp; GRILL K44 AEROSOL CAN CLEAR ODORLESS</t>
  </si>
  <si>
    <t>MONOGRAM / CLEAN FORCE</t>
  </si>
  <si>
    <t>6/20 OZ</t>
  </si>
  <si>
    <t>$32.02 CS</t>
  </si>
  <si>
    <t>DEGREASER, ALL-PURPOSE GREASE CUTTER PLUS LIQUID JUG ORANGE ODORLESS CLEANE</t>
  </si>
  <si>
    <t>$71.60 CS</t>
  </si>
  <si>
    <t>DEGREASER, ALL-PURPOSE GREASE STRIP PLUS LIQUID SPRAY BOTTLE ORANGE ODORLES</t>
  </si>
  <si>
    <t>$56.16 CS</t>
  </si>
  <si>
    <t>DEGREASER, ALL-PURPOSE K39 FOAM SPRAY BOTTLE ORANGE HEAVY-DUTY GLOVE FREE C</t>
  </si>
  <si>
    <t>$50.80 CS</t>
  </si>
  <si>
    <t>POLISH, METAL ECOSHINE LIQUID JUG YELLOW CLEANER</t>
  </si>
  <si>
    <t>POLISH, S/S AEROSOL CAN CLEANER</t>
  </si>
  <si>
    <t>12/17 OZ</t>
  </si>
  <si>
    <t>$197.81 CS</t>
  </si>
  <si>
    <t>DELIMER, ALL-PURPOSE LIMEAWAY LIQUID JUG CLEAR GREEN ODORLESS DESCALER</t>
  </si>
  <si>
    <t>$61.86 CS</t>
  </si>
  <si>
    <t>CLEANER, FREEZER KOOL KLENE LIQUID JUG YELLOW ALCOHOL SCENT</t>
  </si>
  <si>
    <t>$173.68 CS</t>
  </si>
  <si>
    <t>SANITIZER, SURFACE OASIS 146 CONCENTRATE JUG RED NO RINSE QUATERNARY (ALT # 50351)</t>
  </si>
  <si>
    <t>2.5 GA</t>
  </si>
  <si>
    <t>$85.76 CS</t>
  </si>
  <si>
    <t>CLEANER, ALL-PURPOSE OASIS 137 FORCE LIQUID PLASTIC ORANGE RED (ALT # 50351)</t>
  </si>
  <si>
    <t>$84.03 CS</t>
  </si>
  <si>
    <t>CLEANER, GLASS OASIS 255F CONCENTRATE JUG BLUE</t>
  </si>
  <si>
    <t>$80.12 CS</t>
  </si>
  <si>
    <t>CLEANER, ALL-PURPOSE POWDER CAN WHITE OXYGEN BLEACH</t>
  </si>
  <si>
    <t>AJAX</t>
  </si>
  <si>
    <t>24/21 OZ</t>
  </si>
  <si>
    <t>$23.84 CS</t>
  </si>
  <si>
    <t>CLEANER, FLOOR SANITIZING WASH N WALK LIQUID JUG GREEN (ALT # 50351)</t>
  </si>
  <si>
    <t>$119.08 CS</t>
  </si>
  <si>
    <t>CLEANER, FRUIT &amp; VEGETABLE ANTIMICROBIAL TREATMENT LIQUID JUG GREEN ODORLES (ALT # 50351)</t>
  </si>
  <si>
    <t>$86.17 CS</t>
  </si>
  <si>
    <t>SCRUBBER, S/S 50 GR HEAVY-DUTY 400 SERIES ECONOMY</t>
  </si>
  <si>
    <t>$99.73 CS</t>
  </si>
  <si>
    <t>GREASE LIFT, RTU</t>
  </si>
  <si>
    <t>4/32oz</t>
  </si>
  <si>
    <t>$32.25 CS</t>
  </si>
  <si>
    <t>category</t>
  </si>
  <si>
    <t>brand</t>
  </si>
  <si>
    <t>unit</t>
  </si>
  <si>
    <t>itemCost</t>
  </si>
  <si>
    <t>produce</t>
  </si>
  <si>
    <t>meat</t>
  </si>
  <si>
    <t>storeroom</t>
  </si>
  <si>
    <t>bakery</t>
  </si>
  <si>
    <t>freezer</t>
  </si>
  <si>
    <t>dairy</t>
  </si>
  <si>
    <t>itemName</t>
  </si>
  <si>
    <t>productNumber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</si>
</sst>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name val="Corbe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2"/>
      <color theme="10"/>
      <name val="Tahoma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2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name val="Arial"/>
      <family val="2"/>
    </font>
    <font>
      <sz val="11"/>
      <color rgb="FF201F1E"/>
      <name val="Calibri"/>
      <family val="2"/>
      <scheme val="minor"/>
    </font>
    <font>
      <sz val="7"/>
      <color rgb="FFBBBBBB"/>
      <name val="Consolas"/>
      <family val="3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4">
    <xf numFmtId="0" fontId="0" fillId="0" borderId="0" xfId="0"/>
    <xf numFmtId="0" fontId="16" fillId="0" borderId="10" xfId="0" applyFont="1" applyBorder="1"/>
    <xf numFmtId="0" fontId="0" fillId="0" borderId="0" xfId="0"/>
    <xf numFmtId="0" fontId="19" fillId="0" borderId="0" xfId="0" applyFont="1" applyProtection="1"/>
    <xf numFmtId="0" fontId="22" fillId="0" borderId="0" xfId="0" applyFont="1" applyAlignment="1" applyProtection="1">
      <alignment horizontal="right"/>
    </xf>
    <xf numFmtId="0" fontId="22" fillId="0" borderId="0" xfId="0" applyFont="1" applyAlignment="1" applyProtection="1">
      <alignment horizontal="left"/>
    </xf>
    <xf numFmtId="0" fontId="22" fillId="0" borderId="0" xfId="0" applyFont="1" applyAlignment="1" applyProtection="1">
      <alignment horizontal="right"/>
      <protection locked="0"/>
    </xf>
    <xf numFmtId="0" fontId="19" fillId="0" borderId="0" xfId="0" applyFont="1" applyAlignment="1" applyProtection="1">
      <alignment horizontal="left"/>
    </xf>
    <xf numFmtId="0" fontId="22" fillId="34" borderId="11" xfId="0" applyFont="1" applyFill="1" applyBorder="1" applyAlignment="1" applyProtection="1">
      <alignment horizontal="center"/>
    </xf>
    <xf numFmtId="0" fontId="19" fillId="35" borderId="19" xfId="0" applyFont="1" applyFill="1" applyBorder="1" applyAlignment="1" applyProtection="1">
      <alignment horizontal="center"/>
    </xf>
    <xf numFmtId="164" fontId="19" fillId="0" borderId="11" xfId="0" applyNumberFormat="1" applyFont="1" applyBorder="1" applyProtection="1"/>
    <xf numFmtId="164" fontId="19" fillId="0" borderId="23" xfId="0" applyNumberFormat="1" applyFont="1" applyBorder="1" applyProtection="1"/>
    <xf numFmtId="2" fontId="19" fillId="0" borderId="23" xfId="0" applyNumberFormat="1" applyFont="1" applyBorder="1" applyProtection="1"/>
    <xf numFmtId="12" fontId="19" fillId="35" borderId="21" xfId="0" applyNumberFormat="1" applyFont="1" applyFill="1" applyBorder="1" applyAlignment="1" applyProtection="1">
      <alignment horizontal="center"/>
    </xf>
    <xf numFmtId="12" fontId="24" fillId="36" borderId="19" xfId="0" applyNumberFormat="1" applyFont="1" applyFill="1" applyBorder="1" applyAlignment="1" applyProtection="1">
      <alignment horizontal="center"/>
    </xf>
    <xf numFmtId="0" fontId="24" fillId="36" borderId="19" xfId="0" applyFont="1" applyFill="1" applyBorder="1" applyAlignment="1" applyProtection="1">
      <alignment horizontal="center"/>
    </xf>
    <xf numFmtId="12" fontId="24" fillId="36" borderId="21" xfId="0" applyNumberFormat="1" applyFont="1" applyFill="1" applyBorder="1" applyAlignment="1" applyProtection="1">
      <alignment horizontal="center"/>
    </xf>
    <xf numFmtId="0" fontId="24" fillId="36" borderId="0" xfId="0" applyFont="1" applyFill="1" applyBorder="1" applyAlignment="1" applyProtection="1">
      <alignment wrapText="1"/>
    </xf>
    <xf numFmtId="0" fontId="24" fillId="36" borderId="22" xfId="0" applyFont="1" applyFill="1" applyBorder="1" applyAlignment="1" applyProtection="1">
      <alignment wrapText="1"/>
    </xf>
    <xf numFmtId="12" fontId="19" fillId="35" borderId="21" xfId="0" applyNumberFormat="1" applyFont="1" applyFill="1" applyBorder="1" applyAlignment="1" applyProtection="1">
      <alignment horizontal="center" vertical="center"/>
    </xf>
    <xf numFmtId="164" fontId="0" fillId="0" borderId="0" xfId="0" applyNumberFormat="1"/>
    <xf numFmtId="2" fontId="19" fillId="35" borderId="0" xfId="0" applyNumberFormat="1" applyFont="1" applyFill="1" applyBorder="1" applyAlignment="1" applyProtection="1">
      <alignment wrapText="1"/>
    </xf>
    <xf numFmtId="164" fontId="24" fillId="36" borderId="11" xfId="0" applyNumberFormat="1" applyFont="1" applyFill="1" applyBorder="1" applyProtection="1"/>
    <xf numFmtId="0" fontId="22" fillId="0" borderId="0" xfId="0" applyFont="1" applyFill="1" applyBorder="1" applyAlignment="1" applyProtection="1">
      <alignment horizontal="right"/>
    </xf>
    <xf numFmtId="0" fontId="25" fillId="0" borderId="0" xfId="0" applyFont="1" applyAlignment="1">
      <alignment horizontal="right"/>
    </xf>
    <xf numFmtId="164" fontId="23" fillId="0" borderId="23" xfId="0" applyNumberFormat="1" applyFont="1" applyBorder="1"/>
    <xf numFmtId="9" fontId="23" fillId="0" borderId="23" xfId="43" applyFont="1" applyBorder="1"/>
    <xf numFmtId="2" fontId="24" fillId="36" borderId="0" xfId="0" applyNumberFormat="1" applyFont="1" applyFill="1" applyBorder="1" applyAlignment="1" applyProtection="1">
      <alignment wrapText="1"/>
    </xf>
    <xf numFmtId="0" fontId="25" fillId="0" borderId="17" xfId="0" applyFont="1" applyBorder="1" applyAlignment="1" applyProtection="1">
      <alignment horizontal="center" vertical="center"/>
    </xf>
    <xf numFmtId="0" fontId="0" fillId="37" borderId="0" xfId="0" applyFill="1" applyBorder="1" applyAlignment="1" applyProtection="1">
      <alignment vertical="top" wrapText="1"/>
    </xf>
    <xf numFmtId="0" fontId="22" fillId="37" borderId="0" xfId="0" applyFont="1" applyFill="1" applyBorder="1" applyAlignment="1" applyProtection="1"/>
    <xf numFmtId="0" fontId="16" fillId="37" borderId="0" xfId="0" applyFont="1" applyFill="1" applyBorder="1" applyAlignment="1" applyProtection="1"/>
    <xf numFmtId="0" fontId="22" fillId="0" borderId="0" xfId="0" applyFont="1" applyBorder="1" applyAlignment="1" applyProtection="1">
      <alignment horizontal="center"/>
    </xf>
    <xf numFmtId="164" fontId="19" fillId="0" borderId="0" xfId="0" applyNumberFormat="1" applyFont="1" applyBorder="1" applyProtection="1"/>
    <xf numFmtId="0" fontId="19" fillId="33" borderId="19" xfId="0" applyFont="1" applyFill="1" applyBorder="1" applyAlignment="1" applyProtection="1">
      <alignment horizontal="left"/>
      <protection locked="0"/>
    </xf>
    <xf numFmtId="164" fontId="19" fillId="0" borderId="36" xfId="0" applyNumberFormat="1" applyFont="1" applyBorder="1" applyProtection="1"/>
    <xf numFmtId="12" fontId="19" fillId="35" borderId="35" xfId="0" applyNumberFormat="1" applyFont="1" applyFill="1" applyBorder="1" applyAlignment="1" applyProtection="1">
      <alignment horizontal="center"/>
    </xf>
    <xf numFmtId="0" fontId="19" fillId="35" borderId="11" xfId="0" applyFont="1" applyFill="1" applyBorder="1" applyAlignment="1" applyProtection="1">
      <alignment horizontal="center"/>
    </xf>
    <xf numFmtId="0" fontId="22" fillId="37" borderId="0" xfId="0" applyFont="1" applyFill="1" applyBorder="1" applyAlignment="1" applyProtection="1">
      <alignment vertical="top" wrapText="1"/>
    </xf>
    <xf numFmtId="0" fontId="25" fillId="37" borderId="0" xfId="0" applyFont="1" applyFill="1" applyBorder="1" applyAlignment="1" applyProtection="1">
      <alignment vertical="top" wrapText="1"/>
    </xf>
    <xf numFmtId="9" fontId="22" fillId="37" borderId="0" xfId="0" applyNumberFormat="1" applyFont="1" applyFill="1" applyBorder="1" applyAlignment="1" applyProtection="1"/>
    <xf numFmtId="9" fontId="22" fillId="37" borderId="0" xfId="0" applyNumberFormat="1" applyFont="1" applyFill="1" applyBorder="1" applyAlignment="1" applyProtection="1">
      <alignment vertical="top" wrapText="1"/>
    </xf>
    <xf numFmtId="9" fontId="25" fillId="37" borderId="0" xfId="0" applyNumberFormat="1" applyFont="1" applyFill="1" applyBorder="1" applyAlignment="1" applyProtection="1">
      <alignment vertical="top" wrapText="1"/>
    </xf>
    <xf numFmtId="9" fontId="0" fillId="0" borderId="0" xfId="43" applyFont="1"/>
    <xf numFmtId="44" fontId="0" fillId="0" borderId="0" xfId="44" applyFont="1"/>
    <xf numFmtId="0" fontId="0" fillId="0" borderId="35" xfId="0" applyBorder="1"/>
    <xf numFmtId="0" fontId="0" fillId="0" borderId="11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8" xfId="0" applyFill="1" applyBorder="1"/>
    <xf numFmtId="0" fontId="0" fillId="0" borderId="30" xfId="0" applyFill="1" applyBorder="1"/>
    <xf numFmtId="0" fontId="0" fillId="0" borderId="31" xfId="0" applyFill="1" applyBorder="1"/>
    <xf numFmtId="44" fontId="16" fillId="0" borderId="10" xfId="44" applyFont="1" applyBorder="1"/>
    <xf numFmtId="9" fontId="0" fillId="0" borderId="11" xfId="43" applyFont="1" applyBorder="1" applyAlignment="1">
      <alignment horizontal="center"/>
    </xf>
    <xf numFmtId="0" fontId="0" fillId="0" borderId="0" xfId="0"/>
    <xf numFmtId="0" fontId="16" fillId="0" borderId="18" xfId="0" applyFont="1" applyBorder="1"/>
    <xf numFmtId="0" fontId="0" fillId="0" borderId="11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19" xfId="0" applyBorder="1"/>
    <xf numFmtId="1" fontId="0" fillId="0" borderId="11" xfId="0" applyNumberFormat="1" applyBorder="1"/>
    <xf numFmtId="2" fontId="0" fillId="0" borderId="11" xfId="0" applyNumberFormat="1" applyBorder="1"/>
    <xf numFmtId="8" fontId="0" fillId="0" borderId="11" xfId="0" applyNumberFormat="1" applyBorder="1"/>
    <xf numFmtId="9" fontId="0" fillId="0" borderId="26" xfId="43" applyFont="1" applyBorder="1"/>
    <xf numFmtId="9" fontId="16" fillId="0" borderId="18" xfId="43" applyFont="1" applyBorder="1"/>
    <xf numFmtId="9" fontId="0" fillId="0" borderId="11" xfId="43" applyFont="1" applyBorder="1"/>
    <xf numFmtId="9" fontId="0" fillId="0" borderId="31" xfId="43" applyFont="1" applyBorder="1"/>
    <xf numFmtId="44" fontId="16" fillId="0" borderId="18" xfId="44" applyFont="1" applyBorder="1"/>
    <xf numFmtId="44" fontId="0" fillId="0" borderId="26" xfId="44" applyFont="1" applyBorder="1"/>
    <xf numFmtId="44" fontId="0" fillId="0" borderId="11" xfId="44" applyFont="1" applyBorder="1"/>
    <xf numFmtId="44" fontId="0" fillId="0" borderId="31" xfId="44" applyFont="1" applyBorder="1"/>
    <xf numFmtId="44" fontId="0" fillId="0" borderId="27" xfId="44" applyFont="1" applyBorder="1"/>
    <xf numFmtId="44" fontId="0" fillId="0" borderId="29" xfId="44" applyFont="1" applyBorder="1"/>
    <xf numFmtId="44" fontId="0" fillId="0" borderId="19" xfId="44" applyFont="1" applyBorder="1"/>
    <xf numFmtId="44" fontId="0" fillId="0" borderId="27" xfId="0" applyNumberFormat="1" applyBorder="1"/>
    <xf numFmtId="0" fontId="0" fillId="37" borderId="28" xfId="0" applyFill="1" applyBorder="1"/>
    <xf numFmtId="0" fontId="0" fillId="37" borderId="11" xfId="0" applyFill="1" applyBorder="1"/>
    <xf numFmtId="9" fontId="0" fillId="37" borderId="11" xfId="43" applyFont="1" applyFill="1" applyBorder="1"/>
    <xf numFmtId="8" fontId="0" fillId="0" borderId="26" xfId="44" applyNumberFormat="1" applyFont="1" applyBorder="1"/>
    <xf numFmtId="8" fontId="0" fillId="0" borderId="35" xfId="44" applyNumberFormat="1" applyFont="1" applyBorder="1"/>
    <xf numFmtId="8" fontId="0" fillId="0" borderId="11" xfId="44" applyNumberFormat="1" applyFont="1" applyBorder="1"/>
    <xf numFmtId="8" fontId="0" fillId="0" borderId="31" xfId="44" applyNumberFormat="1" applyFont="1" applyBorder="1"/>
    <xf numFmtId="2" fontId="23" fillId="0" borderId="23" xfId="43" applyNumberFormat="1" applyFont="1" applyBorder="1"/>
    <xf numFmtId="0" fontId="27" fillId="37" borderId="0" xfId="0" applyFont="1" applyFill="1" applyBorder="1" applyAlignment="1" applyProtection="1">
      <alignment vertical="top" wrapText="1"/>
    </xf>
    <xf numFmtId="9" fontId="27" fillId="37" borderId="0" xfId="0" applyNumberFormat="1" applyFont="1" applyFill="1" applyBorder="1" applyAlignment="1" applyProtection="1">
      <alignment vertical="top" wrapText="1"/>
    </xf>
    <xf numFmtId="0" fontId="22" fillId="0" borderId="21" xfId="0" applyFont="1" applyBorder="1" applyAlignment="1" applyProtection="1">
      <alignment horizontal="right"/>
    </xf>
    <xf numFmtId="0" fontId="25" fillId="39" borderId="17" xfId="0" applyFont="1" applyFill="1" applyBorder="1" applyAlignment="1" applyProtection="1">
      <alignment horizontal="center" vertical="center"/>
    </xf>
    <xf numFmtId="0" fontId="22" fillId="39" borderId="19" xfId="0" applyFont="1" applyFill="1" applyBorder="1" applyAlignment="1" applyProtection="1">
      <alignment horizontal="center"/>
    </xf>
    <xf numFmtId="0" fontId="20" fillId="38" borderId="40" xfId="42" applyFill="1" applyBorder="1" applyAlignment="1" applyProtection="1">
      <alignment horizontal="left"/>
    </xf>
    <xf numFmtId="0" fontId="21" fillId="0" borderId="37" xfId="42" applyFont="1" applyBorder="1" applyAlignment="1" applyProtection="1"/>
    <xf numFmtId="0" fontId="21" fillId="0" borderId="0" xfId="42" applyFont="1" applyBorder="1" applyAlignment="1" applyProtection="1"/>
    <xf numFmtId="0" fontId="0" fillId="0" borderId="42" xfId="0" applyBorder="1"/>
    <xf numFmtId="44" fontId="0" fillId="37" borderId="29" xfId="44" applyFont="1" applyFill="1" applyBorder="1"/>
    <xf numFmtId="44" fontId="0" fillId="0" borderId="32" xfId="44" applyFont="1" applyBorder="1"/>
    <xf numFmtId="44" fontId="0" fillId="0" borderId="34" xfId="44" applyFont="1" applyBorder="1"/>
    <xf numFmtId="44" fontId="0" fillId="33" borderId="29" xfId="44" applyFont="1" applyFill="1" applyBorder="1"/>
    <xf numFmtId="44" fontId="0" fillId="0" borderId="32" xfId="0" applyNumberFormat="1" applyBorder="1"/>
    <xf numFmtId="9" fontId="0" fillId="0" borderId="19" xfId="43" applyFont="1" applyBorder="1"/>
    <xf numFmtId="0" fontId="29" fillId="0" borderId="0" xfId="0" applyFont="1" applyAlignment="1">
      <alignment vertical="center" wrapText="1"/>
    </xf>
    <xf numFmtId="0" fontId="0" fillId="0" borderId="44" xfId="0" applyBorder="1"/>
    <xf numFmtId="0" fontId="0" fillId="0" borderId="21" xfId="0" applyBorder="1"/>
    <xf numFmtId="44" fontId="0" fillId="0" borderId="21" xfId="44" applyFont="1" applyBorder="1"/>
    <xf numFmtId="44" fontId="0" fillId="0" borderId="0" xfId="0" applyNumberFormat="1"/>
    <xf numFmtId="0" fontId="0" fillId="0" borderId="45" xfId="0" applyBorder="1"/>
    <xf numFmtId="44" fontId="0" fillId="0" borderId="35" xfId="44" applyFont="1" applyBorder="1"/>
    <xf numFmtId="9" fontId="0" fillId="0" borderId="35" xfId="43" applyFont="1" applyBorder="1"/>
    <xf numFmtId="44" fontId="0" fillId="0" borderId="46" xfId="44" applyFont="1" applyBorder="1"/>
    <xf numFmtId="0" fontId="0" fillId="33" borderId="0" xfId="0" applyFill="1"/>
    <xf numFmtId="44" fontId="0" fillId="33" borderId="0" xfId="0" applyNumberFormat="1" applyFill="1"/>
    <xf numFmtId="0" fontId="0" fillId="0" borderId="26" xfId="0" applyFont="1" applyBorder="1"/>
    <xf numFmtId="0" fontId="16" fillId="0" borderId="47" xfId="0" applyFont="1" applyBorder="1"/>
    <xf numFmtId="0" fontId="16" fillId="0" borderId="43" xfId="0" applyFont="1" applyBorder="1"/>
    <xf numFmtId="9" fontId="16" fillId="0" borderId="43" xfId="43" applyFont="1" applyBorder="1"/>
    <xf numFmtId="44" fontId="16" fillId="0" borderId="48" xfId="44" applyFont="1" applyBorder="1"/>
    <xf numFmtId="0" fontId="0" fillId="0" borderId="25" xfId="0" applyFont="1" applyBorder="1"/>
    <xf numFmtId="9" fontId="1" fillId="0" borderId="26" xfId="43" applyFont="1" applyBorder="1"/>
    <xf numFmtId="44" fontId="1" fillId="0" borderId="27" xfId="44" applyFont="1" applyBorder="1"/>
    <xf numFmtId="44" fontId="0" fillId="0" borderId="49" xfId="44" applyFont="1" applyBorder="1"/>
    <xf numFmtId="44" fontId="0" fillId="0" borderId="29" xfId="0" applyNumberFormat="1" applyBorder="1"/>
    <xf numFmtId="0" fontId="0" fillId="33" borderId="30" xfId="0" applyFill="1" applyBorder="1"/>
    <xf numFmtId="0" fontId="0" fillId="33" borderId="31" xfId="0" applyFill="1" applyBorder="1"/>
    <xf numFmtId="44" fontId="0" fillId="33" borderId="31" xfId="44" applyFont="1" applyFill="1" applyBorder="1"/>
    <xf numFmtId="9" fontId="0" fillId="33" borderId="31" xfId="43" applyFont="1" applyFill="1" applyBorder="1"/>
    <xf numFmtId="44" fontId="0" fillId="33" borderId="32" xfId="44" applyFont="1" applyFill="1" applyBorder="1"/>
    <xf numFmtId="9" fontId="0" fillId="0" borderId="26" xfId="43" applyFont="1" applyBorder="1" applyAlignment="1">
      <alignment horizontal="center"/>
    </xf>
    <xf numFmtId="9" fontId="0" fillId="0" borderId="31" xfId="43" applyFont="1" applyBorder="1" applyAlignment="1">
      <alignment horizontal="center"/>
    </xf>
    <xf numFmtId="0" fontId="24" fillId="36" borderId="12" xfId="0" applyFont="1" applyFill="1" applyBorder="1" applyAlignment="1" applyProtection="1">
      <alignment horizontal="left"/>
    </xf>
    <xf numFmtId="0" fontId="24" fillId="36" borderId="18" xfId="0" applyFont="1" applyFill="1" applyBorder="1" applyAlignment="1" applyProtection="1">
      <alignment horizontal="left"/>
    </xf>
    <xf numFmtId="0" fontId="19" fillId="35" borderId="0" xfId="0" applyFont="1" applyFill="1" applyBorder="1" applyAlignment="1" applyProtection="1">
      <alignment wrapText="1"/>
    </xf>
    <xf numFmtId="0" fontId="19" fillId="35" borderId="22" xfId="0" applyFont="1" applyFill="1" applyBorder="1" applyAlignment="1" applyProtection="1">
      <alignment wrapText="1"/>
    </xf>
    <xf numFmtId="0" fontId="20" fillId="38" borderId="38" xfId="42" applyFill="1" applyBorder="1" applyAlignment="1" applyProtection="1">
      <alignment horizontal="center"/>
    </xf>
    <xf numFmtId="0" fontId="20" fillId="38" borderId="41" xfId="42" applyFill="1" applyBorder="1" applyAlignment="1" applyProtection="1">
      <alignment horizontal="center"/>
    </xf>
    <xf numFmtId="0" fontId="0" fillId="0" borderId="16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24" fillId="36" borderId="20" xfId="0" applyFont="1" applyFill="1" applyBorder="1" applyAlignment="1" applyProtection="1">
      <alignment horizontal="left"/>
    </xf>
    <xf numFmtId="0" fontId="24" fillId="36" borderId="0" xfId="0" applyFont="1" applyFill="1" applyBorder="1" applyAlignment="1" applyProtection="1">
      <alignment horizontal="left"/>
    </xf>
    <xf numFmtId="9" fontId="24" fillId="36" borderId="0" xfId="43" applyFont="1" applyFill="1" applyBorder="1" applyAlignment="1" applyProtection="1">
      <alignment wrapText="1"/>
    </xf>
    <xf numFmtId="0" fontId="24" fillId="36" borderId="12" xfId="0" applyFont="1" applyFill="1" applyBorder="1" applyAlignment="1" applyProtection="1">
      <alignment horizontal="left"/>
    </xf>
    <xf numFmtId="0" fontId="24" fillId="36" borderId="18" xfId="0" applyFont="1" applyFill="1" applyBorder="1" applyAlignment="1" applyProtection="1">
      <alignment horizontal="left"/>
    </xf>
    <xf numFmtId="9" fontId="24" fillId="36" borderId="18" xfId="43" applyFont="1" applyFill="1" applyBorder="1" applyAlignment="1" applyProtection="1">
      <alignment wrapText="1"/>
    </xf>
    <xf numFmtId="9" fontId="24" fillId="36" borderId="13" xfId="43" applyFont="1" applyFill="1" applyBorder="1" applyAlignment="1" applyProtection="1">
      <alignment wrapText="1"/>
    </xf>
    <xf numFmtId="0" fontId="19" fillId="35" borderId="20" xfId="0" applyFont="1" applyFill="1" applyBorder="1" applyAlignment="1" applyProtection="1">
      <alignment horizontal="left"/>
    </xf>
    <xf numFmtId="0" fontId="19" fillId="35" borderId="0" xfId="0" applyFont="1" applyFill="1" applyBorder="1" applyAlignment="1" applyProtection="1">
      <alignment horizontal="left"/>
    </xf>
    <xf numFmtId="0" fontId="19" fillId="35" borderId="0" xfId="0" applyFont="1" applyFill="1" applyBorder="1" applyAlignment="1" applyProtection="1">
      <alignment wrapText="1"/>
    </xf>
    <xf numFmtId="0" fontId="19" fillId="35" borderId="22" xfId="0" applyFont="1" applyFill="1" applyBorder="1" applyAlignment="1" applyProtection="1">
      <alignment wrapText="1"/>
    </xf>
    <xf numFmtId="0" fontId="18" fillId="0" borderId="38" xfId="0" applyFont="1" applyBorder="1" applyAlignment="1" applyProtection="1">
      <alignment horizontal="center" vertical="center"/>
    </xf>
    <xf numFmtId="0" fontId="20" fillId="0" borderId="38" xfId="42" applyBorder="1" applyAlignment="1" applyProtection="1">
      <alignment horizontal="center"/>
    </xf>
    <xf numFmtId="0" fontId="20" fillId="38" borderId="40" xfId="42" applyFill="1" applyBorder="1" applyAlignment="1" applyProtection="1">
      <alignment horizontal="center"/>
    </xf>
    <xf numFmtId="0" fontId="20" fillId="38" borderId="38" xfId="42" applyFill="1" applyBorder="1" applyAlignment="1" applyProtection="1">
      <alignment horizontal="center"/>
    </xf>
    <xf numFmtId="0" fontId="20" fillId="38" borderId="41" xfId="42" applyFill="1" applyBorder="1" applyAlignment="1" applyProtection="1">
      <alignment horizontal="center"/>
    </xf>
    <xf numFmtId="0" fontId="22" fillId="34" borderId="12" xfId="0" applyFont="1" applyFill="1" applyBorder="1" applyAlignment="1" applyProtection="1">
      <alignment horizontal="center" vertical="center"/>
    </xf>
    <xf numFmtId="0" fontId="0" fillId="34" borderId="13" xfId="0" applyFill="1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22" fillId="34" borderId="14" xfId="0" applyFont="1" applyFill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28" fillId="39" borderId="14" xfId="0" applyFont="1" applyFill="1" applyBorder="1" applyAlignment="1" applyProtection="1">
      <alignment horizontal="center"/>
    </xf>
    <xf numFmtId="0" fontId="28" fillId="39" borderId="39" xfId="0" applyFont="1" applyFill="1" applyBorder="1" applyAlignment="1" applyProtection="1">
      <alignment horizontal="center"/>
    </xf>
    <xf numFmtId="0" fontId="28" fillId="39" borderId="15" xfId="0" applyFont="1" applyFill="1" applyBorder="1" applyAlignment="1" applyProtection="1">
      <alignment horizontal="center"/>
    </xf>
    <xf numFmtId="0" fontId="0" fillId="39" borderId="16" xfId="0" applyFill="1" applyBorder="1" applyAlignment="1" applyProtection="1">
      <alignment horizontal="center" vertical="center"/>
    </xf>
    <xf numFmtId="0" fontId="0" fillId="39" borderId="17" xfId="0" applyFill="1" applyBorder="1" applyAlignment="1" applyProtection="1">
      <alignment horizontal="center" vertical="center"/>
    </xf>
    <xf numFmtId="0" fontId="24" fillId="36" borderId="20" xfId="0" applyFont="1" applyFill="1" applyBorder="1" applyAlignment="1" applyProtection="1">
      <alignment horizontal="left"/>
    </xf>
    <xf numFmtId="0" fontId="24" fillId="36" borderId="0" xfId="0" applyFont="1" applyFill="1" applyBorder="1" applyAlignment="1" applyProtection="1">
      <alignment horizontal="left"/>
    </xf>
    <xf numFmtId="9" fontId="24" fillId="36" borderId="0" xfId="43" applyFont="1" applyFill="1" applyBorder="1" applyAlignment="1" applyProtection="1">
      <alignment wrapText="1"/>
    </xf>
    <xf numFmtId="9" fontId="24" fillId="36" borderId="22" xfId="43" applyFont="1" applyFill="1" applyBorder="1" applyAlignment="1" applyProtection="1">
      <alignment wrapText="1"/>
    </xf>
    <xf numFmtId="0" fontId="19" fillId="35" borderId="22" xfId="0" applyFont="1" applyFill="1" applyBorder="1" applyAlignment="1" applyProtection="1">
      <alignment horizontal="left"/>
    </xf>
    <xf numFmtId="0" fontId="19" fillId="35" borderId="24" xfId="0" applyFont="1" applyFill="1" applyBorder="1" applyAlignment="1" applyProtection="1">
      <alignment wrapText="1"/>
    </xf>
    <xf numFmtId="0" fontId="19" fillId="35" borderId="17" xfId="0" applyFont="1" applyFill="1" applyBorder="1" applyAlignment="1" applyProtection="1">
      <alignment wrapText="1"/>
    </xf>
    <xf numFmtId="0" fontId="26" fillId="0" borderId="0" xfId="0" applyFont="1" applyBorder="1" applyAlignment="1">
      <alignment horizontal="center"/>
    </xf>
    <xf numFmtId="0" fontId="26" fillId="0" borderId="38" xfId="0" applyFont="1" applyBorder="1" applyAlignment="1">
      <alignment horizontal="center"/>
    </xf>
    <xf numFmtId="0" fontId="18" fillId="0" borderId="43" xfId="0" applyFont="1" applyBorder="1" applyAlignment="1" applyProtection="1">
      <alignment horizontal="center" vertical="center"/>
    </xf>
    <xf numFmtId="0" fontId="20" fillId="0" borderId="43" xfId="42" applyBorder="1" applyAlignment="1" applyProtection="1">
      <alignment horizontal="center"/>
    </xf>
    <xf numFmtId="9" fontId="24" fillId="36" borderId="20" xfId="43" applyFont="1" applyFill="1" applyBorder="1" applyAlignment="1" applyProtection="1">
      <alignment horizontal="center" wrapText="1"/>
    </xf>
    <xf numFmtId="9" fontId="24" fillId="36" borderId="22" xfId="43" applyFont="1" applyFill="1" applyBorder="1" applyAlignment="1" applyProtection="1">
      <alignment horizontal="center" wrapText="1"/>
    </xf>
    <xf numFmtId="0" fontId="22" fillId="39" borderId="12" xfId="0" applyFont="1" applyFill="1" applyBorder="1" applyAlignment="1" applyProtection="1">
      <alignment horizontal="center" vertical="center"/>
    </xf>
    <xf numFmtId="0" fontId="22" fillId="39" borderId="13" xfId="0" applyFont="1" applyFill="1" applyBorder="1" applyAlignment="1" applyProtection="1">
      <alignment horizontal="center" vertical="center"/>
    </xf>
    <xf numFmtId="0" fontId="22" fillId="39" borderId="16" xfId="0" applyFont="1" applyFill="1" applyBorder="1" applyAlignment="1" applyProtection="1">
      <alignment horizontal="center" vertical="center"/>
    </xf>
    <xf numFmtId="0" fontId="22" fillId="39" borderId="17" xfId="0" applyFont="1" applyFill="1" applyBorder="1" applyAlignment="1" applyProtection="1">
      <alignment horizontal="center" vertical="center"/>
    </xf>
    <xf numFmtId="0" fontId="22" fillId="39" borderId="14" xfId="0" applyFont="1" applyFill="1" applyBorder="1" applyAlignment="1" applyProtection="1">
      <alignment horizontal="center"/>
    </xf>
    <xf numFmtId="0" fontId="22" fillId="39" borderId="15" xfId="0" applyFont="1" applyFill="1" applyBorder="1" applyAlignment="1" applyProtection="1">
      <alignment horizontal="center"/>
    </xf>
    <xf numFmtId="0" fontId="16" fillId="0" borderId="43" xfId="43" applyNumberFormat="1" applyFont="1" applyBorder="1"/>
    <xf numFmtId="0" fontId="1" fillId="0" borderId="26" xfId="43" applyNumberFormat="1" applyFont="1" applyBorder="1"/>
    <xf numFmtId="0" fontId="0" fillId="0" borderId="35" xfId="43" applyNumberFormat="1" applyFont="1" applyBorder="1"/>
    <xf numFmtId="0" fontId="0" fillId="0" borderId="11" xfId="43" applyNumberFormat="1" applyFont="1" applyBorder="1"/>
    <xf numFmtId="0" fontId="0" fillId="37" borderId="11" xfId="43" applyNumberFormat="1" applyFont="1" applyFill="1" applyBorder="1"/>
    <xf numFmtId="0" fontId="0" fillId="0" borderId="19" xfId="43" applyNumberFormat="1" applyFont="1" applyBorder="1"/>
    <xf numFmtId="0" fontId="0" fillId="0" borderId="31" xfId="43" applyNumberFormat="1" applyFont="1" applyBorder="1"/>
    <xf numFmtId="0" fontId="0" fillId="0" borderId="26" xfId="43" applyNumberFormat="1" applyFont="1" applyBorder="1"/>
    <xf numFmtId="0" fontId="0" fillId="33" borderId="31" xfId="43" applyNumberFormat="1" applyFont="1" applyFill="1" applyBorder="1"/>
    <xf numFmtId="0" fontId="0" fillId="0" borderId="26" xfId="43" applyNumberFormat="1" applyFont="1" applyBorder="1" applyAlignment="1">
      <alignment horizontal="center"/>
    </xf>
    <xf numFmtId="0" fontId="0" fillId="0" borderId="11" xfId="43" applyNumberFormat="1" applyFont="1" applyBorder="1" applyAlignment="1">
      <alignment horizontal="center"/>
    </xf>
    <xf numFmtId="0" fontId="0" fillId="0" borderId="31" xfId="43" applyNumberFormat="1" applyFont="1" applyBorder="1" applyAlignment="1">
      <alignment horizontal="center"/>
    </xf>
    <xf numFmtId="0" fontId="0" fillId="0" borderId="0" xfId="43" applyNumberFormat="1" applyFont="1"/>
    <xf numFmtId="0" fontId="0" fillId="0" borderId="0" xfId="0" applyAlignment="1">
      <alignment horizontal="center"/>
    </xf>
    <xf numFmtId="16" fontId="0" fillId="0" borderId="0" xfId="0" applyNumberFormat="1"/>
    <xf numFmtId="164" fontId="16" fillId="0" borderId="10" xfId="0" applyNumberFormat="1" applyFont="1" applyBorder="1"/>
    <xf numFmtId="0" fontId="30" fillId="0" borderId="0" xfId="0" applyFont="1" applyAlignment="1">
      <alignment vertical="center"/>
    </xf>
    <xf numFmtId="2" fontId="16" fillId="0" borderId="48" xfId="44" applyNumberFormat="1" applyFont="1" applyBorder="1"/>
    <xf numFmtId="2" fontId="1" fillId="0" borderId="27" xfId="44" applyNumberFormat="1" applyFont="1" applyBorder="1"/>
    <xf numFmtId="2" fontId="0" fillId="0" borderId="46" xfId="44" applyNumberFormat="1" applyFont="1" applyBorder="1"/>
    <xf numFmtId="2" fontId="0" fillId="0" borderId="29" xfId="44" applyNumberFormat="1" applyFont="1" applyBorder="1"/>
    <xf numFmtId="2" fontId="0" fillId="37" borderId="29" xfId="44" applyNumberFormat="1" applyFont="1" applyFill="1" applyBorder="1"/>
    <xf numFmtId="2" fontId="0" fillId="0" borderId="34" xfId="44" applyNumberFormat="1" applyFont="1" applyBorder="1"/>
    <xf numFmtId="2" fontId="0" fillId="0" borderId="32" xfId="44" applyNumberFormat="1" applyFont="1" applyBorder="1"/>
    <xf numFmtId="2" fontId="0" fillId="0" borderId="27" xfId="44" applyNumberFormat="1" applyFont="1" applyBorder="1"/>
    <xf numFmtId="2" fontId="0" fillId="33" borderId="32" xfId="44" applyNumberFormat="1" applyFont="1" applyFill="1" applyBorder="1"/>
    <xf numFmtId="2" fontId="0" fillId="0" borderId="49" xfId="44" applyNumberFormat="1" applyFont="1" applyBorder="1"/>
    <xf numFmtId="2" fontId="0" fillId="33" borderId="29" xfId="44" applyNumberFormat="1" applyFont="1" applyFill="1" applyBorder="1"/>
    <xf numFmtId="2" fontId="0" fillId="0" borderId="29" xfId="0" applyNumberFormat="1" applyBorder="1"/>
    <xf numFmtId="2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aditionaloven.com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traditionaloven.com/" TargetMode="External"/><Relationship Id="rId1" Type="http://schemas.openxmlformats.org/officeDocument/2006/relationships/hyperlink" Target="https://www.traditionaloven.com/" TargetMode="External"/><Relationship Id="rId6" Type="http://schemas.openxmlformats.org/officeDocument/2006/relationships/hyperlink" Target="http://www.onlineconversion.com/weight_volume_cooking.htm" TargetMode="External"/><Relationship Id="rId5" Type="http://schemas.openxmlformats.org/officeDocument/2006/relationships/hyperlink" Target="http://www.onlineconversion.com/weight_volume_cooking.htm" TargetMode="External"/><Relationship Id="rId4" Type="http://schemas.openxmlformats.org/officeDocument/2006/relationships/hyperlink" Target="http://www.onlineconversion.com/weight_volume_cooking.ht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aditionaloven.com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traditionaloven.com/" TargetMode="External"/><Relationship Id="rId1" Type="http://schemas.openxmlformats.org/officeDocument/2006/relationships/hyperlink" Target="https://www.traditionaloven.com/" TargetMode="External"/><Relationship Id="rId6" Type="http://schemas.openxmlformats.org/officeDocument/2006/relationships/hyperlink" Target="http://www.onlineconversion.com/weight_volume_cooking.htm" TargetMode="External"/><Relationship Id="rId5" Type="http://schemas.openxmlformats.org/officeDocument/2006/relationships/hyperlink" Target="http://www.onlineconversion.com/weight_volume_cooking.htm" TargetMode="External"/><Relationship Id="rId4" Type="http://schemas.openxmlformats.org/officeDocument/2006/relationships/hyperlink" Target="http://www.onlineconversion.com/weight_volume_cooking.ht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aditionaloven.com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www.traditionaloven.com/" TargetMode="External"/><Relationship Id="rId1" Type="http://schemas.openxmlformats.org/officeDocument/2006/relationships/hyperlink" Target="https://www.traditionaloven.com/" TargetMode="External"/><Relationship Id="rId6" Type="http://schemas.openxmlformats.org/officeDocument/2006/relationships/hyperlink" Target="http://www.onlineconversion.com/weight_volume_cooking.htm" TargetMode="External"/><Relationship Id="rId5" Type="http://schemas.openxmlformats.org/officeDocument/2006/relationships/hyperlink" Target="http://www.onlineconversion.com/weight_volume_cooking.htm" TargetMode="External"/><Relationship Id="rId4" Type="http://schemas.openxmlformats.org/officeDocument/2006/relationships/hyperlink" Target="http://www.onlineconversion.com/weight_volume_cooking.ht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aditionaloven.com/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www.traditionaloven.com/" TargetMode="External"/><Relationship Id="rId1" Type="http://schemas.openxmlformats.org/officeDocument/2006/relationships/hyperlink" Target="https://www.traditionaloven.com/" TargetMode="External"/><Relationship Id="rId6" Type="http://schemas.openxmlformats.org/officeDocument/2006/relationships/hyperlink" Target="http://www.onlineconversion.com/weight_volume_cooking.htm" TargetMode="External"/><Relationship Id="rId5" Type="http://schemas.openxmlformats.org/officeDocument/2006/relationships/hyperlink" Target="http://www.onlineconversion.com/weight_volume_cooking.htm" TargetMode="External"/><Relationship Id="rId4" Type="http://schemas.openxmlformats.org/officeDocument/2006/relationships/hyperlink" Target="http://www.onlineconversion.com/weight_volume_cooking.ht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aditionaloven.com/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www.traditionaloven.com/" TargetMode="External"/><Relationship Id="rId1" Type="http://schemas.openxmlformats.org/officeDocument/2006/relationships/hyperlink" Target="https://www.traditionaloven.com/" TargetMode="External"/><Relationship Id="rId6" Type="http://schemas.openxmlformats.org/officeDocument/2006/relationships/hyperlink" Target="http://www.onlineconversion.com/weight_volume_cooking.htm" TargetMode="External"/><Relationship Id="rId5" Type="http://schemas.openxmlformats.org/officeDocument/2006/relationships/hyperlink" Target="http://www.onlineconversion.com/weight_volume_cooking.htm" TargetMode="External"/><Relationship Id="rId4" Type="http://schemas.openxmlformats.org/officeDocument/2006/relationships/hyperlink" Target="http://www.onlineconversion.com/weight_volume_cooking.ht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aditionaloven.com/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www.traditionaloven.com/" TargetMode="External"/><Relationship Id="rId1" Type="http://schemas.openxmlformats.org/officeDocument/2006/relationships/hyperlink" Target="https://www.traditionaloven.com/" TargetMode="External"/><Relationship Id="rId6" Type="http://schemas.openxmlformats.org/officeDocument/2006/relationships/hyperlink" Target="http://www.onlineconversion.com/weight_volume_cooking.htm" TargetMode="External"/><Relationship Id="rId5" Type="http://schemas.openxmlformats.org/officeDocument/2006/relationships/hyperlink" Target="http://www.onlineconversion.com/weight_volume_cooking.htm" TargetMode="External"/><Relationship Id="rId4" Type="http://schemas.openxmlformats.org/officeDocument/2006/relationships/hyperlink" Target="http://www.onlineconversion.com/weight_volume_cooking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6B84-8088-4D70-816B-547E90749D0E}">
  <dimension ref="A1:N725"/>
  <sheetViews>
    <sheetView tabSelected="1" workbookViewId="0">
      <selection activeCell="L1" sqref="L1:L1048576"/>
    </sheetView>
  </sheetViews>
  <sheetFormatPr defaultRowHeight="14.5" x14ac:dyDescent="0.35"/>
  <cols>
    <col min="1" max="1" width="10.81640625" style="54" bestFit="1" customWidth="1"/>
    <col min="2" max="2" width="8.7265625" style="54"/>
    <col min="9" max="9" width="8.7265625" style="196"/>
    <col min="12" max="12" width="8.7265625" style="213"/>
  </cols>
  <sheetData>
    <row r="1" spans="1:14" ht="15" thickBot="1" x14ac:dyDescent="0.4">
      <c r="A1" s="54" t="s">
        <v>2802</v>
      </c>
      <c r="B1" s="1" t="s">
        <v>2791</v>
      </c>
      <c r="C1" s="1" t="s">
        <v>2801</v>
      </c>
      <c r="D1" s="1" t="s">
        <v>2792</v>
      </c>
      <c r="E1" s="1"/>
      <c r="G1" s="115"/>
      <c r="H1" s="115"/>
      <c r="I1" s="184"/>
      <c r="J1" s="199"/>
      <c r="K1" s="1" t="s">
        <v>2793</v>
      </c>
      <c r="L1" s="201" t="s">
        <v>2794</v>
      </c>
    </row>
    <row r="2" spans="1:14" x14ac:dyDescent="0.35">
      <c r="A2" s="54" t="e">
        <f>VLOOKUP(C2, Inventory!A241:H1535, 2, FALSE)</f>
        <v>#N/A</v>
      </c>
      <c r="B2" s="54" t="s">
        <v>2795</v>
      </c>
      <c r="C2" s="113" t="s">
        <v>1141</v>
      </c>
      <c r="D2" s="113" t="s">
        <v>163</v>
      </c>
      <c r="E2" s="113" t="s">
        <v>1142</v>
      </c>
      <c r="F2" s="113">
        <v>56.88</v>
      </c>
      <c r="G2" s="113" t="s">
        <v>1294</v>
      </c>
      <c r="H2" s="113">
        <f>11*16</f>
        <v>176</v>
      </c>
      <c r="I2" s="185">
        <v>0.56000000000000005</v>
      </c>
      <c r="J2" s="113">
        <f>H2*I2</f>
        <v>98.56</v>
      </c>
      <c r="K2" s="113" t="s">
        <v>16</v>
      </c>
      <c r="L2" s="202">
        <f>F2/J2</f>
        <v>0.57711038961038963</v>
      </c>
    </row>
    <row r="3" spans="1:14" x14ac:dyDescent="0.35">
      <c r="A3" s="54" t="e">
        <f>VLOOKUP(C3, Inventory!A242:H1536, 2, FALSE)</f>
        <v>#N/A</v>
      </c>
      <c r="B3" s="54" t="s">
        <v>2795</v>
      </c>
      <c r="C3" s="45" t="s">
        <v>1143</v>
      </c>
      <c r="D3" s="45"/>
      <c r="E3" s="45" t="s">
        <v>1144</v>
      </c>
      <c r="F3" s="45">
        <v>23.85</v>
      </c>
      <c r="G3" s="45" t="s">
        <v>1294</v>
      </c>
      <c r="H3" s="45">
        <v>88</v>
      </c>
      <c r="I3" s="186">
        <v>0.4</v>
      </c>
      <c r="J3" s="45">
        <f>H3*I3</f>
        <v>35.200000000000003</v>
      </c>
      <c r="K3" s="45" t="s">
        <v>9</v>
      </c>
      <c r="L3" s="203">
        <f>F3/J3</f>
        <v>0.67755681818181812</v>
      </c>
    </row>
    <row r="4" spans="1:14" x14ac:dyDescent="0.35">
      <c r="A4" s="54" t="e">
        <f>VLOOKUP(C4, Inventory!A243:H1537, 2, FALSE)</f>
        <v>#N/A</v>
      </c>
      <c r="B4" s="54" t="s">
        <v>2795</v>
      </c>
      <c r="C4" s="56" t="s">
        <v>1145</v>
      </c>
      <c r="D4" s="56" t="s">
        <v>545</v>
      </c>
      <c r="E4" s="56" t="s">
        <v>1144</v>
      </c>
      <c r="F4" s="56">
        <v>45.36</v>
      </c>
      <c r="G4" s="56" t="s">
        <v>1294</v>
      </c>
      <c r="H4" s="56">
        <v>88</v>
      </c>
      <c r="I4" s="187">
        <v>0.4</v>
      </c>
      <c r="J4" s="56">
        <f t="shared" ref="J4:J18" si="0">H4*I4</f>
        <v>35.200000000000003</v>
      </c>
      <c r="K4" s="56" t="s">
        <v>9</v>
      </c>
      <c r="L4" s="204">
        <f t="shared" ref="L4:L49" si="1">F4/J4</f>
        <v>1.2886363636363636</v>
      </c>
    </row>
    <row r="5" spans="1:14" x14ac:dyDescent="0.35">
      <c r="A5" s="54" t="e">
        <f>VLOOKUP(C5, Inventory!A244:H1538, 2, FALSE)</f>
        <v>#N/A</v>
      </c>
      <c r="B5" s="54" t="s">
        <v>2795</v>
      </c>
      <c r="C5" s="56" t="s">
        <v>1146</v>
      </c>
      <c r="D5" s="56"/>
      <c r="E5" s="56" t="s">
        <v>1147</v>
      </c>
      <c r="F5" s="56">
        <v>7.58</v>
      </c>
      <c r="G5" s="56" t="s">
        <v>9</v>
      </c>
      <c r="H5" s="56">
        <v>88</v>
      </c>
      <c r="I5" s="187">
        <v>0.4</v>
      </c>
      <c r="J5" s="64">
        <f t="shared" si="0"/>
        <v>35.200000000000003</v>
      </c>
      <c r="K5" s="56"/>
      <c r="L5" s="204">
        <f t="shared" si="1"/>
        <v>0.21534090909090908</v>
      </c>
      <c r="N5" s="200"/>
    </row>
    <row r="6" spans="1:14" x14ac:dyDescent="0.35">
      <c r="A6" s="54" t="e">
        <f>VLOOKUP(C6, Inventory!A245:H1539, 2, FALSE)</f>
        <v>#N/A</v>
      </c>
      <c r="B6" s="54" t="s">
        <v>2795</v>
      </c>
      <c r="C6" s="56" t="s">
        <v>1148</v>
      </c>
      <c r="D6" s="56" t="s">
        <v>545</v>
      </c>
      <c r="E6" s="56" t="s">
        <v>1149</v>
      </c>
      <c r="F6" s="56">
        <v>50.38</v>
      </c>
      <c r="G6" s="56" t="s">
        <v>1294</v>
      </c>
      <c r="H6" s="56">
        <v>48</v>
      </c>
      <c r="I6" s="187">
        <v>0.63</v>
      </c>
      <c r="J6" s="64">
        <f t="shared" si="0"/>
        <v>30.240000000000002</v>
      </c>
      <c r="K6" s="56" t="s">
        <v>9</v>
      </c>
      <c r="L6" s="204">
        <f t="shared" si="1"/>
        <v>1.6660052910052909</v>
      </c>
      <c r="N6" s="200"/>
    </row>
    <row r="7" spans="1:14" x14ac:dyDescent="0.35">
      <c r="A7" s="54" t="e">
        <f>VLOOKUP(C7, Inventory!A246:H1540, 2, FALSE)</f>
        <v>#N/A</v>
      </c>
      <c r="B7" s="54" t="s">
        <v>2795</v>
      </c>
      <c r="C7" s="56" t="s">
        <v>1150</v>
      </c>
      <c r="D7" s="56" t="s">
        <v>545</v>
      </c>
      <c r="E7" s="56" t="s">
        <v>1151</v>
      </c>
      <c r="F7" s="66">
        <v>26.32</v>
      </c>
      <c r="G7" s="56" t="s">
        <v>1294</v>
      </c>
      <c r="H7" s="56">
        <f>40*16</f>
        <v>640</v>
      </c>
      <c r="I7" s="187">
        <v>0.66</v>
      </c>
      <c r="J7" s="64">
        <f t="shared" si="0"/>
        <v>422.40000000000003</v>
      </c>
      <c r="K7" s="56"/>
      <c r="L7" s="204">
        <f t="shared" si="1"/>
        <v>6.2310606060606059E-2</v>
      </c>
      <c r="N7" s="200"/>
    </row>
    <row r="8" spans="1:14" x14ac:dyDescent="0.35">
      <c r="A8" s="54" t="e">
        <f>VLOOKUP(C8, Inventory!A247:H1541, 2, FALSE)</f>
        <v>#N/A</v>
      </c>
      <c r="B8" s="54" t="s">
        <v>2795</v>
      </c>
      <c r="C8" s="56" t="s">
        <v>1152</v>
      </c>
      <c r="D8" s="56"/>
      <c r="E8" s="56" t="s">
        <v>182</v>
      </c>
      <c r="F8" s="56">
        <v>18.43</v>
      </c>
      <c r="G8" s="56"/>
      <c r="H8" s="56">
        <f>25*16</f>
        <v>400</v>
      </c>
      <c r="I8" s="187">
        <v>0.91</v>
      </c>
      <c r="J8" s="64">
        <f t="shared" si="0"/>
        <v>364</v>
      </c>
      <c r="K8" s="56"/>
      <c r="L8" s="204">
        <f t="shared" si="1"/>
        <v>5.0631868131868131E-2</v>
      </c>
      <c r="N8" s="200"/>
    </row>
    <row r="9" spans="1:14" x14ac:dyDescent="0.35">
      <c r="A9" s="54" t="e">
        <f>VLOOKUP(C9, Inventory!A248:H1542, 2, FALSE)</f>
        <v>#N/A</v>
      </c>
      <c r="B9" s="54" t="s">
        <v>2795</v>
      </c>
      <c r="C9" s="56" t="s">
        <v>1153</v>
      </c>
      <c r="D9" s="56" t="s">
        <v>1154</v>
      </c>
      <c r="E9" s="56" t="s">
        <v>1155</v>
      </c>
      <c r="F9" s="56">
        <v>28.07</v>
      </c>
      <c r="G9" s="56" t="s">
        <v>1294</v>
      </c>
      <c r="H9" s="56">
        <f>12*6</f>
        <v>72</v>
      </c>
      <c r="I9" s="187">
        <v>0.93</v>
      </c>
      <c r="J9" s="64">
        <f t="shared" si="0"/>
        <v>66.960000000000008</v>
      </c>
      <c r="K9" s="56" t="s">
        <v>16</v>
      </c>
      <c r="L9" s="204">
        <f t="shared" si="1"/>
        <v>0.419205495818399</v>
      </c>
      <c r="N9" s="200"/>
    </row>
    <row r="10" spans="1:14" x14ac:dyDescent="0.35">
      <c r="A10" s="54" t="e">
        <f>VLOOKUP(C10, Inventory!A249:H1543, 2, FALSE)</f>
        <v>#N/A</v>
      </c>
      <c r="B10" s="54" t="s">
        <v>2795</v>
      </c>
      <c r="C10" s="56" t="s">
        <v>1156</v>
      </c>
      <c r="D10" s="56" t="s">
        <v>1154</v>
      </c>
      <c r="E10" s="56" t="s">
        <v>1155</v>
      </c>
      <c r="F10" s="56">
        <v>35.29</v>
      </c>
      <c r="G10" s="56" t="s">
        <v>1294</v>
      </c>
      <c r="H10" s="56">
        <f>12*6</f>
        <v>72</v>
      </c>
      <c r="I10" s="187">
        <v>0.92</v>
      </c>
      <c r="J10" s="56">
        <f t="shared" si="0"/>
        <v>66.240000000000009</v>
      </c>
      <c r="K10" s="56" t="s">
        <v>16</v>
      </c>
      <c r="L10" s="204">
        <f t="shared" si="1"/>
        <v>0.53275966183574874</v>
      </c>
      <c r="N10" s="200"/>
    </row>
    <row r="11" spans="1:14" x14ac:dyDescent="0.35">
      <c r="A11" s="54" t="e">
        <f>VLOOKUP(C11, Inventory!A250:H1544, 2, FALSE)</f>
        <v>#N/A</v>
      </c>
      <c r="B11" s="54" t="s">
        <v>2795</v>
      </c>
      <c r="C11" s="56" t="s">
        <v>1157</v>
      </c>
      <c r="D11" s="56" t="s">
        <v>163</v>
      </c>
      <c r="E11" s="56" t="s">
        <v>1158</v>
      </c>
      <c r="F11" s="56">
        <v>28.62</v>
      </c>
      <c r="G11" s="56" t="s">
        <v>1294</v>
      </c>
      <c r="H11" s="56">
        <f>10*16</f>
        <v>160</v>
      </c>
      <c r="I11" s="187">
        <v>0.41</v>
      </c>
      <c r="J11" s="56">
        <f t="shared" si="0"/>
        <v>65.599999999999994</v>
      </c>
      <c r="K11" s="56" t="s">
        <v>16</v>
      </c>
      <c r="L11" s="204">
        <f t="shared" si="1"/>
        <v>0.4362804878048781</v>
      </c>
      <c r="N11" s="200"/>
    </row>
    <row r="12" spans="1:14" x14ac:dyDescent="0.35">
      <c r="A12" s="54" t="e">
        <f>VLOOKUP(C12, Inventory!A251:H1545, 2, FALSE)</f>
        <v>#N/A</v>
      </c>
      <c r="B12" s="54" t="s">
        <v>2795</v>
      </c>
      <c r="C12" s="56" t="s">
        <v>1159</v>
      </c>
      <c r="D12" s="56" t="s">
        <v>1160</v>
      </c>
      <c r="E12" s="56" t="s">
        <v>1161</v>
      </c>
      <c r="F12" s="56">
        <v>20.86</v>
      </c>
      <c r="G12" s="56" t="s">
        <v>1294</v>
      </c>
      <c r="H12" s="56">
        <f>4*3*16</f>
        <v>192</v>
      </c>
      <c r="I12" s="187">
        <v>0.95</v>
      </c>
      <c r="J12" s="56">
        <f t="shared" si="0"/>
        <v>182.39999999999998</v>
      </c>
      <c r="K12" s="56" t="s">
        <v>16</v>
      </c>
      <c r="L12" s="204">
        <f t="shared" si="1"/>
        <v>0.11436403508771931</v>
      </c>
    </row>
    <row r="13" spans="1:14" x14ac:dyDescent="0.35">
      <c r="A13" s="54" t="e">
        <f>VLOOKUP(C13, Inventory!A252:H1546, 2, FALSE)</f>
        <v>#N/A</v>
      </c>
      <c r="B13" s="54" t="s">
        <v>2795</v>
      </c>
      <c r="C13" s="56" t="s">
        <v>1162</v>
      </c>
      <c r="D13" s="56" t="s">
        <v>163</v>
      </c>
      <c r="E13" s="56" t="s">
        <v>1163</v>
      </c>
      <c r="F13" s="56">
        <v>30.63</v>
      </c>
      <c r="G13" s="56" t="s">
        <v>1294</v>
      </c>
      <c r="H13" s="56">
        <f>6*16</f>
        <v>96</v>
      </c>
      <c r="I13" s="187">
        <v>1</v>
      </c>
      <c r="J13" s="56">
        <f t="shared" si="0"/>
        <v>96</v>
      </c>
      <c r="K13" s="56" t="s">
        <v>16</v>
      </c>
      <c r="L13" s="204">
        <f t="shared" si="1"/>
        <v>0.31906249999999997</v>
      </c>
    </row>
    <row r="14" spans="1:14" x14ac:dyDescent="0.35">
      <c r="A14" s="54" t="e">
        <f>VLOOKUP(C14, Inventory!A253:H1547, 2, FALSE)</f>
        <v>#N/A</v>
      </c>
      <c r="B14" s="54" t="s">
        <v>2795</v>
      </c>
      <c r="C14" s="56" t="s">
        <v>1164</v>
      </c>
      <c r="D14" s="56" t="s">
        <v>163</v>
      </c>
      <c r="E14" s="56" t="s">
        <v>471</v>
      </c>
      <c r="F14" s="56">
        <v>36.590000000000003</v>
      </c>
      <c r="G14" s="56" t="s">
        <v>1294</v>
      </c>
      <c r="H14" s="56">
        <f>25*16</f>
        <v>400</v>
      </c>
      <c r="I14" s="187">
        <v>1</v>
      </c>
      <c r="J14" s="56">
        <f t="shared" si="0"/>
        <v>400</v>
      </c>
      <c r="K14" s="56" t="s">
        <v>16</v>
      </c>
      <c r="L14" s="204">
        <f t="shared" si="1"/>
        <v>9.1475000000000015E-2</v>
      </c>
    </row>
    <row r="15" spans="1:14" x14ac:dyDescent="0.35">
      <c r="A15" s="54" t="e">
        <f>VLOOKUP(C15, Inventory!A254:H1548, 2, FALSE)</f>
        <v>#N/A</v>
      </c>
      <c r="B15" s="54" t="s">
        <v>2795</v>
      </c>
      <c r="C15" s="56" t="s">
        <v>1165</v>
      </c>
      <c r="D15" s="56" t="s">
        <v>1160</v>
      </c>
      <c r="E15" s="56" t="s">
        <v>76</v>
      </c>
      <c r="F15" s="56">
        <v>16.64</v>
      </c>
      <c r="G15" s="56" t="s">
        <v>1294</v>
      </c>
      <c r="H15" s="56">
        <f>4*5*16</f>
        <v>320</v>
      </c>
      <c r="I15" s="187">
        <v>1</v>
      </c>
      <c r="J15" s="56">
        <f t="shared" si="0"/>
        <v>320</v>
      </c>
      <c r="K15" s="56" t="s">
        <v>16</v>
      </c>
      <c r="L15" s="204">
        <f t="shared" si="1"/>
        <v>5.2000000000000005E-2</v>
      </c>
    </row>
    <row r="16" spans="1:14" x14ac:dyDescent="0.35">
      <c r="A16" s="54" t="e">
        <f>VLOOKUP(C16, Inventory!A255:H1549, 2, FALSE)</f>
        <v>#N/A</v>
      </c>
      <c r="B16" s="54" t="s">
        <v>2795</v>
      </c>
      <c r="C16" s="56" t="s">
        <v>1166</v>
      </c>
      <c r="D16" s="56"/>
      <c r="E16" s="56" t="s">
        <v>543</v>
      </c>
      <c r="F16" s="56">
        <v>11.1</v>
      </c>
      <c r="G16" s="56" t="s">
        <v>1294</v>
      </c>
      <c r="H16" s="56">
        <f>5*16</f>
        <v>80</v>
      </c>
      <c r="I16" s="187">
        <v>0.79</v>
      </c>
      <c r="J16" s="56">
        <f t="shared" si="0"/>
        <v>63.2</v>
      </c>
      <c r="K16" s="56" t="s">
        <v>16</v>
      </c>
      <c r="L16" s="204">
        <f t="shared" si="1"/>
        <v>0.17563291139240506</v>
      </c>
    </row>
    <row r="17" spans="1:12" x14ac:dyDescent="0.35">
      <c r="A17" s="54" t="e">
        <f>VLOOKUP(C17, Inventory!A256:H1550, 2, FALSE)</f>
        <v>#N/A</v>
      </c>
      <c r="B17" s="54" t="s">
        <v>2795</v>
      </c>
      <c r="C17" s="56" t="s">
        <v>1167</v>
      </c>
      <c r="D17" s="56" t="s">
        <v>1168</v>
      </c>
      <c r="E17" s="56" t="s">
        <v>76</v>
      </c>
      <c r="F17" s="56">
        <v>18.03</v>
      </c>
      <c r="G17" s="56" t="s">
        <v>1294</v>
      </c>
      <c r="H17" s="56">
        <f>4*5*16</f>
        <v>320</v>
      </c>
      <c r="I17" s="187">
        <v>1</v>
      </c>
      <c r="J17" s="56">
        <f t="shared" si="0"/>
        <v>320</v>
      </c>
      <c r="K17" s="56" t="s">
        <v>16</v>
      </c>
      <c r="L17" s="204">
        <f t="shared" si="1"/>
        <v>5.6343750000000005E-2</v>
      </c>
    </row>
    <row r="18" spans="1:12" x14ac:dyDescent="0.35">
      <c r="A18" s="54" t="e">
        <f>VLOOKUP(C18, Inventory!A257:H1551, 2, FALSE)</f>
        <v>#N/A</v>
      </c>
      <c r="B18" s="54" t="s">
        <v>2795</v>
      </c>
      <c r="C18" s="56" t="s">
        <v>1169</v>
      </c>
      <c r="D18" s="56" t="s">
        <v>545</v>
      </c>
      <c r="E18" s="56" t="s">
        <v>182</v>
      </c>
      <c r="F18" s="56">
        <v>16.3</v>
      </c>
      <c r="G18" s="56" t="s">
        <v>9</v>
      </c>
      <c r="H18" s="56">
        <f>25*16</f>
        <v>400</v>
      </c>
      <c r="I18" s="187">
        <v>0.82</v>
      </c>
      <c r="J18" s="56">
        <f t="shared" si="0"/>
        <v>328</v>
      </c>
      <c r="K18" s="56" t="s">
        <v>16</v>
      </c>
      <c r="L18" s="204">
        <f t="shared" si="1"/>
        <v>4.9695121951219515E-2</v>
      </c>
    </row>
    <row r="19" spans="1:12" x14ac:dyDescent="0.35">
      <c r="A19" s="54" t="e">
        <f>VLOOKUP(C19, Inventory!A258:H1552, 2, FALSE)</f>
        <v>#N/A</v>
      </c>
      <c r="B19" s="54" t="s">
        <v>2795</v>
      </c>
      <c r="C19" s="56" t="s">
        <v>1170</v>
      </c>
      <c r="D19" s="56" t="s">
        <v>545</v>
      </c>
      <c r="E19" s="56" t="s">
        <v>76</v>
      </c>
      <c r="F19" s="56">
        <v>17.420000000000002</v>
      </c>
      <c r="G19" s="56" t="s">
        <v>1294</v>
      </c>
      <c r="H19" s="56">
        <f>4*5*16</f>
        <v>320</v>
      </c>
      <c r="I19" s="187">
        <v>1</v>
      </c>
      <c r="J19" s="56">
        <f>H19*I19</f>
        <v>320</v>
      </c>
      <c r="K19" s="56" t="s">
        <v>16</v>
      </c>
      <c r="L19" s="204">
        <f t="shared" si="1"/>
        <v>5.4437500000000007E-2</v>
      </c>
    </row>
    <row r="20" spans="1:12" x14ac:dyDescent="0.35">
      <c r="A20" s="54" t="e">
        <f>VLOOKUP(C20, Inventory!A259:H1553, 2, FALSE)</f>
        <v>#N/A</v>
      </c>
      <c r="B20" s="54" t="s">
        <v>2795</v>
      </c>
      <c r="C20" s="56" t="s">
        <v>1171</v>
      </c>
      <c r="D20" s="56" t="s">
        <v>545</v>
      </c>
      <c r="E20" s="56" t="s">
        <v>1155</v>
      </c>
      <c r="F20" s="56">
        <v>34.450000000000003</v>
      </c>
      <c r="G20" s="56" t="s">
        <v>1294</v>
      </c>
      <c r="H20" s="56">
        <v>464</v>
      </c>
      <c r="I20" s="187">
        <v>0.53</v>
      </c>
      <c r="J20" s="56">
        <v>245.92</v>
      </c>
      <c r="K20" s="56" t="s">
        <v>16</v>
      </c>
      <c r="L20" s="204">
        <f t="shared" si="1"/>
        <v>0.14008620689655174</v>
      </c>
    </row>
    <row r="21" spans="1:12" x14ac:dyDescent="0.35">
      <c r="A21" s="54" t="e">
        <f>VLOOKUP(C21, Inventory!A260:H1554, 2, FALSE)</f>
        <v>#N/A</v>
      </c>
      <c r="B21" s="54" t="s">
        <v>2795</v>
      </c>
      <c r="C21" s="80" t="s">
        <v>1172</v>
      </c>
      <c r="D21" s="80" t="s">
        <v>1160</v>
      </c>
      <c r="E21" s="80" t="s">
        <v>341</v>
      </c>
      <c r="F21" s="80">
        <v>103.02</v>
      </c>
      <c r="G21" s="80" t="s">
        <v>1294</v>
      </c>
      <c r="H21" s="80">
        <f>24*18</f>
        <v>432</v>
      </c>
      <c r="I21" s="188">
        <v>0.75</v>
      </c>
      <c r="J21" s="80">
        <f>H21*I21</f>
        <v>324</v>
      </c>
      <c r="K21" s="80" t="s">
        <v>9</v>
      </c>
      <c r="L21" s="205">
        <f>F21/J21</f>
        <v>0.31796296296296295</v>
      </c>
    </row>
    <row r="22" spans="1:12" x14ac:dyDescent="0.35">
      <c r="A22" s="54" t="e">
        <f>VLOOKUP(C22, Inventory!A261:H1555, 2, FALSE)</f>
        <v>#N/A</v>
      </c>
      <c r="B22" s="54" t="s">
        <v>2795</v>
      </c>
      <c r="C22" s="80" t="s">
        <v>1173</v>
      </c>
      <c r="D22" s="80"/>
      <c r="E22" s="80" t="s">
        <v>1174</v>
      </c>
      <c r="F22" s="80">
        <v>18.89</v>
      </c>
      <c r="G22" s="80" t="s">
        <v>1294</v>
      </c>
      <c r="H22" s="80">
        <f>25*16</f>
        <v>400</v>
      </c>
      <c r="I22" s="188">
        <v>0.95</v>
      </c>
      <c r="J22" s="80">
        <f t="shared" ref="J22:J27" si="2">H22*I22</f>
        <v>380</v>
      </c>
      <c r="K22" s="80" t="s">
        <v>16</v>
      </c>
      <c r="L22" s="205">
        <f t="shared" si="1"/>
        <v>4.9710526315789476E-2</v>
      </c>
    </row>
    <row r="23" spans="1:12" x14ac:dyDescent="0.35">
      <c r="A23" s="54" t="e">
        <f>VLOOKUP(C23, Inventory!A262:H1556, 2, FALSE)</f>
        <v>#N/A</v>
      </c>
      <c r="B23" s="54" t="s">
        <v>2795</v>
      </c>
      <c r="C23" s="56" t="s">
        <v>1175</v>
      </c>
      <c r="D23" s="56"/>
      <c r="E23" s="56" t="s">
        <v>1163</v>
      </c>
      <c r="F23" s="56">
        <v>33.49</v>
      </c>
      <c r="G23" s="56" t="s">
        <v>1294</v>
      </c>
      <c r="H23" s="56">
        <v>360</v>
      </c>
      <c r="I23" s="187">
        <v>0.81</v>
      </c>
      <c r="J23" s="56">
        <f t="shared" si="2"/>
        <v>291.60000000000002</v>
      </c>
      <c r="K23" s="56" t="s">
        <v>16</v>
      </c>
      <c r="L23" s="204">
        <f t="shared" si="1"/>
        <v>0.11484910836762688</v>
      </c>
    </row>
    <row r="24" spans="1:12" x14ac:dyDescent="0.35">
      <c r="A24" s="54">
        <f>VLOOKUP(C24, Inventory!A263:H1557, 2, FALSE)</f>
        <v>3618741</v>
      </c>
      <c r="B24" s="54" t="s">
        <v>2795</v>
      </c>
      <c r="C24" s="56" t="s">
        <v>1176</v>
      </c>
      <c r="D24" s="56" t="s">
        <v>430</v>
      </c>
      <c r="E24" s="56" t="s">
        <v>76</v>
      </c>
      <c r="F24" s="66">
        <v>15.07</v>
      </c>
      <c r="G24" s="56" t="s">
        <v>9</v>
      </c>
      <c r="H24" s="56">
        <v>80</v>
      </c>
      <c r="I24" s="187">
        <v>0.87</v>
      </c>
      <c r="J24" s="56">
        <f t="shared" si="2"/>
        <v>69.599999999999994</v>
      </c>
      <c r="K24" s="56" t="s">
        <v>16</v>
      </c>
      <c r="L24" s="204">
        <f t="shared" si="1"/>
        <v>0.21652298850574714</v>
      </c>
    </row>
    <row r="25" spans="1:12" x14ac:dyDescent="0.35">
      <c r="A25" s="54" t="e">
        <f>VLOOKUP(C25, Inventory!A264:H1558, 2, FALSE)</f>
        <v>#N/A</v>
      </c>
      <c r="B25" s="54" t="s">
        <v>2795</v>
      </c>
      <c r="C25" s="56" t="s">
        <v>1177</v>
      </c>
      <c r="D25" s="56" t="s">
        <v>545</v>
      </c>
      <c r="E25" s="56" t="s">
        <v>1178</v>
      </c>
      <c r="F25" s="56">
        <v>39.159999999999997</v>
      </c>
      <c r="G25" s="56" t="s">
        <v>1294</v>
      </c>
      <c r="H25" s="56">
        <v>288</v>
      </c>
      <c r="I25" s="187">
        <v>0.96</v>
      </c>
      <c r="J25" s="56">
        <f t="shared" si="2"/>
        <v>276.48</v>
      </c>
      <c r="K25" s="56" t="s">
        <v>16</v>
      </c>
      <c r="L25" s="204">
        <f t="shared" si="1"/>
        <v>0.14163773148148145</v>
      </c>
    </row>
    <row r="26" spans="1:12" x14ac:dyDescent="0.35">
      <c r="A26" s="54" t="e">
        <f>VLOOKUP(C26, Inventory!A265:H1559, 2, FALSE)</f>
        <v>#N/A</v>
      </c>
      <c r="B26" s="54" t="s">
        <v>2795</v>
      </c>
      <c r="C26" s="56" t="s">
        <v>1179</v>
      </c>
      <c r="D26" s="56" t="s">
        <v>545</v>
      </c>
      <c r="E26" s="56" t="s">
        <v>1180</v>
      </c>
      <c r="F26" s="56">
        <v>7.02</v>
      </c>
      <c r="G26" s="56" t="s">
        <v>1294</v>
      </c>
      <c r="H26" s="56">
        <f>2*16</f>
        <v>32</v>
      </c>
      <c r="I26" s="187">
        <v>0.85</v>
      </c>
      <c r="J26" s="56">
        <f t="shared" si="2"/>
        <v>27.2</v>
      </c>
      <c r="K26" s="56" t="s">
        <v>16</v>
      </c>
      <c r="L26" s="204">
        <f t="shared" si="1"/>
        <v>0.25808823529411762</v>
      </c>
    </row>
    <row r="27" spans="1:12" x14ac:dyDescent="0.35">
      <c r="A27" s="54" t="e">
        <f>VLOOKUP(C27, Inventory!A266:H1560, 2, FALSE)</f>
        <v>#N/A</v>
      </c>
      <c r="B27" s="54" t="s">
        <v>2795</v>
      </c>
      <c r="C27" s="56" t="s">
        <v>1181</v>
      </c>
      <c r="D27" s="56"/>
      <c r="E27" s="56" t="s">
        <v>399</v>
      </c>
      <c r="F27" s="56">
        <v>14.34</v>
      </c>
      <c r="G27" s="56" t="s">
        <v>1294</v>
      </c>
      <c r="H27" s="56">
        <f>16</f>
        <v>16</v>
      </c>
      <c r="I27" s="187">
        <v>0.56000000000000005</v>
      </c>
      <c r="J27" s="56">
        <f t="shared" si="2"/>
        <v>8.9600000000000009</v>
      </c>
      <c r="K27" s="56" t="s">
        <v>16</v>
      </c>
      <c r="L27" s="204">
        <f t="shared" si="1"/>
        <v>1.6004464285714284</v>
      </c>
    </row>
    <row r="28" spans="1:12" x14ac:dyDescent="0.35">
      <c r="A28" s="54" t="e">
        <f>VLOOKUP(C28, Inventory!A267:H1561, 2, FALSE)</f>
        <v>#N/A</v>
      </c>
      <c r="B28" s="54" t="s">
        <v>2795</v>
      </c>
      <c r="C28" s="56" t="s">
        <v>1182</v>
      </c>
      <c r="D28" s="56"/>
      <c r="E28" s="56" t="s">
        <v>865</v>
      </c>
      <c r="F28" s="56">
        <v>1.01</v>
      </c>
      <c r="G28" s="56"/>
      <c r="H28" s="56">
        <v>1</v>
      </c>
      <c r="I28" s="187">
        <v>0.95</v>
      </c>
      <c r="J28" s="56">
        <v>0.95</v>
      </c>
      <c r="K28" s="56" t="s">
        <v>16</v>
      </c>
      <c r="L28" s="204">
        <f t="shared" si="1"/>
        <v>1.0631578947368421</v>
      </c>
    </row>
    <row r="29" spans="1:12" x14ac:dyDescent="0.35">
      <c r="A29" s="54" t="e">
        <f>VLOOKUP(C29, Inventory!A268:H1562, 2, FALSE)</f>
        <v>#N/A</v>
      </c>
      <c r="B29" s="54" t="s">
        <v>2795</v>
      </c>
      <c r="C29" s="56" t="s">
        <v>1183</v>
      </c>
      <c r="D29" s="56" t="s">
        <v>1160</v>
      </c>
      <c r="E29" s="56" t="s">
        <v>1184</v>
      </c>
      <c r="F29" s="56">
        <v>13.45</v>
      </c>
      <c r="G29" s="56" t="s">
        <v>1294</v>
      </c>
      <c r="H29" s="56">
        <f>4*16</f>
        <v>64</v>
      </c>
      <c r="I29" s="187">
        <v>0.96</v>
      </c>
      <c r="J29" s="56">
        <f t="shared" ref="J29:J49" si="3">H29*I29</f>
        <v>61.44</v>
      </c>
      <c r="K29" s="56" t="s">
        <v>16</v>
      </c>
      <c r="L29" s="204">
        <f t="shared" si="1"/>
        <v>0.21891276041666666</v>
      </c>
    </row>
    <row r="30" spans="1:12" x14ac:dyDescent="0.35">
      <c r="A30" s="54" t="e">
        <f>VLOOKUP(C30, Inventory!A269:H1563, 2, FALSE)</f>
        <v>#N/A</v>
      </c>
      <c r="B30" s="54" t="s">
        <v>2795</v>
      </c>
      <c r="C30" s="56" t="s">
        <v>1185</v>
      </c>
      <c r="D30" s="56"/>
      <c r="E30" s="56" t="s">
        <v>1186</v>
      </c>
      <c r="F30" s="56">
        <v>7.95</v>
      </c>
      <c r="G30" s="56" t="s">
        <v>1294</v>
      </c>
      <c r="H30" s="56">
        <v>4</v>
      </c>
      <c r="I30" s="187">
        <v>0.44</v>
      </c>
      <c r="J30" s="56">
        <f t="shared" si="3"/>
        <v>1.76</v>
      </c>
      <c r="K30" s="56" t="s">
        <v>16</v>
      </c>
      <c r="L30" s="204">
        <f t="shared" si="1"/>
        <v>4.517045454545455</v>
      </c>
    </row>
    <row r="31" spans="1:12" x14ac:dyDescent="0.35">
      <c r="A31" s="54" t="e">
        <f>VLOOKUP(C31, Inventory!A270:H1564, 2, FALSE)</f>
        <v>#N/A</v>
      </c>
      <c r="B31" s="54" t="s">
        <v>2795</v>
      </c>
      <c r="C31" s="56" t="s">
        <v>1187</v>
      </c>
      <c r="D31" s="56"/>
      <c r="E31" s="56" t="s">
        <v>1155</v>
      </c>
      <c r="F31" s="56">
        <v>26.7</v>
      </c>
      <c r="G31" s="56" t="s">
        <v>1294</v>
      </c>
      <c r="H31" s="56">
        <v>204</v>
      </c>
      <c r="I31" s="187">
        <v>0.86</v>
      </c>
      <c r="J31" s="56">
        <f t="shared" si="3"/>
        <v>175.44</v>
      </c>
      <c r="K31" s="56" t="s">
        <v>16</v>
      </c>
      <c r="L31" s="204">
        <f>F31/J31</f>
        <v>0.15218878248974008</v>
      </c>
    </row>
    <row r="32" spans="1:12" x14ac:dyDescent="0.35">
      <c r="A32" s="54" t="e">
        <f>VLOOKUP(C32, Inventory!A271:H1565, 2, FALSE)</f>
        <v>#N/A</v>
      </c>
      <c r="B32" s="54" t="s">
        <v>2795</v>
      </c>
      <c r="C32" s="56" t="s">
        <v>1188</v>
      </c>
      <c r="D32" s="56"/>
      <c r="E32" s="56"/>
      <c r="F32" s="56"/>
      <c r="G32" s="56"/>
      <c r="H32" s="56"/>
      <c r="I32" s="187"/>
      <c r="J32" s="56"/>
      <c r="K32" s="56" t="s">
        <v>16</v>
      </c>
      <c r="L32" s="204">
        <v>0.15</v>
      </c>
    </row>
    <row r="33" spans="1:12" x14ac:dyDescent="0.35">
      <c r="A33" s="54" t="e">
        <f>VLOOKUP(C33, Inventory!A272:H1566, 2, FALSE)</f>
        <v>#N/A</v>
      </c>
      <c r="B33" s="54" t="s">
        <v>2795</v>
      </c>
      <c r="C33" s="56" t="s">
        <v>1189</v>
      </c>
      <c r="D33" s="56"/>
      <c r="E33" s="56" t="s">
        <v>399</v>
      </c>
      <c r="F33" s="56">
        <v>11.45</v>
      </c>
      <c r="G33" s="56" t="s">
        <v>1294</v>
      </c>
      <c r="H33" s="56">
        <v>16</v>
      </c>
      <c r="I33" s="187">
        <v>0.42</v>
      </c>
      <c r="J33" s="56">
        <f t="shared" si="3"/>
        <v>6.72</v>
      </c>
      <c r="K33" s="56" t="s">
        <v>16</v>
      </c>
      <c r="L33" s="204">
        <f>F33/J33</f>
        <v>1.7038690476190477</v>
      </c>
    </row>
    <row r="34" spans="1:12" x14ac:dyDescent="0.35">
      <c r="A34" s="54" t="e">
        <f>VLOOKUP(C34, Inventory!A273:H1567, 2, FALSE)</f>
        <v>#N/A</v>
      </c>
      <c r="B34" s="54" t="s">
        <v>2795</v>
      </c>
      <c r="C34" s="56" t="s">
        <v>1190</v>
      </c>
      <c r="D34" s="56"/>
      <c r="E34" s="56" t="s">
        <v>1186</v>
      </c>
      <c r="F34" s="56">
        <v>7.77</v>
      </c>
      <c r="G34" s="56" t="s">
        <v>1294</v>
      </c>
      <c r="H34" s="56">
        <v>4</v>
      </c>
      <c r="I34" s="187">
        <v>0.65</v>
      </c>
      <c r="J34" s="56">
        <f>I34*H34</f>
        <v>2.6</v>
      </c>
      <c r="K34" s="56" t="s">
        <v>16</v>
      </c>
      <c r="L34" s="204">
        <f t="shared" si="1"/>
        <v>2.9884615384615381</v>
      </c>
    </row>
    <row r="35" spans="1:12" x14ac:dyDescent="0.35">
      <c r="A35" s="54" t="e">
        <f>VLOOKUP(C35, Inventory!A274:H1568, 2, FALSE)</f>
        <v>#N/A</v>
      </c>
      <c r="B35" s="54" t="s">
        <v>2795</v>
      </c>
      <c r="C35" s="56" t="s">
        <v>1191</v>
      </c>
      <c r="D35" s="56"/>
      <c r="E35" s="56" t="s">
        <v>1192</v>
      </c>
      <c r="F35" s="56">
        <v>5.47</v>
      </c>
      <c r="G35" s="56" t="s">
        <v>1294</v>
      </c>
      <c r="H35" s="56">
        <v>6</v>
      </c>
      <c r="I35" s="187">
        <v>0.4</v>
      </c>
      <c r="J35" s="56">
        <f>1.5*16</f>
        <v>24</v>
      </c>
      <c r="K35" s="56" t="s">
        <v>16</v>
      </c>
      <c r="L35" s="204">
        <f t="shared" si="1"/>
        <v>0.22791666666666666</v>
      </c>
    </row>
    <row r="36" spans="1:12" x14ac:dyDescent="0.35">
      <c r="A36" s="54" t="e">
        <f>VLOOKUP(C36, Inventory!A275:H1569, 2, FALSE)</f>
        <v>#N/A</v>
      </c>
      <c r="B36" s="54" t="s">
        <v>2795</v>
      </c>
      <c r="C36" s="56" t="s">
        <v>1193</v>
      </c>
      <c r="D36" s="56"/>
      <c r="E36" s="56" t="s">
        <v>399</v>
      </c>
      <c r="F36" s="56">
        <v>9.8000000000000007</v>
      </c>
      <c r="G36" s="56" t="s">
        <v>1294</v>
      </c>
      <c r="H36" s="56">
        <v>16</v>
      </c>
      <c r="I36" s="187">
        <v>0.8</v>
      </c>
      <c r="J36" s="56">
        <f t="shared" si="3"/>
        <v>12.8</v>
      </c>
      <c r="K36" s="56" t="s">
        <v>16</v>
      </c>
      <c r="L36" s="204">
        <f t="shared" si="1"/>
        <v>0.765625</v>
      </c>
    </row>
    <row r="37" spans="1:12" x14ac:dyDescent="0.35">
      <c r="A37" s="54" t="e">
        <f>VLOOKUP(C37, Inventory!A276:H1570, 2, FALSE)</f>
        <v>#N/A</v>
      </c>
      <c r="B37" s="54" t="s">
        <v>2795</v>
      </c>
      <c r="C37" s="56" t="s">
        <v>1194</v>
      </c>
      <c r="D37" s="56"/>
      <c r="E37" s="56" t="s">
        <v>1186</v>
      </c>
      <c r="F37" s="56">
        <v>6.65</v>
      </c>
      <c r="G37" s="56" t="s">
        <v>1294</v>
      </c>
      <c r="H37" s="56">
        <v>4</v>
      </c>
      <c r="I37" s="187">
        <v>0.6</v>
      </c>
      <c r="J37" s="56">
        <f t="shared" si="3"/>
        <v>2.4</v>
      </c>
      <c r="K37" s="56" t="s">
        <v>16</v>
      </c>
      <c r="L37" s="204">
        <f t="shared" si="1"/>
        <v>2.7708333333333335</v>
      </c>
    </row>
    <row r="38" spans="1:12" x14ac:dyDescent="0.35">
      <c r="A38" s="54" t="e">
        <f>VLOOKUP(C38, Inventory!A277:H1571, 2, FALSE)</f>
        <v>#N/A</v>
      </c>
      <c r="B38" s="54" t="s">
        <v>2795</v>
      </c>
      <c r="C38" s="56" t="s">
        <v>1195</v>
      </c>
      <c r="D38" s="56" t="s">
        <v>1196</v>
      </c>
      <c r="E38" s="56" t="s">
        <v>543</v>
      </c>
      <c r="F38" s="56">
        <v>13.15</v>
      </c>
      <c r="G38" s="56" t="s">
        <v>9</v>
      </c>
      <c r="H38" s="56">
        <f>5*16</f>
        <v>80</v>
      </c>
      <c r="I38" s="187">
        <v>0.89</v>
      </c>
      <c r="J38" s="56">
        <f t="shared" si="3"/>
        <v>71.2</v>
      </c>
      <c r="K38" s="56" t="s">
        <v>16</v>
      </c>
      <c r="L38" s="204">
        <f t="shared" si="1"/>
        <v>0.18469101123595505</v>
      </c>
    </row>
    <row r="39" spans="1:12" x14ac:dyDescent="0.35">
      <c r="A39" s="54" t="e">
        <f>VLOOKUP(C39, Inventory!A278:H1572, 2, FALSE)</f>
        <v>#N/A</v>
      </c>
      <c r="B39" s="54" t="s">
        <v>2795</v>
      </c>
      <c r="C39" s="56" t="s">
        <v>1197</v>
      </c>
      <c r="D39" s="56"/>
      <c r="E39" s="56" t="s">
        <v>1186</v>
      </c>
      <c r="F39" s="56">
        <v>7.56</v>
      </c>
      <c r="G39" s="56" t="s">
        <v>1294</v>
      </c>
      <c r="H39" s="56">
        <v>4</v>
      </c>
      <c r="I39" s="187">
        <v>0.8</v>
      </c>
      <c r="J39" s="56">
        <f t="shared" si="3"/>
        <v>3.2</v>
      </c>
      <c r="K39" s="56" t="s">
        <v>16</v>
      </c>
      <c r="L39" s="204">
        <f t="shared" si="1"/>
        <v>2.3624999999999998</v>
      </c>
    </row>
    <row r="40" spans="1:12" x14ac:dyDescent="0.35">
      <c r="A40" s="54" t="e">
        <f>VLOOKUP(C40, Inventory!A279:H1573, 2, FALSE)</f>
        <v>#N/A</v>
      </c>
      <c r="B40" s="54" t="s">
        <v>2795</v>
      </c>
      <c r="C40" s="56" t="s">
        <v>1198</v>
      </c>
      <c r="D40" s="56"/>
      <c r="E40" s="56" t="s">
        <v>1186</v>
      </c>
      <c r="F40" s="56">
        <v>6.65</v>
      </c>
      <c r="G40" s="56" t="s">
        <v>1294</v>
      </c>
      <c r="H40" s="56">
        <v>4</v>
      </c>
      <c r="I40" s="187">
        <v>0.65</v>
      </c>
      <c r="J40" s="56">
        <f t="shared" si="3"/>
        <v>2.6</v>
      </c>
      <c r="K40" s="56" t="s">
        <v>16</v>
      </c>
      <c r="L40" s="204">
        <f t="shared" si="1"/>
        <v>2.5576923076923079</v>
      </c>
    </row>
    <row r="41" spans="1:12" x14ac:dyDescent="0.35">
      <c r="A41" s="54" t="e">
        <f>VLOOKUP(C41, Inventory!A280:H1574, 2, FALSE)</f>
        <v>#N/A</v>
      </c>
      <c r="B41" s="54" t="s">
        <v>2795</v>
      </c>
      <c r="C41" s="56" t="s">
        <v>1199</v>
      </c>
      <c r="D41" s="56" t="s">
        <v>1160</v>
      </c>
      <c r="E41" s="56" t="s">
        <v>96</v>
      </c>
      <c r="F41" s="56">
        <v>17.41</v>
      </c>
      <c r="G41" s="56" t="s">
        <v>1294</v>
      </c>
      <c r="H41" s="56">
        <f>4*2.5*16</f>
        <v>160</v>
      </c>
      <c r="I41" s="187">
        <v>0.85</v>
      </c>
      <c r="J41" s="56">
        <f t="shared" si="3"/>
        <v>136</v>
      </c>
      <c r="K41" s="56" t="s">
        <v>16</v>
      </c>
      <c r="L41" s="204">
        <f t="shared" si="1"/>
        <v>0.12801470588235295</v>
      </c>
    </row>
    <row r="42" spans="1:12" x14ac:dyDescent="0.35">
      <c r="A42" s="54" t="e">
        <f>VLOOKUP(C42, Inventory!A281:H1575, 2, FALSE)</f>
        <v>#N/A</v>
      </c>
      <c r="B42" s="54" t="s">
        <v>2795</v>
      </c>
      <c r="C42" s="56" t="s">
        <v>1200</v>
      </c>
      <c r="D42" s="56"/>
      <c r="E42" s="56"/>
      <c r="F42" s="56"/>
      <c r="G42" s="56"/>
      <c r="H42" s="56"/>
      <c r="I42" s="187"/>
      <c r="J42" s="56"/>
      <c r="K42" s="56" t="s">
        <v>16</v>
      </c>
      <c r="L42" s="204">
        <v>0.05</v>
      </c>
    </row>
    <row r="43" spans="1:12" x14ac:dyDescent="0.35">
      <c r="A43" s="54" t="e">
        <f>VLOOKUP(C43, Inventory!A282:H1576, 2, FALSE)</f>
        <v>#N/A</v>
      </c>
      <c r="B43" s="54" t="s">
        <v>2795</v>
      </c>
      <c r="C43" s="56" t="s">
        <v>1201</v>
      </c>
      <c r="D43" s="56" t="s">
        <v>1202</v>
      </c>
      <c r="E43" s="56" t="s">
        <v>543</v>
      </c>
      <c r="F43" s="56">
        <v>7.55</v>
      </c>
      <c r="G43" s="56"/>
      <c r="H43" s="56">
        <f>5*16</f>
        <v>80</v>
      </c>
      <c r="I43" s="187">
        <v>0.9</v>
      </c>
      <c r="J43" s="56">
        <f t="shared" si="3"/>
        <v>72</v>
      </c>
      <c r="K43" s="56" t="s">
        <v>16</v>
      </c>
      <c r="L43" s="204">
        <f t="shared" si="1"/>
        <v>0.10486111111111111</v>
      </c>
    </row>
    <row r="44" spans="1:12" x14ac:dyDescent="0.35">
      <c r="A44" s="54" t="e">
        <f>VLOOKUP(C44, Inventory!A283:H1577, 2, FALSE)</f>
        <v>#N/A</v>
      </c>
      <c r="B44" s="54" t="s">
        <v>2795</v>
      </c>
      <c r="C44" s="56" t="s">
        <v>1203</v>
      </c>
      <c r="D44" s="56" t="s">
        <v>1204</v>
      </c>
      <c r="E44" s="56" t="s">
        <v>98</v>
      </c>
      <c r="F44" s="56">
        <v>13.45</v>
      </c>
      <c r="G44" s="56" t="s">
        <v>1294</v>
      </c>
      <c r="H44" s="56">
        <f>2*2*16</f>
        <v>64</v>
      </c>
      <c r="I44" s="187">
        <v>0.99</v>
      </c>
      <c r="J44" s="56">
        <f t="shared" si="3"/>
        <v>63.36</v>
      </c>
      <c r="K44" s="56" t="s">
        <v>16</v>
      </c>
      <c r="L44" s="204">
        <f t="shared" si="1"/>
        <v>0.21227904040404039</v>
      </c>
    </row>
    <row r="45" spans="1:12" x14ac:dyDescent="0.35">
      <c r="A45" s="54" t="e">
        <f>VLOOKUP(C45, Inventory!A284:H1578, 2, FALSE)</f>
        <v>#N/A</v>
      </c>
      <c r="B45" s="54" t="s">
        <v>2795</v>
      </c>
      <c r="C45" s="56" t="s">
        <v>1205</v>
      </c>
      <c r="D45" s="56" t="s">
        <v>1160</v>
      </c>
      <c r="E45" s="56" t="s">
        <v>1206</v>
      </c>
      <c r="F45" s="56">
        <v>19.59</v>
      </c>
      <c r="G45" s="56" t="s">
        <v>1294</v>
      </c>
      <c r="H45" s="56">
        <v>238</v>
      </c>
      <c r="I45" s="187">
        <v>0.87</v>
      </c>
      <c r="J45" s="56">
        <f t="shared" si="3"/>
        <v>207.06</v>
      </c>
      <c r="K45" s="56" t="s">
        <v>9</v>
      </c>
      <c r="L45" s="204">
        <f t="shared" si="1"/>
        <v>9.4610257896261957E-2</v>
      </c>
    </row>
    <row r="46" spans="1:12" x14ac:dyDescent="0.35">
      <c r="A46" s="54" t="e">
        <f>VLOOKUP(C46, Inventory!A285:H1579, 2, FALSE)</f>
        <v>#N/A</v>
      </c>
      <c r="B46" s="54" t="s">
        <v>2795</v>
      </c>
      <c r="C46" s="56" t="s">
        <v>1207</v>
      </c>
      <c r="D46" s="56" t="s">
        <v>545</v>
      </c>
      <c r="E46" s="56" t="s">
        <v>1208</v>
      </c>
      <c r="F46" s="56">
        <v>47.21</v>
      </c>
      <c r="G46" s="56" t="s">
        <v>1294</v>
      </c>
      <c r="H46" s="56">
        <f>4*6*16.75</f>
        <v>402</v>
      </c>
      <c r="I46" s="187">
        <v>0.74</v>
      </c>
      <c r="J46" s="56">
        <f t="shared" si="3"/>
        <v>297.48</v>
      </c>
      <c r="K46" s="56" t="s">
        <v>1209</v>
      </c>
      <c r="L46" s="204">
        <f t="shared" si="1"/>
        <v>0.15869974452064003</v>
      </c>
    </row>
    <row r="47" spans="1:12" x14ac:dyDescent="0.35">
      <c r="A47" s="54" t="e">
        <f>VLOOKUP(C47, Inventory!A286:H1580, 2, FALSE)</f>
        <v>#N/A</v>
      </c>
      <c r="B47" s="54" t="s">
        <v>2795</v>
      </c>
      <c r="C47" s="56" t="s">
        <v>1210</v>
      </c>
      <c r="D47" s="56" t="s">
        <v>1160</v>
      </c>
      <c r="E47" s="56" t="s">
        <v>341</v>
      </c>
      <c r="F47" s="56">
        <v>22.95</v>
      </c>
      <c r="G47" s="56" t="s">
        <v>1294</v>
      </c>
      <c r="H47" s="56">
        <f>1.5*6*24</f>
        <v>216</v>
      </c>
      <c r="I47" s="187">
        <v>0.7</v>
      </c>
      <c r="J47" s="56">
        <f t="shared" si="3"/>
        <v>151.19999999999999</v>
      </c>
      <c r="K47" s="56" t="s">
        <v>1209</v>
      </c>
      <c r="L47" s="204">
        <f>F47/J47</f>
        <v>0.1517857142857143</v>
      </c>
    </row>
    <row r="48" spans="1:12" x14ac:dyDescent="0.35">
      <c r="A48" s="54" t="e">
        <f>VLOOKUP(C48, Inventory!A287:H1581, 2, FALSE)</f>
        <v>#N/A</v>
      </c>
      <c r="B48" s="54" t="s">
        <v>2795</v>
      </c>
      <c r="C48" s="56" t="s">
        <v>1211</v>
      </c>
      <c r="D48" s="56" t="s">
        <v>1160</v>
      </c>
      <c r="E48" s="56" t="s">
        <v>1161</v>
      </c>
      <c r="F48" s="56">
        <v>24.88</v>
      </c>
      <c r="G48" s="56" t="s">
        <v>1294</v>
      </c>
      <c r="H48" s="56">
        <f>4*3*16</f>
        <v>192</v>
      </c>
      <c r="I48" s="187">
        <v>0.98</v>
      </c>
      <c r="J48" s="56">
        <f t="shared" si="3"/>
        <v>188.16</v>
      </c>
      <c r="K48" s="56" t="s">
        <v>16</v>
      </c>
      <c r="L48" s="204">
        <f t="shared" si="1"/>
        <v>0.13222789115646258</v>
      </c>
    </row>
    <row r="49" spans="1:12" x14ac:dyDescent="0.35">
      <c r="A49" s="54" t="e">
        <f>VLOOKUP(C49, Inventory!A288:H1582, 2, FALSE)</f>
        <v>#N/A</v>
      </c>
      <c r="B49" s="54" t="s">
        <v>2795</v>
      </c>
      <c r="C49" s="56" t="s">
        <v>1212</v>
      </c>
      <c r="D49" s="56" t="s">
        <v>545</v>
      </c>
      <c r="E49" s="56" t="s">
        <v>543</v>
      </c>
      <c r="F49" s="56">
        <v>9.44</v>
      </c>
      <c r="G49" s="56"/>
      <c r="H49" s="56">
        <f>5*16</f>
        <v>80</v>
      </c>
      <c r="I49" s="187">
        <v>0.9</v>
      </c>
      <c r="J49" s="56">
        <f t="shared" si="3"/>
        <v>72</v>
      </c>
      <c r="K49" s="56" t="s">
        <v>16</v>
      </c>
      <c r="L49" s="204">
        <f t="shared" si="1"/>
        <v>0.13111111111111109</v>
      </c>
    </row>
    <row r="50" spans="1:12" x14ac:dyDescent="0.35">
      <c r="A50" s="54" t="e">
        <f>VLOOKUP(C50, Inventory!A289:H1583, 2, FALSE)</f>
        <v>#N/A</v>
      </c>
      <c r="B50" s="54" t="s">
        <v>2795</v>
      </c>
      <c r="C50" s="56" t="s">
        <v>1213</v>
      </c>
      <c r="D50" s="56"/>
      <c r="E50" s="56" t="s">
        <v>1206</v>
      </c>
      <c r="F50" s="56">
        <v>24.2</v>
      </c>
      <c r="G50" s="56" t="s">
        <v>1294</v>
      </c>
      <c r="H50" s="56">
        <v>33.32</v>
      </c>
      <c r="I50" s="187">
        <v>0.5</v>
      </c>
      <c r="J50" s="56">
        <v>16.68</v>
      </c>
      <c r="K50" s="56" t="s">
        <v>16</v>
      </c>
      <c r="L50" s="204">
        <v>4.3124999999999997E-2</v>
      </c>
    </row>
    <row r="51" spans="1:12" x14ac:dyDescent="0.35">
      <c r="A51" s="54" t="e">
        <f>VLOOKUP(C51, Inventory!A290:H1584, 2, FALSE)</f>
        <v>#N/A</v>
      </c>
      <c r="B51" s="54" t="s">
        <v>2795</v>
      </c>
      <c r="C51" s="56" t="s">
        <v>1214</v>
      </c>
      <c r="D51" s="56"/>
      <c r="E51" s="56" t="s">
        <v>1206</v>
      </c>
      <c r="F51" s="56">
        <v>36.450000000000003</v>
      </c>
      <c r="G51" s="56" t="s">
        <v>1294</v>
      </c>
      <c r="H51" s="56"/>
      <c r="I51" s="187">
        <v>0.6</v>
      </c>
      <c r="J51" s="56"/>
      <c r="K51" s="56" t="s">
        <v>16</v>
      </c>
      <c r="L51" s="204">
        <v>5.8125000000000003E-2</v>
      </c>
    </row>
    <row r="52" spans="1:12" x14ac:dyDescent="0.35">
      <c r="A52" s="54" t="e">
        <f>VLOOKUP(C52, Inventory!A291:H1585, 2, FALSE)</f>
        <v>#N/A</v>
      </c>
      <c r="B52" s="54" t="s">
        <v>2795</v>
      </c>
      <c r="C52" s="56" t="s">
        <v>1215</v>
      </c>
      <c r="D52" s="56" t="s">
        <v>1160</v>
      </c>
      <c r="E52" s="56" t="s">
        <v>1216</v>
      </c>
      <c r="F52" s="56">
        <v>13.3</v>
      </c>
      <c r="G52" s="56" t="s">
        <v>1294</v>
      </c>
      <c r="H52" s="56"/>
      <c r="I52" s="187">
        <v>0.46</v>
      </c>
      <c r="J52" s="56"/>
      <c r="K52" s="56" t="s">
        <v>16</v>
      </c>
      <c r="L52" s="204">
        <v>6.3750000000000001E-2</v>
      </c>
    </row>
    <row r="53" spans="1:12" x14ac:dyDescent="0.35">
      <c r="A53" s="54" t="e">
        <f>VLOOKUP(C53, Inventory!A292:H1586, 2, FALSE)</f>
        <v>#N/A</v>
      </c>
      <c r="B53" s="54" t="s">
        <v>2795</v>
      </c>
      <c r="C53" s="56" t="s">
        <v>1217</v>
      </c>
      <c r="D53" s="56" t="s">
        <v>545</v>
      </c>
      <c r="E53" s="56" t="s">
        <v>93</v>
      </c>
      <c r="F53" s="56">
        <v>14.4</v>
      </c>
      <c r="G53" s="56" t="s">
        <v>1294</v>
      </c>
      <c r="H53" s="56">
        <f>10*16</f>
        <v>160</v>
      </c>
      <c r="I53" s="187">
        <v>0.9</v>
      </c>
      <c r="J53" s="56">
        <f t="shared" ref="J53:J76" si="4">H53*I53</f>
        <v>144</v>
      </c>
      <c r="K53" s="56" t="s">
        <v>16</v>
      </c>
      <c r="L53" s="204">
        <v>0.18</v>
      </c>
    </row>
    <row r="54" spans="1:12" x14ac:dyDescent="0.35">
      <c r="A54" s="54" t="e">
        <f>VLOOKUP(C54, Inventory!A293:H1587, 2, FALSE)</f>
        <v>#N/A</v>
      </c>
      <c r="B54" s="54" t="s">
        <v>2795</v>
      </c>
      <c r="C54" s="56" t="s">
        <v>1218</v>
      </c>
      <c r="D54" s="56" t="s">
        <v>1219</v>
      </c>
      <c r="E54" s="56" t="s">
        <v>93</v>
      </c>
      <c r="F54" s="56">
        <v>15.9</v>
      </c>
      <c r="G54" s="56" t="s">
        <v>1294</v>
      </c>
      <c r="H54" s="56">
        <f>10*16</f>
        <v>160</v>
      </c>
      <c r="I54" s="187">
        <v>0.99</v>
      </c>
      <c r="J54" s="56">
        <f t="shared" si="4"/>
        <v>158.4</v>
      </c>
      <c r="K54" s="56" t="s">
        <v>16</v>
      </c>
      <c r="L54" s="204">
        <f t="shared" ref="L54:L87" si="5">F54/J54</f>
        <v>0.10037878787878787</v>
      </c>
    </row>
    <row r="55" spans="1:12" x14ac:dyDescent="0.35">
      <c r="A55" s="54" t="e">
        <f>VLOOKUP(C55, Inventory!A294:H1588, 2, FALSE)</f>
        <v>#N/A</v>
      </c>
      <c r="B55" s="54" t="s">
        <v>2795</v>
      </c>
      <c r="C55" s="56" t="s">
        <v>1220</v>
      </c>
      <c r="D55" s="56" t="s">
        <v>1160</v>
      </c>
      <c r="E55" s="56" t="s">
        <v>543</v>
      </c>
      <c r="F55" s="56">
        <v>20.3</v>
      </c>
      <c r="G55" s="56"/>
      <c r="H55" s="56">
        <f>5*16</f>
        <v>80</v>
      </c>
      <c r="I55" s="187">
        <v>0.95</v>
      </c>
      <c r="J55" s="56">
        <f t="shared" si="4"/>
        <v>76</v>
      </c>
      <c r="K55" s="56" t="s">
        <v>16</v>
      </c>
      <c r="L55" s="204">
        <f t="shared" si="5"/>
        <v>0.26710526315789473</v>
      </c>
    </row>
    <row r="56" spans="1:12" x14ac:dyDescent="0.35">
      <c r="A56" s="54" t="e">
        <f>VLOOKUP(C56, Inventory!A295:H1589, 2, FALSE)</f>
        <v>#N/A</v>
      </c>
      <c r="B56" s="54" t="s">
        <v>2795</v>
      </c>
      <c r="C56" s="56" t="s">
        <v>1221</v>
      </c>
      <c r="D56" s="56" t="s">
        <v>430</v>
      </c>
      <c r="E56" s="56" t="s">
        <v>182</v>
      </c>
      <c r="F56" s="56">
        <v>20.41</v>
      </c>
      <c r="G56" s="56" t="s">
        <v>1294</v>
      </c>
      <c r="H56" s="56">
        <f>25*16</f>
        <v>400</v>
      </c>
      <c r="I56" s="187">
        <v>0.89</v>
      </c>
      <c r="J56" s="56">
        <f t="shared" si="4"/>
        <v>356</v>
      </c>
      <c r="K56" s="56" t="s">
        <v>16</v>
      </c>
      <c r="L56" s="204">
        <f t="shared" si="5"/>
        <v>5.7331460674157307E-2</v>
      </c>
    </row>
    <row r="57" spans="1:12" x14ac:dyDescent="0.35">
      <c r="A57" s="54" t="e">
        <f>VLOOKUP(C57, Inventory!A296:H1590, 2, FALSE)</f>
        <v>#N/A</v>
      </c>
      <c r="B57" s="54" t="s">
        <v>2795</v>
      </c>
      <c r="C57" s="56" t="s">
        <v>1222</v>
      </c>
      <c r="D57" s="56" t="s">
        <v>430</v>
      </c>
      <c r="E57" s="56" t="s">
        <v>459</v>
      </c>
      <c r="F57" s="56">
        <v>24.08</v>
      </c>
      <c r="G57" s="56" t="s">
        <v>1294</v>
      </c>
      <c r="H57" s="56">
        <f>50*16</f>
        <v>800</v>
      </c>
      <c r="I57" s="187">
        <v>0.89</v>
      </c>
      <c r="J57" s="56">
        <f t="shared" si="4"/>
        <v>712</v>
      </c>
      <c r="K57" s="56" t="s">
        <v>16</v>
      </c>
      <c r="L57" s="204">
        <f t="shared" si="5"/>
        <v>3.3820224719101122E-2</v>
      </c>
    </row>
    <row r="58" spans="1:12" x14ac:dyDescent="0.35">
      <c r="A58" s="54" t="e">
        <f>VLOOKUP(C58, Inventory!A297:H1591, 2, FALSE)</f>
        <v>#N/A</v>
      </c>
      <c r="B58" s="54" t="s">
        <v>2795</v>
      </c>
      <c r="C58" s="56" t="s">
        <v>1223</v>
      </c>
      <c r="D58" s="56" t="s">
        <v>1160</v>
      </c>
      <c r="E58" s="56" t="s">
        <v>1224</v>
      </c>
      <c r="F58" s="56">
        <v>17.649999999999999</v>
      </c>
      <c r="G58" s="56" t="s">
        <v>1294</v>
      </c>
      <c r="H58" s="56">
        <f>32*4</f>
        <v>128</v>
      </c>
      <c r="I58" s="187">
        <v>0.6</v>
      </c>
      <c r="J58" s="56">
        <f t="shared" si="4"/>
        <v>76.8</v>
      </c>
      <c r="K58" s="56" t="s">
        <v>16</v>
      </c>
      <c r="L58" s="204">
        <f t="shared" si="5"/>
        <v>0.22981770833333331</v>
      </c>
    </row>
    <row r="59" spans="1:12" x14ac:dyDescent="0.35">
      <c r="A59" s="54" t="e">
        <f>VLOOKUP(C59, Inventory!A298:H1592, 2, FALSE)</f>
        <v>#N/A</v>
      </c>
      <c r="B59" s="54" t="s">
        <v>2795</v>
      </c>
      <c r="C59" s="56" t="s">
        <v>1225</v>
      </c>
      <c r="D59" s="56" t="s">
        <v>1160</v>
      </c>
      <c r="E59" s="56" t="s">
        <v>1151</v>
      </c>
      <c r="F59" s="56">
        <v>28.37</v>
      </c>
      <c r="G59" s="56" t="s">
        <v>1294</v>
      </c>
      <c r="H59" s="56">
        <f>40*16</f>
        <v>640</v>
      </c>
      <c r="I59" s="187">
        <v>1</v>
      </c>
      <c r="J59" s="56">
        <f t="shared" si="4"/>
        <v>640</v>
      </c>
      <c r="K59" s="56" t="s">
        <v>16</v>
      </c>
      <c r="L59" s="204">
        <f t="shared" si="5"/>
        <v>4.4328125000000003E-2</v>
      </c>
    </row>
    <row r="60" spans="1:12" x14ac:dyDescent="0.35">
      <c r="A60" s="54" t="e">
        <f>VLOOKUP(C60, Inventory!A299:H1593, 2, FALSE)</f>
        <v>#N/A</v>
      </c>
      <c r="B60" s="54" t="s">
        <v>2795</v>
      </c>
      <c r="C60" s="56" t="s">
        <v>1226</v>
      </c>
      <c r="D60" s="56" t="s">
        <v>545</v>
      </c>
      <c r="E60" s="56" t="s">
        <v>1227</v>
      </c>
      <c r="F60" s="56">
        <v>45.67</v>
      </c>
      <c r="G60" s="56" t="s">
        <v>1294</v>
      </c>
      <c r="H60" s="56">
        <f>28*16</f>
        <v>448</v>
      </c>
      <c r="I60" s="187">
        <v>0.82</v>
      </c>
      <c r="J60" s="56">
        <f t="shared" si="4"/>
        <v>367.35999999999996</v>
      </c>
      <c r="K60" s="56" t="s">
        <v>16</v>
      </c>
      <c r="L60" s="204">
        <f t="shared" si="5"/>
        <v>0.124319468641115</v>
      </c>
    </row>
    <row r="61" spans="1:12" x14ac:dyDescent="0.35">
      <c r="A61" s="54" t="e">
        <f>VLOOKUP(C61, Inventory!A300:H1594, 2, FALSE)</f>
        <v>#N/A</v>
      </c>
      <c r="B61" s="54" t="s">
        <v>2795</v>
      </c>
      <c r="C61" s="56" t="s">
        <v>1228</v>
      </c>
      <c r="D61" s="56"/>
      <c r="E61" s="56" t="s">
        <v>182</v>
      </c>
      <c r="F61" s="56">
        <v>19.489999999999998</v>
      </c>
      <c r="G61" s="56" t="s">
        <v>1294</v>
      </c>
      <c r="H61" s="56">
        <v>400</v>
      </c>
      <c r="I61" s="187">
        <v>0.82</v>
      </c>
      <c r="J61" s="56">
        <f t="shared" si="4"/>
        <v>328</v>
      </c>
      <c r="K61" s="56" t="s">
        <v>16</v>
      </c>
      <c r="L61" s="204">
        <f t="shared" si="5"/>
        <v>5.942073170731707E-2</v>
      </c>
    </row>
    <row r="62" spans="1:12" x14ac:dyDescent="0.35">
      <c r="A62" s="54" t="e">
        <f>VLOOKUP(C62, Inventory!A301:H1595, 2, FALSE)</f>
        <v>#N/A</v>
      </c>
      <c r="B62" s="54" t="s">
        <v>2795</v>
      </c>
      <c r="C62" s="56" t="s">
        <v>1229</v>
      </c>
      <c r="D62" s="56" t="s">
        <v>545</v>
      </c>
      <c r="E62" s="56" t="s">
        <v>93</v>
      </c>
      <c r="F62" s="56">
        <v>20.25</v>
      </c>
      <c r="G62" s="56" t="s">
        <v>1294</v>
      </c>
      <c r="H62" s="56">
        <f>10*16</f>
        <v>160</v>
      </c>
      <c r="I62" s="187">
        <v>0.8</v>
      </c>
      <c r="J62" s="56">
        <f t="shared" si="4"/>
        <v>128</v>
      </c>
      <c r="K62" s="56" t="s">
        <v>16</v>
      </c>
      <c r="L62" s="204">
        <f t="shared" si="5"/>
        <v>0.158203125</v>
      </c>
    </row>
    <row r="63" spans="1:12" x14ac:dyDescent="0.35">
      <c r="A63" s="54" t="e">
        <f>VLOOKUP(C63, Inventory!A302:H1596, 2, FALSE)</f>
        <v>#N/A</v>
      </c>
      <c r="B63" s="54" t="s">
        <v>2795</v>
      </c>
      <c r="C63" s="56" t="s">
        <v>1230</v>
      </c>
      <c r="D63" s="56" t="s">
        <v>545</v>
      </c>
      <c r="E63" s="56" t="s">
        <v>543</v>
      </c>
      <c r="F63" s="56">
        <v>32.4</v>
      </c>
      <c r="G63" s="56" t="s">
        <v>1294</v>
      </c>
      <c r="H63" s="56">
        <f>5*16</f>
        <v>80</v>
      </c>
      <c r="I63" s="187">
        <v>0.8</v>
      </c>
      <c r="J63" s="56">
        <f>H63*I63</f>
        <v>64</v>
      </c>
      <c r="K63" s="56" t="s">
        <v>16</v>
      </c>
      <c r="L63" s="204">
        <f t="shared" si="5"/>
        <v>0.50624999999999998</v>
      </c>
    </row>
    <row r="64" spans="1:12" x14ac:dyDescent="0.35">
      <c r="A64" s="54" t="e">
        <f>VLOOKUP(C64, Inventory!A303:H1597, 2, FALSE)</f>
        <v>#N/A</v>
      </c>
      <c r="B64" s="54" t="s">
        <v>2795</v>
      </c>
      <c r="C64" s="56" t="s">
        <v>1231</v>
      </c>
      <c r="D64" s="56" t="s">
        <v>545</v>
      </c>
      <c r="E64" s="56" t="s">
        <v>182</v>
      </c>
      <c r="F64" s="56">
        <v>27.39</v>
      </c>
      <c r="G64" s="56" t="s">
        <v>1294</v>
      </c>
      <c r="H64" s="56">
        <f>25*16</f>
        <v>400</v>
      </c>
      <c r="I64" s="187">
        <v>0.82</v>
      </c>
      <c r="J64" s="56">
        <f t="shared" si="4"/>
        <v>328</v>
      </c>
      <c r="K64" s="56" t="s">
        <v>16</v>
      </c>
      <c r="L64" s="204">
        <f t="shared" si="5"/>
        <v>8.3506097560975615E-2</v>
      </c>
    </row>
    <row r="65" spans="1:12" x14ac:dyDescent="0.35">
      <c r="A65" s="54" t="e">
        <f>VLOOKUP(C65, Inventory!A304:H1598, 2, FALSE)</f>
        <v>#N/A</v>
      </c>
      <c r="B65" s="54" t="s">
        <v>2795</v>
      </c>
      <c r="C65" s="56" t="s">
        <v>1232</v>
      </c>
      <c r="D65" s="56" t="s">
        <v>545</v>
      </c>
      <c r="E65" s="56" t="s">
        <v>182</v>
      </c>
      <c r="F65" s="56">
        <v>65.84</v>
      </c>
      <c r="G65" s="56" t="s">
        <v>1294</v>
      </c>
      <c r="H65" s="56">
        <f>25*16</f>
        <v>400</v>
      </c>
      <c r="I65" s="187">
        <v>0.82</v>
      </c>
      <c r="J65" s="56">
        <f t="shared" si="4"/>
        <v>328</v>
      </c>
      <c r="K65" s="56" t="s">
        <v>16</v>
      </c>
      <c r="L65" s="204">
        <f t="shared" si="5"/>
        <v>0.20073170731707318</v>
      </c>
    </row>
    <row r="66" spans="1:12" x14ac:dyDescent="0.35">
      <c r="A66" s="54" t="e">
        <f>VLOOKUP(C66, Inventory!A305:H1599, 2, FALSE)</f>
        <v>#N/A</v>
      </c>
      <c r="B66" s="54" t="s">
        <v>2795</v>
      </c>
      <c r="C66" s="56" t="s">
        <v>1233</v>
      </c>
      <c r="D66" s="56" t="s">
        <v>1234</v>
      </c>
      <c r="E66" s="56" t="s">
        <v>93</v>
      </c>
      <c r="F66" s="56">
        <v>19.010000000000002</v>
      </c>
      <c r="G66" s="56" t="s">
        <v>1294</v>
      </c>
      <c r="H66" s="56">
        <f>10*16</f>
        <v>160</v>
      </c>
      <c r="I66" s="187">
        <v>0.52</v>
      </c>
      <c r="J66" s="56">
        <f t="shared" si="4"/>
        <v>83.2</v>
      </c>
      <c r="K66" s="56" t="s">
        <v>16</v>
      </c>
      <c r="L66" s="204">
        <f t="shared" si="5"/>
        <v>0.22848557692307694</v>
      </c>
    </row>
    <row r="67" spans="1:12" x14ac:dyDescent="0.35">
      <c r="A67" s="54" t="e">
        <f>VLOOKUP(C67, Inventory!A306:H1600, 2, FALSE)</f>
        <v>#N/A</v>
      </c>
      <c r="B67" s="54" t="s">
        <v>2795</v>
      </c>
      <c r="C67" s="56" t="s">
        <v>1235</v>
      </c>
      <c r="D67" s="56" t="s">
        <v>545</v>
      </c>
      <c r="E67" s="56" t="s">
        <v>459</v>
      </c>
      <c r="F67" s="56">
        <v>21.97</v>
      </c>
      <c r="G67" s="56" t="s">
        <v>1294</v>
      </c>
      <c r="H67" s="56">
        <f>50*16</f>
        <v>800</v>
      </c>
      <c r="I67" s="187">
        <v>0.81</v>
      </c>
      <c r="J67" s="56">
        <f t="shared" si="4"/>
        <v>648</v>
      </c>
      <c r="K67" s="56" t="s">
        <v>16</v>
      </c>
      <c r="L67" s="204">
        <f t="shared" si="5"/>
        <v>3.3904320987654321E-2</v>
      </c>
    </row>
    <row r="68" spans="1:12" x14ac:dyDescent="0.35">
      <c r="A68" s="54" t="e">
        <f>VLOOKUP(C68, Inventory!A307:H1601, 2, FALSE)</f>
        <v>#N/A</v>
      </c>
      <c r="B68" s="54" t="s">
        <v>2795</v>
      </c>
      <c r="C68" s="56" t="s">
        <v>1236</v>
      </c>
      <c r="D68" s="56" t="s">
        <v>1160</v>
      </c>
      <c r="E68" s="56" t="s">
        <v>459</v>
      </c>
      <c r="F68" s="56">
        <v>18.96</v>
      </c>
      <c r="G68" s="56" t="s">
        <v>1294</v>
      </c>
      <c r="H68" s="56">
        <f>50*16</f>
        <v>800</v>
      </c>
      <c r="I68" s="187">
        <v>0.85</v>
      </c>
      <c r="J68" s="56">
        <f t="shared" si="4"/>
        <v>680</v>
      </c>
      <c r="K68" s="56" t="s">
        <v>16</v>
      </c>
      <c r="L68" s="204">
        <f t="shared" si="5"/>
        <v>2.7882352941176473E-2</v>
      </c>
    </row>
    <row r="69" spans="1:12" x14ac:dyDescent="0.35">
      <c r="A69" s="54" t="e">
        <f>VLOOKUP(C69, Inventory!A308:H1602, 2, FALSE)</f>
        <v>#N/A</v>
      </c>
      <c r="B69" s="54" t="s">
        <v>2795</v>
      </c>
      <c r="C69" s="56" t="s">
        <v>1237</v>
      </c>
      <c r="D69" s="56" t="s">
        <v>545</v>
      </c>
      <c r="E69" s="56" t="s">
        <v>459</v>
      </c>
      <c r="F69" s="56">
        <v>18.36</v>
      </c>
      <c r="G69" s="56" t="s">
        <v>1294</v>
      </c>
      <c r="H69" s="56">
        <f>50*16</f>
        <v>800</v>
      </c>
      <c r="I69" s="187">
        <v>0.83</v>
      </c>
      <c r="J69" s="56">
        <f t="shared" si="4"/>
        <v>664</v>
      </c>
      <c r="K69" s="56" t="s">
        <v>16</v>
      </c>
      <c r="L69" s="204">
        <f t="shared" si="5"/>
        <v>2.7650602409638552E-2</v>
      </c>
    </row>
    <row r="70" spans="1:12" x14ac:dyDescent="0.35">
      <c r="A70" s="54" t="e">
        <f>VLOOKUP(C70, Inventory!A309:H1603, 2, FALSE)</f>
        <v>#N/A</v>
      </c>
      <c r="B70" s="54" t="s">
        <v>2795</v>
      </c>
      <c r="C70" s="56" t="s">
        <v>1238</v>
      </c>
      <c r="D70" s="56" t="s">
        <v>545</v>
      </c>
      <c r="E70" s="56" t="s">
        <v>543</v>
      </c>
      <c r="F70" s="56">
        <v>9</v>
      </c>
      <c r="G70" s="56" t="s">
        <v>1294</v>
      </c>
      <c r="H70" s="56">
        <f>5*16</f>
        <v>80</v>
      </c>
      <c r="I70" s="187">
        <v>0.85</v>
      </c>
      <c r="J70" s="56">
        <f t="shared" si="4"/>
        <v>68</v>
      </c>
      <c r="K70" s="56" t="s">
        <v>16</v>
      </c>
      <c r="L70" s="204">
        <f t="shared" si="5"/>
        <v>0.13235294117647059</v>
      </c>
    </row>
    <row r="71" spans="1:12" x14ac:dyDescent="0.35">
      <c r="A71" s="54" t="e">
        <f>VLOOKUP(C71, Inventory!A310:H1604, 2, FALSE)</f>
        <v>#N/A</v>
      </c>
      <c r="B71" s="54" t="s">
        <v>2795</v>
      </c>
      <c r="C71" s="56" t="s">
        <v>1239</v>
      </c>
      <c r="D71" s="56" t="s">
        <v>1154</v>
      </c>
      <c r="E71" s="56" t="s">
        <v>1240</v>
      </c>
      <c r="F71" s="56">
        <v>33.47</v>
      </c>
      <c r="G71" s="56" t="s">
        <v>1294</v>
      </c>
      <c r="H71" s="56">
        <v>72</v>
      </c>
      <c r="I71" s="187">
        <v>0.97</v>
      </c>
      <c r="J71" s="56">
        <f t="shared" si="4"/>
        <v>69.84</v>
      </c>
      <c r="K71" s="56" t="s">
        <v>16</v>
      </c>
      <c r="L71" s="204">
        <f t="shared" si="5"/>
        <v>0.4792382588774341</v>
      </c>
    </row>
    <row r="72" spans="1:12" x14ac:dyDescent="0.35">
      <c r="A72" s="54" t="e">
        <f>VLOOKUP(C72, Inventory!A311:H1605, 2, FALSE)</f>
        <v>#N/A</v>
      </c>
      <c r="B72" s="54" t="s">
        <v>2795</v>
      </c>
      <c r="C72" s="56" t="s">
        <v>1241</v>
      </c>
      <c r="D72" s="56" t="s">
        <v>163</v>
      </c>
      <c r="E72" s="56" t="s">
        <v>1158</v>
      </c>
      <c r="F72" s="56">
        <v>40.96</v>
      </c>
      <c r="G72" s="56" t="s">
        <v>1294</v>
      </c>
      <c r="H72" s="56">
        <f>10*16</f>
        <v>160</v>
      </c>
      <c r="I72" s="187">
        <v>1</v>
      </c>
      <c r="J72" s="56">
        <v>160</v>
      </c>
      <c r="K72" s="56" t="s">
        <v>16</v>
      </c>
      <c r="L72" s="204">
        <f t="shared" si="5"/>
        <v>0.25600000000000001</v>
      </c>
    </row>
    <row r="73" spans="1:12" x14ac:dyDescent="0.35">
      <c r="A73" s="54" t="e">
        <f>VLOOKUP(C73, Inventory!A312:H1606, 2, FALSE)</f>
        <v>#N/A</v>
      </c>
      <c r="B73" s="54" t="s">
        <v>2795</v>
      </c>
      <c r="C73" s="56" t="s">
        <v>1242</v>
      </c>
      <c r="D73" s="56" t="s">
        <v>1160</v>
      </c>
      <c r="E73" s="56" t="s">
        <v>96</v>
      </c>
      <c r="F73" s="56">
        <v>16.79</v>
      </c>
      <c r="G73" s="56" t="s">
        <v>1294</v>
      </c>
      <c r="H73" s="56">
        <f>4*2.5*16</f>
        <v>160</v>
      </c>
      <c r="I73" s="187">
        <v>0.74</v>
      </c>
      <c r="J73" s="56">
        <f t="shared" si="4"/>
        <v>118.4</v>
      </c>
      <c r="K73" s="56" t="s">
        <v>16</v>
      </c>
      <c r="L73" s="204">
        <f t="shared" si="5"/>
        <v>0.14180743243243241</v>
      </c>
    </row>
    <row r="74" spans="1:12" x14ac:dyDescent="0.35">
      <c r="A74" s="54" t="e">
        <f>VLOOKUP(C74, Inventory!A313:H1607, 2, FALSE)</f>
        <v>#N/A</v>
      </c>
      <c r="B74" s="54" t="s">
        <v>2795</v>
      </c>
      <c r="C74" s="56" t="s">
        <v>1243</v>
      </c>
      <c r="D74" s="56" t="s">
        <v>545</v>
      </c>
      <c r="E74" s="56" t="s">
        <v>543</v>
      </c>
      <c r="F74" s="56">
        <v>6.27</v>
      </c>
      <c r="G74" s="56"/>
      <c r="H74" s="56">
        <f>5*16</f>
        <v>80</v>
      </c>
      <c r="I74" s="187">
        <v>0.87</v>
      </c>
      <c r="J74" s="56">
        <f t="shared" si="4"/>
        <v>69.599999999999994</v>
      </c>
      <c r="K74" s="56" t="s">
        <v>16</v>
      </c>
      <c r="L74" s="204">
        <f t="shared" si="5"/>
        <v>9.0086206896551724E-2</v>
      </c>
    </row>
    <row r="75" spans="1:12" x14ac:dyDescent="0.35">
      <c r="A75" s="54" t="e">
        <f>VLOOKUP(C75, Inventory!A314:H1608, 2, FALSE)</f>
        <v>#N/A</v>
      </c>
      <c r="B75" s="54" t="s">
        <v>2795</v>
      </c>
      <c r="C75" s="56" t="s">
        <v>1244</v>
      </c>
      <c r="D75" s="56"/>
      <c r="E75" s="56" t="s">
        <v>1206</v>
      </c>
      <c r="F75" s="56">
        <v>36.49</v>
      </c>
      <c r="G75" s="56" t="s">
        <v>1294</v>
      </c>
      <c r="H75" s="56">
        <f>1.8*13*16</f>
        <v>374.40000000000003</v>
      </c>
      <c r="I75" s="187">
        <v>0.52</v>
      </c>
      <c r="J75" s="56">
        <f t="shared" si="4"/>
        <v>194.68800000000002</v>
      </c>
      <c r="K75" s="56" t="s">
        <v>16</v>
      </c>
      <c r="L75" s="204">
        <f t="shared" si="5"/>
        <v>0.18742809007232084</v>
      </c>
    </row>
    <row r="76" spans="1:12" x14ac:dyDescent="0.35">
      <c r="A76" s="54" t="e">
        <f>VLOOKUP(C76, Inventory!A315:H1609, 2, FALSE)</f>
        <v>#N/A</v>
      </c>
      <c r="B76" s="54" t="s">
        <v>2795</v>
      </c>
      <c r="C76" s="56" t="s">
        <v>1245</v>
      </c>
      <c r="D76" s="56"/>
      <c r="E76" s="56" t="s">
        <v>182</v>
      </c>
      <c r="F76" s="56">
        <v>20.7</v>
      </c>
      <c r="G76" s="56"/>
      <c r="H76" s="56">
        <f>25*16</f>
        <v>400</v>
      </c>
      <c r="I76" s="187">
        <v>0.95</v>
      </c>
      <c r="J76" s="56">
        <f t="shared" si="4"/>
        <v>380</v>
      </c>
      <c r="K76" s="56" t="s">
        <v>16</v>
      </c>
      <c r="L76" s="204">
        <f t="shared" si="5"/>
        <v>5.4473684210526313E-2</v>
      </c>
    </row>
    <row r="77" spans="1:12" x14ac:dyDescent="0.35">
      <c r="A77" s="54" t="e">
        <f>VLOOKUP(C77, Inventory!A316:H1610, 2, FALSE)</f>
        <v>#N/A</v>
      </c>
      <c r="B77" s="54" t="s">
        <v>2795</v>
      </c>
      <c r="C77" s="56" t="s">
        <v>1246</v>
      </c>
      <c r="D77" s="56"/>
      <c r="E77" s="56" t="s">
        <v>1144</v>
      </c>
      <c r="F77" s="56">
        <v>18.59</v>
      </c>
      <c r="G77" s="56" t="s">
        <v>1294</v>
      </c>
      <c r="H77" s="56">
        <v>400</v>
      </c>
      <c r="I77" s="187">
        <v>0.95</v>
      </c>
      <c r="J77" s="56">
        <v>380</v>
      </c>
      <c r="K77" s="56" t="s">
        <v>16</v>
      </c>
      <c r="L77" s="204">
        <f t="shared" si="5"/>
        <v>4.8921052631578948E-2</v>
      </c>
    </row>
    <row r="78" spans="1:12" x14ac:dyDescent="0.35">
      <c r="A78" s="54" t="e">
        <f>VLOOKUP(C78, Inventory!A317:H1611, 2, FALSE)</f>
        <v>#N/A</v>
      </c>
      <c r="B78" s="54" t="s">
        <v>2795</v>
      </c>
      <c r="C78" s="56" t="s">
        <v>1247</v>
      </c>
      <c r="D78" s="56" t="s">
        <v>1154</v>
      </c>
      <c r="E78" s="56" t="s">
        <v>1248</v>
      </c>
      <c r="F78" s="56">
        <v>21.42</v>
      </c>
      <c r="G78" s="56" t="s">
        <v>1294</v>
      </c>
      <c r="H78" s="56">
        <f>8*16</f>
        <v>128</v>
      </c>
      <c r="I78" s="187">
        <v>0.87</v>
      </c>
      <c r="J78" s="56">
        <f t="shared" ref="J78:J87" si="6">H78*I78</f>
        <v>111.36</v>
      </c>
      <c r="K78" s="56" t="s">
        <v>16</v>
      </c>
      <c r="L78" s="204">
        <f t="shared" si="5"/>
        <v>0.1923491379310345</v>
      </c>
    </row>
    <row r="79" spans="1:12" x14ac:dyDescent="0.35">
      <c r="A79" s="54" t="e">
        <f>VLOOKUP(C79, Inventory!A318:H1612, 2, FALSE)</f>
        <v>#N/A</v>
      </c>
      <c r="B79" s="54" t="s">
        <v>2795</v>
      </c>
      <c r="C79" s="56" t="s">
        <v>1249</v>
      </c>
      <c r="D79" s="56" t="s">
        <v>1250</v>
      </c>
      <c r="E79" s="56" t="s">
        <v>661</v>
      </c>
      <c r="F79" s="56">
        <v>11.59</v>
      </c>
      <c r="G79" s="56" t="s">
        <v>1294</v>
      </c>
      <c r="H79" s="56">
        <f>6*14</f>
        <v>84</v>
      </c>
      <c r="I79" s="187">
        <v>0.9</v>
      </c>
      <c r="J79" s="56">
        <f t="shared" si="6"/>
        <v>75.600000000000009</v>
      </c>
      <c r="K79" s="56" t="s">
        <v>16</v>
      </c>
      <c r="L79" s="204">
        <f t="shared" si="5"/>
        <v>0.15330687830687828</v>
      </c>
    </row>
    <row r="80" spans="1:12" x14ac:dyDescent="0.35">
      <c r="A80" s="54" t="e">
        <f>VLOOKUP(C80, Inventory!A319:H1613, 2, FALSE)</f>
        <v>#N/A</v>
      </c>
      <c r="B80" s="54" t="s">
        <v>2795</v>
      </c>
      <c r="C80" s="56" t="s">
        <v>1251</v>
      </c>
      <c r="D80" s="56" t="s">
        <v>1160</v>
      </c>
      <c r="E80" s="56" t="s">
        <v>1252</v>
      </c>
      <c r="F80" s="56">
        <v>25.84</v>
      </c>
      <c r="G80" s="56" t="s">
        <v>1294</v>
      </c>
      <c r="H80" s="56">
        <v>600</v>
      </c>
      <c r="I80" s="187">
        <v>0.9</v>
      </c>
      <c r="J80" s="56">
        <f t="shared" si="6"/>
        <v>540</v>
      </c>
      <c r="K80" s="56" t="s">
        <v>77</v>
      </c>
      <c r="L80" s="204">
        <f t="shared" si="5"/>
        <v>4.7851851851851854E-2</v>
      </c>
    </row>
    <row r="81" spans="1:12" x14ac:dyDescent="0.35">
      <c r="A81" s="54" t="e">
        <f>VLOOKUP(C81, Inventory!A320:H1614, 2, FALSE)</f>
        <v>#N/A</v>
      </c>
      <c r="B81" s="54" t="s">
        <v>2795</v>
      </c>
      <c r="C81" s="56" t="s">
        <v>1253</v>
      </c>
      <c r="D81" s="56" t="s">
        <v>545</v>
      </c>
      <c r="E81" s="56" t="s">
        <v>343</v>
      </c>
      <c r="F81" s="56">
        <v>26.99</v>
      </c>
      <c r="G81" s="56" t="s">
        <v>1294</v>
      </c>
      <c r="H81" s="56">
        <f>20*16</f>
        <v>320</v>
      </c>
      <c r="I81" s="187">
        <v>0.98</v>
      </c>
      <c r="J81" s="56">
        <f t="shared" si="6"/>
        <v>313.60000000000002</v>
      </c>
      <c r="K81" s="56" t="s">
        <v>16</v>
      </c>
      <c r="L81" s="204">
        <f t="shared" si="5"/>
        <v>8.6065051020408151E-2</v>
      </c>
    </row>
    <row r="82" spans="1:12" x14ac:dyDescent="0.35">
      <c r="A82" s="54" t="e">
        <f>VLOOKUP(C82, Inventory!A321:H1615, 2, FALSE)</f>
        <v>#N/A</v>
      </c>
      <c r="B82" s="54" t="s">
        <v>2795</v>
      </c>
      <c r="C82" s="56" t="s">
        <v>1254</v>
      </c>
      <c r="D82" s="56" t="s">
        <v>545</v>
      </c>
      <c r="E82" s="56" t="s">
        <v>182</v>
      </c>
      <c r="F82" s="56">
        <v>24.04</v>
      </c>
      <c r="G82" s="56" t="s">
        <v>1294</v>
      </c>
      <c r="H82" s="56">
        <f>25*16</f>
        <v>400</v>
      </c>
      <c r="I82" s="187">
        <v>0.9</v>
      </c>
      <c r="J82" s="56">
        <f t="shared" si="6"/>
        <v>360</v>
      </c>
      <c r="K82" s="56" t="s">
        <v>16</v>
      </c>
      <c r="L82" s="204">
        <f t="shared" si="5"/>
        <v>6.6777777777777769E-2</v>
      </c>
    </row>
    <row r="83" spans="1:12" x14ac:dyDescent="0.35">
      <c r="A83" s="54" t="e">
        <f>VLOOKUP(C83, Inventory!A322:H1616, 2, FALSE)</f>
        <v>#N/A</v>
      </c>
      <c r="B83" s="54" t="s">
        <v>2795</v>
      </c>
      <c r="C83" s="63" t="s">
        <v>1255</v>
      </c>
      <c r="D83" s="63" t="s">
        <v>163</v>
      </c>
      <c r="E83" s="63" t="s">
        <v>471</v>
      </c>
      <c r="F83" s="63">
        <v>34.409999999999997</v>
      </c>
      <c r="G83" s="63" t="s">
        <v>1294</v>
      </c>
      <c r="H83" s="63">
        <f>25*16</f>
        <v>400</v>
      </c>
      <c r="I83" s="189">
        <v>0.81</v>
      </c>
      <c r="J83" s="63">
        <f t="shared" si="6"/>
        <v>324</v>
      </c>
      <c r="K83" s="63" t="s">
        <v>16</v>
      </c>
      <c r="L83" s="206">
        <f t="shared" si="5"/>
        <v>0.10620370370370369</v>
      </c>
    </row>
    <row r="84" spans="1:12" x14ac:dyDescent="0.35">
      <c r="A84" s="54" t="e">
        <f>VLOOKUP(C84, Inventory!A323:H1617, 2, FALSE)</f>
        <v>#N/A</v>
      </c>
      <c r="B84" s="54" t="s">
        <v>2795</v>
      </c>
      <c r="C84" s="63" t="s">
        <v>1256</v>
      </c>
      <c r="D84" s="63" t="s">
        <v>545</v>
      </c>
      <c r="E84" s="63" t="s">
        <v>1151</v>
      </c>
      <c r="F84" s="63">
        <v>29.75</v>
      </c>
      <c r="G84" s="63" t="s">
        <v>1294</v>
      </c>
      <c r="H84" s="63">
        <f>40*16</f>
        <v>640</v>
      </c>
      <c r="I84" s="189">
        <v>0.8</v>
      </c>
      <c r="J84" s="63">
        <f t="shared" si="6"/>
        <v>512</v>
      </c>
      <c r="K84" s="63" t="s">
        <v>16</v>
      </c>
      <c r="L84" s="206">
        <f t="shared" si="5"/>
        <v>5.810546875E-2</v>
      </c>
    </row>
    <row r="85" spans="1:12" x14ac:dyDescent="0.35">
      <c r="A85" s="54" t="e">
        <f>VLOOKUP(C85, Inventory!A324:H1618, 2, FALSE)</f>
        <v>#N/A</v>
      </c>
      <c r="B85" s="54" t="s">
        <v>2795</v>
      </c>
      <c r="C85" s="56" t="s">
        <v>1241</v>
      </c>
      <c r="D85" s="56" t="s">
        <v>545</v>
      </c>
      <c r="E85" s="56" t="s">
        <v>93</v>
      </c>
      <c r="F85" s="56">
        <v>34.72</v>
      </c>
      <c r="G85" s="56" t="s">
        <v>1294</v>
      </c>
      <c r="H85" s="56">
        <f>10*16</f>
        <v>160</v>
      </c>
      <c r="I85" s="187">
        <v>0.8</v>
      </c>
      <c r="J85" s="56">
        <f t="shared" si="6"/>
        <v>128</v>
      </c>
      <c r="K85" s="56" t="s">
        <v>16</v>
      </c>
      <c r="L85" s="204">
        <f t="shared" si="5"/>
        <v>0.27124999999999999</v>
      </c>
    </row>
    <row r="86" spans="1:12" x14ac:dyDescent="0.35">
      <c r="A86" s="54" t="e">
        <f>VLOOKUP(C86, Inventory!A325:H1619, 2, FALSE)</f>
        <v>#N/A</v>
      </c>
      <c r="B86" s="54" t="s">
        <v>2795</v>
      </c>
      <c r="C86" s="56" t="s">
        <v>1157</v>
      </c>
      <c r="D86" s="56" t="s">
        <v>545</v>
      </c>
      <c r="E86" s="56" t="s">
        <v>93</v>
      </c>
      <c r="F86" s="56">
        <v>28.62</v>
      </c>
      <c r="G86" s="56" t="s">
        <v>1294</v>
      </c>
      <c r="H86" s="56">
        <f>10*16</f>
        <v>160</v>
      </c>
      <c r="I86" s="187">
        <v>0.8</v>
      </c>
      <c r="J86" s="56">
        <f t="shared" si="6"/>
        <v>128</v>
      </c>
      <c r="K86" s="56" t="s">
        <v>16</v>
      </c>
      <c r="L86" s="204">
        <f t="shared" si="5"/>
        <v>0.22359375000000001</v>
      </c>
    </row>
    <row r="87" spans="1:12" ht="15" thickBot="1" x14ac:dyDescent="0.4">
      <c r="A87" s="54" t="e">
        <f>VLOOKUP(C87, Inventory!A326:H1620, 2, FALSE)</f>
        <v>#N/A</v>
      </c>
      <c r="B87" s="54" t="s">
        <v>2795</v>
      </c>
      <c r="C87" s="61" t="s">
        <v>1257</v>
      </c>
      <c r="D87" s="61" t="s">
        <v>545</v>
      </c>
      <c r="E87" s="61" t="s">
        <v>343</v>
      </c>
      <c r="F87" s="61">
        <v>34.99</v>
      </c>
      <c r="G87" s="61" t="s">
        <v>1294</v>
      </c>
      <c r="H87" s="61">
        <f>20*16</f>
        <v>320</v>
      </c>
      <c r="I87" s="190">
        <v>0.8</v>
      </c>
      <c r="J87" s="61">
        <f t="shared" si="6"/>
        <v>256</v>
      </c>
      <c r="K87" s="61" t="s">
        <v>16</v>
      </c>
      <c r="L87" s="207">
        <f t="shared" si="5"/>
        <v>0.13667968750000001</v>
      </c>
    </row>
    <row r="88" spans="1:12" x14ac:dyDescent="0.35">
      <c r="A88" s="54">
        <f>VLOOKUP(C88, Inventory!A327:H1621, 2, FALSE)</f>
        <v>3619822</v>
      </c>
      <c r="B88" s="54" t="s">
        <v>2796</v>
      </c>
      <c r="C88" s="58" t="s">
        <v>953</v>
      </c>
      <c r="D88" s="58" t="s">
        <v>954</v>
      </c>
      <c r="E88" s="58" t="s">
        <v>14</v>
      </c>
      <c r="F88" s="72">
        <v>47.06</v>
      </c>
      <c r="G88" s="58" t="s">
        <v>1294</v>
      </c>
      <c r="H88" s="58">
        <f>15*16</f>
        <v>240</v>
      </c>
      <c r="I88" s="191">
        <v>0.93</v>
      </c>
      <c r="J88" s="58">
        <f>H88*I88</f>
        <v>223.20000000000002</v>
      </c>
      <c r="K88" s="58" t="s">
        <v>16</v>
      </c>
      <c r="L88" s="208">
        <f>F88/J88</f>
        <v>0.21084229390681003</v>
      </c>
    </row>
    <row r="89" spans="1:12" x14ac:dyDescent="0.35">
      <c r="A89" s="54">
        <f>VLOOKUP(C89, Inventory!A328:H1622, 2, FALSE)</f>
        <v>2981033</v>
      </c>
      <c r="B89" s="54" t="s">
        <v>2796</v>
      </c>
      <c r="C89" s="56" t="s">
        <v>955</v>
      </c>
      <c r="D89" s="56" t="s">
        <v>956</v>
      </c>
      <c r="E89" s="56" t="s">
        <v>134</v>
      </c>
      <c r="F89" s="73">
        <v>29.58</v>
      </c>
      <c r="G89" s="56" t="s">
        <v>1294</v>
      </c>
      <c r="H89" s="56">
        <f>2*5*16</f>
        <v>160</v>
      </c>
      <c r="I89" s="187">
        <v>0.93</v>
      </c>
      <c r="J89" s="56">
        <f t="shared" ref="J89:J90" si="7">H89*I89</f>
        <v>148.80000000000001</v>
      </c>
      <c r="K89" s="56" t="s">
        <v>16</v>
      </c>
      <c r="L89" s="204">
        <f t="shared" ref="L89:L90" si="8">F89/J89</f>
        <v>0.19879032258064513</v>
      </c>
    </row>
    <row r="90" spans="1:12" x14ac:dyDescent="0.35">
      <c r="A90" s="54">
        <f>VLOOKUP(C90, Inventory!A329:H1623, 2, FALSE)</f>
        <v>6897106</v>
      </c>
      <c r="B90" s="54" t="s">
        <v>2796</v>
      </c>
      <c r="C90" s="56" t="s">
        <v>957</v>
      </c>
      <c r="D90" s="56" t="s">
        <v>958</v>
      </c>
      <c r="E90" s="56" t="s">
        <v>959</v>
      </c>
      <c r="F90" s="73">
        <v>47.26</v>
      </c>
      <c r="G90" s="56" t="s">
        <v>1294</v>
      </c>
      <c r="H90" s="56">
        <f>8*3*16</f>
        <v>384</v>
      </c>
      <c r="I90" s="187">
        <v>0.93</v>
      </c>
      <c r="J90" s="56">
        <f t="shared" si="7"/>
        <v>357.12</v>
      </c>
      <c r="K90" s="56" t="s">
        <v>16</v>
      </c>
      <c r="L90" s="204">
        <f t="shared" si="8"/>
        <v>0.13233646953405018</v>
      </c>
    </row>
    <row r="91" spans="1:12" x14ac:dyDescent="0.35">
      <c r="A91" s="54">
        <f>VLOOKUP(C91, Inventory!A330:H1624, 2, FALSE)</f>
        <v>8727026</v>
      </c>
      <c r="B91" s="54" t="s">
        <v>2796</v>
      </c>
      <c r="C91" s="56" t="s">
        <v>960</v>
      </c>
      <c r="D91" s="56" t="s">
        <v>190</v>
      </c>
      <c r="E91" s="56" t="s">
        <v>961</v>
      </c>
      <c r="F91" s="73">
        <v>40.58</v>
      </c>
      <c r="G91" s="56" t="s">
        <v>1294</v>
      </c>
      <c r="H91" s="56">
        <f>36</f>
        <v>36</v>
      </c>
      <c r="I91" s="187">
        <v>1</v>
      </c>
      <c r="J91" s="56"/>
      <c r="K91" s="56" t="s">
        <v>9</v>
      </c>
      <c r="L91" s="204">
        <f>F91/H91</f>
        <v>1.1272222222222221</v>
      </c>
    </row>
    <row r="92" spans="1:12" x14ac:dyDescent="0.35">
      <c r="A92" s="54">
        <f>VLOOKUP(C92, Inventory!A331:H1625, 2, FALSE)</f>
        <v>1323419</v>
      </c>
      <c r="B92" s="54" t="s">
        <v>2796</v>
      </c>
      <c r="C92" s="56" t="s">
        <v>962</v>
      </c>
      <c r="D92" s="56" t="s">
        <v>963</v>
      </c>
      <c r="E92" s="56" t="s">
        <v>964</v>
      </c>
      <c r="F92" s="73">
        <v>48.85</v>
      </c>
      <c r="G92" s="56" t="s">
        <v>1294</v>
      </c>
      <c r="H92" s="56">
        <f>4*12</f>
        <v>48</v>
      </c>
      <c r="I92" s="187">
        <v>1</v>
      </c>
      <c r="J92" s="56"/>
      <c r="K92" s="56" t="s">
        <v>9</v>
      </c>
      <c r="L92" s="204">
        <f t="shared" ref="L92:L93" si="9">F92/H92</f>
        <v>1.0177083333333334</v>
      </c>
    </row>
    <row r="93" spans="1:12" x14ac:dyDescent="0.35">
      <c r="A93" s="54">
        <f>VLOOKUP(C93, Inventory!A332:H1626, 2, FALSE)</f>
        <v>8765059</v>
      </c>
      <c r="B93" s="54" t="s">
        <v>2796</v>
      </c>
      <c r="C93" s="56" t="s">
        <v>965</v>
      </c>
      <c r="D93" s="56" t="s">
        <v>190</v>
      </c>
      <c r="E93" s="56" t="s">
        <v>961</v>
      </c>
      <c r="F93" s="73">
        <v>40.58</v>
      </c>
      <c r="G93" s="56" t="s">
        <v>1294</v>
      </c>
      <c r="H93" s="56">
        <v>36</v>
      </c>
      <c r="I93" s="187">
        <v>1</v>
      </c>
      <c r="J93" s="56"/>
      <c r="K93" s="56" t="s">
        <v>9</v>
      </c>
      <c r="L93" s="204">
        <f t="shared" si="9"/>
        <v>1.1272222222222221</v>
      </c>
    </row>
    <row r="94" spans="1:12" x14ac:dyDescent="0.35">
      <c r="A94" s="54">
        <f>VLOOKUP(C94, Inventory!A333:H1627, 2, FALSE)</f>
        <v>4644613</v>
      </c>
      <c r="B94" s="54" t="s">
        <v>2796</v>
      </c>
      <c r="C94" s="56" t="s">
        <v>966</v>
      </c>
      <c r="D94" s="56" t="s">
        <v>545</v>
      </c>
      <c r="E94" s="56" t="s">
        <v>967</v>
      </c>
      <c r="F94" s="73">
        <v>4.99</v>
      </c>
      <c r="G94" s="56" t="s">
        <v>1299</v>
      </c>
      <c r="H94" s="56">
        <v>16</v>
      </c>
      <c r="I94" s="187">
        <v>0.7</v>
      </c>
      <c r="J94" s="56">
        <f>H94*I94</f>
        <v>11.2</v>
      </c>
      <c r="K94" s="56" t="s">
        <v>16</v>
      </c>
      <c r="L94" s="204">
        <f>F94/J94</f>
        <v>0.44553571428571431</v>
      </c>
    </row>
    <row r="95" spans="1:12" x14ac:dyDescent="0.35">
      <c r="A95" s="54">
        <f>VLOOKUP(C95, Inventory!A334:H1628, 2, FALSE)</f>
        <v>261396</v>
      </c>
      <c r="B95" s="54" t="s">
        <v>2796</v>
      </c>
      <c r="C95" s="56" t="s">
        <v>968</v>
      </c>
      <c r="D95" s="56" t="s">
        <v>969</v>
      </c>
      <c r="E95" s="56" t="s">
        <v>970</v>
      </c>
      <c r="F95" s="73">
        <v>3.86</v>
      </c>
      <c r="G95" s="56" t="s">
        <v>1299</v>
      </c>
      <c r="H95" s="56">
        <v>16</v>
      </c>
      <c r="I95" s="187">
        <v>0.7</v>
      </c>
      <c r="J95" s="56">
        <f t="shared" ref="J95:J102" si="10">H95*I95</f>
        <v>11.2</v>
      </c>
      <c r="K95" s="56" t="s">
        <v>16</v>
      </c>
      <c r="L95" s="204">
        <f t="shared" ref="L95:L102" si="11">F95/J95</f>
        <v>0.34464285714285714</v>
      </c>
    </row>
    <row r="96" spans="1:12" x14ac:dyDescent="0.35">
      <c r="A96" s="54">
        <f>VLOOKUP(C96, Inventory!A335:H1629, 2, FALSE)</f>
        <v>2200616</v>
      </c>
      <c r="B96" s="54" t="s">
        <v>2796</v>
      </c>
      <c r="C96" s="56" t="s">
        <v>971</v>
      </c>
      <c r="D96" s="56" t="s">
        <v>972</v>
      </c>
      <c r="E96" s="56" t="s">
        <v>973</v>
      </c>
      <c r="F96" s="73">
        <v>3.22</v>
      </c>
      <c r="G96" s="56" t="s">
        <v>1299</v>
      </c>
      <c r="H96" s="56">
        <v>16</v>
      </c>
      <c r="I96" s="187">
        <v>0.43</v>
      </c>
      <c r="J96" s="56">
        <f t="shared" si="10"/>
        <v>6.88</v>
      </c>
      <c r="K96" s="56" t="s">
        <v>16</v>
      </c>
      <c r="L96" s="204">
        <f t="shared" si="11"/>
        <v>0.46802325581395354</v>
      </c>
    </row>
    <row r="97" spans="1:12" x14ac:dyDescent="0.35">
      <c r="A97" s="54">
        <f>VLOOKUP(C97, Inventory!A336:H1630, 2, FALSE)</f>
        <v>9092388</v>
      </c>
      <c r="B97" s="54" t="s">
        <v>2796</v>
      </c>
      <c r="C97" s="56" t="s">
        <v>974</v>
      </c>
      <c r="D97" s="56" t="s">
        <v>545</v>
      </c>
      <c r="E97" s="56" t="s">
        <v>967</v>
      </c>
      <c r="F97" s="73">
        <v>5.61</v>
      </c>
      <c r="G97" s="56" t="s">
        <v>1299</v>
      </c>
      <c r="H97" s="56">
        <v>16</v>
      </c>
      <c r="I97" s="187">
        <v>0.52</v>
      </c>
      <c r="J97" s="56">
        <f t="shared" si="10"/>
        <v>8.32</v>
      </c>
      <c r="K97" s="56" t="s">
        <v>16</v>
      </c>
      <c r="L97" s="204">
        <f t="shared" si="11"/>
        <v>0.67427884615384615</v>
      </c>
    </row>
    <row r="98" spans="1:12" x14ac:dyDescent="0.35">
      <c r="A98" s="54">
        <f>VLOOKUP(C98, Inventory!A337:H1631, 2, FALSE)</f>
        <v>261297</v>
      </c>
      <c r="B98" s="54" t="s">
        <v>2796</v>
      </c>
      <c r="C98" s="56" t="s">
        <v>975</v>
      </c>
      <c r="D98" s="56" t="s">
        <v>969</v>
      </c>
      <c r="E98" s="56" t="s">
        <v>976</v>
      </c>
      <c r="F98" s="73">
        <v>3.16</v>
      </c>
      <c r="G98" s="56" t="s">
        <v>1299</v>
      </c>
      <c r="H98" s="56">
        <v>16</v>
      </c>
      <c r="I98" s="187">
        <v>0.65</v>
      </c>
      <c r="J98" s="56">
        <f t="shared" si="10"/>
        <v>10.4</v>
      </c>
      <c r="K98" s="56" t="s">
        <v>16</v>
      </c>
      <c r="L98" s="204">
        <f t="shared" si="11"/>
        <v>0.30384615384615388</v>
      </c>
    </row>
    <row r="99" spans="1:12" x14ac:dyDescent="0.35">
      <c r="A99" s="54">
        <f>VLOOKUP(C99, Inventory!A338:H1632, 2, FALSE)</f>
        <v>6431357</v>
      </c>
      <c r="B99" s="54" t="s">
        <v>2796</v>
      </c>
      <c r="C99" s="56" t="s">
        <v>977</v>
      </c>
      <c r="D99" s="56" t="s">
        <v>545</v>
      </c>
      <c r="E99" s="56" t="s">
        <v>978</v>
      </c>
      <c r="F99" s="73">
        <v>5.55</v>
      </c>
      <c r="G99" s="56" t="s">
        <v>1299</v>
      </c>
      <c r="H99" s="56">
        <v>16</v>
      </c>
      <c r="I99" s="187">
        <v>0.9</v>
      </c>
      <c r="J99" s="56">
        <f t="shared" si="10"/>
        <v>14.4</v>
      </c>
      <c r="K99" s="56" t="s">
        <v>16</v>
      </c>
      <c r="L99" s="204">
        <f t="shared" si="11"/>
        <v>0.38541666666666663</v>
      </c>
    </row>
    <row r="100" spans="1:12" x14ac:dyDescent="0.35">
      <c r="A100" s="54">
        <f>VLOOKUP(C100, Inventory!A339:H1633, 2, FALSE)</f>
        <v>5758976</v>
      </c>
      <c r="B100" s="54" t="s">
        <v>2796</v>
      </c>
      <c r="C100" s="56" t="s">
        <v>979</v>
      </c>
      <c r="D100" s="56" t="s">
        <v>980</v>
      </c>
      <c r="E100" s="56" t="s">
        <v>134</v>
      </c>
      <c r="F100" s="73">
        <v>60.99</v>
      </c>
      <c r="G100" s="56" t="s">
        <v>1294</v>
      </c>
      <c r="H100" s="56">
        <f>2*5*16</f>
        <v>160</v>
      </c>
      <c r="I100" s="187">
        <v>0.75</v>
      </c>
      <c r="J100" s="56">
        <f t="shared" si="10"/>
        <v>120</v>
      </c>
      <c r="K100" s="56" t="s">
        <v>16</v>
      </c>
      <c r="L100" s="204">
        <f t="shared" si="11"/>
        <v>0.50824999999999998</v>
      </c>
    </row>
    <row r="101" spans="1:12" x14ac:dyDescent="0.35">
      <c r="A101" s="54">
        <f>VLOOKUP(C101, Inventory!A340:H1634, 2, FALSE)</f>
        <v>6567077</v>
      </c>
      <c r="B101" s="54" t="s">
        <v>2796</v>
      </c>
      <c r="C101" s="56" t="s">
        <v>981</v>
      </c>
      <c r="D101" s="56" t="s">
        <v>982</v>
      </c>
      <c r="E101" s="56" t="s">
        <v>983</v>
      </c>
      <c r="F101" s="73">
        <v>2.4500000000000002</v>
      </c>
      <c r="G101" s="56" t="s">
        <v>1299</v>
      </c>
      <c r="H101" s="56">
        <v>16</v>
      </c>
      <c r="I101" s="187">
        <v>0.75</v>
      </c>
      <c r="J101" s="56">
        <f t="shared" si="10"/>
        <v>12</v>
      </c>
      <c r="K101" s="56" t="s">
        <v>16</v>
      </c>
      <c r="L101" s="204">
        <f t="shared" si="11"/>
        <v>0.20416666666666669</v>
      </c>
    </row>
    <row r="102" spans="1:12" x14ac:dyDescent="0.35">
      <c r="A102" s="54">
        <f>VLOOKUP(C102, Inventory!A341:H1635, 2, FALSE)</f>
        <v>6726541</v>
      </c>
      <c r="B102" s="54" t="s">
        <v>2796</v>
      </c>
      <c r="C102" s="56" t="s">
        <v>984</v>
      </c>
      <c r="D102" s="56" t="s">
        <v>545</v>
      </c>
      <c r="E102" s="56" t="s">
        <v>121</v>
      </c>
      <c r="F102" s="73">
        <v>3</v>
      </c>
      <c r="G102" s="56" t="s">
        <v>1299</v>
      </c>
      <c r="H102" s="56">
        <v>16</v>
      </c>
      <c r="I102" s="187">
        <v>0.75</v>
      </c>
      <c r="J102" s="56">
        <f t="shared" si="10"/>
        <v>12</v>
      </c>
      <c r="K102" s="56" t="s">
        <v>16</v>
      </c>
      <c r="L102" s="204">
        <f t="shared" si="11"/>
        <v>0.25</v>
      </c>
    </row>
    <row r="103" spans="1:12" x14ac:dyDescent="0.35">
      <c r="A103" s="54">
        <f>VLOOKUP(C103, Inventory!A342:H1636, 2, FALSE)</f>
        <v>6949978</v>
      </c>
      <c r="B103" s="54" t="s">
        <v>2796</v>
      </c>
      <c r="C103" s="56" t="s">
        <v>985</v>
      </c>
      <c r="D103" s="56" t="s">
        <v>982</v>
      </c>
      <c r="E103" s="56" t="s">
        <v>986</v>
      </c>
      <c r="F103" s="73">
        <v>28.27</v>
      </c>
      <c r="G103" s="56" t="s">
        <v>1294</v>
      </c>
      <c r="H103" s="56">
        <f>40</f>
        <v>40</v>
      </c>
      <c r="I103" s="187">
        <v>1</v>
      </c>
      <c r="J103" s="56"/>
      <c r="K103" s="56" t="s">
        <v>9</v>
      </c>
      <c r="L103" s="204">
        <f t="shared" ref="L103:L104" si="12">F103/H103</f>
        <v>0.70674999999999999</v>
      </c>
    </row>
    <row r="104" spans="1:12" x14ac:dyDescent="0.35">
      <c r="A104" s="54">
        <f>VLOOKUP(C104, Inventory!A343:H1637, 2, FALSE)</f>
        <v>6321996</v>
      </c>
      <c r="B104" s="54" t="s">
        <v>2796</v>
      </c>
      <c r="C104" s="56" t="s">
        <v>987</v>
      </c>
      <c r="D104" s="56" t="s">
        <v>988</v>
      </c>
      <c r="E104" s="56" t="s">
        <v>989</v>
      </c>
      <c r="F104" s="73">
        <v>55.17</v>
      </c>
      <c r="G104" s="56" t="s">
        <v>1294</v>
      </c>
      <c r="H104" s="56">
        <v>32</v>
      </c>
      <c r="I104" s="187">
        <v>1</v>
      </c>
      <c r="J104" s="56"/>
      <c r="K104" s="56" t="s">
        <v>9</v>
      </c>
      <c r="L104" s="204">
        <f t="shared" si="12"/>
        <v>1.7240625000000001</v>
      </c>
    </row>
    <row r="105" spans="1:12" x14ac:dyDescent="0.35">
      <c r="A105" s="54">
        <f>VLOOKUP(C105, Inventory!A344:H1638, 2, FALSE)</f>
        <v>8456451</v>
      </c>
      <c r="B105" s="54" t="s">
        <v>2796</v>
      </c>
      <c r="C105" s="56" t="s">
        <v>990</v>
      </c>
      <c r="D105" s="56" t="s">
        <v>972</v>
      </c>
      <c r="E105" s="56" t="s">
        <v>991</v>
      </c>
      <c r="F105" s="73">
        <v>6.71</v>
      </c>
      <c r="G105" s="56" t="s">
        <v>1299</v>
      </c>
      <c r="H105" s="56">
        <v>16</v>
      </c>
      <c r="I105" s="187">
        <v>0.78</v>
      </c>
      <c r="J105" s="56">
        <f>H105*I105</f>
        <v>12.48</v>
      </c>
      <c r="K105" s="56" t="s">
        <v>16</v>
      </c>
      <c r="L105" s="204">
        <f>F105/J105</f>
        <v>0.53766025641025639</v>
      </c>
    </row>
    <row r="106" spans="1:12" x14ac:dyDescent="0.35">
      <c r="A106" s="54">
        <f>VLOOKUP(C106, Inventory!A345:H1639, 2, FALSE)</f>
        <v>5790216</v>
      </c>
      <c r="B106" s="54" t="s">
        <v>2796</v>
      </c>
      <c r="C106" s="56" t="s">
        <v>992</v>
      </c>
      <c r="D106" s="56" t="s">
        <v>982</v>
      </c>
      <c r="E106" s="56" t="s">
        <v>993</v>
      </c>
      <c r="F106" s="73">
        <v>72.88</v>
      </c>
      <c r="G106" s="56" t="s">
        <v>1294</v>
      </c>
      <c r="H106" s="56">
        <f>28*6</f>
        <v>168</v>
      </c>
      <c r="I106" s="187">
        <v>0.78</v>
      </c>
      <c r="J106" s="56">
        <f t="shared" ref="J106:J108" si="13">H106*I106</f>
        <v>131.04</v>
      </c>
      <c r="K106" s="56" t="s">
        <v>16</v>
      </c>
      <c r="L106" s="204">
        <f t="shared" ref="L106:L170" si="14">F106/J106</f>
        <v>0.55616605616605619</v>
      </c>
    </row>
    <row r="107" spans="1:12" x14ac:dyDescent="0.35">
      <c r="A107" s="54">
        <f>VLOOKUP(C107, Inventory!A346:H1640, 2, FALSE)</f>
        <v>4629887</v>
      </c>
      <c r="B107" s="54" t="s">
        <v>2796</v>
      </c>
      <c r="C107" s="56" t="s">
        <v>994</v>
      </c>
      <c r="D107" s="56" t="s">
        <v>972</v>
      </c>
      <c r="E107" s="56" t="s">
        <v>995</v>
      </c>
      <c r="F107" s="73">
        <v>3.52</v>
      </c>
      <c r="G107" s="56" t="s">
        <v>1299</v>
      </c>
      <c r="H107" s="56">
        <v>16</v>
      </c>
      <c r="I107" s="187">
        <v>0.65</v>
      </c>
      <c r="J107" s="56">
        <f t="shared" si="13"/>
        <v>10.4</v>
      </c>
      <c r="K107" s="56" t="s">
        <v>16</v>
      </c>
      <c r="L107" s="204">
        <f t="shared" si="14"/>
        <v>0.33846153846153842</v>
      </c>
    </row>
    <row r="108" spans="1:12" x14ac:dyDescent="0.35">
      <c r="A108" s="54">
        <f>VLOOKUP(C108, Inventory!A347:H1641, 2, FALSE)</f>
        <v>7180966</v>
      </c>
      <c r="B108" s="54" t="s">
        <v>2796</v>
      </c>
      <c r="C108" s="56" t="s">
        <v>996</v>
      </c>
      <c r="D108" s="56" t="s">
        <v>982</v>
      </c>
      <c r="E108" s="56" t="s">
        <v>134</v>
      </c>
      <c r="F108" s="73">
        <v>88.46</v>
      </c>
      <c r="G108" s="56" t="s">
        <v>1294</v>
      </c>
      <c r="H108" s="56">
        <f>2*5*16</f>
        <v>160</v>
      </c>
      <c r="I108" s="187">
        <v>0.75</v>
      </c>
      <c r="J108" s="56">
        <f t="shared" si="13"/>
        <v>120</v>
      </c>
      <c r="K108" s="56" t="s">
        <v>16</v>
      </c>
      <c r="L108" s="204">
        <f t="shared" si="14"/>
        <v>0.73716666666666664</v>
      </c>
    </row>
    <row r="109" spans="1:12" x14ac:dyDescent="0.35">
      <c r="A109" s="54">
        <f>VLOOKUP(C109, Inventory!A348:H1642, 2, FALSE)</f>
        <v>7972169</v>
      </c>
      <c r="B109" s="54" t="s">
        <v>2796</v>
      </c>
      <c r="C109" s="56" t="s">
        <v>997</v>
      </c>
      <c r="D109" s="56" t="s">
        <v>998</v>
      </c>
      <c r="E109" s="56" t="s">
        <v>93</v>
      </c>
      <c r="F109" s="73">
        <v>36.71</v>
      </c>
      <c r="G109" s="56" t="s">
        <v>1294</v>
      </c>
      <c r="H109" s="64">
        <f>10*16/5.33</f>
        <v>30.0187617260788</v>
      </c>
      <c r="I109" s="187"/>
      <c r="J109" s="64"/>
      <c r="K109" s="56" t="s">
        <v>9</v>
      </c>
      <c r="L109" s="204">
        <f t="shared" ref="L109:L110" si="15">F109/H109</f>
        <v>1.222901875</v>
      </c>
    </row>
    <row r="110" spans="1:12" x14ac:dyDescent="0.35">
      <c r="A110" s="54">
        <f>VLOOKUP(C110, Inventory!A349:H1643, 2, FALSE)</f>
        <v>1000000824</v>
      </c>
      <c r="B110" s="54" t="s">
        <v>2796</v>
      </c>
      <c r="C110" s="56" t="s">
        <v>999</v>
      </c>
      <c r="D110" s="56" t="s">
        <v>152</v>
      </c>
      <c r="E110" s="56" t="s">
        <v>152</v>
      </c>
      <c r="F110" s="73">
        <v>5.19</v>
      </c>
      <c r="G110" s="56" t="s">
        <v>1299</v>
      </c>
      <c r="H110" s="56">
        <v>16</v>
      </c>
      <c r="I110" s="187">
        <v>0.52</v>
      </c>
      <c r="J110" s="56"/>
      <c r="K110" s="56" t="s">
        <v>16</v>
      </c>
      <c r="L110" s="204">
        <f t="shared" si="15"/>
        <v>0.32437500000000002</v>
      </c>
    </row>
    <row r="111" spans="1:12" x14ac:dyDescent="0.35">
      <c r="A111" s="54">
        <f>VLOOKUP(C111, Inventory!A350:H1644, 2, FALSE)</f>
        <v>1000000656</v>
      </c>
      <c r="B111" s="54" t="s">
        <v>2796</v>
      </c>
      <c r="C111" s="56" t="s">
        <v>1000</v>
      </c>
      <c r="D111" s="56" t="s">
        <v>946</v>
      </c>
      <c r="E111" s="56" t="s">
        <v>1001</v>
      </c>
      <c r="F111" s="73">
        <v>5.5</v>
      </c>
      <c r="G111" s="56" t="s">
        <v>1299</v>
      </c>
      <c r="H111" s="56">
        <v>16</v>
      </c>
      <c r="I111" s="187">
        <v>0.52</v>
      </c>
      <c r="J111" s="56">
        <f>H111*I111</f>
        <v>8.32</v>
      </c>
      <c r="K111" s="56" t="s">
        <v>16</v>
      </c>
      <c r="L111" s="204">
        <f t="shared" si="14"/>
        <v>0.66105769230769229</v>
      </c>
    </row>
    <row r="112" spans="1:12" x14ac:dyDescent="0.35">
      <c r="A112" s="54">
        <f>VLOOKUP(C112, Inventory!A351:H1645, 2, FALSE)</f>
        <v>5887096</v>
      </c>
      <c r="B112" s="54" t="s">
        <v>2796</v>
      </c>
      <c r="C112" s="56" t="s">
        <v>1002</v>
      </c>
      <c r="D112" s="56" t="s">
        <v>1003</v>
      </c>
      <c r="E112" s="56" t="s">
        <v>1004</v>
      </c>
      <c r="F112" s="73">
        <v>1.74</v>
      </c>
      <c r="G112" s="56" t="s">
        <v>1299</v>
      </c>
      <c r="H112" s="56">
        <v>16</v>
      </c>
      <c r="I112" s="187">
        <v>0.9</v>
      </c>
      <c r="J112" s="56">
        <f t="shared" ref="J112:J134" si="16">H112*I112</f>
        <v>14.4</v>
      </c>
      <c r="K112" s="56" t="s">
        <v>16</v>
      </c>
      <c r="L112" s="204">
        <f t="shared" si="14"/>
        <v>0.12083333333333333</v>
      </c>
    </row>
    <row r="113" spans="1:12" x14ac:dyDescent="0.35">
      <c r="A113" s="54">
        <f>VLOOKUP(C113, Inventory!A352:H1646, 2, FALSE)</f>
        <v>8902337</v>
      </c>
      <c r="B113" s="54" t="s">
        <v>2796</v>
      </c>
      <c r="C113" s="56" t="s">
        <v>1005</v>
      </c>
      <c r="D113" s="56" t="s">
        <v>1006</v>
      </c>
      <c r="E113" s="56" t="s">
        <v>1007</v>
      </c>
      <c r="F113" s="73">
        <v>2.1800000000000002</v>
      </c>
      <c r="G113" s="56" t="s">
        <v>1299</v>
      </c>
      <c r="H113" s="56">
        <v>16</v>
      </c>
      <c r="I113" s="187">
        <v>0.9</v>
      </c>
      <c r="J113" s="56">
        <f t="shared" si="16"/>
        <v>14.4</v>
      </c>
      <c r="K113" s="56" t="s">
        <v>16</v>
      </c>
      <c r="L113" s="204">
        <f t="shared" si="14"/>
        <v>0.15138888888888891</v>
      </c>
    </row>
    <row r="114" spans="1:12" x14ac:dyDescent="0.35">
      <c r="A114" s="54">
        <f>VLOOKUP(C114, Inventory!A353:H1647, 2, FALSE)</f>
        <v>6328900</v>
      </c>
      <c r="B114" s="54" t="s">
        <v>2796</v>
      </c>
      <c r="C114" s="56" t="s">
        <v>1008</v>
      </c>
      <c r="D114" s="56" t="s">
        <v>79</v>
      </c>
      <c r="E114" s="56" t="s">
        <v>1009</v>
      </c>
      <c r="F114" s="73">
        <v>4.1900000000000004</v>
      </c>
      <c r="G114" s="56" t="s">
        <v>1299</v>
      </c>
      <c r="H114" s="56">
        <v>16</v>
      </c>
      <c r="I114" s="187">
        <v>0.9</v>
      </c>
      <c r="J114" s="56">
        <f t="shared" si="16"/>
        <v>14.4</v>
      </c>
      <c r="K114" s="56" t="s">
        <v>16</v>
      </c>
      <c r="L114" s="204">
        <f t="shared" si="14"/>
        <v>0.29097222222222224</v>
      </c>
    </row>
    <row r="115" spans="1:12" x14ac:dyDescent="0.35">
      <c r="A115" s="54">
        <f>VLOOKUP(C115, Inventory!A354:H1648, 2, FALSE)</f>
        <v>7328909</v>
      </c>
      <c r="B115" s="54" t="s">
        <v>2796</v>
      </c>
      <c r="C115" s="56" t="s">
        <v>1010</v>
      </c>
      <c r="D115" s="56" t="s">
        <v>79</v>
      </c>
      <c r="E115" s="56" t="s">
        <v>1011</v>
      </c>
      <c r="F115" s="73">
        <v>6.47</v>
      </c>
      <c r="G115" s="56" t="s">
        <v>1299</v>
      </c>
      <c r="H115" s="56">
        <v>16</v>
      </c>
      <c r="I115" s="187">
        <v>0.9</v>
      </c>
      <c r="J115" s="56">
        <f t="shared" si="16"/>
        <v>14.4</v>
      </c>
      <c r="K115" s="56" t="s">
        <v>16</v>
      </c>
      <c r="L115" s="204">
        <f t="shared" si="14"/>
        <v>0.44930555555555551</v>
      </c>
    </row>
    <row r="116" spans="1:12" x14ac:dyDescent="0.35">
      <c r="A116" s="54">
        <f>VLOOKUP(C116, Inventory!A355:H1649, 2, FALSE)</f>
        <v>1330083</v>
      </c>
      <c r="B116" s="54" t="s">
        <v>2796</v>
      </c>
      <c r="C116" s="56" t="s">
        <v>1012</v>
      </c>
      <c r="D116" s="56" t="s">
        <v>1003</v>
      </c>
      <c r="E116" s="56" t="s">
        <v>93</v>
      </c>
      <c r="F116" s="73">
        <v>23.6</v>
      </c>
      <c r="G116" s="56" t="s">
        <v>1294</v>
      </c>
      <c r="H116" s="56">
        <f>10*16</f>
        <v>160</v>
      </c>
      <c r="I116" s="187">
        <v>0.9</v>
      </c>
      <c r="J116" s="56">
        <f t="shared" si="16"/>
        <v>144</v>
      </c>
      <c r="K116" s="56" t="s">
        <v>16</v>
      </c>
      <c r="L116" s="204">
        <f t="shared" si="14"/>
        <v>0.16388888888888889</v>
      </c>
    </row>
    <row r="117" spans="1:12" x14ac:dyDescent="0.35">
      <c r="A117" s="54">
        <f>VLOOKUP(C117, Inventory!A356:H1650, 2, FALSE)</f>
        <v>4328910</v>
      </c>
      <c r="B117" s="54" t="s">
        <v>2796</v>
      </c>
      <c r="C117" s="56" t="s">
        <v>1013</v>
      </c>
      <c r="D117" s="56" t="s">
        <v>1003</v>
      </c>
      <c r="E117" s="56" t="s">
        <v>93</v>
      </c>
      <c r="F117" s="73">
        <v>23.6</v>
      </c>
      <c r="G117" s="56" t="s">
        <v>1294</v>
      </c>
      <c r="H117" s="56">
        <f>10*16</f>
        <v>160</v>
      </c>
      <c r="I117" s="187">
        <v>0.9</v>
      </c>
      <c r="J117" s="56">
        <f t="shared" si="16"/>
        <v>144</v>
      </c>
      <c r="K117" s="56" t="s">
        <v>16</v>
      </c>
      <c r="L117" s="204">
        <f t="shared" si="14"/>
        <v>0.16388888888888889</v>
      </c>
    </row>
    <row r="118" spans="1:12" x14ac:dyDescent="0.35">
      <c r="A118" s="54">
        <f>VLOOKUP(C118, Inventory!A357:H1651, 2, FALSE)</f>
        <v>7472434</v>
      </c>
      <c r="B118" s="54" t="s">
        <v>2796</v>
      </c>
      <c r="C118" s="56" t="s">
        <v>1014</v>
      </c>
      <c r="D118" s="56" t="s">
        <v>545</v>
      </c>
      <c r="E118" s="56" t="s">
        <v>93</v>
      </c>
      <c r="F118" s="73">
        <v>71.59</v>
      </c>
      <c r="G118" s="56" t="s">
        <v>1294</v>
      </c>
      <c r="H118" s="56">
        <f>10*16</f>
        <v>160</v>
      </c>
      <c r="I118" s="187">
        <v>0.75</v>
      </c>
      <c r="J118" s="56">
        <f t="shared" si="16"/>
        <v>120</v>
      </c>
      <c r="K118" s="56" t="s">
        <v>16</v>
      </c>
      <c r="L118" s="204">
        <f t="shared" si="14"/>
        <v>0.59658333333333335</v>
      </c>
    </row>
    <row r="119" spans="1:12" x14ac:dyDescent="0.35">
      <c r="A119" s="54">
        <f>VLOOKUP(C119, Inventory!A358:H1652, 2, FALSE)</f>
        <v>94698</v>
      </c>
      <c r="B119" s="54" t="s">
        <v>2796</v>
      </c>
      <c r="C119" s="56" t="s">
        <v>1015</v>
      </c>
      <c r="D119" s="56" t="s">
        <v>1016</v>
      </c>
      <c r="E119" s="56" t="s">
        <v>1009</v>
      </c>
      <c r="F119" s="73">
        <v>7.69</v>
      </c>
      <c r="G119" s="56" t="s">
        <v>1299</v>
      </c>
      <c r="H119" s="56">
        <v>16</v>
      </c>
      <c r="I119" s="187">
        <v>0.75</v>
      </c>
      <c r="J119" s="56">
        <f t="shared" si="16"/>
        <v>12</v>
      </c>
      <c r="K119" s="56" t="s">
        <v>16</v>
      </c>
      <c r="L119" s="204">
        <f t="shared" si="14"/>
        <v>0.64083333333333337</v>
      </c>
    </row>
    <row r="120" spans="1:12" x14ac:dyDescent="0.35">
      <c r="A120" s="54">
        <f>VLOOKUP(C120, Inventory!A359:H1653, 2, FALSE)</f>
        <v>8337404</v>
      </c>
      <c r="B120" s="54" t="s">
        <v>2796</v>
      </c>
      <c r="C120" s="56" t="s">
        <v>1017</v>
      </c>
      <c r="D120" s="56" t="s">
        <v>1003</v>
      </c>
      <c r="E120" s="56" t="s">
        <v>121</v>
      </c>
      <c r="F120" s="73">
        <v>6</v>
      </c>
      <c r="G120" s="56" t="s">
        <v>1299</v>
      </c>
      <c r="H120" s="56">
        <v>16</v>
      </c>
      <c r="I120" s="187">
        <v>0.7</v>
      </c>
      <c r="J120" s="56">
        <f t="shared" si="16"/>
        <v>11.2</v>
      </c>
      <c r="K120" s="56" t="s">
        <v>16</v>
      </c>
      <c r="L120" s="204">
        <f t="shared" si="14"/>
        <v>0.5357142857142857</v>
      </c>
    </row>
    <row r="121" spans="1:12" x14ac:dyDescent="0.35">
      <c r="A121" s="54">
        <f>VLOOKUP(C121, Inventory!A360:H1654, 2, FALSE)</f>
        <v>6329676</v>
      </c>
      <c r="B121" s="54" t="s">
        <v>2796</v>
      </c>
      <c r="C121" s="56" t="s">
        <v>1018</v>
      </c>
      <c r="D121" s="56" t="s">
        <v>79</v>
      </c>
      <c r="E121" s="56" t="s">
        <v>134</v>
      </c>
      <c r="F121" s="73">
        <v>25.34</v>
      </c>
      <c r="G121" s="56" t="s">
        <v>1294</v>
      </c>
      <c r="H121" s="56">
        <v>160</v>
      </c>
      <c r="I121" s="187">
        <v>0.9</v>
      </c>
      <c r="J121" s="56">
        <f t="shared" si="16"/>
        <v>144</v>
      </c>
      <c r="K121" s="56" t="s">
        <v>16</v>
      </c>
      <c r="L121" s="204">
        <f t="shared" si="14"/>
        <v>0.17597222222222222</v>
      </c>
    </row>
    <row r="122" spans="1:12" x14ac:dyDescent="0.35">
      <c r="A122" s="54">
        <f>VLOOKUP(C122, Inventory!A361:H1655, 2, FALSE)</f>
        <v>9328907</v>
      </c>
      <c r="B122" s="54" t="s">
        <v>2796</v>
      </c>
      <c r="C122" s="56" t="s">
        <v>1019</v>
      </c>
      <c r="D122" s="56" t="s">
        <v>79</v>
      </c>
      <c r="E122" s="56" t="s">
        <v>1020</v>
      </c>
      <c r="F122" s="73">
        <v>2.86</v>
      </c>
      <c r="G122" s="56" t="s">
        <v>1299</v>
      </c>
      <c r="H122" s="56">
        <v>16</v>
      </c>
      <c r="I122" s="187">
        <v>0.9</v>
      </c>
      <c r="J122" s="56">
        <f t="shared" si="16"/>
        <v>14.4</v>
      </c>
      <c r="K122" s="56" t="s">
        <v>16</v>
      </c>
      <c r="L122" s="204">
        <f t="shared" si="14"/>
        <v>0.1986111111111111</v>
      </c>
    </row>
    <row r="123" spans="1:12" x14ac:dyDescent="0.35">
      <c r="A123" s="54">
        <f>VLOOKUP(C123, Inventory!A362:H1656, 2, FALSE)</f>
        <v>1000000878</v>
      </c>
      <c r="B123" s="54" t="s">
        <v>2796</v>
      </c>
      <c r="C123" s="56" t="s">
        <v>1021</v>
      </c>
      <c r="D123" s="56" t="s">
        <v>152</v>
      </c>
      <c r="E123" s="56" t="s">
        <v>1022</v>
      </c>
      <c r="F123" s="73">
        <v>1.81</v>
      </c>
      <c r="G123" s="56" t="s">
        <v>1299</v>
      </c>
      <c r="H123" s="56">
        <v>16</v>
      </c>
      <c r="I123" s="187">
        <v>0.85</v>
      </c>
      <c r="J123" s="56">
        <f t="shared" si="16"/>
        <v>13.6</v>
      </c>
      <c r="K123" s="56" t="s">
        <v>16</v>
      </c>
      <c r="L123" s="204">
        <f t="shared" si="14"/>
        <v>0.13308823529411765</v>
      </c>
    </row>
    <row r="124" spans="1:12" x14ac:dyDescent="0.35">
      <c r="A124" s="54">
        <f>VLOOKUP(C124, Inventory!A363:H1657, 2, FALSE)</f>
        <v>2888980</v>
      </c>
      <c r="B124" s="54" t="s">
        <v>2796</v>
      </c>
      <c r="C124" s="56" t="s">
        <v>1023</v>
      </c>
      <c r="D124" s="56" t="s">
        <v>1024</v>
      </c>
      <c r="E124" s="56" t="s">
        <v>1025</v>
      </c>
      <c r="F124" s="73">
        <v>4.34</v>
      </c>
      <c r="G124" s="56" t="s">
        <v>1299</v>
      </c>
      <c r="H124" s="56">
        <v>16</v>
      </c>
      <c r="I124" s="187">
        <v>0.93</v>
      </c>
      <c r="J124" s="56">
        <f t="shared" si="16"/>
        <v>14.88</v>
      </c>
      <c r="K124" s="56" t="s">
        <v>16</v>
      </c>
      <c r="L124" s="204">
        <f t="shared" si="14"/>
        <v>0.29166666666666663</v>
      </c>
    </row>
    <row r="125" spans="1:12" x14ac:dyDescent="0.35">
      <c r="A125" s="54">
        <f>VLOOKUP(C125, Inventory!A364:H1658, 2, FALSE)</f>
        <v>1995778</v>
      </c>
      <c r="B125" s="54" t="s">
        <v>2796</v>
      </c>
      <c r="C125" s="56" t="s">
        <v>1026</v>
      </c>
      <c r="D125" s="56" t="s">
        <v>972</v>
      </c>
      <c r="E125" s="56" t="s">
        <v>1027</v>
      </c>
      <c r="F125" s="73">
        <v>1.37</v>
      </c>
      <c r="G125" s="56" t="s">
        <v>1299</v>
      </c>
      <c r="H125" s="56">
        <v>16</v>
      </c>
      <c r="I125" s="187">
        <v>0.85</v>
      </c>
      <c r="J125" s="56">
        <f t="shared" si="16"/>
        <v>13.6</v>
      </c>
      <c r="K125" s="56" t="s">
        <v>16</v>
      </c>
      <c r="L125" s="204">
        <f t="shared" si="14"/>
        <v>0.10073529411764708</v>
      </c>
    </row>
    <row r="126" spans="1:12" x14ac:dyDescent="0.35">
      <c r="A126" s="54">
        <f>VLOOKUP(C126, Inventory!A365:H1659, 2, FALSE)</f>
        <v>9338690</v>
      </c>
      <c r="B126" s="54" t="s">
        <v>2796</v>
      </c>
      <c r="C126" s="56" t="s">
        <v>1028</v>
      </c>
      <c r="D126" s="56" t="s">
        <v>1003</v>
      </c>
      <c r="E126" s="56" t="s">
        <v>134</v>
      </c>
      <c r="F126" s="73">
        <v>21.95</v>
      </c>
      <c r="G126" s="56" t="s">
        <v>1294</v>
      </c>
      <c r="H126" s="56">
        <f>2*5*16</f>
        <v>160</v>
      </c>
      <c r="I126" s="187">
        <v>0.68</v>
      </c>
      <c r="J126" s="56">
        <f t="shared" si="16"/>
        <v>108.80000000000001</v>
      </c>
      <c r="K126" s="56" t="s">
        <v>16</v>
      </c>
      <c r="L126" s="204">
        <f t="shared" si="14"/>
        <v>0.20174632352941174</v>
      </c>
    </row>
    <row r="127" spans="1:12" x14ac:dyDescent="0.35">
      <c r="A127" s="54">
        <f>VLOOKUP(C127, Inventory!A366:H1660, 2, FALSE)</f>
        <v>5948385</v>
      </c>
      <c r="B127" s="54" t="s">
        <v>2796</v>
      </c>
      <c r="C127" s="56" t="s">
        <v>1029</v>
      </c>
      <c r="D127" s="56" t="s">
        <v>1030</v>
      </c>
      <c r="E127" s="56" t="s">
        <v>1031</v>
      </c>
      <c r="F127" s="73">
        <v>1.63</v>
      </c>
      <c r="G127" s="56" t="s">
        <v>1299</v>
      </c>
      <c r="H127" s="56">
        <v>16</v>
      </c>
      <c r="I127" s="187">
        <v>0.95</v>
      </c>
      <c r="J127" s="56">
        <f t="shared" si="16"/>
        <v>15.2</v>
      </c>
      <c r="K127" s="56" t="s">
        <v>16</v>
      </c>
      <c r="L127" s="204">
        <f t="shared" si="14"/>
        <v>0.10723684210526316</v>
      </c>
    </row>
    <row r="128" spans="1:12" x14ac:dyDescent="0.35">
      <c r="A128" s="54">
        <f>VLOOKUP(C128, Inventory!A367:H1661, 2, FALSE)</f>
        <v>865162</v>
      </c>
      <c r="B128" s="54" t="s">
        <v>2796</v>
      </c>
      <c r="C128" s="56" t="s">
        <v>1032</v>
      </c>
      <c r="D128" s="56" t="s">
        <v>1033</v>
      </c>
      <c r="E128" s="56" t="s">
        <v>1031</v>
      </c>
      <c r="F128" s="73">
        <v>1.74</v>
      </c>
      <c r="G128" s="56" t="s">
        <v>1299</v>
      </c>
      <c r="H128" s="56">
        <v>16</v>
      </c>
      <c r="I128" s="187">
        <v>0.95</v>
      </c>
      <c r="J128" s="56">
        <f t="shared" si="16"/>
        <v>15.2</v>
      </c>
      <c r="K128" s="56" t="s">
        <v>16</v>
      </c>
      <c r="L128" s="204">
        <f t="shared" si="14"/>
        <v>0.11447368421052632</v>
      </c>
    </row>
    <row r="129" spans="1:12" x14ac:dyDescent="0.35">
      <c r="A129" s="54">
        <f>VLOOKUP(C129, Inventory!A368:H1662, 2, FALSE)</f>
        <v>3318763</v>
      </c>
      <c r="B129" s="54" t="s">
        <v>2796</v>
      </c>
      <c r="C129" s="56" t="s">
        <v>1034</v>
      </c>
      <c r="D129" s="56" t="s">
        <v>972</v>
      </c>
      <c r="E129" s="56" t="s">
        <v>1035</v>
      </c>
      <c r="F129" s="73">
        <v>1.7</v>
      </c>
      <c r="G129" s="56" t="s">
        <v>1299</v>
      </c>
      <c r="H129" s="56">
        <v>16</v>
      </c>
      <c r="I129" s="187">
        <v>0.95</v>
      </c>
      <c r="J129" s="56">
        <f t="shared" si="16"/>
        <v>15.2</v>
      </c>
      <c r="K129" s="56" t="s">
        <v>16</v>
      </c>
      <c r="L129" s="204">
        <f t="shared" si="14"/>
        <v>0.1118421052631579</v>
      </c>
    </row>
    <row r="130" spans="1:12" x14ac:dyDescent="0.35">
      <c r="A130" s="54">
        <f>VLOOKUP(C130, Inventory!A369:H1663, 2, FALSE)</f>
        <v>4419919</v>
      </c>
      <c r="B130" s="54" t="s">
        <v>2796</v>
      </c>
      <c r="C130" s="56" t="s">
        <v>1036</v>
      </c>
      <c r="D130" s="56" t="s">
        <v>1030</v>
      </c>
      <c r="E130" s="56" t="s">
        <v>1037</v>
      </c>
      <c r="F130" s="73">
        <v>1.35</v>
      </c>
      <c r="G130" s="56" t="s">
        <v>1299</v>
      </c>
      <c r="H130" s="56">
        <v>16</v>
      </c>
      <c r="I130" s="187">
        <v>0.84</v>
      </c>
      <c r="J130" s="56">
        <f t="shared" si="16"/>
        <v>13.44</v>
      </c>
      <c r="K130" s="56" t="s">
        <v>16</v>
      </c>
      <c r="L130" s="204">
        <f t="shared" si="14"/>
        <v>0.10044642857142858</v>
      </c>
    </row>
    <row r="131" spans="1:12" x14ac:dyDescent="0.35">
      <c r="A131" s="54">
        <f>VLOOKUP(C131, Inventory!A370:H1664, 2, FALSE)</f>
        <v>3321726</v>
      </c>
      <c r="B131" s="54" t="s">
        <v>2796</v>
      </c>
      <c r="C131" s="56" t="s">
        <v>1038</v>
      </c>
      <c r="D131" s="56" t="s">
        <v>972</v>
      </c>
      <c r="E131" s="56" t="s">
        <v>1039</v>
      </c>
      <c r="F131" s="73">
        <v>2.37</v>
      </c>
      <c r="G131" s="56" t="s">
        <v>1299</v>
      </c>
      <c r="H131" s="56">
        <v>16</v>
      </c>
      <c r="I131" s="187">
        <v>0.95</v>
      </c>
      <c r="J131" s="56">
        <f t="shared" si="16"/>
        <v>15.2</v>
      </c>
      <c r="K131" s="56" t="s">
        <v>16</v>
      </c>
      <c r="L131" s="204">
        <f t="shared" si="14"/>
        <v>0.15592105263157896</v>
      </c>
    </row>
    <row r="132" spans="1:12" x14ac:dyDescent="0.35">
      <c r="A132" s="54">
        <f>VLOOKUP(C132, Inventory!A371:H1665, 2, FALSE)</f>
        <v>1000000998</v>
      </c>
      <c r="B132" s="54" t="s">
        <v>2796</v>
      </c>
      <c r="C132" s="56" t="s">
        <v>1040</v>
      </c>
      <c r="D132" s="56" t="s">
        <v>152</v>
      </c>
      <c r="E132" s="56" t="s">
        <v>152</v>
      </c>
      <c r="F132" s="73">
        <v>8.08</v>
      </c>
      <c r="G132" s="56" t="s">
        <v>1299</v>
      </c>
      <c r="H132" s="56">
        <v>16</v>
      </c>
      <c r="I132" s="187">
        <v>0.72</v>
      </c>
      <c r="J132" s="56">
        <f t="shared" si="16"/>
        <v>11.52</v>
      </c>
      <c r="K132" s="56" t="s">
        <v>16</v>
      </c>
      <c r="L132" s="204">
        <f t="shared" si="14"/>
        <v>0.70138888888888895</v>
      </c>
    </row>
    <row r="133" spans="1:12" x14ac:dyDescent="0.35">
      <c r="A133" s="54">
        <f>VLOOKUP(C133, Inventory!A372:H1666, 2, FALSE)</f>
        <v>1334002</v>
      </c>
      <c r="B133" s="54" t="s">
        <v>2796</v>
      </c>
      <c r="C133" s="56" t="s">
        <v>1041</v>
      </c>
      <c r="D133" s="56" t="s">
        <v>79</v>
      </c>
      <c r="E133" s="56" t="s">
        <v>145</v>
      </c>
      <c r="F133" s="73">
        <v>3.72</v>
      </c>
      <c r="G133" s="56" t="s">
        <v>1299</v>
      </c>
      <c r="H133" s="56">
        <v>16</v>
      </c>
      <c r="I133" s="187">
        <v>0.9</v>
      </c>
      <c r="J133" s="56">
        <f t="shared" si="16"/>
        <v>14.4</v>
      </c>
      <c r="K133" s="56" t="s">
        <v>16</v>
      </c>
      <c r="L133" s="204">
        <f t="shared" si="14"/>
        <v>0.25833333333333336</v>
      </c>
    </row>
    <row r="134" spans="1:12" x14ac:dyDescent="0.35">
      <c r="A134" s="54">
        <f>VLOOKUP(C134, Inventory!A373:H1667, 2, FALSE)</f>
        <v>2875441</v>
      </c>
      <c r="B134" s="54" t="s">
        <v>2796</v>
      </c>
      <c r="C134" s="56" t="s">
        <v>1042</v>
      </c>
      <c r="D134" s="56" t="s">
        <v>1043</v>
      </c>
      <c r="E134" s="56" t="s">
        <v>1044</v>
      </c>
      <c r="F134" s="73">
        <v>36.159999999999997</v>
      </c>
      <c r="G134" s="56" t="s">
        <v>1294</v>
      </c>
      <c r="H134" s="56">
        <f>11*16</f>
        <v>176</v>
      </c>
      <c r="I134" s="187">
        <v>0.9</v>
      </c>
      <c r="J134" s="56">
        <f t="shared" si="16"/>
        <v>158.4</v>
      </c>
      <c r="K134" s="56" t="s">
        <v>16</v>
      </c>
      <c r="L134" s="204">
        <f t="shared" si="14"/>
        <v>0.22828282828282825</v>
      </c>
    </row>
    <row r="135" spans="1:12" x14ac:dyDescent="0.35">
      <c r="A135" s="54">
        <f>VLOOKUP(C135, Inventory!A374:H1668, 2, FALSE)</f>
        <v>9333253</v>
      </c>
      <c r="B135" s="54" t="s">
        <v>2796</v>
      </c>
      <c r="C135" s="56" t="s">
        <v>1045</v>
      </c>
      <c r="D135" s="56" t="s">
        <v>1046</v>
      </c>
      <c r="E135" s="56" t="s">
        <v>93</v>
      </c>
      <c r="F135" s="73">
        <v>25.46</v>
      </c>
      <c r="G135" s="56" t="s">
        <v>1294</v>
      </c>
      <c r="H135" s="56">
        <f>10*16/4</f>
        <v>40</v>
      </c>
      <c r="I135" s="187">
        <v>1</v>
      </c>
      <c r="J135" s="56"/>
      <c r="K135" s="56" t="s">
        <v>9</v>
      </c>
      <c r="L135" s="204">
        <f t="shared" ref="L135:L136" si="17">F135/H135</f>
        <v>0.63650000000000007</v>
      </c>
    </row>
    <row r="136" spans="1:12" x14ac:dyDescent="0.35">
      <c r="A136" s="54">
        <f>VLOOKUP(C136, Inventory!A375:H1669, 2, FALSE)</f>
        <v>2328078</v>
      </c>
      <c r="B136" s="54" t="s">
        <v>2796</v>
      </c>
      <c r="C136" s="56" t="s">
        <v>1047</v>
      </c>
      <c r="D136" s="56" t="s">
        <v>79</v>
      </c>
      <c r="E136" s="56" t="s">
        <v>93</v>
      </c>
      <c r="F136" s="73">
        <v>26.06</v>
      </c>
      <c r="G136" s="56" t="s">
        <v>1294</v>
      </c>
      <c r="H136" s="56">
        <v>40</v>
      </c>
      <c r="I136" s="187">
        <v>1</v>
      </c>
      <c r="J136" s="56"/>
      <c r="K136" s="56" t="s">
        <v>9</v>
      </c>
      <c r="L136" s="204">
        <f t="shared" si="17"/>
        <v>0.65149999999999997</v>
      </c>
    </row>
    <row r="137" spans="1:12" x14ac:dyDescent="0.35">
      <c r="A137" s="54">
        <f>VLOOKUP(C137, Inventory!A376:H1670, 2, FALSE)</f>
        <v>7001704</v>
      </c>
      <c r="B137" s="54" t="s">
        <v>2796</v>
      </c>
      <c r="C137" s="56" t="s">
        <v>1048</v>
      </c>
      <c r="D137" s="56" t="s">
        <v>1043</v>
      </c>
      <c r="E137" s="56" t="s">
        <v>1044</v>
      </c>
      <c r="F137" s="73">
        <v>27.58</v>
      </c>
      <c r="G137" s="56" t="s">
        <v>1294</v>
      </c>
      <c r="H137" s="56">
        <f>11*16</f>
        <v>176</v>
      </c>
      <c r="I137" s="187">
        <v>0.9</v>
      </c>
      <c r="J137" s="56">
        <f>H137*I137</f>
        <v>158.4</v>
      </c>
      <c r="K137" s="56" t="s">
        <v>16</v>
      </c>
      <c r="L137" s="204">
        <f t="shared" si="14"/>
        <v>0.17411616161616159</v>
      </c>
    </row>
    <row r="138" spans="1:12" x14ac:dyDescent="0.35">
      <c r="A138" s="54">
        <f>VLOOKUP(C138, Inventory!A377:H1671, 2, FALSE)</f>
        <v>8788143</v>
      </c>
      <c r="B138" s="54" t="s">
        <v>2796</v>
      </c>
      <c r="C138" s="56" t="s">
        <v>1049</v>
      </c>
      <c r="D138" s="56" t="s">
        <v>1050</v>
      </c>
      <c r="E138" s="56" t="s">
        <v>93</v>
      </c>
      <c r="F138" s="73">
        <v>31.78</v>
      </c>
      <c r="G138" s="56" t="s">
        <v>1294</v>
      </c>
      <c r="H138" s="56">
        <f>10*16</f>
        <v>160</v>
      </c>
      <c r="I138" s="187">
        <v>0.81</v>
      </c>
      <c r="J138" s="56">
        <f>H138*I138</f>
        <v>129.60000000000002</v>
      </c>
      <c r="K138" s="56" t="s">
        <v>16</v>
      </c>
      <c r="L138" s="204">
        <f t="shared" si="14"/>
        <v>0.24521604938271602</v>
      </c>
    </row>
    <row r="139" spans="1:12" x14ac:dyDescent="0.35">
      <c r="A139" s="54">
        <f>VLOOKUP(C139, Inventory!A378:H1672, 2, FALSE)</f>
        <v>8079436</v>
      </c>
      <c r="B139" s="54" t="s">
        <v>2796</v>
      </c>
      <c r="C139" s="56" t="s">
        <v>1051</v>
      </c>
      <c r="D139" s="56" t="s">
        <v>1052</v>
      </c>
      <c r="E139" s="56" t="s">
        <v>134</v>
      </c>
      <c r="F139" s="73">
        <v>18.899999999999999</v>
      </c>
      <c r="G139" s="56" t="s">
        <v>1294</v>
      </c>
      <c r="H139" s="64">
        <f>2*5*16/1.5</f>
        <v>106.66666666666667</v>
      </c>
      <c r="I139" s="187">
        <v>1</v>
      </c>
      <c r="J139" s="64"/>
      <c r="K139" s="56" t="s">
        <v>9</v>
      </c>
      <c r="L139" s="204">
        <f t="shared" ref="L139:L145" si="18">F139/H139</f>
        <v>0.17718749999999997</v>
      </c>
    </row>
    <row r="140" spans="1:12" x14ac:dyDescent="0.35">
      <c r="A140" s="54">
        <f>VLOOKUP(C140, Inventory!A379:H1673, 2, FALSE)</f>
        <v>3328580</v>
      </c>
      <c r="B140" s="54" t="s">
        <v>2796</v>
      </c>
      <c r="C140" s="56" t="s">
        <v>1053</v>
      </c>
      <c r="D140" s="56" t="s">
        <v>1003</v>
      </c>
      <c r="E140" s="56" t="s">
        <v>1054</v>
      </c>
      <c r="F140" s="73">
        <v>27.33</v>
      </c>
      <c r="G140" s="56" t="s">
        <v>1294</v>
      </c>
      <c r="H140" s="56">
        <f>12*16/2</f>
        <v>96</v>
      </c>
      <c r="I140" s="187">
        <v>1</v>
      </c>
      <c r="J140" s="56"/>
      <c r="K140" s="56" t="s">
        <v>9</v>
      </c>
      <c r="L140" s="204">
        <f t="shared" si="18"/>
        <v>0.28468749999999998</v>
      </c>
    </row>
    <row r="141" spans="1:12" ht="15" thickBot="1" x14ac:dyDescent="0.4">
      <c r="A141" s="54" t="e">
        <f>VLOOKUP(C141, Inventory!A380:H1674, 2, FALSE)</f>
        <v>#N/A</v>
      </c>
      <c r="B141" s="54" t="s">
        <v>2796</v>
      </c>
      <c r="C141" s="124" t="s">
        <v>1055</v>
      </c>
      <c r="D141" s="124" t="s">
        <v>163</v>
      </c>
      <c r="E141" s="124" t="s">
        <v>1056</v>
      </c>
      <c r="F141" s="125">
        <v>2.85</v>
      </c>
      <c r="G141" s="124" t="s">
        <v>1299</v>
      </c>
      <c r="H141" s="124">
        <f>20*2.5*16</f>
        <v>800</v>
      </c>
      <c r="I141" s="192">
        <v>0.7</v>
      </c>
      <c r="J141" s="124">
        <f>20*2.5*16*I141</f>
        <v>560</v>
      </c>
      <c r="K141" s="124" t="s">
        <v>16</v>
      </c>
      <c r="L141" s="209">
        <v>0.18</v>
      </c>
    </row>
    <row r="142" spans="1:12" x14ac:dyDescent="0.35">
      <c r="A142" s="54">
        <f>VLOOKUP(C142, Inventory!A381:H1675, 2, FALSE)</f>
        <v>1000000991</v>
      </c>
      <c r="B142" s="54" t="s">
        <v>2796</v>
      </c>
      <c r="C142" s="58" t="s">
        <v>1057</v>
      </c>
      <c r="D142" s="58" t="s">
        <v>1058</v>
      </c>
      <c r="E142" s="58" t="s">
        <v>1059</v>
      </c>
      <c r="F142" s="72">
        <v>37.4</v>
      </c>
      <c r="G142" s="58" t="s">
        <v>1294</v>
      </c>
      <c r="H142" s="58">
        <f>2*5*16/5</f>
        <v>32</v>
      </c>
      <c r="I142" s="191">
        <v>1</v>
      </c>
      <c r="J142" s="58"/>
      <c r="K142" s="58" t="s">
        <v>9</v>
      </c>
      <c r="L142" s="208">
        <f t="shared" si="18"/>
        <v>1.16875</v>
      </c>
    </row>
    <row r="143" spans="1:12" x14ac:dyDescent="0.35">
      <c r="A143" s="54">
        <f>VLOOKUP(C143, Inventory!A382:H1676, 2, FALSE)</f>
        <v>1000000825</v>
      </c>
      <c r="B143" s="54" t="s">
        <v>2796</v>
      </c>
      <c r="C143" s="56" t="s">
        <v>1060</v>
      </c>
      <c r="D143" s="56" t="s">
        <v>1061</v>
      </c>
      <c r="E143" s="56" t="s">
        <v>152</v>
      </c>
      <c r="F143" s="73">
        <v>5.15</v>
      </c>
      <c r="G143" s="56" t="s">
        <v>1299</v>
      </c>
      <c r="H143" s="65">
        <f>16/6</f>
        <v>2.6666666666666665</v>
      </c>
      <c r="I143" s="187">
        <v>1</v>
      </c>
      <c r="J143" s="65"/>
      <c r="K143" s="56" t="s">
        <v>9</v>
      </c>
      <c r="L143" s="204">
        <f t="shared" si="18"/>
        <v>1.9312500000000001</v>
      </c>
    </row>
    <row r="144" spans="1:12" x14ac:dyDescent="0.35">
      <c r="A144" s="54">
        <f>VLOOKUP(C144, Inventory!A383:H1677, 2, FALSE)</f>
        <v>9770934</v>
      </c>
      <c r="B144" s="54" t="s">
        <v>2796</v>
      </c>
      <c r="C144" s="56" t="s">
        <v>1062</v>
      </c>
      <c r="D144" s="56" t="s">
        <v>1063</v>
      </c>
      <c r="E144" s="56" t="s">
        <v>1064</v>
      </c>
      <c r="F144" s="73">
        <v>31.98</v>
      </c>
      <c r="G144" s="56" t="s">
        <v>1294</v>
      </c>
      <c r="H144" s="56">
        <f>2*20</f>
        <v>40</v>
      </c>
      <c r="I144" s="187">
        <v>1</v>
      </c>
      <c r="J144" s="56"/>
      <c r="K144" s="56" t="s">
        <v>9</v>
      </c>
      <c r="L144" s="204">
        <f t="shared" si="18"/>
        <v>0.79949999999999999</v>
      </c>
    </row>
    <row r="145" spans="1:12" x14ac:dyDescent="0.35">
      <c r="A145" s="54">
        <f>VLOOKUP(C145, Inventory!A384:H1678, 2, FALSE)</f>
        <v>6321731</v>
      </c>
      <c r="B145" s="54" t="s">
        <v>2796</v>
      </c>
      <c r="C145" s="56" t="s">
        <v>1065</v>
      </c>
      <c r="D145" s="56" t="s">
        <v>1066</v>
      </c>
      <c r="E145" s="56" t="s">
        <v>76</v>
      </c>
      <c r="F145" s="73">
        <v>67.849999999999994</v>
      </c>
      <c r="G145" s="56" t="s">
        <v>1294</v>
      </c>
      <c r="H145" s="56">
        <f>4*5*16/8</f>
        <v>40</v>
      </c>
      <c r="I145" s="187">
        <v>1</v>
      </c>
      <c r="J145" s="56"/>
      <c r="K145" s="56" t="s">
        <v>9</v>
      </c>
      <c r="L145" s="204">
        <f t="shared" si="18"/>
        <v>1.6962499999999998</v>
      </c>
    </row>
    <row r="146" spans="1:12" x14ac:dyDescent="0.35">
      <c r="A146" s="54">
        <f>VLOOKUP(C146, Inventory!A385:H1679, 2, FALSE)</f>
        <v>2720977</v>
      </c>
      <c r="B146" s="54" t="s">
        <v>2796</v>
      </c>
      <c r="C146" s="56" t="s">
        <v>1067</v>
      </c>
      <c r="D146" s="56" t="s">
        <v>1003</v>
      </c>
      <c r="E146" s="56" t="s">
        <v>1068</v>
      </c>
      <c r="F146" s="73">
        <v>58.17</v>
      </c>
      <c r="G146" s="56" t="s">
        <v>1294</v>
      </c>
      <c r="H146" s="56">
        <f>4*10*16</f>
        <v>640</v>
      </c>
      <c r="I146" s="187">
        <v>0.87</v>
      </c>
      <c r="J146" s="56">
        <f>H146*I146</f>
        <v>556.79999999999995</v>
      </c>
      <c r="K146" s="56" t="s">
        <v>16</v>
      </c>
      <c r="L146" s="204">
        <f t="shared" si="14"/>
        <v>0.1044719827586207</v>
      </c>
    </row>
    <row r="147" spans="1:12" x14ac:dyDescent="0.35">
      <c r="A147" s="54">
        <f>VLOOKUP(C147, Inventory!A386:H1680, 2, FALSE)</f>
        <v>5874904</v>
      </c>
      <c r="B147" s="54" t="s">
        <v>2796</v>
      </c>
      <c r="C147" s="56" t="s">
        <v>1069</v>
      </c>
      <c r="D147" s="56" t="s">
        <v>1003</v>
      </c>
      <c r="E147" s="56" t="s">
        <v>14</v>
      </c>
      <c r="F147" s="73">
        <v>32.39</v>
      </c>
      <c r="G147" s="56" t="s">
        <v>1294</v>
      </c>
      <c r="H147" s="56">
        <f>15*16/5</f>
        <v>48</v>
      </c>
      <c r="I147" s="187">
        <v>1</v>
      </c>
      <c r="J147" s="56"/>
      <c r="K147" s="56" t="s">
        <v>9</v>
      </c>
      <c r="L147" s="204">
        <f t="shared" ref="L147" si="19">F147/H147</f>
        <v>0.67479166666666668</v>
      </c>
    </row>
    <row r="148" spans="1:12" x14ac:dyDescent="0.35">
      <c r="A148" s="54">
        <f>VLOOKUP(C148, Inventory!A387:H1681, 2, FALSE)</f>
        <v>7637721</v>
      </c>
      <c r="B148" s="54" t="s">
        <v>2796</v>
      </c>
      <c r="C148" s="56" t="s">
        <v>1070</v>
      </c>
      <c r="D148" s="56" t="s">
        <v>1024</v>
      </c>
      <c r="E148" s="56" t="s">
        <v>134</v>
      </c>
      <c r="F148" s="73">
        <v>27.98</v>
      </c>
      <c r="G148" s="56" t="s">
        <v>1294</v>
      </c>
      <c r="H148" s="56">
        <f>2*5*16</f>
        <v>160</v>
      </c>
      <c r="I148" s="187">
        <v>1</v>
      </c>
      <c r="J148" s="56">
        <f>H148*I148</f>
        <v>160</v>
      </c>
      <c r="K148" s="56" t="s">
        <v>16</v>
      </c>
      <c r="L148" s="204">
        <f t="shared" si="14"/>
        <v>0.174875</v>
      </c>
    </row>
    <row r="149" spans="1:12" x14ac:dyDescent="0.35">
      <c r="A149" s="54">
        <f>VLOOKUP(C149, Inventory!A388:H1682, 2, FALSE)</f>
        <v>7000706</v>
      </c>
      <c r="B149" s="54" t="s">
        <v>2796</v>
      </c>
      <c r="C149" s="56" t="s">
        <v>1071</v>
      </c>
      <c r="D149" s="56" t="s">
        <v>1066</v>
      </c>
      <c r="E149" s="56" t="s">
        <v>1072</v>
      </c>
      <c r="F149" s="73">
        <v>65.25</v>
      </c>
      <c r="G149" s="56" t="s">
        <v>1294</v>
      </c>
      <c r="H149" s="56">
        <v>60</v>
      </c>
      <c r="I149" s="187">
        <v>0.75</v>
      </c>
      <c r="J149" s="56"/>
      <c r="K149" s="56" t="s">
        <v>9</v>
      </c>
      <c r="L149" s="204">
        <f t="shared" ref="L149" si="20">F149/H149</f>
        <v>1.0874999999999999</v>
      </c>
    </row>
    <row r="150" spans="1:12" x14ac:dyDescent="0.35">
      <c r="A150" s="54">
        <f>VLOOKUP(C150, Inventory!A389:H1683, 2, FALSE)</f>
        <v>2725364</v>
      </c>
      <c r="B150" s="54" t="s">
        <v>2796</v>
      </c>
      <c r="C150" s="56" t="s">
        <v>1073</v>
      </c>
      <c r="D150" s="56" t="s">
        <v>1003</v>
      </c>
      <c r="E150" s="56" t="s">
        <v>1068</v>
      </c>
      <c r="F150" s="73">
        <v>34</v>
      </c>
      <c r="G150" s="56" t="s">
        <v>1294</v>
      </c>
      <c r="H150" s="56">
        <f>4*10*16</f>
        <v>640</v>
      </c>
      <c r="I150" s="187">
        <v>0.75</v>
      </c>
      <c r="J150" s="56">
        <f>H150*I150</f>
        <v>480</v>
      </c>
      <c r="K150" s="56" t="s">
        <v>16</v>
      </c>
      <c r="L150" s="204">
        <f t="shared" si="14"/>
        <v>7.0833333333333331E-2</v>
      </c>
    </row>
    <row r="151" spans="1:12" x14ac:dyDescent="0.35">
      <c r="A151" s="54">
        <f>VLOOKUP(C151, Inventory!A390:H1684, 2, FALSE)</f>
        <v>7044217</v>
      </c>
      <c r="B151" s="54" t="s">
        <v>2796</v>
      </c>
      <c r="C151" s="56" t="s">
        <v>1074</v>
      </c>
      <c r="D151" s="56" t="s">
        <v>1075</v>
      </c>
      <c r="E151" s="56" t="s">
        <v>134</v>
      </c>
      <c r="F151" s="73">
        <v>9</v>
      </c>
      <c r="G151" s="56" t="s">
        <v>1294</v>
      </c>
      <c r="H151" s="56">
        <f>2*5*16</f>
        <v>160</v>
      </c>
      <c r="I151" s="187">
        <v>0.71</v>
      </c>
      <c r="J151" s="56">
        <f t="shared" ref="J151:J153" si="21">H151*I151</f>
        <v>113.6</v>
      </c>
      <c r="K151" s="56" t="s">
        <v>16</v>
      </c>
      <c r="L151" s="204">
        <f t="shared" si="14"/>
        <v>7.9225352112676062E-2</v>
      </c>
    </row>
    <row r="152" spans="1:12" x14ac:dyDescent="0.35">
      <c r="A152" s="54">
        <f>VLOOKUP(C152, Inventory!A391:H1685, 2, FALSE)</f>
        <v>2723278</v>
      </c>
      <c r="B152" s="54" t="s">
        <v>2796</v>
      </c>
      <c r="C152" s="56" t="s">
        <v>1076</v>
      </c>
      <c r="D152" s="56" t="s">
        <v>1003</v>
      </c>
      <c r="E152" s="56" t="s">
        <v>1068</v>
      </c>
      <c r="F152" s="73">
        <v>63.47</v>
      </c>
      <c r="G152" s="56" t="s">
        <v>1294</v>
      </c>
      <c r="H152" s="56">
        <f>4*10*16</f>
        <v>640</v>
      </c>
      <c r="I152" s="187">
        <v>0.7</v>
      </c>
      <c r="J152" s="56">
        <f t="shared" si="21"/>
        <v>448</v>
      </c>
      <c r="K152" s="56" t="s">
        <v>16</v>
      </c>
      <c r="L152" s="204">
        <f t="shared" si="14"/>
        <v>0.14167410714285714</v>
      </c>
    </row>
    <row r="153" spans="1:12" x14ac:dyDescent="0.35">
      <c r="A153" s="54">
        <f>VLOOKUP(C153, Inventory!A392:H1686, 2, FALSE)</f>
        <v>2724714</v>
      </c>
      <c r="B153" s="54" t="s">
        <v>2796</v>
      </c>
      <c r="C153" s="56" t="s">
        <v>1077</v>
      </c>
      <c r="D153" s="56" t="s">
        <v>1003</v>
      </c>
      <c r="E153" s="56" t="s">
        <v>1078</v>
      </c>
      <c r="F153" s="73">
        <v>1.42</v>
      </c>
      <c r="G153" s="56" t="s">
        <v>1299</v>
      </c>
      <c r="H153" s="56">
        <f>16</f>
        <v>16</v>
      </c>
      <c r="I153" s="187">
        <v>0.89</v>
      </c>
      <c r="J153" s="56">
        <f t="shared" si="21"/>
        <v>14.24</v>
      </c>
      <c r="K153" s="56" t="s">
        <v>16</v>
      </c>
      <c r="L153" s="204">
        <f t="shared" si="14"/>
        <v>9.9719101123595499E-2</v>
      </c>
    </row>
    <row r="154" spans="1:12" x14ac:dyDescent="0.35">
      <c r="A154" s="54">
        <f>VLOOKUP(C154, Inventory!A393:H1687, 2, FALSE)</f>
        <v>3026069</v>
      </c>
      <c r="B154" s="54" t="s">
        <v>2796</v>
      </c>
      <c r="C154" s="56" t="s">
        <v>1079</v>
      </c>
      <c r="D154" s="56" t="s">
        <v>1080</v>
      </c>
      <c r="E154" s="56" t="s">
        <v>1081</v>
      </c>
      <c r="F154" s="73">
        <v>28.98</v>
      </c>
      <c r="G154" s="56" t="s">
        <v>1294</v>
      </c>
      <c r="H154" s="56">
        <v>72</v>
      </c>
      <c r="I154" s="187"/>
      <c r="J154" s="56"/>
      <c r="K154" s="56" t="s">
        <v>9</v>
      </c>
      <c r="L154" s="204">
        <f t="shared" ref="L154" si="22">F154/H154</f>
        <v>0.40250000000000002</v>
      </c>
    </row>
    <row r="155" spans="1:12" x14ac:dyDescent="0.35">
      <c r="A155" s="54">
        <f>VLOOKUP(C155, Inventory!A394:H1688, 2, FALSE)</f>
        <v>1000000874</v>
      </c>
      <c r="B155" s="54" t="s">
        <v>2796</v>
      </c>
      <c r="C155" s="56" t="s">
        <v>1082</v>
      </c>
      <c r="D155" s="56" t="s">
        <v>152</v>
      </c>
      <c r="E155" s="56" t="s">
        <v>1083</v>
      </c>
      <c r="F155" s="73">
        <v>35.4</v>
      </c>
      <c r="G155" s="56" t="s">
        <v>1294</v>
      </c>
      <c r="H155" s="56">
        <f>2*10*16</f>
        <v>320</v>
      </c>
      <c r="I155" s="187">
        <v>0.77</v>
      </c>
      <c r="J155" s="56">
        <f>H155*I155</f>
        <v>246.4</v>
      </c>
      <c r="K155" s="56" t="s">
        <v>16</v>
      </c>
      <c r="L155" s="204">
        <f t="shared" si="14"/>
        <v>0.14366883116883117</v>
      </c>
    </row>
    <row r="156" spans="1:12" ht="15" thickBot="1" x14ac:dyDescent="0.4">
      <c r="A156" s="54">
        <f>VLOOKUP(C156, Inventory!A395:H1689, 2, FALSE)</f>
        <v>3636817</v>
      </c>
      <c r="B156" s="54" t="s">
        <v>2796</v>
      </c>
      <c r="C156" s="61" t="s">
        <v>1084</v>
      </c>
      <c r="D156" s="61" t="s">
        <v>1085</v>
      </c>
      <c r="E156" s="61" t="s">
        <v>1086</v>
      </c>
      <c r="F156" s="74">
        <v>2.5099999999999998</v>
      </c>
      <c r="G156" s="61" t="s">
        <v>1299</v>
      </c>
      <c r="H156" s="61">
        <v>16</v>
      </c>
      <c r="I156" s="190">
        <v>0.9</v>
      </c>
      <c r="J156" s="61">
        <f>H156*I156</f>
        <v>14.4</v>
      </c>
      <c r="K156" s="61" t="s">
        <v>16</v>
      </c>
      <c r="L156" s="207">
        <f t="shared" si="14"/>
        <v>0.17430555555555555</v>
      </c>
    </row>
    <row r="157" spans="1:12" x14ac:dyDescent="0.35">
      <c r="A157" s="54">
        <f>VLOOKUP(C157, Inventory!A396:H1690, 2, FALSE)</f>
        <v>1202233</v>
      </c>
      <c r="B157" s="54" t="s">
        <v>2796</v>
      </c>
      <c r="C157" s="58" t="s">
        <v>1087</v>
      </c>
      <c r="D157" s="58" t="s">
        <v>545</v>
      </c>
      <c r="E157" s="58" t="s">
        <v>14</v>
      </c>
      <c r="F157" s="72">
        <v>59.28</v>
      </c>
      <c r="G157" s="58" t="s">
        <v>1294</v>
      </c>
      <c r="H157" s="58">
        <f>15*16/8</f>
        <v>30</v>
      </c>
      <c r="I157" s="191"/>
      <c r="J157" s="58"/>
      <c r="K157" s="58" t="s">
        <v>9</v>
      </c>
      <c r="L157" s="208">
        <f t="shared" ref="L157" si="23">F157/H157</f>
        <v>1.976</v>
      </c>
    </row>
    <row r="158" spans="1:12" x14ac:dyDescent="0.35">
      <c r="A158" s="54">
        <f>VLOOKUP(C158, Inventory!A397:H1691, 2, FALSE)</f>
        <v>2507960</v>
      </c>
      <c r="B158" s="54" t="s">
        <v>2796</v>
      </c>
      <c r="C158" s="56" t="s">
        <v>1088</v>
      </c>
      <c r="D158" s="56" t="s">
        <v>1089</v>
      </c>
      <c r="E158" s="56" t="s">
        <v>1090</v>
      </c>
      <c r="F158" s="73">
        <v>40.79</v>
      </c>
      <c r="G158" s="56" t="s">
        <v>1294</v>
      </c>
      <c r="H158" s="56">
        <f>10*16</f>
        <v>160</v>
      </c>
      <c r="I158" s="187">
        <v>0.9</v>
      </c>
      <c r="J158" s="56">
        <f>H158*I158</f>
        <v>144</v>
      </c>
      <c r="K158" s="56" t="s">
        <v>16</v>
      </c>
      <c r="L158" s="204">
        <f t="shared" si="14"/>
        <v>0.28326388888888887</v>
      </c>
    </row>
    <row r="159" spans="1:12" x14ac:dyDescent="0.35">
      <c r="A159" s="54">
        <f>VLOOKUP(C159, Inventory!A398:H1692, 2, FALSE)</f>
        <v>8346260</v>
      </c>
      <c r="B159" s="54" t="s">
        <v>2796</v>
      </c>
      <c r="C159" s="56" t="s">
        <v>1091</v>
      </c>
      <c r="D159" s="56" t="s">
        <v>1092</v>
      </c>
      <c r="E159" s="56" t="s">
        <v>76</v>
      </c>
      <c r="F159" s="73">
        <v>88.32</v>
      </c>
      <c r="G159" s="56" t="s">
        <v>1294</v>
      </c>
      <c r="H159" s="56">
        <f>4*5*16</f>
        <v>320</v>
      </c>
      <c r="I159" s="187">
        <v>0.9</v>
      </c>
      <c r="J159" s="56">
        <f>H159*I159</f>
        <v>288</v>
      </c>
      <c r="K159" s="56" t="s">
        <v>16</v>
      </c>
      <c r="L159" s="204">
        <f t="shared" si="14"/>
        <v>0.30666666666666664</v>
      </c>
    </row>
    <row r="160" spans="1:12" x14ac:dyDescent="0.35">
      <c r="A160" s="54">
        <f>VLOOKUP(C160, Inventory!A399:H1693, 2, FALSE)</f>
        <v>9791229</v>
      </c>
      <c r="B160" s="54" t="s">
        <v>2796</v>
      </c>
      <c r="C160" s="56" t="s">
        <v>1093</v>
      </c>
      <c r="D160" s="56" t="s">
        <v>485</v>
      </c>
      <c r="E160" s="56" t="s">
        <v>134</v>
      </c>
      <c r="F160" s="73">
        <v>53.13</v>
      </c>
      <c r="G160" s="56" t="s">
        <v>1294</v>
      </c>
      <c r="H160" s="56">
        <f>2*5*16/2</f>
        <v>80</v>
      </c>
      <c r="I160" s="187">
        <v>1</v>
      </c>
      <c r="J160" s="56"/>
      <c r="K160" s="56" t="s">
        <v>9</v>
      </c>
      <c r="L160" s="204">
        <f t="shared" ref="L160:L161" si="24">F160/H160</f>
        <v>0.66412500000000008</v>
      </c>
    </row>
    <row r="161" spans="1:12" x14ac:dyDescent="0.35">
      <c r="A161" s="54">
        <f>VLOOKUP(C161, Inventory!A400:H1694, 2, FALSE)</f>
        <v>4743902</v>
      </c>
      <c r="B161" s="54" t="s">
        <v>2796</v>
      </c>
      <c r="C161" s="56" t="s">
        <v>1094</v>
      </c>
      <c r="D161" s="56" t="s">
        <v>1095</v>
      </c>
      <c r="E161" s="56" t="s">
        <v>93</v>
      </c>
      <c r="F161" s="73">
        <v>50.82</v>
      </c>
      <c r="G161" s="56" t="s">
        <v>1294</v>
      </c>
      <c r="H161" s="56">
        <f>10*16/5</f>
        <v>32</v>
      </c>
      <c r="I161" s="187"/>
      <c r="J161" s="56"/>
      <c r="K161" s="56" t="s">
        <v>9</v>
      </c>
      <c r="L161" s="204">
        <f t="shared" si="24"/>
        <v>1.588125</v>
      </c>
    </row>
    <row r="162" spans="1:12" x14ac:dyDescent="0.35">
      <c r="A162" s="54">
        <f>VLOOKUP(C162, Inventory!A401:H1695, 2, FALSE)</f>
        <v>1000000908</v>
      </c>
      <c r="B162" s="54" t="s">
        <v>2796</v>
      </c>
      <c r="C162" s="56" t="s">
        <v>1096</v>
      </c>
      <c r="D162" s="56" t="s">
        <v>152</v>
      </c>
      <c r="E162" s="56" t="s">
        <v>152</v>
      </c>
      <c r="F162" s="73">
        <v>7.99</v>
      </c>
      <c r="G162" s="56" t="s">
        <v>1299</v>
      </c>
      <c r="H162" s="56">
        <v>16</v>
      </c>
      <c r="I162" s="187">
        <v>0.75</v>
      </c>
      <c r="J162" s="56">
        <f>H162*I162</f>
        <v>12</v>
      </c>
      <c r="K162" s="56" t="s">
        <v>16</v>
      </c>
      <c r="L162" s="204">
        <f t="shared" si="14"/>
        <v>0.66583333333333339</v>
      </c>
    </row>
    <row r="163" spans="1:12" x14ac:dyDescent="0.35">
      <c r="A163" s="54">
        <f>VLOOKUP(C163, Inventory!A402:H1696, 2, FALSE)</f>
        <v>1000001025</v>
      </c>
      <c r="B163" s="54" t="s">
        <v>2796</v>
      </c>
      <c r="C163" s="56" t="s">
        <v>1097</v>
      </c>
      <c r="D163" s="56" t="s">
        <v>946</v>
      </c>
      <c r="E163" s="56" t="s">
        <v>152</v>
      </c>
      <c r="F163" s="73">
        <v>10.99</v>
      </c>
      <c r="G163" s="56" t="s">
        <v>1299</v>
      </c>
      <c r="H163" s="56">
        <v>16</v>
      </c>
      <c r="I163" s="187">
        <v>0.75</v>
      </c>
      <c r="J163" s="56">
        <f>H163*I163</f>
        <v>12</v>
      </c>
      <c r="K163" s="56" t="s">
        <v>16</v>
      </c>
      <c r="L163" s="204">
        <f t="shared" si="14"/>
        <v>0.91583333333333339</v>
      </c>
    </row>
    <row r="164" spans="1:12" x14ac:dyDescent="0.35">
      <c r="A164" s="54">
        <f>VLOOKUP(C164, Inventory!A403:H1697, 2, FALSE)</f>
        <v>2326882</v>
      </c>
      <c r="B164" s="54" t="s">
        <v>2796</v>
      </c>
      <c r="C164" s="56" t="s">
        <v>1098</v>
      </c>
      <c r="D164" s="56" t="s">
        <v>485</v>
      </c>
      <c r="E164" s="56" t="s">
        <v>93</v>
      </c>
      <c r="F164" s="73">
        <v>82.39</v>
      </c>
      <c r="G164" s="56" t="s">
        <v>1294</v>
      </c>
      <c r="H164" s="56">
        <f>10*16/4</f>
        <v>40</v>
      </c>
      <c r="I164" s="187"/>
      <c r="J164" s="56"/>
      <c r="K164" s="56" t="s">
        <v>9</v>
      </c>
      <c r="L164" s="204">
        <f t="shared" ref="L164" si="25">F164/H164</f>
        <v>2.0597500000000002</v>
      </c>
    </row>
    <row r="165" spans="1:12" x14ac:dyDescent="0.35">
      <c r="A165" s="54">
        <f>VLOOKUP(C165, Inventory!A404:H1698, 2, FALSE)</f>
        <v>3010704</v>
      </c>
      <c r="B165" s="54" t="s">
        <v>2796</v>
      </c>
      <c r="C165" s="56" t="s">
        <v>1099</v>
      </c>
      <c r="D165" s="56" t="s">
        <v>485</v>
      </c>
      <c r="E165" s="56" t="s">
        <v>1090</v>
      </c>
      <c r="F165" s="73">
        <v>20.89</v>
      </c>
      <c r="G165" s="56" t="s">
        <v>1294</v>
      </c>
      <c r="H165" s="56">
        <f>10*16</f>
        <v>160</v>
      </c>
      <c r="I165" s="187">
        <v>0.15</v>
      </c>
      <c r="J165" s="56">
        <f>H165*I165</f>
        <v>24</v>
      </c>
      <c r="K165" s="56" t="s">
        <v>16</v>
      </c>
      <c r="L165" s="204">
        <f t="shared" si="14"/>
        <v>0.87041666666666673</v>
      </c>
    </row>
    <row r="166" spans="1:12" x14ac:dyDescent="0.35">
      <c r="A166" s="54">
        <f>VLOOKUP(C166, Inventory!A405:H1699, 2, FALSE)</f>
        <v>1000000933</v>
      </c>
      <c r="B166" s="54" t="s">
        <v>2796</v>
      </c>
      <c r="C166" s="56" t="s">
        <v>1100</v>
      </c>
      <c r="D166" s="56" t="s">
        <v>152</v>
      </c>
      <c r="E166" s="56" t="s">
        <v>1101</v>
      </c>
      <c r="F166" s="73">
        <v>15.99</v>
      </c>
      <c r="G166" s="56" t="s">
        <v>1294</v>
      </c>
      <c r="H166" s="56">
        <v>34</v>
      </c>
      <c r="I166" s="187">
        <v>0.6</v>
      </c>
      <c r="J166" s="56">
        <f>H166*I166</f>
        <v>20.399999999999999</v>
      </c>
      <c r="K166" s="56" t="s">
        <v>16</v>
      </c>
      <c r="L166" s="204">
        <f t="shared" si="14"/>
        <v>0.78382352941176481</v>
      </c>
    </row>
    <row r="167" spans="1:12" x14ac:dyDescent="0.35">
      <c r="A167" s="54">
        <f>VLOOKUP(C167, Inventory!A406:H1700, 2, FALSE)</f>
        <v>6366280</v>
      </c>
      <c r="B167" s="54" t="s">
        <v>2796</v>
      </c>
      <c r="C167" s="56" t="s">
        <v>1102</v>
      </c>
      <c r="D167" s="56" t="s">
        <v>1103</v>
      </c>
      <c r="E167" s="56" t="s">
        <v>93</v>
      </c>
      <c r="F167" s="73">
        <v>34.96</v>
      </c>
      <c r="G167" s="56" t="s">
        <v>1294</v>
      </c>
      <c r="H167" s="56">
        <f>10*16/2.5</f>
        <v>64</v>
      </c>
      <c r="I167" s="187"/>
      <c r="J167" s="56"/>
      <c r="K167" s="56" t="s">
        <v>9</v>
      </c>
      <c r="L167" s="204">
        <f t="shared" ref="L167:L169" si="26">F167/H167</f>
        <v>0.54625000000000001</v>
      </c>
    </row>
    <row r="168" spans="1:12" x14ac:dyDescent="0.35">
      <c r="A168" s="54">
        <f>VLOOKUP(C168, Inventory!A407:H1701, 2, FALSE)</f>
        <v>1000001036</v>
      </c>
      <c r="B168" s="54" t="s">
        <v>2796</v>
      </c>
      <c r="C168" s="56" t="s">
        <v>1104</v>
      </c>
      <c r="D168" s="56" t="s">
        <v>946</v>
      </c>
      <c r="E168" s="56" t="s">
        <v>152</v>
      </c>
      <c r="F168" s="73">
        <v>7.49</v>
      </c>
      <c r="G168" s="56" t="s">
        <v>1299</v>
      </c>
      <c r="H168" s="56">
        <v>16</v>
      </c>
      <c r="I168" s="187">
        <v>0.88</v>
      </c>
      <c r="J168" s="56">
        <f>H168*I168</f>
        <v>14.08</v>
      </c>
      <c r="K168" s="56" t="s">
        <v>16</v>
      </c>
      <c r="L168" s="204">
        <f t="shared" si="26"/>
        <v>0.46812500000000001</v>
      </c>
    </row>
    <row r="169" spans="1:12" x14ac:dyDescent="0.35">
      <c r="A169" s="54">
        <f>VLOOKUP(C169, Inventory!A408:H1702, 2, FALSE)</f>
        <v>4987004</v>
      </c>
      <c r="B169" s="54" t="s">
        <v>2796</v>
      </c>
      <c r="C169" s="56" t="s">
        <v>1105</v>
      </c>
      <c r="D169" s="56" t="s">
        <v>485</v>
      </c>
      <c r="E169" s="56" t="s">
        <v>93</v>
      </c>
      <c r="F169" s="73">
        <v>61.89</v>
      </c>
      <c r="G169" s="56" t="s">
        <v>1294</v>
      </c>
      <c r="H169" s="56">
        <f>10*16/4</f>
        <v>40</v>
      </c>
      <c r="I169" s="187">
        <v>0.88</v>
      </c>
      <c r="J169" s="56"/>
      <c r="K169" s="56" t="s">
        <v>9</v>
      </c>
      <c r="L169" s="204">
        <f t="shared" si="26"/>
        <v>1.54725</v>
      </c>
    </row>
    <row r="170" spans="1:12" x14ac:dyDescent="0.35">
      <c r="A170" s="54">
        <f>VLOOKUP(C170, Inventory!A409:H1703, 2, FALSE)</f>
        <v>3920691</v>
      </c>
      <c r="B170" s="54" t="s">
        <v>2796</v>
      </c>
      <c r="C170" s="56" t="s">
        <v>1106</v>
      </c>
      <c r="D170" s="56" t="s">
        <v>1103</v>
      </c>
      <c r="E170" s="56" t="s">
        <v>96</v>
      </c>
      <c r="F170" s="73">
        <v>70.94</v>
      </c>
      <c r="G170" s="56" t="s">
        <v>1294</v>
      </c>
      <c r="H170" s="56">
        <f>4*2.5*16</f>
        <v>160</v>
      </c>
      <c r="I170" s="187">
        <v>0.81</v>
      </c>
      <c r="J170" s="56">
        <f>H170*I170</f>
        <v>129.60000000000002</v>
      </c>
      <c r="K170" s="56" t="s">
        <v>16</v>
      </c>
      <c r="L170" s="204">
        <f t="shared" si="14"/>
        <v>0.54737654320987639</v>
      </c>
    </row>
    <row r="171" spans="1:12" x14ac:dyDescent="0.35">
      <c r="A171" s="54">
        <f>VLOOKUP(C171, Inventory!A410:H1704, 2, FALSE)</f>
        <v>6726491</v>
      </c>
      <c r="B171" s="54" t="s">
        <v>2796</v>
      </c>
      <c r="C171" s="56" t="s">
        <v>1107</v>
      </c>
      <c r="D171" s="56" t="s">
        <v>485</v>
      </c>
      <c r="E171" s="56" t="s">
        <v>1108</v>
      </c>
      <c r="F171" s="73">
        <v>65.02</v>
      </c>
      <c r="G171" s="56" t="s">
        <v>1294</v>
      </c>
      <c r="H171" s="56">
        <f>5*2*16</f>
        <v>160</v>
      </c>
      <c r="I171" s="187">
        <v>0.81</v>
      </c>
      <c r="J171" s="56">
        <f t="shared" ref="J171:J175" si="27">H171*I171</f>
        <v>129.60000000000002</v>
      </c>
      <c r="K171" s="56" t="s">
        <v>16</v>
      </c>
      <c r="L171" s="204">
        <f>F171/J171</f>
        <v>0.50169753086419744</v>
      </c>
    </row>
    <row r="172" spans="1:12" x14ac:dyDescent="0.35">
      <c r="A172" s="54">
        <f>VLOOKUP(C172, Inventory!A411:H1705, 2, FALSE)</f>
        <v>7866145</v>
      </c>
      <c r="B172" s="54" t="s">
        <v>2796</v>
      </c>
      <c r="C172" s="56" t="s">
        <v>1109</v>
      </c>
      <c r="D172" s="56" t="s">
        <v>485</v>
      </c>
      <c r="E172" s="56" t="s">
        <v>1108</v>
      </c>
      <c r="F172" s="73">
        <v>79.39</v>
      </c>
      <c r="G172" s="56" t="s">
        <v>1294</v>
      </c>
      <c r="H172" s="56">
        <f>5*2*16</f>
        <v>160</v>
      </c>
      <c r="I172" s="187">
        <v>0.81</v>
      </c>
      <c r="J172" s="56">
        <f t="shared" si="27"/>
        <v>129.60000000000002</v>
      </c>
      <c r="K172" s="56" t="s">
        <v>16</v>
      </c>
      <c r="L172" s="204">
        <f t="shared" ref="L172:L182" si="28">F172/J172</f>
        <v>0.61257716049382704</v>
      </c>
    </row>
    <row r="173" spans="1:12" x14ac:dyDescent="0.35">
      <c r="A173" s="54">
        <f>VLOOKUP(C173, Inventory!A412:H1706, 2, FALSE)</f>
        <v>6723035</v>
      </c>
      <c r="B173" s="54" t="s">
        <v>2796</v>
      </c>
      <c r="C173" s="56" t="s">
        <v>1110</v>
      </c>
      <c r="D173" s="56" t="s">
        <v>485</v>
      </c>
      <c r="E173" s="56" t="s">
        <v>1108</v>
      </c>
      <c r="F173" s="73">
        <v>55.84</v>
      </c>
      <c r="G173" s="56" t="s">
        <v>1294</v>
      </c>
      <c r="H173" s="56">
        <f>5*2*16</f>
        <v>160</v>
      </c>
      <c r="I173" s="187">
        <v>0.81</v>
      </c>
      <c r="J173" s="56">
        <f t="shared" si="27"/>
        <v>129.60000000000002</v>
      </c>
      <c r="K173" s="56" t="s">
        <v>16</v>
      </c>
      <c r="L173" s="204">
        <f t="shared" si="28"/>
        <v>0.43086419753086413</v>
      </c>
    </row>
    <row r="174" spans="1:12" x14ac:dyDescent="0.35">
      <c r="A174" s="54">
        <f>VLOOKUP(C174, Inventory!A413:H1707, 2, FALSE)</f>
        <v>6724637</v>
      </c>
      <c r="B174" s="54" t="s">
        <v>2796</v>
      </c>
      <c r="C174" s="56" t="s">
        <v>1111</v>
      </c>
      <c r="D174" s="56" t="s">
        <v>485</v>
      </c>
      <c r="E174" s="56" t="s">
        <v>1108</v>
      </c>
      <c r="F174" s="73">
        <v>50.47</v>
      </c>
      <c r="G174" s="56" t="s">
        <v>1294</v>
      </c>
      <c r="H174" s="56">
        <f>5*2*16</f>
        <v>160</v>
      </c>
      <c r="I174" s="187">
        <v>0.81</v>
      </c>
      <c r="J174" s="56">
        <f t="shared" si="27"/>
        <v>129.60000000000002</v>
      </c>
      <c r="K174" s="56" t="s">
        <v>16</v>
      </c>
      <c r="L174" s="204">
        <f t="shared" si="28"/>
        <v>0.38942901234567895</v>
      </c>
    </row>
    <row r="175" spans="1:12" x14ac:dyDescent="0.35">
      <c r="A175" s="54">
        <f>VLOOKUP(C175, Inventory!A414:H1708, 2, FALSE)</f>
        <v>1000000909</v>
      </c>
      <c r="B175" s="54" t="s">
        <v>2796</v>
      </c>
      <c r="C175" s="56" t="s">
        <v>1112</v>
      </c>
      <c r="D175" s="56" t="s">
        <v>948</v>
      </c>
      <c r="E175" s="56" t="s">
        <v>152</v>
      </c>
      <c r="F175" s="73">
        <v>2.99</v>
      </c>
      <c r="G175" s="56" t="s">
        <v>1299</v>
      </c>
      <c r="H175" s="56">
        <v>16</v>
      </c>
      <c r="I175" s="187">
        <v>0.88</v>
      </c>
      <c r="J175" s="56">
        <f t="shared" si="27"/>
        <v>14.08</v>
      </c>
      <c r="K175" s="56" t="s">
        <v>16</v>
      </c>
      <c r="L175" s="204">
        <f t="shared" si="28"/>
        <v>0.21235795454545456</v>
      </c>
    </row>
    <row r="176" spans="1:12" x14ac:dyDescent="0.35">
      <c r="A176" s="54">
        <f>VLOOKUP(C176, Inventory!A415:H1709, 2, FALSE)</f>
        <v>611657</v>
      </c>
      <c r="B176" s="54" t="s">
        <v>2796</v>
      </c>
      <c r="C176" s="56" t="s">
        <v>1113</v>
      </c>
      <c r="D176" s="56" t="s">
        <v>1114</v>
      </c>
      <c r="E176" s="56" t="s">
        <v>93</v>
      </c>
      <c r="F176" s="73">
        <v>39.380000000000003</v>
      </c>
      <c r="G176" s="56" t="s">
        <v>1294</v>
      </c>
      <c r="H176" s="64">
        <f>10*16/6</f>
        <v>26.666666666666668</v>
      </c>
      <c r="I176" s="187"/>
      <c r="J176" s="64"/>
      <c r="K176" s="56" t="s">
        <v>9</v>
      </c>
      <c r="L176" s="204">
        <f t="shared" ref="L176" si="29">F176/H176</f>
        <v>1.47675</v>
      </c>
    </row>
    <row r="177" spans="1:12" x14ac:dyDescent="0.35">
      <c r="A177" s="54" t="e">
        <f>VLOOKUP(C177, Inventory!A416:H1710, 2, FALSE)</f>
        <v>#N/A</v>
      </c>
      <c r="B177" s="54" t="s">
        <v>2796</v>
      </c>
      <c r="C177" s="56" t="s">
        <v>1115</v>
      </c>
      <c r="D177" s="56" t="s">
        <v>946</v>
      </c>
      <c r="E177" s="56"/>
      <c r="F177" s="73">
        <v>8.99</v>
      </c>
      <c r="G177" s="56" t="s">
        <v>1299</v>
      </c>
      <c r="H177" s="56">
        <v>16</v>
      </c>
      <c r="I177" s="187">
        <v>0.59</v>
      </c>
      <c r="J177" s="56">
        <f>H177*I177</f>
        <v>9.44</v>
      </c>
      <c r="K177" s="56" t="s">
        <v>16</v>
      </c>
      <c r="L177" s="204">
        <f t="shared" si="28"/>
        <v>0.95233050847457634</v>
      </c>
    </row>
    <row r="178" spans="1:12" x14ac:dyDescent="0.35">
      <c r="A178" s="54">
        <f>VLOOKUP(C178, Inventory!A417:H1711, 2, FALSE)</f>
        <v>1000000936</v>
      </c>
      <c r="B178" s="54" t="s">
        <v>2796</v>
      </c>
      <c r="C178" s="56" t="s">
        <v>1116</v>
      </c>
      <c r="D178" s="56" t="s">
        <v>152</v>
      </c>
      <c r="E178" s="56" t="s">
        <v>1117</v>
      </c>
      <c r="F178" s="73">
        <v>15.99</v>
      </c>
      <c r="G178" s="56" t="s">
        <v>1299</v>
      </c>
      <c r="H178" s="56">
        <v>16</v>
      </c>
      <c r="I178" s="187">
        <v>0.75</v>
      </c>
      <c r="J178" s="56">
        <f t="shared" ref="J178:J179" si="30">H178*I178</f>
        <v>12</v>
      </c>
      <c r="K178" s="56" t="s">
        <v>16</v>
      </c>
      <c r="L178" s="204">
        <f t="shared" si="28"/>
        <v>1.3325</v>
      </c>
    </row>
    <row r="179" spans="1:12" x14ac:dyDescent="0.35">
      <c r="A179" s="54" t="e">
        <f>VLOOKUP(C179, Inventory!A418:H1712, 2, FALSE)</f>
        <v>#N/A</v>
      </c>
      <c r="B179" s="54" t="s">
        <v>2796</v>
      </c>
      <c r="C179" s="56" t="s">
        <v>1118</v>
      </c>
      <c r="D179" s="56" t="s">
        <v>946</v>
      </c>
      <c r="E179" s="56"/>
      <c r="F179" s="73">
        <v>7.99</v>
      </c>
      <c r="G179" s="56" t="s">
        <v>1299</v>
      </c>
      <c r="H179" s="56">
        <v>16</v>
      </c>
      <c r="I179" s="187">
        <v>0.9</v>
      </c>
      <c r="J179" s="56">
        <f t="shared" si="30"/>
        <v>14.4</v>
      </c>
      <c r="K179" s="56" t="s">
        <v>16</v>
      </c>
      <c r="L179" s="204">
        <f t="shared" si="28"/>
        <v>0.55486111111111114</v>
      </c>
    </row>
    <row r="180" spans="1:12" x14ac:dyDescent="0.35">
      <c r="A180" s="54">
        <f>VLOOKUP(C180, Inventory!A419:H1713, 2, FALSE)</f>
        <v>646067</v>
      </c>
      <c r="B180" s="54" t="s">
        <v>2796</v>
      </c>
      <c r="C180" s="56" t="s">
        <v>1119</v>
      </c>
      <c r="D180" s="56" t="s">
        <v>545</v>
      </c>
      <c r="E180" s="56" t="s">
        <v>93</v>
      </c>
      <c r="F180" s="73">
        <v>60.69</v>
      </c>
      <c r="G180" s="56" t="s">
        <v>1294</v>
      </c>
      <c r="H180" s="56">
        <f>10*16/4</f>
        <v>40</v>
      </c>
      <c r="I180" s="187"/>
      <c r="J180" s="56"/>
      <c r="K180" s="56" t="s">
        <v>9</v>
      </c>
      <c r="L180" s="204">
        <f t="shared" ref="L180" si="31">F180/H180</f>
        <v>1.51725</v>
      </c>
    </row>
    <row r="181" spans="1:12" x14ac:dyDescent="0.35">
      <c r="A181" s="54">
        <f>VLOOKUP(C181, Inventory!A420:H1714, 2, FALSE)</f>
        <v>1000001037</v>
      </c>
      <c r="B181" s="54" t="s">
        <v>2796</v>
      </c>
      <c r="C181" s="56" t="s">
        <v>1120</v>
      </c>
      <c r="D181" s="56" t="s">
        <v>946</v>
      </c>
      <c r="E181" s="56" t="s">
        <v>1121</v>
      </c>
      <c r="F181" s="73">
        <v>7.99</v>
      </c>
      <c r="G181" s="56" t="s">
        <v>1299</v>
      </c>
      <c r="H181" s="56">
        <v>16</v>
      </c>
      <c r="I181" s="187">
        <v>0.9</v>
      </c>
      <c r="J181" s="56">
        <f>H181*I181</f>
        <v>14.4</v>
      </c>
      <c r="K181" s="56" t="s">
        <v>16</v>
      </c>
      <c r="L181" s="204">
        <f t="shared" si="28"/>
        <v>0.55486111111111114</v>
      </c>
    </row>
    <row r="182" spans="1:12" x14ac:dyDescent="0.35">
      <c r="A182" s="54">
        <f>VLOOKUP(C182, Inventory!A421:H1715, 2, FALSE)</f>
        <v>2249795</v>
      </c>
      <c r="B182" s="54" t="s">
        <v>2796</v>
      </c>
      <c r="C182" s="56" t="s">
        <v>1122</v>
      </c>
      <c r="D182" s="56" t="s">
        <v>1123</v>
      </c>
      <c r="E182" s="56" t="s">
        <v>1124</v>
      </c>
      <c r="F182" s="73">
        <v>54.18</v>
      </c>
      <c r="G182" s="56" t="s">
        <v>1294</v>
      </c>
      <c r="H182" s="56">
        <f>6*43</f>
        <v>258</v>
      </c>
      <c r="I182" s="187">
        <v>1</v>
      </c>
      <c r="J182" s="56">
        <f>H182*I182</f>
        <v>258</v>
      </c>
      <c r="K182" s="56" t="s">
        <v>16</v>
      </c>
      <c r="L182" s="204">
        <f t="shared" si="28"/>
        <v>0.21</v>
      </c>
    </row>
    <row r="183" spans="1:12" ht="15" thickBot="1" x14ac:dyDescent="0.4">
      <c r="A183" s="54">
        <f>VLOOKUP(C183, Inventory!A422:H1716, 2, FALSE)</f>
        <v>6561422</v>
      </c>
      <c r="B183" s="54" t="s">
        <v>2796</v>
      </c>
      <c r="C183" s="61" t="s">
        <v>1125</v>
      </c>
      <c r="D183" s="61" t="s">
        <v>485</v>
      </c>
      <c r="E183" s="61" t="s">
        <v>93</v>
      </c>
      <c r="F183" s="74">
        <v>66.64</v>
      </c>
      <c r="G183" s="61" t="s">
        <v>1294</v>
      </c>
      <c r="H183" s="61">
        <f>10*16/4</f>
        <v>40</v>
      </c>
      <c r="I183" s="190"/>
      <c r="J183" s="61"/>
      <c r="K183" s="61" t="s">
        <v>9</v>
      </c>
      <c r="L183" s="207">
        <f t="shared" ref="L183:L192" si="32">F183/H183</f>
        <v>1.6659999999999999</v>
      </c>
    </row>
    <row r="184" spans="1:12" x14ac:dyDescent="0.35">
      <c r="A184" s="54">
        <f>VLOOKUP(C184, Inventory!A423:H1717, 2, FALSE)</f>
        <v>1000001038</v>
      </c>
      <c r="B184" s="54" t="s">
        <v>2796</v>
      </c>
      <c r="C184" s="58" t="s">
        <v>1126</v>
      </c>
      <c r="D184" s="58" t="s">
        <v>946</v>
      </c>
      <c r="E184" s="58" t="s">
        <v>152</v>
      </c>
      <c r="F184" s="58">
        <v>15.99</v>
      </c>
      <c r="G184" s="58" t="s">
        <v>1299</v>
      </c>
      <c r="H184" s="58">
        <v>16</v>
      </c>
      <c r="I184" s="193"/>
      <c r="J184" s="58"/>
      <c r="K184" s="58" t="s">
        <v>16</v>
      </c>
      <c r="L184" s="208">
        <f t="shared" si="32"/>
        <v>0.99937500000000001</v>
      </c>
    </row>
    <row r="185" spans="1:12" x14ac:dyDescent="0.35">
      <c r="A185" s="54" t="e">
        <f>VLOOKUP(C185, Inventory!A424:H1718, 2, FALSE)</f>
        <v>#N/A</v>
      </c>
      <c r="B185" s="54" t="s">
        <v>2796</v>
      </c>
      <c r="C185" s="56" t="s">
        <v>1127</v>
      </c>
      <c r="D185" s="56" t="s">
        <v>1128</v>
      </c>
      <c r="E185" s="56"/>
      <c r="F185" s="56">
        <v>4.99</v>
      </c>
      <c r="G185" s="56" t="s">
        <v>1299</v>
      </c>
      <c r="H185" s="56">
        <v>16</v>
      </c>
      <c r="I185" s="194">
        <v>0.64</v>
      </c>
      <c r="J185" s="56"/>
      <c r="K185" s="56" t="s">
        <v>16</v>
      </c>
      <c r="L185" s="204">
        <f t="shared" si="32"/>
        <v>0.31187500000000001</v>
      </c>
    </row>
    <row r="186" spans="1:12" x14ac:dyDescent="0.35">
      <c r="A186" s="54">
        <f>VLOOKUP(C186, Inventory!A425:H1719, 2, FALSE)</f>
        <v>1846585</v>
      </c>
      <c r="B186" s="54" t="s">
        <v>2796</v>
      </c>
      <c r="C186" s="56" t="s">
        <v>1129</v>
      </c>
      <c r="D186" s="56" t="s">
        <v>980</v>
      </c>
      <c r="E186" s="56" t="s">
        <v>1130</v>
      </c>
      <c r="F186" s="56">
        <v>4.05</v>
      </c>
      <c r="G186" s="56" t="s">
        <v>1299</v>
      </c>
      <c r="H186" s="56">
        <v>160</v>
      </c>
      <c r="I186" s="194"/>
      <c r="J186" s="56"/>
      <c r="K186" s="56" t="s">
        <v>16</v>
      </c>
      <c r="L186" s="204">
        <f t="shared" si="32"/>
        <v>2.5312499999999998E-2</v>
      </c>
    </row>
    <row r="187" spans="1:12" x14ac:dyDescent="0.35">
      <c r="A187" s="54">
        <f>VLOOKUP(C187, Inventory!A426:H1720, 2, FALSE)</f>
        <v>1000001012</v>
      </c>
      <c r="B187" s="54" t="s">
        <v>2796</v>
      </c>
      <c r="C187" s="56" t="s">
        <v>1131</v>
      </c>
      <c r="D187" s="56" t="s">
        <v>946</v>
      </c>
      <c r="E187" s="56" t="s">
        <v>1132</v>
      </c>
      <c r="F187" s="56">
        <v>0.99</v>
      </c>
      <c r="G187" s="56" t="s">
        <v>1299</v>
      </c>
      <c r="H187" s="56">
        <v>16</v>
      </c>
      <c r="I187" s="194">
        <v>0.87</v>
      </c>
      <c r="J187" s="56"/>
      <c r="K187" s="56" t="s">
        <v>16</v>
      </c>
      <c r="L187" s="204">
        <f t="shared" si="32"/>
        <v>6.1874999999999999E-2</v>
      </c>
    </row>
    <row r="188" spans="1:12" x14ac:dyDescent="0.35">
      <c r="A188" s="54">
        <f>VLOOKUP(C188, Inventory!A427:H1721, 2, FALSE)</f>
        <v>1000001026</v>
      </c>
      <c r="B188" s="54" t="s">
        <v>2796</v>
      </c>
      <c r="C188" s="56" t="s">
        <v>1133</v>
      </c>
      <c r="D188" s="56" t="s">
        <v>946</v>
      </c>
      <c r="E188" s="56" t="s">
        <v>152</v>
      </c>
      <c r="F188" s="56">
        <v>1.79</v>
      </c>
      <c r="G188" s="56" t="s">
        <v>1299</v>
      </c>
      <c r="H188" s="56">
        <v>16</v>
      </c>
      <c r="I188" s="194"/>
      <c r="J188" s="56"/>
      <c r="K188" s="56" t="s">
        <v>16</v>
      </c>
      <c r="L188" s="204">
        <f t="shared" si="32"/>
        <v>0.111875</v>
      </c>
    </row>
    <row r="189" spans="1:12" x14ac:dyDescent="0.35">
      <c r="A189" s="54">
        <f>VLOOKUP(C189, Inventory!A428:H1722, 2, FALSE)</f>
        <v>2620615</v>
      </c>
      <c r="B189" s="54" t="s">
        <v>2796</v>
      </c>
      <c r="C189" s="56" t="s">
        <v>1134</v>
      </c>
      <c r="D189" s="56" t="s">
        <v>1135</v>
      </c>
      <c r="E189" s="56" t="s">
        <v>728</v>
      </c>
      <c r="F189" s="56">
        <v>0.9</v>
      </c>
      <c r="G189" s="56" t="s">
        <v>1299</v>
      </c>
      <c r="H189" s="56">
        <v>480</v>
      </c>
      <c r="I189" s="194"/>
      <c r="J189" s="56"/>
      <c r="K189" s="56" t="s">
        <v>16</v>
      </c>
      <c r="L189" s="204">
        <f t="shared" si="32"/>
        <v>1.8750000000000001E-3</v>
      </c>
    </row>
    <row r="190" spans="1:12" x14ac:dyDescent="0.35">
      <c r="A190" s="54">
        <f>VLOOKUP(C190, Inventory!A429:H1723, 2, FALSE)</f>
        <v>9929902</v>
      </c>
      <c r="B190" s="54" t="s">
        <v>2796</v>
      </c>
      <c r="C190" s="56" t="s">
        <v>1136</v>
      </c>
      <c r="D190" s="56" t="s">
        <v>1003</v>
      </c>
      <c r="E190" s="56" t="s">
        <v>728</v>
      </c>
      <c r="F190" s="56">
        <v>31.35</v>
      </c>
      <c r="G190" s="56" t="s">
        <v>1294</v>
      </c>
      <c r="H190" s="56">
        <v>480</v>
      </c>
      <c r="I190" s="194"/>
      <c r="J190" s="56"/>
      <c r="K190" s="56" t="s">
        <v>16</v>
      </c>
      <c r="L190" s="204">
        <f t="shared" si="32"/>
        <v>6.5312500000000009E-2</v>
      </c>
    </row>
    <row r="191" spans="1:12" x14ac:dyDescent="0.35">
      <c r="A191" s="54">
        <f>VLOOKUP(C191, Inventory!A430:H1724, 2, FALSE)</f>
        <v>4022158</v>
      </c>
      <c r="B191" s="54" t="s">
        <v>2796</v>
      </c>
      <c r="C191" s="56" t="s">
        <v>1137</v>
      </c>
      <c r="D191" s="56" t="s">
        <v>1138</v>
      </c>
      <c r="E191" s="56" t="s">
        <v>1139</v>
      </c>
      <c r="F191" s="56">
        <v>2.71</v>
      </c>
      <c r="G191" s="56" t="s">
        <v>1299</v>
      </c>
      <c r="H191" s="56">
        <v>480</v>
      </c>
      <c r="I191" s="194">
        <v>0.88</v>
      </c>
      <c r="J191" s="56"/>
      <c r="K191" s="56" t="s">
        <v>16</v>
      </c>
      <c r="L191" s="204">
        <f t="shared" si="32"/>
        <v>5.6458333333333334E-3</v>
      </c>
    </row>
    <row r="192" spans="1:12" ht="15" thickBot="1" x14ac:dyDescent="0.4">
      <c r="A192" s="54">
        <f>VLOOKUP(C192, Inventory!A431:H1725, 2, FALSE)</f>
        <v>1000000891</v>
      </c>
      <c r="B192" s="54" t="s">
        <v>2796</v>
      </c>
      <c r="C192" s="61" t="s">
        <v>1140</v>
      </c>
      <c r="D192" s="61" t="s">
        <v>152</v>
      </c>
      <c r="E192" s="61" t="s">
        <v>152</v>
      </c>
      <c r="F192" s="61">
        <v>4.5</v>
      </c>
      <c r="G192" s="61" t="s">
        <v>1299</v>
      </c>
      <c r="H192" s="61">
        <v>16</v>
      </c>
      <c r="I192" s="195"/>
      <c r="J192" s="61"/>
      <c r="K192" s="61" t="s">
        <v>16</v>
      </c>
      <c r="L192" s="207">
        <f t="shared" si="32"/>
        <v>0.28125</v>
      </c>
    </row>
    <row r="193" spans="1:12" x14ac:dyDescent="0.35">
      <c r="A193" s="54">
        <f>VLOOKUP(C193, Inventory!A432:H1726, 2, FALSE)</f>
        <v>7333362</v>
      </c>
      <c r="B193" s="54" t="s">
        <v>2797</v>
      </c>
      <c r="C193" s="58" t="s">
        <v>439</v>
      </c>
      <c r="D193" s="58" t="s">
        <v>440</v>
      </c>
      <c r="E193" s="58" t="s">
        <v>441</v>
      </c>
      <c r="F193" s="72">
        <v>85.11</v>
      </c>
      <c r="G193" s="58" t="s">
        <v>1294</v>
      </c>
      <c r="H193" s="58">
        <f>2*10*16</f>
        <v>320</v>
      </c>
      <c r="K193" s="58" t="s">
        <v>16</v>
      </c>
      <c r="L193" s="208">
        <f>F193/H193</f>
        <v>0.26596874999999998</v>
      </c>
    </row>
    <row r="194" spans="1:12" x14ac:dyDescent="0.35">
      <c r="A194" s="54">
        <f>VLOOKUP(C194, Inventory!A433:H1727, 2, FALSE)</f>
        <v>4333423</v>
      </c>
      <c r="B194" s="54" t="s">
        <v>2797</v>
      </c>
      <c r="C194" s="56" t="s">
        <v>442</v>
      </c>
      <c r="D194" s="56" t="s">
        <v>440</v>
      </c>
      <c r="E194" s="56" t="s">
        <v>441</v>
      </c>
      <c r="F194" s="73">
        <v>72.47</v>
      </c>
      <c r="G194" s="56" t="s">
        <v>1294</v>
      </c>
      <c r="H194" s="56">
        <f>2*10*16</f>
        <v>320</v>
      </c>
      <c r="K194" s="56" t="s">
        <v>16</v>
      </c>
      <c r="L194" s="204">
        <f>F194/H194</f>
        <v>0.22646875</v>
      </c>
    </row>
    <row r="195" spans="1:12" ht="15" thickBot="1" x14ac:dyDescent="0.4">
      <c r="A195" s="54">
        <f>VLOOKUP(C195, Inventory!A434:H1728, 2, FALSE)</f>
        <v>1485010</v>
      </c>
      <c r="B195" s="54" t="s">
        <v>2797</v>
      </c>
      <c r="C195" s="56" t="s">
        <v>443</v>
      </c>
      <c r="D195" s="56" t="s">
        <v>444</v>
      </c>
      <c r="E195" s="56" t="s">
        <v>445</v>
      </c>
      <c r="F195" s="73">
        <v>33.770000000000003</v>
      </c>
      <c r="G195" s="56" t="s">
        <v>1294</v>
      </c>
      <c r="H195" s="56">
        <f>6*16</f>
        <v>96</v>
      </c>
      <c r="K195" s="56" t="s">
        <v>16</v>
      </c>
      <c r="L195" s="207">
        <f>F195/H195</f>
        <v>0.35177083333333337</v>
      </c>
    </row>
    <row r="196" spans="1:12" x14ac:dyDescent="0.35">
      <c r="A196" s="54" t="e">
        <f>VLOOKUP(C196, Inventory!A435:H1729, 2, FALSE)</f>
        <v>#N/A</v>
      </c>
      <c r="B196" s="54" t="s">
        <v>2797</v>
      </c>
      <c r="C196" s="58" t="s">
        <v>446</v>
      </c>
      <c r="D196" s="58" t="s">
        <v>447</v>
      </c>
      <c r="E196" s="58" t="s">
        <v>448</v>
      </c>
      <c r="F196" s="72">
        <v>8.2899999999999991</v>
      </c>
      <c r="G196" s="58" t="s">
        <v>9</v>
      </c>
      <c r="H196" s="58">
        <v>16</v>
      </c>
      <c r="K196" s="58" t="s">
        <v>16</v>
      </c>
      <c r="L196" s="208">
        <f>F196/H196</f>
        <v>0.51812499999999995</v>
      </c>
    </row>
    <row r="197" spans="1:12" x14ac:dyDescent="0.35">
      <c r="A197" s="54" t="e">
        <f>VLOOKUP(C197, Inventory!A436:H1730, 2, FALSE)</f>
        <v>#N/A</v>
      </c>
      <c r="B197" s="54" t="s">
        <v>2797</v>
      </c>
      <c r="C197" s="56" t="s">
        <v>449</v>
      </c>
      <c r="D197" s="56" t="s">
        <v>447</v>
      </c>
      <c r="E197" s="56" t="s">
        <v>448</v>
      </c>
      <c r="F197" s="73">
        <v>15.75</v>
      </c>
      <c r="G197" s="56" t="s">
        <v>9</v>
      </c>
      <c r="H197" s="56"/>
      <c r="K197" s="56"/>
      <c r="L197" s="204" t="e">
        <f>F197/H197</f>
        <v>#DIV/0!</v>
      </c>
    </row>
    <row r="198" spans="1:12" x14ac:dyDescent="0.35">
      <c r="A198" s="54">
        <f>VLOOKUP(C198, Inventory!A437:H1731, 2, FALSE)</f>
        <v>7049554</v>
      </c>
      <c r="B198" s="54" t="s">
        <v>2797</v>
      </c>
      <c r="C198" s="56" t="s">
        <v>450</v>
      </c>
      <c r="D198" s="56" t="s">
        <v>451</v>
      </c>
      <c r="E198" s="56" t="s">
        <v>445</v>
      </c>
      <c r="F198" s="73">
        <v>71.17</v>
      </c>
      <c r="G198" s="56" t="s">
        <v>1294</v>
      </c>
      <c r="H198" s="56">
        <f>6*16</f>
        <v>96</v>
      </c>
      <c r="K198" s="56" t="s">
        <v>16</v>
      </c>
      <c r="L198" s="204">
        <f>F198/H198</f>
        <v>0.74135416666666665</v>
      </c>
    </row>
    <row r="199" spans="1:12" x14ac:dyDescent="0.35">
      <c r="A199" s="54">
        <f>VLOOKUP(C199, Inventory!A438:H1732, 2, FALSE)</f>
        <v>3925542</v>
      </c>
      <c r="B199" s="54" t="s">
        <v>2797</v>
      </c>
      <c r="C199" s="56" t="s">
        <v>452</v>
      </c>
      <c r="D199" s="56" t="s">
        <v>453</v>
      </c>
      <c r="E199" s="56" t="s">
        <v>454</v>
      </c>
      <c r="F199" s="73">
        <v>24.72</v>
      </c>
      <c r="G199" s="56" t="s">
        <v>1294</v>
      </c>
      <c r="H199" s="56">
        <f>22*16</f>
        <v>352</v>
      </c>
      <c r="K199" s="56" t="s">
        <v>16</v>
      </c>
      <c r="L199" s="204">
        <f>F199/H199</f>
        <v>7.0227272727272722E-2</v>
      </c>
    </row>
    <row r="200" spans="1:12" x14ac:dyDescent="0.35">
      <c r="A200" s="54">
        <f>VLOOKUP(C200, Inventory!A439:H1733, 2, FALSE)</f>
        <v>9333493</v>
      </c>
      <c r="B200" s="54" t="s">
        <v>2797</v>
      </c>
      <c r="C200" s="56" t="s">
        <v>455</v>
      </c>
      <c r="D200" s="56" t="s">
        <v>440</v>
      </c>
      <c r="E200" s="56" t="s">
        <v>445</v>
      </c>
      <c r="F200" s="73">
        <v>19.68</v>
      </c>
      <c r="G200" s="56" t="s">
        <v>1294</v>
      </c>
      <c r="H200" s="56">
        <f>6*16</f>
        <v>96</v>
      </c>
      <c r="K200" s="56" t="s">
        <v>16</v>
      </c>
      <c r="L200" s="204">
        <f>F200/H200</f>
        <v>0.20499999999999999</v>
      </c>
    </row>
    <row r="201" spans="1:12" ht="15" thickBot="1" x14ac:dyDescent="0.4">
      <c r="A201" s="54">
        <f>VLOOKUP(C201, Inventory!A440:H1734, 2, FALSE)</f>
        <v>9224502</v>
      </c>
      <c r="B201" s="54" t="s">
        <v>2797</v>
      </c>
      <c r="C201" s="61" t="s">
        <v>456</v>
      </c>
      <c r="D201" s="61" t="s">
        <v>451</v>
      </c>
      <c r="E201" s="61" t="s">
        <v>457</v>
      </c>
      <c r="F201" s="74">
        <v>28.54</v>
      </c>
      <c r="G201" s="61" t="s">
        <v>1294</v>
      </c>
      <c r="H201" s="61">
        <f>6*14.4</f>
        <v>86.4</v>
      </c>
      <c r="K201" s="61" t="s">
        <v>16</v>
      </c>
      <c r="L201" s="207">
        <f>F201/H201</f>
        <v>0.33032407407407405</v>
      </c>
    </row>
    <row r="202" spans="1:12" x14ac:dyDescent="0.35">
      <c r="A202" s="54" t="e">
        <f>VLOOKUP(C202, Inventory!A441:H1735, 2, FALSE)</f>
        <v>#N/A</v>
      </c>
      <c r="B202" s="54" t="s">
        <v>2797</v>
      </c>
      <c r="C202" s="58" t="s">
        <v>458</v>
      </c>
      <c r="D202" s="58" t="s">
        <v>23</v>
      </c>
      <c r="E202" s="58" t="s">
        <v>459</v>
      </c>
      <c r="F202" s="72">
        <v>47.11</v>
      </c>
      <c r="G202" s="58" t="s">
        <v>1294</v>
      </c>
      <c r="H202" s="58">
        <f>50*16</f>
        <v>800</v>
      </c>
      <c r="K202" s="58" t="s">
        <v>16</v>
      </c>
      <c r="L202" s="208">
        <f>F202/H202</f>
        <v>5.8887500000000002E-2</v>
      </c>
    </row>
    <row r="203" spans="1:12" x14ac:dyDescent="0.35">
      <c r="A203" s="54" t="e">
        <f>VLOOKUP(C203, Inventory!A442:H1736, 2, FALSE)</f>
        <v>#N/A</v>
      </c>
      <c r="B203" s="54" t="s">
        <v>2797</v>
      </c>
      <c r="C203" s="56" t="s">
        <v>460</v>
      </c>
      <c r="D203" s="56" t="s">
        <v>23</v>
      </c>
      <c r="E203" s="56" t="s">
        <v>343</v>
      </c>
      <c r="F203" s="73">
        <v>17.84</v>
      </c>
      <c r="G203" s="56" t="s">
        <v>1294</v>
      </c>
      <c r="H203" s="56">
        <f t="shared" ref="H203:H210" si="33">20*16</f>
        <v>320</v>
      </c>
      <c r="K203" s="56" t="s">
        <v>16</v>
      </c>
      <c r="L203" s="204">
        <f>F203/H203</f>
        <v>5.5750000000000001E-2</v>
      </c>
    </row>
    <row r="204" spans="1:12" x14ac:dyDescent="0.35">
      <c r="A204" s="54" t="e">
        <f>VLOOKUP(C204, Inventory!A443:H1737, 2, FALSE)</f>
        <v>#N/A</v>
      </c>
      <c r="B204" s="54" t="s">
        <v>2797</v>
      </c>
      <c r="C204" s="56" t="s">
        <v>461</v>
      </c>
      <c r="D204" s="56" t="s">
        <v>336</v>
      </c>
      <c r="E204" s="56" t="s">
        <v>343</v>
      </c>
      <c r="F204" s="73">
        <v>32.979999999999997</v>
      </c>
      <c r="G204" s="56" t="s">
        <v>1294</v>
      </c>
      <c r="H204" s="56">
        <f t="shared" si="33"/>
        <v>320</v>
      </c>
      <c r="K204" s="56" t="s">
        <v>16</v>
      </c>
      <c r="L204" s="204">
        <f>F204/H204</f>
        <v>0.10306249999999999</v>
      </c>
    </row>
    <row r="205" spans="1:12" x14ac:dyDescent="0.35">
      <c r="A205" s="54" t="e">
        <f>VLOOKUP(C205, Inventory!A444:H1738, 2, FALSE)</f>
        <v>#N/A</v>
      </c>
      <c r="B205" s="54" t="s">
        <v>2797</v>
      </c>
      <c r="C205" s="56" t="s">
        <v>462</v>
      </c>
      <c r="D205" s="56" t="s">
        <v>336</v>
      </c>
      <c r="E205" s="56" t="s">
        <v>343</v>
      </c>
      <c r="F205" s="73">
        <v>30.64</v>
      </c>
      <c r="G205" s="56" t="s">
        <v>1294</v>
      </c>
      <c r="H205" s="56">
        <f t="shared" si="33"/>
        <v>320</v>
      </c>
      <c r="K205" s="56" t="s">
        <v>16</v>
      </c>
      <c r="L205" s="204">
        <f>F205/H205</f>
        <v>9.5750000000000002E-2</v>
      </c>
    </row>
    <row r="206" spans="1:12" x14ac:dyDescent="0.35">
      <c r="A206" s="54" t="e">
        <f>VLOOKUP(C206, Inventory!A445:H1739, 2, FALSE)</f>
        <v>#N/A</v>
      </c>
      <c r="B206" s="54" t="s">
        <v>2797</v>
      </c>
      <c r="C206" s="56" t="s">
        <v>463</v>
      </c>
      <c r="D206" s="56" t="s">
        <v>336</v>
      </c>
      <c r="E206" s="56" t="s">
        <v>343</v>
      </c>
      <c r="F206" s="73">
        <v>31.27</v>
      </c>
      <c r="G206" s="56" t="s">
        <v>1294</v>
      </c>
      <c r="H206" s="56">
        <f t="shared" si="33"/>
        <v>320</v>
      </c>
      <c r="K206" s="56" t="s">
        <v>16</v>
      </c>
      <c r="L206" s="204">
        <f>F206/H206</f>
        <v>9.7718749999999993E-2</v>
      </c>
    </row>
    <row r="207" spans="1:12" x14ac:dyDescent="0.35">
      <c r="A207" s="54">
        <f>VLOOKUP(C207, Inventory!A446:H1740, 2, FALSE)</f>
        <v>3332343</v>
      </c>
      <c r="B207" s="54" t="s">
        <v>2797</v>
      </c>
      <c r="C207" s="56" t="s">
        <v>464</v>
      </c>
      <c r="D207" s="56" t="s">
        <v>23</v>
      </c>
      <c r="E207" s="56" t="s">
        <v>459</v>
      </c>
      <c r="F207" s="73">
        <v>29.23</v>
      </c>
      <c r="G207" s="56" t="s">
        <v>1294</v>
      </c>
      <c r="H207" s="56">
        <f t="shared" si="33"/>
        <v>320</v>
      </c>
      <c r="K207" s="56" t="s">
        <v>465</v>
      </c>
      <c r="L207" s="204">
        <f>F207/H207</f>
        <v>9.1343750000000001E-2</v>
      </c>
    </row>
    <row r="208" spans="1:12" x14ac:dyDescent="0.35">
      <c r="A208" s="54" t="e">
        <f>VLOOKUP(C208, Inventory!A447:H1741, 2, FALSE)</f>
        <v>#N/A</v>
      </c>
      <c r="B208" s="54" t="s">
        <v>2797</v>
      </c>
      <c r="C208" s="56" t="s">
        <v>466</v>
      </c>
      <c r="D208" s="56" t="s">
        <v>336</v>
      </c>
      <c r="E208" s="56" t="s">
        <v>343</v>
      </c>
      <c r="F208" s="73">
        <v>29.11</v>
      </c>
      <c r="G208" s="56" t="s">
        <v>1294</v>
      </c>
      <c r="H208" s="56">
        <f t="shared" si="33"/>
        <v>320</v>
      </c>
      <c r="K208" s="56" t="s">
        <v>16</v>
      </c>
      <c r="L208" s="204">
        <f>F208/H208</f>
        <v>9.0968750000000001E-2</v>
      </c>
    </row>
    <row r="209" spans="1:12" x14ac:dyDescent="0.35">
      <c r="A209" s="54" t="e">
        <f>VLOOKUP(C209, Inventory!A448:H1742, 2, FALSE)</f>
        <v>#N/A</v>
      </c>
      <c r="B209" s="54" t="s">
        <v>2797</v>
      </c>
      <c r="C209" s="56" t="s">
        <v>467</v>
      </c>
      <c r="D209" s="56" t="s">
        <v>336</v>
      </c>
      <c r="E209" s="56" t="s">
        <v>343</v>
      </c>
      <c r="F209" s="73">
        <v>27.24</v>
      </c>
      <c r="G209" s="56" t="s">
        <v>1294</v>
      </c>
      <c r="H209" s="56">
        <f t="shared" si="33"/>
        <v>320</v>
      </c>
      <c r="K209" s="56" t="s">
        <v>16</v>
      </c>
      <c r="L209" s="204">
        <f>F209/H209</f>
        <v>8.5124999999999992E-2</v>
      </c>
    </row>
    <row r="210" spans="1:12" x14ac:dyDescent="0.35">
      <c r="A210" s="54" t="e">
        <f>VLOOKUP(C210, Inventory!A449:H1743, 2, FALSE)</f>
        <v>#N/A</v>
      </c>
      <c r="B210" s="54" t="s">
        <v>2797</v>
      </c>
      <c r="C210" s="56" t="s">
        <v>468</v>
      </c>
      <c r="D210" s="56" t="s">
        <v>469</v>
      </c>
      <c r="E210" s="56" t="s">
        <v>343</v>
      </c>
      <c r="F210" s="73">
        <v>19.3</v>
      </c>
      <c r="G210" s="56" t="s">
        <v>1294</v>
      </c>
      <c r="H210" s="56">
        <f t="shared" si="33"/>
        <v>320</v>
      </c>
      <c r="K210" s="56" t="s">
        <v>16</v>
      </c>
      <c r="L210" s="204">
        <f>F210/H210</f>
        <v>6.0312500000000005E-2</v>
      </c>
    </row>
    <row r="211" spans="1:12" ht="15" thickBot="1" x14ac:dyDescent="0.4">
      <c r="A211" s="54">
        <f>VLOOKUP(C211, Inventory!A450:H1744, 2, FALSE)</f>
        <v>1000001013</v>
      </c>
      <c r="B211" s="54" t="s">
        <v>2797</v>
      </c>
      <c r="C211" s="61" t="s">
        <v>470</v>
      </c>
      <c r="D211" s="61" t="s">
        <v>152</v>
      </c>
      <c r="E211" s="61" t="s">
        <v>471</v>
      </c>
      <c r="F211" s="74">
        <v>31.2</v>
      </c>
      <c r="G211" s="61" t="s">
        <v>1294</v>
      </c>
      <c r="H211" s="61">
        <f>25*16</f>
        <v>400</v>
      </c>
      <c r="K211" s="61" t="s">
        <v>16</v>
      </c>
      <c r="L211" s="207">
        <f>F211/H211</f>
        <v>7.8E-2</v>
      </c>
    </row>
    <row r="212" spans="1:12" x14ac:dyDescent="0.35">
      <c r="A212" s="54" t="e">
        <f>VLOOKUP(C212, Inventory!A451:H1745, 2, FALSE)</f>
        <v>#N/A</v>
      </c>
      <c r="B212" s="54" t="s">
        <v>2797</v>
      </c>
      <c r="C212" s="58" t="s">
        <v>472</v>
      </c>
      <c r="D212" s="58" t="s">
        <v>473</v>
      </c>
      <c r="E212" s="58" t="s">
        <v>474</v>
      </c>
      <c r="F212" s="72">
        <v>33.340000000000003</v>
      </c>
      <c r="G212" s="58" t="s">
        <v>1294</v>
      </c>
      <c r="H212" s="58">
        <v>50</v>
      </c>
      <c r="K212" s="58" t="s">
        <v>16</v>
      </c>
      <c r="L212" s="208">
        <f>F212/H212</f>
        <v>0.66680000000000006</v>
      </c>
    </row>
    <row r="213" spans="1:12" x14ac:dyDescent="0.35">
      <c r="A213" s="54">
        <f>VLOOKUP(C213, Inventory!A452:H1746, 2, FALSE)</f>
        <v>2333508</v>
      </c>
      <c r="B213" s="54" t="s">
        <v>2797</v>
      </c>
      <c r="C213" s="56" t="s">
        <v>475</v>
      </c>
      <c r="D213" s="56" t="s">
        <v>336</v>
      </c>
      <c r="E213" s="56" t="s">
        <v>476</v>
      </c>
      <c r="F213" s="73">
        <v>74.53</v>
      </c>
      <c r="G213" s="56" t="s">
        <v>1294</v>
      </c>
      <c r="H213" s="64">
        <v>634</v>
      </c>
      <c r="K213" s="56" t="s">
        <v>16</v>
      </c>
      <c r="L213" s="204">
        <f>F213/H213</f>
        <v>0.11755520504731862</v>
      </c>
    </row>
    <row r="214" spans="1:12" x14ac:dyDescent="0.35">
      <c r="A214" s="54">
        <f>VLOOKUP(C214, Inventory!A453:H1747, 2, FALSE)</f>
        <v>5100649</v>
      </c>
      <c r="B214" s="54" t="s">
        <v>2797</v>
      </c>
      <c r="C214" s="56" t="s">
        <v>477</v>
      </c>
      <c r="D214" s="56" t="s">
        <v>478</v>
      </c>
      <c r="E214" s="56" t="s">
        <v>479</v>
      </c>
      <c r="F214" s="73">
        <v>17.22</v>
      </c>
      <c r="G214" s="56" t="s">
        <v>1294</v>
      </c>
      <c r="H214" s="56">
        <v>390</v>
      </c>
      <c r="K214" s="56" t="s">
        <v>16</v>
      </c>
      <c r="L214" s="204">
        <f>F214/H214</f>
        <v>4.4153846153846148E-2</v>
      </c>
    </row>
    <row r="215" spans="1:12" x14ac:dyDescent="0.35">
      <c r="A215" s="54">
        <f>VLOOKUP(C215, Inventory!A454:H1748, 2, FALSE)</f>
        <v>3628732</v>
      </c>
      <c r="B215" s="54" t="s">
        <v>2797</v>
      </c>
      <c r="C215" s="56" t="s">
        <v>480</v>
      </c>
      <c r="D215" s="56" t="s">
        <v>336</v>
      </c>
      <c r="E215" s="56" t="s">
        <v>179</v>
      </c>
      <c r="F215" s="73">
        <v>56</v>
      </c>
      <c r="G215" s="56" t="s">
        <v>1294</v>
      </c>
      <c r="H215" s="56">
        <v>192</v>
      </c>
      <c r="K215" s="56" t="s">
        <v>16</v>
      </c>
      <c r="L215" s="204">
        <f>F215/H215</f>
        <v>0.29166666666666669</v>
      </c>
    </row>
    <row r="216" spans="1:12" x14ac:dyDescent="0.35">
      <c r="A216" s="54">
        <f>VLOOKUP(C216, Inventory!A455:H1749, 2, FALSE)</f>
        <v>8332827</v>
      </c>
      <c r="B216" s="54" t="s">
        <v>2797</v>
      </c>
      <c r="C216" s="56" t="s">
        <v>481</v>
      </c>
      <c r="D216" s="56" t="s">
        <v>421</v>
      </c>
      <c r="E216" s="56" t="s">
        <v>479</v>
      </c>
      <c r="F216" s="73">
        <v>39.71</v>
      </c>
      <c r="G216" s="56" t="s">
        <v>1294</v>
      </c>
      <c r="H216" s="56">
        <f>6*6*16+8</f>
        <v>584</v>
      </c>
      <c r="K216" s="56" t="s">
        <v>16</v>
      </c>
      <c r="L216" s="204">
        <f>F216/H216</f>
        <v>6.7996575342465754E-2</v>
      </c>
    </row>
    <row r="217" spans="1:12" x14ac:dyDescent="0.35">
      <c r="A217" s="54">
        <f>VLOOKUP(C217, Inventory!A456:H1750, 2, FALSE)</f>
        <v>7172794</v>
      </c>
      <c r="B217" s="54" t="s">
        <v>2797</v>
      </c>
      <c r="C217" s="56" t="s">
        <v>482</v>
      </c>
      <c r="D217" s="56" t="s">
        <v>483</v>
      </c>
      <c r="E217" s="56" t="s">
        <v>479</v>
      </c>
      <c r="F217" s="73">
        <v>18.55</v>
      </c>
      <c r="G217" s="56" t="s">
        <v>1294</v>
      </c>
      <c r="H217" s="56">
        <v>444</v>
      </c>
      <c r="K217" s="56" t="s">
        <v>16</v>
      </c>
      <c r="L217" s="204">
        <f>F217/H217</f>
        <v>4.1779279279279283E-2</v>
      </c>
    </row>
    <row r="218" spans="1:12" x14ac:dyDescent="0.35">
      <c r="A218" s="54">
        <f>VLOOKUP(C218, Inventory!A457:H1751, 2, FALSE)</f>
        <v>5332044</v>
      </c>
      <c r="B218" s="54" t="s">
        <v>2797</v>
      </c>
      <c r="C218" s="56" t="s">
        <v>484</v>
      </c>
      <c r="D218" s="56" t="s">
        <v>485</v>
      </c>
      <c r="E218" s="56" t="s">
        <v>486</v>
      </c>
      <c r="F218" s="73">
        <v>32.229999999999997</v>
      </c>
      <c r="G218" s="56" t="s">
        <v>1294</v>
      </c>
      <c r="H218" s="56">
        <f>12*46</f>
        <v>552</v>
      </c>
      <c r="K218" s="56" t="s">
        <v>16</v>
      </c>
      <c r="L218" s="204">
        <f>F218/H218</f>
        <v>5.8387681159420286E-2</v>
      </c>
    </row>
    <row r="219" spans="1:12" x14ac:dyDescent="0.35">
      <c r="A219" s="54">
        <f>VLOOKUP(C219, Inventory!A458:H1752, 2, FALSE)</f>
        <v>2006625</v>
      </c>
      <c r="B219" s="54" t="s">
        <v>2797</v>
      </c>
      <c r="C219" s="56" t="s">
        <v>487</v>
      </c>
      <c r="D219" s="56" t="s">
        <v>345</v>
      </c>
      <c r="E219" s="56" t="s">
        <v>486</v>
      </c>
      <c r="F219" s="73">
        <v>22.6</v>
      </c>
      <c r="G219" s="56" t="s">
        <v>1294</v>
      </c>
      <c r="H219" s="56">
        <f>12*46</f>
        <v>552</v>
      </c>
      <c r="K219" s="56" t="s">
        <v>16</v>
      </c>
      <c r="L219" s="204">
        <f>F219/H219</f>
        <v>4.0942028985507251E-2</v>
      </c>
    </row>
    <row r="220" spans="1:12" x14ac:dyDescent="0.35">
      <c r="A220" s="54">
        <f>VLOOKUP(C220, Inventory!A459:H1753, 2, FALSE)</f>
        <v>5686472</v>
      </c>
      <c r="B220" s="54" t="s">
        <v>2797</v>
      </c>
      <c r="C220" s="56" t="s">
        <v>488</v>
      </c>
      <c r="D220" s="56" t="s">
        <v>489</v>
      </c>
      <c r="E220" s="56" t="s">
        <v>479</v>
      </c>
      <c r="F220" s="73">
        <v>26.13</v>
      </c>
      <c r="G220" s="56" t="s">
        <v>1294</v>
      </c>
      <c r="H220" s="56">
        <f>6*114</f>
        <v>684</v>
      </c>
      <c r="K220" s="56" t="s">
        <v>16</v>
      </c>
      <c r="L220" s="204">
        <f>F220/H220</f>
        <v>3.820175438596491E-2</v>
      </c>
    </row>
    <row r="221" spans="1:12" x14ac:dyDescent="0.35">
      <c r="A221" s="54">
        <f>VLOOKUP(C221, Inventory!A460:H1754, 2, FALSE)</f>
        <v>1194026</v>
      </c>
      <c r="B221" s="54" t="s">
        <v>2797</v>
      </c>
      <c r="C221" s="56" t="s">
        <v>490</v>
      </c>
      <c r="D221" s="56" t="s">
        <v>491</v>
      </c>
      <c r="E221" s="56" t="s">
        <v>479</v>
      </c>
      <c r="F221" s="73">
        <v>70.89</v>
      </c>
      <c r="G221" s="56" t="s">
        <v>1294</v>
      </c>
      <c r="H221" s="56">
        <v>786</v>
      </c>
      <c r="K221" s="56" t="s">
        <v>16</v>
      </c>
      <c r="L221" s="204">
        <f>F221/H221</f>
        <v>9.0190839694656494E-2</v>
      </c>
    </row>
    <row r="222" spans="1:12" x14ac:dyDescent="0.35">
      <c r="A222" s="54">
        <f>VLOOKUP(C222, Inventory!A461:H1755, 2, FALSE)</f>
        <v>4295622</v>
      </c>
      <c r="B222" s="54" t="s">
        <v>2797</v>
      </c>
      <c r="C222" s="56" t="s">
        <v>492</v>
      </c>
      <c r="D222" s="56" t="s">
        <v>493</v>
      </c>
      <c r="E222" s="56" t="s">
        <v>494</v>
      </c>
      <c r="F222" s="73">
        <v>44.26</v>
      </c>
      <c r="G222" s="56" t="s">
        <v>1294</v>
      </c>
      <c r="H222" s="56">
        <f>6*98</f>
        <v>588</v>
      </c>
      <c r="K222" s="56" t="s">
        <v>16</v>
      </c>
      <c r="L222" s="204">
        <f>F222/H222</f>
        <v>7.5272108843537411E-2</v>
      </c>
    </row>
    <row r="223" spans="1:12" x14ac:dyDescent="0.35">
      <c r="A223" s="54">
        <f>VLOOKUP(C223, Inventory!A462:H1756, 2, FALSE)</f>
        <v>7333461</v>
      </c>
      <c r="B223" s="54" t="s">
        <v>2797</v>
      </c>
      <c r="C223" s="56" t="s">
        <v>495</v>
      </c>
      <c r="D223" s="56" t="s">
        <v>336</v>
      </c>
      <c r="E223" s="56" t="s">
        <v>479</v>
      </c>
      <c r="F223" s="73">
        <v>50.68</v>
      </c>
      <c r="G223" s="56" t="s">
        <v>1294</v>
      </c>
      <c r="H223" s="56">
        <f>6*55</f>
        <v>330</v>
      </c>
      <c r="K223" s="56" t="s">
        <v>16</v>
      </c>
      <c r="L223" s="204">
        <f>F223/H223</f>
        <v>0.15357575757575759</v>
      </c>
    </row>
    <row r="224" spans="1:12" x14ac:dyDescent="0.35">
      <c r="A224" s="54">
        <f>VLOOKUP(C224, Inventory!A463:H1757, 2, FALSE)</f>
        <v>4242137</v>
      </c>
      <c r="B224" s="54" t="s">
        <v>2797</v>
      </c>
      <c r="C224" s="56" t="s">
        <v>496</v>
      </c>
      <c r="D224" s="56" t="s">
        <v>497</v>
      </c>
      <c r="E224" s="56" t="s">
        <v>498</v>
      </c>
      <c r="F224" s="73">
        <v>127.67</v>
      </c>
      <c r="G224" s="56" t="s">
        <v>1294</v>
      </c>
      <c r="H224" s="56">
        <v>634</v>
      </c>
      <c r="K224" s="56" t="s">
        <v>16</v>
      </c>
      <c r="L224" s="204">
        <f>F224/H224</f>
        <v>0.20137223974763407</v>
      </c>
    </row>
    <row r="225" spans="1:12" x14ac:dyDescent="0.35">
      <c r="A225" s="54">
        <f>VLOOKUP(C225, Inventory!A464:H1758, 2, FALSE)</f>
        <v>4329231</v>
      </c>
      <c r="B225" s="54" t="s">
        <v>2797</v>
      </c>
      <c r="C225" s="56" t="s">
        <v>499</v>
      </c>
      <c r="D225" s="56" t="s">
        <v>336</v>
      </c>
      <c r="E225" s="56" t="s">
        <v>479</v>
      </c>
      <c r="F225" s="73">
        <v>54.11</v>
      </c>
      <c r="G225" s="56" t="s">
        <v>1294</v>
      </c>
      <c r="H225" s="56">
        <f>6*55</f>
        <v>330</v>
      </c>
      <c r="K225" s="56" t="s">
        <v>16</v>
      </c>
      <c r="L225" s="204">
        <f>F225/H225</f>
        <v>0.16396969696969696</v>
      </c>
    </row>
    <row r="226" spans="1:12" x14ac:dyDescent="0.35">
      <c r="A226" s="54">
        <f>VLOOKUP(C226, Inventory!A465:H1759, 2, FALSE)</f>
        <v>3333812</v>
      </c>
      <c r="B226" s="54" t="s">
        <v>2797</v>
      </c>
      <c r="C226" s="56" t="s">
        <v>500</v>
      </c>
      <c r="D226" s="56" t="s">
        <v>336</v>
      </c>
      <c r="E226" s="56" t="s">
        <v>479</v>
      </c>
      <c r="F226" s="73">
        <v>51.3</v>
      </c>
      <c r="G226" s="56" t="s">
        <v>1294</v>
      </c>
      <c r="H226" s="56">
        <v>444</v>
      </c>
      <c r="K226" s="56" t="s">
        <v>16</v>
      </c>
      <c r="L226" s="204">
        <f>F226/H226</f>
        <v>0.11554054054054054</v>
      </c>
    </row>
    <row r="227" spans="1:12" x14ac:dyDescent="0.35">
      <c r="A227" s="54">
        <f>VLOOKUP(C227, Inventory!A466:H1760, 2, FALSE)</f>
        <v>1807825</v>
      </c>
      <c r="B227" s="54" t="s">
        <v>2797</v>
      </c>
      <c r="C227" s="56" t="s">
        <v>501</v>
      </c>
      <c r="D227" s="56" t="s">
        <v>79</v>
      </c>
      <c r="E227" s="56" t="s">
        <v>161</v>
      </c>
      <c r="F227" s="73">
        <v>32.97</v>
      </c>
      <c r="G227" s="56" t="s">
        <v>1294</v>
      </c>
      <c r="H227" s="56">
        <v>512</v>
      </c>
      <c r="K227" s="56" t="s">
        <v>16</v>
      </c>
      <c r="L227" s="204">
        <f>F227/H227</f>
        <v>6.4394531249999998E-2</v>
      </c>
    </row>
    <row r="228" spans="1:12" x14ac:dyDescent="0.35">
      <c r="A228" s="54" t="e">
        <f>VLOOKUP(C228, Inventory!A467:H1761, 2, FALSE)</f>
        <v>#N/A</v>
      </c>
      <c r="B228" s="54" t="s">
        <v>2797</v>
      </c>
      <c r="C228" s="56" t="s">
        <v>502</v>
      </c>
      <c r="D228" s="56" t="s">
        <v>503</v>
      </c>
      <c r="E228" s="56" t="s">
        <v>161</v>
      </c>
      <c r="F228" s="73">
        <v>19.64</v>
      </c>
      <c r="G228" s="56" t="s">
        <v>1294</v>
      </c>
      <c r="H228" s="56">
        <v>512</v>
      </c>
      <c r="K228" s="56" t="s">
        <v>16</v>
      </c>
      <c r="L228" s="204">
        <f>F228/H228</f>
        <v>3.8359375000000001E-2</v>
      </c>
    </row>
    <row r="229" spans="1:12" x14ac:dyDescent="0.35">
      <c r="A229" s="54">
        <f>VLOOKUP(C229, Inventory!A468:H1762, 2, FALSE)</f>
        <v>5262076</v>
      </c>
      <c r="B229" s="54" t="s">
        <v>2797</v>
      </c>
      <c r="C229" s="56" t="s">
        <v>504</v>
      </c>
      <c r="D229" s="56" t="s">
        <v>503</v>
      </c>
      <c r="E229" s="56" t="s">
        <v>479</v>
      </c>
      <c r="F229" s="73">
        <v>41.68</v>
      </c>
      <c r="G229" s="56" t="s">
        <v>1294</v>
      </c>
      <c r="H229" s="56">
        <f>6*102</f>
        <v>612</v>
      </c>
      <c r="K229" s="56" t="s">
        <v>16</v>
      </c>
      <c r="L229" s="204">
        <f>F229/H229</f>
        <v>6.8104575163398698E-2</v>
      </c>
    </row>
    <row r="230" spans="1:12" x14ac:dyDescent="0.35">
      <c r="A230" s="54" t="e">
        <f>VLOOKUP(C230, Inventory!A469:H1763, 2, FALSE)</f>
        <v>#N/A</v>
      </c>
      <c r="B230" s="54" t="s">
        <v>2797</v>
      </c>
      <c r="C230" s="56" t="s">
        <v>505</v>
      </c>
      <c r="D230" s="56" t="s">
        <v>506</v>
      </c>
      <c r="E230" s="56" t="s">
        <v>507</v>
      </c>
      <c r="F230" s="73">
        <v>18.760000000000002</v>
      </c>
      <c r="G230" s="56" t="s">
        <v>1294</v>
      </c>
      <c r="H230" s="56">
        <v>84</v>
      </c>
      <c r="K230" s="56" t="s">
        <v>16</v>
      </c>
      <c r="L230" s="204">
        <f>F230/H230</f>
        <v>0.22333333333333336</v>
      </c>
    </row>
    <row r="231" spans="1:12" x14ac:dyDescent="0.35">
      <c r="A231" s="54">
        <f>VLOOKUP(C231, Inventory!A470:H1764, 2, FALSE)</f>
        <v>8129468</v>
      </c>
      <c r="B231" s="54" t="s">
        <v>2797</v>
      </c>
      <c r="C231" s="56" t="s">
        <v>508</v>
      </c>
      <c r="D231" s="56" t="s">
        <v>23</v>
      </c>
      <c r="E231" s="56" t="s">
        <v>479</v>
      </c>
      <c r="F231" s="73">
        <v>30.51</v>
      </c>
      <c r="G231" s="56" t="s">
        <v>1294</v>
      </c>
      <c r="H231" s="56">
        <v>480</v>
      </c>
      <c r="K231" s="56" t="s">
        <v>16</v>
      </c>
      <c r="L231" s="204">
        <f>F231/H231</f>
        <v>6.3562500000000008E-2</v>
      </c>
    </row>
    <row r="232" spans="1:12" x14ac:dyDescent="0.35">
      <c r="A232" s="54" t="e">
        <f>VLOOKUP(C232, Inventory!A471:H1765, 2, FALSE)</f>
        <v>#N/A</v>
      </c>
      <c r="B232" s="54" t="s">
        <v>2797</v>
      </c>
      <c r="C232" s="56" t="s">
        <v>509</v>
      </c>
      <c r="D232" s="56" t="s">
        <v>510</v>
      </c>
      <c r="E232" s="56" t="s">
        <v>511</v>
      </c>
      <c r="F232" s="73">
        <v>39.799999999999997</v>
      </c>
      <c r="G232" s="56" t="s">
        <v>1294</v>
      </c>
      <c r="H232" s="56">
        <v>336</v>
      </c>
      <c r="K232" s="56" t="s">
        <v>16</v>
      </c>
      <c r="L232" s="204">
        <f>F232/H232</f>
        <v>0.11845238095238095</v>
      </c>
    </row>
    <row r="233" spans="1:12" x14ac:dyDescent="0.35">
      <c r="A233" s="54">
        <f>VLOOKUP(C233, Inventory!A472:H1766, 2, FALSE)</f>
        <v>8939652</v>
      </c>
      <c r="B233" s="54" t="s">
        <v>2797</v>
      </c>
      <c r="C233" s="56" t="s">
        <v>512</v>
      </c>
      <c r="D233" s="56" t="s">
        <v>336</v>
      </c>
      <c r="E233" s="56" t="s">
        <v>513</v>
      </c>
      <c r="F233" s="73">
        <v>27.21</v>
      </c>
      <c r="G233" s="56" t="s">
        <v>1294</v>
      </c>
      <c r="H233" s="56">
        <f>5*128</f>
        <v>640</v>
      </c>
      <c r="K233" s="56" t="s">
        <v>16</v>
      </c>
      <c r="L233" s="204">
        <f>F233/H233</f>
        <v>4.2515625000000001E-2</v>
      </c>
    </row>
    <row r="234" spans="1:12" x14ac:dyDescent="0.35">
      <c r="A234" s="54">
        <f>VLOOKUP(C234, Inventory!A473:H1767, 2, FALSE)</f>
        <v>6333504</v>
      </c>
      <c r="B234" s="54" t="s">
        <v>2797</v>
      </c>
      <c r="C234" s="56" t="s">
        <v>514</v>
      </c>
      <c r="D234" s="56" t="s">
        <v>276</v>
      </c>
      <c r="E234" s="56" t="s">
        <v>479</v>
      </c>
      <c r="F234" s="73">
        <v>45.97</v>
      </c>
      <c r="G234" s="56" t="s">
        <v>1294</v>
      </c>
      <c r="H234" s="56">
        <f>6*6*16+11</f>
        <v>587</v>
      </c>
      <c r="K234" s="56" t="s">
        <v>16</v>
      </c>
      <c r="L234" s="204">
        <f>F234/H234</f>
        <v>7.8313458262350935E-2</v>
      </c>
    </row>
    <row r="235" spans="1:12" x14ac:dyDescent="0.35">
      <c r="A235" s="54">
        <f>VLOOKUP(C235, Inventory!A474:H1768, 2, FALSE)</f>
        <v>1440890</v>
      </c>
      <c r="B235" s="54" t="s">
        <v>2797</v>
      </c>
      <c r="C235" s="56" t="s">
        <v>515</v>
      </c>
      <c r="D235" s="56" t="s">
        <v>516</v>
      </c>
      <c r="E235" s="56" t="s">
        <v>479</v>
      </c>
      <c r="F235" s="73">
        <v>97.16</v>
      </c>
      <c r="G235" s="56" t="s">
        <v>1294</v>
      </c>
      <c r="H235" s="56">
        <f>6*8*16</f>
        <v>768</v>
      </c>
      <c r="K235" s="56" t="s">
        <v>16</v>
      </c>
      <c r="L235" s="204">
        <f>F235/H235</f>
        <v>0.12651041666666665</v>
      </c>
    </row>
    <row r="236" spans="1:12" x14ac:dyDescent="0.35">
      <c r="A236" s="54">
        <f>VLOOKUP(C236, Inventory!A475:H1769, 2, FALSE)</f>
        <v>2194025</v>
      </c>
      <c r="B236" s="54" t="s">
        <v>2797</v>
      </c>
      <c r="C236" s="56" t="s">
        <v>517</v>
      </c>
      <c r="D236" s="56" t="s">
        <v>491</v>
      </c>
      <c r="E236" s="56" t="s">
        <v>479</v>
      </c>
      <c r="F236" s="73">
        <v>98.04</v>
      </c>
      <c r="G236" s="56" t="s">
        <v>1294</v>
      </c>
      <c r="H236" s="56">
        <v>786</v>
      </c>
      <c r="K236" s="56" t="s">
        <v>16</v>
      </c>
      <c r="L236" s="204">
        <f>F236/H236</f>
        <v>0.12473282442748092</v>
      </c>
    </row>
    <row r="237" spans="1:12" x14ac:dyDescent="0.35">
      <c r="A237" s="54">
        <f>VLOOKUP(C237, Inventory!A476:H1770, 2, FALSE)</f>
        <v>8327314</v>
      </c>
      <c r="B237" s="54" t="s">
        <v>2797</v>
      </c>
      <c r="C237" s="56" t="s">
        <v>518</v>
      </c>
      <c r="D237" s="56" t="s">
        <v>336</v>
      </c>
      <c r="E237" s="56" t="s">
        <v>479</v>
      </c>
      <c r="F237" s="73">
        <v>27.87</v>
      </c>
      <c r="G237" s="56" t="s">
        <v>1294</v>
      </c>
      <c r="H237" s="56">
        <f>6*7*16</f>
        <v>672</v>
      </c>
      <c r="K237" s="56" t="s">
        <v>16</v>
      </c>
      <c r="L237" s="204">
        <f>F237/H237</f>
        <v>4.1473214285714287E-2</v>
      </c>
    </row>
    <row r="238" spans="1:12" x14ac:dyDescent="0.35">
      <c r="A238" s="54">
        <f>VLOOKUP(C238, Inventory!A477:H1771, 2, FALSE)</f>
        <v>3761095</v>
      </c>
      <c r="B238" s="54" t="s">
        <v>2797</v>
      </c>
      <c r="C238" s="56" t="s">
        <v>519</v>
      </c>
      <c r="D238" s="56" t="s">
        <v>276</v>
      </c>
      <c r="E238" s="56" t="s">
        <v>479</v>
      </c>
      <c r="F238" s="73">
        <v>26.34</v>
      </c>
      <c r="G238" s="56" t="s">
        <v>1294</v>
      </c>
      <c r="H238" s="56">
        <f>6*7*16</f>
        <v>672</v>
      </c>
      <c r="K238" s="56" t="s">
        <v>16</v>
      </c>
      <c r="L238" s="204">
        <f>F238/H238</f>
        <v>3.919642857142857E-2</v>
      </c>
    </row>
    <row r="239" spans="1:12" x14ac:dyDescent="0.35">
      <c r="A239" s="54">
        <f>VLOOKUP(C239, Inventory!A478:H1772, 2, FALSE)</f>
        <v>9009986</v>
      </c>
      <c r="B239" s="54" t="s">
        <v>2797</v>
      </c>
      <c r="C239" s="56" t="s">
        <v>520</v>
      </c>
      <c r="D239" s="56" t="s">
        <v>521</v>
      </c>
      <c r="E239" s="56" t="s">
        <v>479</v>
      </c>
      <c r="F239" s="73">
        <v>40.69</v>
      </c>
      <c r="G239" s="56" t="s">
        <v>1294</v>
      </c>
      <c r="H239" s="56">
        <v>636</v>
      </c>
      <c r="K239" s="56" t="s">
        <v>16</v>
      </c>
      <c r="L239" s="204">
        <f>F239/H239</f>
        <v>6.397798742138365E-2</v>
      </c>
    </row>
    <row r="240" spans="1:12" x14ac:dyDescent="0.35">
      <c r="A240" s="54">
        <f>VLOOKUP(C240, Inventory!A479:H1773, 2, FALSE)</f>
        <v>9516956</v>
      </c>
      <c r="B240" s="54" t="s">
        <v>2797</v>
      </c>
      <c r="C240" s="56" t="s">
        <v>522</v>
      </c>
      <c r="D240" s="56" t="s">
        <v>523</v>
      </c>
      <c r="E240" s="56" t="s">
        <v>479</v>
      </c>
      <c r="F240" s="73">
        <v>30.84</v>
      </c>
      <c r="G240" s="56" t="s">
        <v>1294</v>
      </c>
      <c r="H240" s="56">
        <f>6*113</f>
        <v>678</v>
      </c>
      <c r="K240" s="56" t="s">
        <v>16</v>
      </c>
      <c r="L240" s="204">
        <f>F240/H240</f>
        <v>4.5486725663716816E-2</v>
      </c>
    </row>
    <row r="241" spans="1:12" x14ac:dyDescent="0.35">
      <c r="A241" s="54">
        <f>VLOOKUP(C241, Inventory!A480:H1774, 2, FALSE)</f>
        <v>7328503</v>
      </c>
      <c r="B241" s="54" t="s">
        <v>2797</v>
      </c>
      <c r="C241" s="56" t="s">
        <v>524</v>
      </c>
      <c r="D241" s="56" t="s">
        <v>489</v>
      </c>
      <c r="E241" s="56" t="s">
        <v>479</v>
      </c>
      <c r="F241" s="73">
        <v>25.62</v>
      </c>
      <c r="G241" s="56" t="s">
        <v>1294</v>
      </c>
      <c r="H241" s="56">
        <f>6*6*16+10</f>
        <v>586</v>
      </c>
      <c r="K241" s="56" t="s">
        <v>16</v>
      </c>
      <c r="L241" s="204">
        <f>F241/H241</f>
        <v>4.3720136518771331E-2</v>
      </c>
    </row>
    <row r="242" spans="1:12" x14ac:dyDescent="0.35">
      <c r="A242" s="54">
        <f>VLOOKUP(C242, Inventory!A481:H1775, 2, FALSE)</f>
        <v>2698801</v>
      </c>
      <c r="B242" s="54" t="s">
        <v>2797</v>
      </c>
      <c r="C242" s="56" t="s">
        <v>525</v>
      </c>
      <c r="D242" s="56" t="s">
        <v>336</v>
      </c>
      <c r="E242" s="56" t="s">
        <v>526</v>
      </c>
      <c r="F242" s="73">
        <v>14.59</v>
      </c>
      <c r="G242" s="56" t="s">
        <v>1294</v>
      </c>
      <c r="H242" s="56">
        <f>2*128</f>
        <v>256</v>
      </c>
      <c r="K242" s="56" t="s">
        <v>16</v>
      </c>
      <c r="L242" s="204">
        <f>F242/H242</f>
        <v>5.6992187499999999E-2</v>
      </c>
    </row>
    <row r="243" spans="1:12" x14ac:dyDescent="0.35">
      <c r="A243" s="54">
        <f>VLOOKUP(C243, Inventory!A482:H1776, 2, FALSE)</f>
        <v>9261892</v>
      </c>
      <c r="B243" s="54" t="s">
        <v>2797</v>
      </c>
      <c r="C243" s="56" t="s">
        <v>527</v>
      </c>
      <c r="D243" s="56" t="s">
        <v>503</v>
      </c>
      <c r="E243" s="56" t="s">
        <v>479</v>
      </c>
      <c r="F243" s="73">
        <v>26.22</v>
      </c>
      <c r="G243" s="56" t="s">
        <v>1294</v>
      </c>
      <c r="H243" s="56">
        <v>600</v>
      </c>
      <c r="K243" s="56" t="s">
        <v>16</v>
      </c>
      <c r="L243" s="204">
        <f>F243/H243</f>
        <v>4.3699999999999996E-2</v>
      </c>
    </row>
    <row r="244" spans="1:12" x14ac:dyDescent="0.35">
      <c r="A244" s="54">
        <f>VLOOKUP(C244, Inventory!A483:H1777, 2, FALSE)</f>
        <v>5961412</v>
      </c>
      <c r="B244" s="54" t="s">
        <v>2797</v>
      </c>
      <c r="C244" s="56" t="s">
        <v>528</v>
      </c>
      <c r="D244" s="56" t="s">
        <v>503</v>
      </c>
      <c r="E244" s="56" t="s">
        <v>479</v>
      </c>
      <c r="F244" s="73">
        <v>24.58</v>
      </c>
      <c r="G244" s="56" t="s">
        <v>1294</v>
      </c>
      <c r="H244" s="56">
        <f>6*6*16+4</f>
        <v>580</v>
      </c>
      <c r="K244" s="56" t="s">
        <v>16</v>
      </c>
      <c r="L244" s="204">
        <f>F244/H244</f>
        <v>4.2379310344827587E-2</v>
      </c>
    </row>
    <row r="245" spans="1:12" x14ac:dyDescent="0.35">
      <c r="A245" s="54">
        <f>VLOOKUP(C245, Inventory!A484:H1778, 2, FALSE)</f>
        <v>8329773</v>
      </c>
      <c r="B245" s="54" t="s">
        <v>2797</v>
      </c>
      <c r="C245" s="56" t="s">
        <v>529</v>
      </c>
      <c r="D245" s="56" t="s">
        <v>489</v>
      </c>
      <c r="E245" s="56" t="s">
        <v>479</v>
      </c>
      <c r="F245" s="73">
        <v>22.93</v>
      </c>
      <c r="G245" s="56" t="s">
        <v>1294</v>
      </c>
      <c r="H245" s="56">
        <f>6*6*16+6</f>
        <v>582</v>
      </c>
      <c r="K245" s="56" t="s">
        <v>16</v>
      </c>
      <c r="L245" s="204">
        <f>F245/H245</f>
        <v>3.9398625429553268E-2</v>
      </c>
    </row>
    <row r="246" spans="1:12" x14ac:dyDescent="0.35">
      <c r="A246" s="54">
        <f>VLOOKUP(C246, Inventory!A485:H1779, 2, FALSE)</f>
        <v>3367851</v>
      </c>
      <c r="B246" s="54" t="s">
        <v>2797</v>
      </c>
      <c r="C246" s="56" t="s">
        <v>530</v>
      </c>
      <c r="D246" s="56" t="s">
        <v>23</v>
      </c>
      <c r="E246" s="56" t="s">
        <v>479</v>
      </c>
      <c r="F246" s="73">
        <v>39.56</v>
      </c>
      <c r="G246" s="56" t="s">
        <v>1294</v>
      </c>
      <c r="H246" s="56">
        <f>6*6*16+6</f>
        <v>582</v>
      </c>
      <c r="K246" s="56" t="s">
        <v>16</v>
      </c>
      <c r="L246" s="204">
        <f>F246/H246</f>
        <v>6.7972508591065295E-2</v>
      </c>
    </row>
    <row r="247" spans="1:12" x14ac:dyDescent="0.35">
      <c r="A247" s="54">
        <f>VLOOKUP(C247, Inventory!A486:H1780, 2, FALSE)</f>
        <v>2330173</v>
      </c>
      <c r="B247" s="54" t="s">
        <v>2797</v>
      </c>
      <c r="C247" s="56" t="s">
        <v>531</v>
      </c>
      <c r="D247" s="56" t="s">
        <v>79</v>
      </c>
      <c r="E247" s="56" t="s">
        <v>479</v>
      </c>
      <c r="F247" s="73">
        <v>28.02</v>
      </c>
      <c r="G247" s="56" t="s">
        <v>1294</v>
      </c>
      <c r="H247" s="56">
        <f>6*6*16+10</f>
        <v>586</v>
      </c>
      <c r="K247" s="56" t="s">
        <v>16</v>
      </c>
      <c r="L247" s="204">
        <f>F247/H247</f>
        <v>4.7815699658703067E-2</v>
      </c>
    </row>
    <row r="248" spans="1:12" x14ac:dyDescent="0.35">
      <c r="A248" s="54">
        <f>VLOOKUP(C248, Inventory!A487:H1781, 2, FALSE)</f>
        <v>2329431</v>
      </c>
      <c r="B248" s="54" t="s">
        <v>2797</v>
      </c>
      <c r="C248" s="56" t="s">
        <v>532</v>
      </c>
      <c r="D248" s="56" t="s">
        <v>79</v>
      </c>
      <c r="E248" s="56" t="s">
        <v>479</v>
      </c>
      <c r="F248" s="73">
        <v>38.21</v>
      </c>
      <c r="G248" s="56" t="s">
        <v>1294</v>
      </c>
      <c r="H248" s="56">
        <f>6*6*16+15</f>
        <v>591</v>
      </c>
      <c r="K248" s="56" t="s">
        <v>16</v>
      </c>
      <c r="L248" s="204">
        <f>F248/H248</f>
        <v>6.4653130287648061E-2</v>
      </c>
    </row>
    <row r="249" spans="1:12" x14ac:dyDescent="0.35">
      <c r="A249" s="54">
        <f>VLOOKUP(C249, Inventory!A488:H1782, 2, FALSE)</f>
        <v>9330028</v>
      </c>
      <c r="B249" s="54" t="s">
        <v>2797</v>
      </c>
      <c r="C249" s="56" t="s">
        <v>533</v>
      </c>
      <c r="D249" s="56" t="s">
        <v>336</v>
      </c>
      <c r="E249" s="56" t="s">
        <v>479</v>
      </c>
      <c r="F249" s="73">
        <v>26.28</v>
      </c>
      <c r="G249" s="56" t="s">
        <v>1294</v>
      </c>
      <c r="H249" s="56">
        <f>6*6*16+10</f>
        <v>586</v>
      </c>
      <c r="K249" s="56" t="s">
        <v>16</v>
      </c>
      <c r="L249" s="204">
        <f>F249/H249</f>
        <v>4.4846416382252563E-2</v>
      </c>
    </row>
    <row r="250" spans="1:12" x14ac:dyDescent="0.35">
      <c r="A250" s="54">
        <f>VLOOKUP(C250, Inventory!A489:H1783, 2, FALSE)</f>
        <v>3035474</v>
      </c>
      <c r="B250" s="54" t="s">
        <v>2797</v>
      </c>
      <c r="C250" s="56" t="s">
        <v>534</v>
      </c>
      <c r="D250" s="56" t="s">
        <v>535</v>
      </c>
      <c r="E250" s="56" t="s">
        <v>479</v>
      </c>
      <c r="F250" s="73">
        <v>26.84</v>
      </c>
      <c r="G250" s="56" t="s">
        <v>1294</v>
      </c>
      <c r="H250" s="56">
        <f>6*6*16+9</f>
        <v>585</v>
      </c>
      <c r="K250" s="56" t="s">
        <v>16</v>
      </c>
      <c r="L250" s="204">
        <f>F250/H250</f>
        <v>4.5880341880341881E-2</v>
      </c>
    </row>
    <row r="251" spans="1:12" x14ac:dyDescent="0.35">
      <c r="A251" s="54" t="e">
        <f>VLOOKUP(C251, Inventory!A490:H1784, 2, FALSE)</f>
        <v>#N/A</v>
      </c>
      <c r="B251" s="54" t="s">
        <v>2797</v>
      </c>
      <c r="C251" s="56" t="s">
        <v>536</v>
      </c>
      <c r="D251" s="56" t="s">
        <v>75</v>
      </c>
      <c r="E251" s="56" t="s">
        <v>537</v>
      </c>
      <c r="F251" s="73">
        <v>54.93</v>
      </c>
      <c r="G251" s="56" t="s">
        <v>1294</v>
      </c>
      <c r="H251" s="56">
        <v>336</v>
      </c>
      <c r="K251" s="56" t="s">
        <v>16</v>
      </c>
      <c r="L251" s="204">
        <f>F251/H251</f>
        <v>0.16348214285714285</v>
      </c>
    </row>
    <row r="252" spans="1:12" ht="15" thickBot="1" x14ac:dyDescent="0.4">
      <c r="A252" s="54" t="e">
        <f>VLOOKUP(C252, Inventory!A491:H1785, 2, FALSE)</f>
        <v>#N/A</v>
      </c>
      <c r="B252" s="54" t="s">
        <v>2797</v>
      </c>
      <c r="C252" s="61" t="s">
        <v>538</v>
      </c>
      <c r="D252" s="61" t="s">
        <v>539</v>
      </c>
      <c r="E252" s="61" t="s">
        <v>540</v>
      </c>
      <c r="F252" s="74">
        <v>35.950000000000003</v>
      </c>
      <c r="G252" s="61" t="s">
        <v>1294</v>
      </c>
      <c r="H252" s="61">
        <v>288</v>
      </c>
      <c r="K252" s="61" t="s">
        <v>16</v>
      </c>
      <c r="L252" s="207">
        <f>F252/H252</f>
        <v>0.1248263888888889</v>
      </c>
    </row>
    <row r="253" spans="1:12" x14ac:dyDescent="0.35">
      <c r="A253" s="54" t="e">
        <f>VLOOKUP(C253, Inventory!A492:H1786, 2, FALSE)</f>
        <v>#N/A</v>
      </c>
      <c r="B253" s="54" t="s">
        <v>2797</v>
      </c>
      <c r="C253" s="45" t="s">
        <v>541</v>
      </c>
      <c r="D253" s="45" t="s">
        <v>542</v>
      </c>
      <c r="E253" s="45" t="s">
        <v>543</v>
      </c>
      <c r="F253" s="108">
        <v>34.99</v>
      </c>
      <c r="G253" s="45" t="s">
        <v>1294</v>
      </c>
      <c r="H253" s="45">
        <v>80</v>
      </c>
      <c r="K253" s="45" t="s">
        <v>16</v>
      </c>
      <c r="L253" s="208">
        <f>F253/H253</f>
        <v>0.43737500000000001</v>
      </c>
    </row>
    <row r="254" spans="1:12" x14ac:dyDescent="0.35">
      <c r="A254" s="54" t="e">
        <f>VLOOKUP(C254, Inventory!A493:H1787, 2, FALSE)</f>
        <v>#N/A</v>
      </c>
      <c r="B254" s="54" t="s">
        <v>2797</v>
      </c>
      <c r="C254" s="56" t="s">
        <v>544</v>
      </c>
      <c r="D254" s="56" t="s">
        <v>545</v>
      </c>
      <c r="E254" s="56" t="s">
        <v>543</v>
      </c>
      <c r="F254" s="73">
        <v>49.92</v>
      </c>
      <c r="G254" s="56" t="s">
        <v>1294</v>
      </c>
      <c r="H254" s="56">
        <v>80</v>
      </c>
      <c r="K254" s="56" t="s">
        <v>16</v>
      </c>
      <c r="L254" s="204">
        <f>F254/H254</f>
        <v>0.624</v>
      </c>
    </row>
    <row r="255" spans="1:12" x14ac:dyDescent="0.35">
      <c r="A255" s="54">
        <f>VLOOKUP(C255, Inventory!A494:H1788, 2, FALSE)</f>
        <v>9520412</v>
      </c>
      <c r="B255" s="54" t="s">
        <v>2797</v>
      </c>
      <c r="C255" s="56" t="s">
        <v>546</v>
      </c>
      <c r="D255" s="56" t="s">
        <v>547</v>
      </c>
      <c r="E255" s="56" t="s">
        <v>93</v>
      </c>
      <c r="F255" s="73">
        <v>25.55</v>
      </c>
      <c r="G255" s="56" t="s">
        <v>1294</v>
      </c>
      <c r="H255" s="56">
        <v>160</v>
      </c>
      <c r="K255" s="56" t="s">
        <v>16</v>
      </c>
      <c r="L255" s="204">
        <f>F255/H255</f>
        <v>0.15968750000000001</v>
      </c>
    </row>
    <row r="256" spans="1:12" x14ac:dyDescent="0.35">
      <c r="A256" s="54">
        <f>VLOOKUP(C256, Inventory!A495:H1789, 2, FALSE)</f>
        <v>7184807</v>
      </c>
      <c r="B256" s="54" t="s">
        <v>2797</v>
      </c>
      <c r="C256" s="56" t="s">
        <v>548</v>
      </c>
      <c r="D256" s="56" t="s">
        <v>549</v>
      </c>
      <c r="E256" s="56" t="s">
        <v>93</v>
      </c>
      <c r="F256" s="73">
        <v>20.3</v>
      </c>
      <c r="G256" s="56" t="s">
        <v>1294</v>
      </c>
      <c r="H256" s="56">
        <v>160</v>
      </c>
      <c r="K256" s="56" t="s">
        <v>16</v>
      </c>
      <c r="L256" s="204">
        <f>F256/H256</f>
        <v>0.12687500000000002</v>
      </c>
    </row>
    <row r="257" spans="1:12" x14ac:dyDescent="0.35">
      <c r="A257" s="54" t="e">
        <f>VLOOKUP(C257, Inventory!A496:H1790, 2, FALSE)</f>
        <v>#N/A</v>
      </c>
      <c r="B257" s="54" t="s">
        <v>2797</v>
      </c>
      <c r="C257" s="56" t="s">
        <v>550</v>
      </c>
      <c r="D257" s="56" t="s">
        <v>545</v>
      </c>
      <c r="E257" s="56" t="s">
        <v>543</v>
      </c>
      <c r="F257" s="73">
        <v>35.659999999999997</v>
      </c>
      <c r="G257" s="56" t="s">
        <v>1294</v>
      </c>
      <c r="H257" s="56">
        <v>80</v>
      </c>
      <c r="K257" s="56" t="s">
        <v>16</v>
      </c>
      <c r="L257" s="204">
        <f>F257/H257</f>
        <v>0.44574999999999998</v>
      </c>
    </row>
    <row r="258" spans="1:12" x14ac:dyDescent="0.35">
      <c r="A258" s="54" t="e">
        <f>VLOOKUP(C258, Inventory!A497:H1791, 2, FALSE)</f>
        <v>#N/A</v>
      </c>
      <c r="B258" s="54" t="s">
        <v>2797</v>
      </c>
      <c r="C258" s="56" t="s">
        <v>551</v>
      </c>
      <c r="D258" s="56" t="s">
        <v>545</v>
      </c>
      <c r="E258" s="56" t="s">
        <v>552</v>
      </c>
      <c r="F258" s="73">
        <v>50.04</v>
      </c>
      <c r="G258" s="56" t="s">
        <v>1294</v>
      </c>
      <c r="H258" s="56">
        <v>360</v>
      </c>
      <c r="K258" s="56" t="s">
        <v>16</v>
      </c>
      <c r="L258" s="204">
        <f>F258/H258</f>
        <v>0.13899999999999998</v>
      </c>
    </row>
    <row r="259" spans="1:12" x14ac:dyDescent="0.35">
      <c r="A259" s="54" t="e">
        <f>VLOOKUP(C259, Inventory!A498:H1792, 2, FALSE)</f>
        <v>#N/A</v>
      </c>
      <c r="B259" s="54" t="s">
        <v>2797</v>
      </c>
      <c r="C259" s="56" t="s">
        <v>553</v>
      </c>
      <c r="D259" s="56" t="s">
        <v>545</v>
      </c>
      <c r="E259" s="56" t="s">
        <v>355</v>
      </c>
      <c r="F259" s="73">
        <v>51.88</v>
      </c>
      <c r="G259" s="56" t="s">
        <v>1294</v>
      </c>
      <c r="H259" s="56">
        <v>384</v>
      </c>
      <c r="K259" s="56" t="s">
        <v>16</v>
      </c>
      <c r="L259" s="204">
        <f>F259/H259</f>
        <v>0.13510416666666666</v>
      </c>
    </row>
    <row r="260" spans="1:12" ht="15" thickBot="1" x14ac:dyDescent="0.4">
      <c r="A260" s="54" t="e">
        <f>VLOOKUP(C260, Inventory!A499:H1793, 2, FALSE)</f>
        <v>#N/A</v>
      </c>
      <c r="B260" s="54" t="s">
        <v>2797</v>
      </c>
      <c r="C260" s="61" t="s">
        <v>554</v>
      </c>
      <c r="D260" s="61" t="s">
        <v>79</v>
      </c>
      <c r="E260" s="61" t="s">
        <v>543</v>
      </c>
      <c r="F260" s="74">
        <v>26.26</v>
      </c>
      <c r="G260" s="61" t="s">
        <v>1294</v>
      </c>
      <c r="H260" s="61">
        <v>80</v>
      </c>
      <c r="K260" s="61" t="s">
        <v>16</v>
      </c>
      <c r="L260" s="207">
        <f>F260/H260</f>
        <v>0.32825000000000004</v>
      </c>
    </row>
    <row r="261" spans="1:12" x14ac:dyDescent="0.35">
      <c r="A261" s="54">
        <f>VLOOKUP(C261, Inventory!A500:H1794, 2, FALSE)</f>
        <v>761361</v>
      </c>
      <c r="B261" s="54" t="s">
        <v>2797</v>
      </c>
      <c r="C261" s="104" t="s">
        <v>555</v>
      </c>
      <c r="D261" s="104" t="s">
        <v>336</v>
      </c>
      <c r="E261" s="104" t="s">
        <v>556</v>
      </c>
      <c r="F261" s="105">
        <v>9.2799999999999994</v>
      </c>
      <c r="G261" s="104" t="s">
        <v>9</v>
      </c>
      <c r="H261" s="104">
        <v>32</v>
      </c>
      <c r="K261" s="104" t="s">
        <v>16</v>
      </c>
      <c r="L261" s="210">
        <f>F261/H261</f>
        <v>0.28999999999999998</v>
      </c>
    </row>
    <row r="262" spans="1:12" ht="15" thickBot="1" x14ac:dyDescent="0.4">
      <c r="A262" s="54">
        <f>VLOOKUP(C262, Inventory!A501:H1795, 2, FALSE)</f>
        <v>761551</v>
      </c>
      <c r="B262" s="54" t="s">
        <v>2797</v>
      </c>
      <c r="C262" s="61" t="s">
        <v>557</v>
      </c>
      <c r="D262" s="61" t="s">
        <v>336</v>
      </c>
      <c r="E262" s="61" t="s">
        <v>558</v>
      </c>
      <c r="F262" s="74">
        <v>5.53</v>
      </c>
      <c r="G262" s="61" t="s">
        <v>9</v>
      </c>
      <c r="H262" s="61">
        <v>16</v>
      </c>
      <c r="K262" s="61" t="s">
        <v>16</v>
      </c>
      <c r="L262" s="207">
        <f>F262/H262</f>
        <v>0.34562500000000002</v>
      </c>
    </row>
    <row r="263" spans="1:12" x14ac:dyDescent="0.35">
      <c r="A263" s="54">
        <f>VLOOKUP(C263, Inventory!A502:H1796, 2, FALSE)</f>
        <v>761585</v>
      </c>
      <c r="B263" s="54" t="s">
        <v>2797</v>
      </c>
      <c r="C263" s="45" t="s">
        <v>559</v>
      </c>
      <c r="D263" s="45" t="s">
        <v>336</v>
      </c>
      <c r="E263" s="45" t="s">
        <v>558</v>
      </c>
      <c r="F263" s="108">
        <v>5.84</v>
      </c>
      <c r="G263" s="45" t="s">
        <v>9</v>
      </c>
      <c r="H263" s="45">
        <v>16</v>
      </c>
      <c r="K263" s="45" t="s">
        <v>16</v>
      </c>
      <c r="L263" s="208">
        <f>F263/H263</f>
        <v>0.36499999999999999</v>
      </c>
    </row>
    <row r="264" spans="1:12" x14ac:dyDescent="0.35">
      <c r="A264" s="54">
        <f>VLOOKUP(C264, Inventory!A503:H1797, 2, FALSE)</f>
        <v>761635</v>
      </c>
      <c r="B264" s="54" t="s">
        <v>2797</v>
      </c>
      <c r="C264" s="56" t="s">
        <v>560</v>
      </c>
      <c r="D264" s="56" t="s">
        <v>336</v>
      </c>
      <c r="E264" s="56" t="s">
        <v>558</v>
      </c>
      <c r="F264" s="73">
        <v>10.199999999999999</v>
      </c>
      <c r="G264" s="56" t="s">
        <v>9</v>
      </c>
      <c r="H264" s="56">
        <v>16</v>
      </c>
      <c r="K264" s="56" t="s">
        <v>16</v>
      </c>
      <c r="L264" s="204">
        <f>F264/H264</f>
        <v>0.63749999999999996</v>
      </c>
    </row>
    <row r="265" spans="1:12" ht="15" thickBot="1" x14ac:dyDescent="0.4">
      <c r="A265" s="54">
        <f>VLOOKUP(C265, Inventory!A504:H1798, 2, FALSE)</f>
        <v>761346</v>
      </c>
      <c r="B265" s="54" t="s">
        <v>2797</v>
      </c>
      <c r="C265" s="61" t="s">
        <v>561</v>
      </c>
      <c r="D265" s="61" t="s">
        <v>336</v>
      </c>
      <c r="E265" s="61" t="s">
        <v>562</v>
      </c>
      <c r="F265" s="74">
        <v>10.4</v>
      </c>
      <c r="G265" s="61" t="s">
        <v>9</v>
      </c>
      <c r="H265" s="61">
        <v>128</v>
      </c>
      <c r="K265" s="61" t="s">
        <v>16</v>
      </c>
      <c r="L265" s="207">
        <f>F265/H265</f>
        <v>8.1250000000000003E-2</v>
      </c>
    </row>
    <row r="266" spans="1:12" x14ac:dyDescent="0.35">
      <c r="A266" s="54" t="e">
        <f>VLOOKUP(C266, Inventory!A505:H1799, 2, FALSE)</f>
        <v>#N/A</v>
      </c>
      <c r="B266" s="54" t="s">
        <v>2797</v>
      </c>
      <c r="C266" s="45" t="s">
        <v>563</v>
      </c>
      <c r="D266" s="45" t="s">
        <v>564</v>
      </c>
      <c r="E266" s="45" t="s">
        <v>565</v>
      </c>
      <c r="F266" s="108">
        <v>20.3</v>
      </c>
      <c r="G266" s="45" t="s">
        <v>1294</v>
      </c>
      <c r="H266" s="45">
        <v>640</v>
      </c>
      <c r="K266" s="45" t="s">
        <v>16</v>
      </c>
      <c r="L266" s="208">
        <f>F266/H266</f>
        <v>3.1718750000000004E-2</v>
      </c>
    </row>
    <row r="267" spans="1:12" x14ac:dyDescent="0.35">
      <c r="A267" s="54">
        <f>VLOOKUP(C267, Inventory!A506:H1800, 2, FALSE)</f>
        <v>6302301</v>
      </c>
      <c r="B267" s="54" t="s">
        <v>2797</v>
      </c>
      <c r="C267" s="56" t="s">
        <v>566</v>
      </c>
      <c r="D267" s="56" t="s">
        <v>567</v>
      </c>
      <c r="E267" s="56" t="s">
        <v>182</v>
      </c>
      <c r="F267" s="73">
        <v>19.600000000000001</v>
      </c>
      <c r="G267" s="56" t="s">
        <v>1294</v>
      </c>
      <c r="H267" s="56">
        <v>400</v>
      </c>
      <c r="K267" s="56" t="s">
        <v>16</v>
      </c>
      <c r="L267" s="204">
        <f>F267/H267</f>
        <v>4.9000000000000002E-2</v>
      </c>
    </row>
    <row r="268" spans="1:12" x14ac:dyDescent="0.35">
      <c r="A268" s="54">
        <f>VLOOKUP(C268, Inventory!A507:H1801, 2, FALSE)</f>
        <v>9953555</v>
      </c>
      <c r="B268" s="54" t="s">
        <v>2797</v>
      </c>
      <c r="C268" s="56" t="s">
        <v>568</v>
      </c>
      <c r="D268" s="56" t="s">
        <v>569</v>
      </c>
      <c r="E268" s="56" t="s">
        <v>459</v>
      </c>
      <c r="F268" s="73">
        <v>28.1</v>
      </c>
      <c r="G268" s="56" t="s">
        <v>1294</v>
      </c>
      <c r="H268" s="56">
        <v>800</v>
      </c>
      <c r="K268" s="56" t="s">
        <v>16</v>
      </c>
      <c r="L268" s="204">
        <f>F268/H268</f>
        <v>3.5125000000000003E-2</v>
      </c>
    </row>
    <row r="269" spans="1:12" x14ac:dyDescent="0.35">
      <c r="A269" s="54">
        <f>VLOOKUP(C269, Inventory!A508:H1802, 2, FALSE)</f>
        <v>3005600</v>
      </c>
      <c r="B269" s="54" t="s">
        <v>2797</v>
      </c>
      <c r="C269" s="56" t="s">
        <v>570</v>
      </c>
      <c r="D269" s="56" t="s">
        <v>571</v>
      </c>
      <c r="E269" s="56" t="s">
        <v>459</v>
      </c>
      <c r="F269" s="73">
        <v>15.4</v>
      </c>
      <c r="G269" s="56" t="s">
        <v>1294</v>
      </c>
      <c r="H269" s="56">
        <v>800</v>
      </c>
      <c r="K269" s="56" t="s">
        <v>16</v>
      </c>
      <c r="L269" s="204">
        <f>F269/H269</f>
        <v>1.925E-2</v>
      </c>
    </row>
    <row r="270" spans="1:12" x14ac:dyDescent="0.35">
      <c r="A270" s="54" t="e">
        <f>VLOOKUP(C270, Inventory!A509:H1803, 2, FALSE)</f>
        <v>#N/A</v>
      </c>
      <c r="B270" s="54" t="s">
        <v>2797</v>
      </c>
      <c r="C270" s="56" t="s">
        <v>572</v>
      </c>
      <c r="D270" s="56" t="s">
        <v>571</v>
      </c>
      <c r="E270" s="56" t="s">
        <v>459</v>
      </c>
      <c r="F270" s="73">
        <v>14.2</v>
      </c>
      <c r="G270" s="56" t="s">
        <v>1294</v>
      </c>
      <c r="H270" s="56">
        <v>800</v>
      </c>
      <c r="K270" s="56" t="s">
        <v>16</v>
      </c>
      <c r="L270" s="204">
        <f>F270/H270</f>
        <v>1.7749999999999998E-2</v>
      </c>
    </row>
    <row r="271" spans="1:12" x14ac:dyDescent="0.35">
      <c r="A271" s="54">
        <f>VLOOKUP(C271, Inventory!A510:H1804, 2, FALSE)</f>
        <v>3079258</v>
      </c>
      <c r="B271" s="54" t="s">
        <v>2797</v>
      </c>
      <c r="C271" s="56" t="s">
        <v>573</v>
      </c>
      <c r="D271" s="56" t="s">
        <v>571</v>
      </c>
      <c r="E271" s="56" t="s">
        <v>459</v>
      </c>
      <c r="F271" s="73">
        <v>12.9</v>
      </c>
      <c r="G271" s="56" t="s">
        <v>1294</v>
      </c>
      <c r="H271" s="56">
        <v>800</v>
      </c>
      <c r="K271" s="56" t="s">
        <v>16</v>
      </c>
      <c r="L271" s="204">
        <f>F271/H271</f>
        <v>1.6125E-2</v>
      </c>
    </row>
    <row r="272" spans="1:12" ht="15" thickBot="1" x14ac:dyDescent="0.4">
      <c r="A272" s="54" t="e">
        <f>VLOOKUP(C272, Inventory!A511:H1805, 2, FALSE)</f>
        <v>#N/A</v>
      </c>
      <c r="B272" s="54" t="s">
        <v>2797</v>
      </c>
      <c r="C272" s="61" t="s">
        <v>574</v>
      </c>
      <c r="D272" s="61" t="s">
        <v>575</v>
      </c>
      <c r="E272" s="61" t="s">
        <v>576</v>
      </c>
      <c r="F272" s="74">
        <v>21.2</v>
      </c>
      <c r="G272" s="61" t="s">
        <v>1294</v>
      </c>
      <c r="H272" s="61">
        <v>800</v>
      </c>
      <c r="K272" s="61" t="s">
        <v>16</v>
      </c>
      <c r="L272" s="207">
        <f>F272/H272</f>
        <v>2.6499999999999999E-2</v>
      </c>
    </row>
    <row r="273" spans="1:12" x14ac:dyDescent="0.35">
      <c r="A273" s="54" t="e">
        <f>VLOOKUP(C273, Inventory!A512:H1806, 2, FALSE)</f>
        <v>#N/A</v>
      </c>
      <c r="B273" s="54" t="s">
        <v>2797</v>
      </c>
      <c r="C273" s="45" t="s">
        <v>577</v>
      </c>
      <c r="D273" s="45" t="s">
        <v>79</v>
      </c>
      <c r="E273" s="45" t="s">
        <v>93</v>
      </c>
      <c r="F273" s="108">
        <v>13.8</v>
      </c>
      <c r="G273" s="45" t="s">
        <v>1294</v>
      </c>
      <c r="H273" s="45">
        <v>160</v>
      </c>
      <c r="K273" s="45" t="s">
        <v>16</v>
      </c>
      <c r="L273" s="208">
        <f>F273/H273</f>
        <v>8.6250000000000007E-2</v>
      </c>
    </row>
    <row r="274" spans="1:12" x14ac:dyDescent="0.35">
      <c r="A274" s="54" t="e">
        <f>VLOOKUP(C274, Inventory!A513:H1807, 2, FALSE)</f>
        <v>#N/A</v>
      </c>
      <c r="B274" s="54" t="s">
        <v>2797</v>
      </c>
      <c r="C274" s="56" t="s">
        <v>578</v>
      </c>
      <c r="D274" s="56" t="s">
        <v>469</v>
      </c>
      <c r="E274" s="56" t="s">
        <v>343</v>
      </c>
      <c r="F274" s="73">
        <v>13.7</v>
      </c>
      <c r="G274" s="56" t="s">
        <v>1294</v>
      </c>
      <c r="H274" s="56">
        <v>320</v>
      </c>
      <c r="K274" s="56" t="s">
        <v>16</v>
      </c>
      <c r="L274" s="204">
        <f>F274/H274</f>
        <v>4.2812499999999996E-2</v>
      </c>
    </row>
    <row r="275" spans="1:12" x14ac:dyDescent="0.35">
      <c r="A275" s="54" t="e">
        <f>VLOOKUP(C275, Inventory!A514:H1808, 2, FALSE)</f>
        <v>#N/A</v>
      </c>
      <c r="B275" s="54" t="s">
        <v>2797</v>
      </c>
      <c r="C275" s="56" t="s">
        <v>579</v>
      </c>
      <c r="D275" s="56" t="s">
        <v>510</v>
      </c>
      <c r="E275" s="56" t="s">
        <v>580</v>
      </c>
      <c r="F275" s="73">
        <v>39.9</v>
      </c>
      <c r="G275" s="56" t="s">
        <v>1294</v>
      </c>
      <c r="H275" s="56">
        <v>140</v>
      </c>
      <c r="K275" s="56" t="s">
        <v>16</v>
      </c>
      <c r="L275" s="204">
        <f>F275/H275</f>
        <v>0.28499999999999998</v>
      </c>
    </row>
    <row r="276" spans="1:12" x14ac:dyDescent="0.35">
      <c r="A276" s="54" t="e">
        <f>VLOOKUP(C276, Inventory!A515:H1809, 2, FALSE)</f>
        <v>#N/A</v>
      </c>
      <c r="B276" s="54" t="s">
        <v>2797</v>
      </c>
      <c r="C276" s="56" t="s">
        <v>581</v>
      </c>
      <c r="D276" s="56" t="s">
        <v>582</v>
      </c>
      <c r="E276" s="56" t="s">
        <v>583</v>
      </c>
      <c r="F276" s="73">
        <v>48.6</v>
      </c>
      <c r="G276" s="56" t="s">
        <v>1294</v>
      </c>
      <c r="H276" s="56">
        <v>352</v>
      </c>
      <c r="K276" s="56" t="s">
        <v>16</v>
      </c>
      <c r="L276" s="204">
        <f>F276/H276</f>
        <v>0.13806818181818181</v>
      </c>
    </row>
    <row r="277" spans="1:12" x14ac:dyDescent="0.35">
      <c r="A277" s="54" t="e">
        <f>VLOOKUP(C277, Inventory!A516:H1810, 2, FALSE)</f>
        <v>#N/A</v>
      </c>
      <c r="B277" s="54" t="s">
        <v>2797</v>
      </c>
      <c r="C277" s="56" t="s">
        <v>584</v>
      </c>
      <c r="D277" s="56" t="s">
        <v>497</v>
      </c>
      <c r="E277" s="56" t="s">
        <v>134</v>
      </c>
      <c r="F277" s="73">
        <v>53.1</v>
      </c>
      <c r="G277" s="56" t="s">
        <v>1294</v>
      </c>
      <c r="H277" s="56">
        <v>160</v>
      </c>
      <c r="K277" s="56" t="s">
        <v>16</v>
      </c>
      <c r="L277" s="204">
        <f>F277/H277</f>
        <v>0.33187500000000003</v>
      </c>
    </row>
    <row r="278" spans="1:12" x14ac:dyDescent="0.35">
      <c r="A278" s="54" t="e">
        <f>VLOOKUP(C278, Inventory!A517:H1811, 2, FALSE)</f>
        <v>#N/A</v>
      </c>
      <c r="B278" s="54" t="s">
        <v>2797</v>
      </c>
      <c r="C278" s="56" t="s">
        <v>585</v>
      </c>
      <c r="D278" s="56" t="s">
        <v>497</v>
      </c>
      <c r="E278" s="56" t="s">
        <v>134</v>
      </c>
      <c r="F278" s="73">
        <v>41.5</v>
      </c>
      <c r="G278" s="56" t="s">
        <v>1294</v>
      </c>
      <c r="H278" s="56">
        <v>160</v>
      </c>
      <c r="K278" s="56" t="s">
        <v>16</v>
      </c>
      <c r="L278" s="204">
        <f>F278/H278</f>
        <v>0.25937500000000002</v>
      </c>
    </row>
    <row r="279" spans="1:12" x14ac:dyDescent="0.35">
      <c r="A279" s="54" t="e">
        <f>VLOOKUP(C279, Inventory!A518:H1812, 2, FALSE)</f>
        <v>#N/A</v>
      </c>
      <c r="B279" s="54" t="s">
        <v>2797</v>
      </c>
      <c r="C279" s="56" t="s">
        <v>586</v>
      </c>
      <c r="D279" s="56" t="s">
        <v>510</v>
      </c>
      <c r="E279" s="56" t="s">
        <v>93</v>
      </c>
      <c r="F279" s="73">
        <v>17.600000000000001</v>
      </c>
      <c r="G279" s="56" t="s">
        <v>1294</v>
      </c>
      <c r="H279" s="56">
        <v>160</v>
      </c>
      <c r="K279" s="56" t="s">
        <v>16</v>
      </c>
      <c r="L279" s="204">
        <f>F279/H279</f>
        <v>0.11000000000000001</v>
      </c>
    </row>
    <row r="280" spans="1:12" ht="15" thickBot="1" x14ac:dyDescent="0.4">
      <c r="A280" s="54" t="e">
        <f>VLOOKUP(C280, Inventory!A519:H1813, 2, FALSE)</f>
        <v>#N/A</v>
      </c>
      <c r="B280" s="54" t="s">
        <v>2797</v>
      </c>
      <c r="C280" s="61" t="s">
        <v>587</v>
      </c>
      <c r="D280" s="61" t="s">
        <v>588</v>
      </c>
      <c r="E280" s="61" t="s">
        <v>93</v>
      </c>
      <c r="F280" s="74">
        <v>57.1</v>
      </c>
      <c r="G280" s="61" t="s">
        <v>1294</v>
      </c>
      <c r="H280" s="61">
        <v>160</v>
      </c>
      <c r="K280" s="61" t="s">
        <v>16</v>
      </c>
      <c r="L280" s="207">
        <f>F280/H280</f>
        <v>0.356875</v>
      </c>
    </row>
    <row r="281" spans="1:12" x14ac:dyDescent="0.35">
      <c r="A281" s="54" t="e">
        <f>VLOOKUP(C281, Inventory!A520:H1814, 2, FALSE)</f>
        <v>#N/A</v>
      </c>
      <c r="B281" s="54" t="s">
        <v>2797</v>
      </c>
      <c r="C281" s="58" t="s">
        <v>589</v>
      </c>
      <c r="D281" s="58" t="s">
        <v>590</v>
      </c>
      <c r="E281" s="58" t="s">
        <v>591</v>
      </c>
      <c r="F281" s="72">
        <v>24.09</v>
      </c>
      <c r="G281" s="58" t="s">
        <v>1294</v>
      </c>
      <c r="H281" s="58">
        <f>24*12</f>
        <v>288</v>
      </c>
      <c r="K281" s="58" t="s">
        <v>16</v>
      </c>
      <c r="L281" s="208">
        <f>F281/H281</f>
        <v>8.3645833333333336E-2</v>
      </c>
    </row>
    <row r="282" spans="1:12" x14ac:dyDescent="0.35">
      <c r="A282" s="54">
        <f>VLOOKUP(C282, Inventory!A521:H1815, 2, FALSE)</f>
        <v>1000000924</v>
      </c>
      <c r="B282" s="54" t="s">
        <v>2797</v>
      </c>
      <c r="C282" s="56" t="s">
        <v>592</v>
      </c>
      <c r="D282" s="56" t="s">
        <v>593</v>
      </c>
      <c r="E282" s="56" t="s">
        <v>594</v>
      </c>
      <c r="F282" s="73">
        <v>34.5</v>
      </c>
      <c r="G282" s="56" t="s">
        <v>1294</v>
      </c>
      <c r="H282" s="56">
        <f>3*128</f>
        <v>384</v>
      </c>
      <c r="K282" s="56" t="s">
        <v>16</v>
      </c>
      <c r="L282" s="204">
        <f>F282/H282</f>
        <v>8.984375E-2</v>
      </c>
    </row>
    <row r="283" spans="1:12" x14ac:dyDescent="0.35">
      <c r="A283" s="54">
        <f>VLOOKUP(C283, Inventory!A522:H1816, 2, FALSE)</f>
        <v>2395309</v>
      </c>
      <c r="B283" s="54" t="s">
        <v>2797</v>
      </c>
      <c r="C283" s="56" t="s">
        <v>595</v>
      </c>
      <c r="D283" s="56" t="s">
        <v>596</v>
      </c>
      <c r="E283" s="56" t="s">
        <v>179</v>
      </c>
      <c r="F283" s="73">
        <v>21.4</v>
      </c>
      <c r="G283" s="56" t="s">
        <v>1294</v>
      </c>
      <c r="H283" s="56">
        <f>6*32</f>
        <v>192</v>
      </c>
      <c r="K283" s="56" t="s">
        <v>16</v>
      </c>
      <c r="L283" s="204">
        <f>F283/H283</f>
        <v>0.11145833333333333</v>
      </c>
    </row>
    <row r="284" spans="1:12" x14ac:dyDescent="0.35">
      <c r="A284" s="54">
        <f>VLOOKUP(C284, Inventory!A523:H1817, 2, FALSE)</f>
        <v>3395308</v>
      </c>
      <c r="B284" s="54" t="s">
        <v>2797</v>
      </c>
      <c r="C284" s="56" t="s">
        <v>597</v>
      </c>
      <c r="D284" s="56" t="s">
        <v>596</v>
      </c>
      <c r="E284" s="56" t="s">
        <v>179</v>
      </c>
      <c r="F284" s="73">
        <v>21.7</v>
      </c>
      <c r="G284" s="56" t="s">
        <v>1294</v>
      </c>
      <c r="H284" s="56">
        <f>6*32</f>
        <v>192</v>
      </c>
      <c r="K284" s="56" t="s">
        <v>16</v>
      </c>
      <c r="L284" s="204">
        <f>F284/H284</f>
        <v>0.11302083333333333</v>
      </c>
    </row>
    <row r="285" spans="1:12" ht="15" thickBot="1" x14ac:dyDescent="0.4">
      <c r="A285" s="54">
        <f>VLOOKUP(C285, Inventory!A524:H1818, 2, FALSE)</f>
        <v>2272474</v>
      </c>
      <c r="B285" s="54" t="s">
        <v>2797</v>
      </c>
      <c r="C285" s="61" t="s">
        <v>598</v>
      </c>
      <c r="D285" s="61" t="s">
        <v>596</v>
      </c>
      <c r="E285" s="61" t="s">
        <v>161</v>
      </c>
      <c r="F285" s="74">
        <v>32.9</v>
      </c>
      <c r="G285" s="61" t="s">
        <v>1294</v>
      </c>
      <c r="H285" s="61">
        <f>4*128</f>
        <v>512</v>
      </c>
      <c r="K285" s="61" t="s">
        <v>16</v>
      </c>
      <c r="L285" s="207">
        <f>F285/H285</f>
        <v>6.4257812499999997E-2</v>
      </c>
    </row>
    <row r="286" spans="1:12" x14ac:dyDescent="0.35">
      <c r="A286" s="54" t="e">
        <f>VLOOKUP(C286, Inventory!A525:H1819, 2, FALSE)</f>
        <v>#N/A</v>
      </c>
      <c r="B286" s="54" t="s">
        <v>2797</v>
      </c>
      <c r="C286" s="58" t="s">
        <v>599</v>
      </c>
      <c r="D286" s="58" t="s">
        <v>336</v>
      </c>
      <c r="E286" s="58" t="s">
        <v>600</v>
      </c>
      <c r="F286" s="72"/>
      <c r="G286" s="58" t="s">
        <v>1294</v>
      </c>
      <c r="H286" s="58">
        <v>32</v>
      </c>
      <c r="K286" s="58" t="s">
        <v>16</v>
      </c>
      <c r="L286" s="208">
        <f>F286/H286</f>
        <v>0</v>
      </c>
    </row>
    <row r="287" spans="1:12" x14ac:dyDescent="0.35">
      <c r="A287" s="54">
        <f>VLOOKUP(C287, Inventory!A526:H1820, 2, FALSE)</f>
        <v>8004772</v>
      </c>
      <c r="B287" s="54" t="s">
        <v>2797</v>
      </c>
      <c r="C287" s="56" t="s">
        <v>601</v>
      </c>
      <c r="D287" s="56" t="s">
        <v>602</v>
      </c>
      <c r="E287" s="56" t="s">
        <v>116</v>
      </c>
      <c r="F287" s="73">
        <v>60.04</v>
      </c>
      <c r="G287" s="56" t="s">
        <v>1294</v>
      </c>
      <c r="H287" s="56">
        <v>480</v>
      </c>
      <c r="K287" s="56" t="s">
        <v>16</v>
      </c>
      <c r="L287" s="204">
        <f>F287/H287</f>
        <v>0.12508333333333332</v>
      </c>
    </row>
    <row r="288" spans="1:12" x14ac:dyDescent="0.35">
      <c r="A288" s="54">
        <f>VLOOKUP(C288, Inventory!A527:H1821, 2, FALSE)</f>
        <v>5369919</v>
      </c>
      <c r="B288" s="54" t="s">
        <v>2797</v>
      </c>
      <c r="C288" s="56" t="s">
        <v>603</v>
      </c>
      <c r="D288" s="56" t="s">
        <v>336</v>
      </c>
      <c r="E288" s="56" t="s">
        <v>399</v>
      </c>
      <c r="F288" s="73">
        <v>1.48</v>
      </c>
      <c r="G288" s="56" t="s">
        <v>9</v>
      </c>
      <c r="H288" s="56">
        <v>16</v>
      </c>
      <c r="K288" s="56" t="s">
        <v>16</v>
      </c>
      <c r="L288" s="204">
        <f>F288/H288</f>
        <v>9.2499999999999999E-2</v>
      </c>
    </row>
    <row r="289" spans="1:12" x14ac:dyDescent="0.35">
      <c r="A289" s="54">
        <f>VLOOKUP(C289, Inventory!A528:H1822, 2, FALSE)</f>
        <v>761965</v>
      </c>
      <c r="B289" s="54" t="s">
        <v>2797</v>
      </c>
      <c r="C289" s="56" t="s">
        <v>604</v>
      </c>
      <c r="D289" s="56" t="s">
        <v>336</v>
      </c>
      <c r="E289" s="56" t="s">
        <v>605</v>
      </c>
      <c r="F289" s="73">
        <v>6.77</v>
      </c>
      <c r="G289" s="56" t="s">
        <v>1294</v>
      </c>
      <c r="H289" s="56">
        <v>36</v>
      </c>
      <c r="K289" s="56" t="s">
        <v>16</v>
      </c>
      <c r="L289" s="204">
        <f>F289/H289</f>
        <v>0.18805555555555553</v>
      </c>
    </row>
    <row r="290" spans="1:12" x14ac:dyDescent="0.35">
      <c r="A290" s="54" t="e">
        <f>VLOOKUP(C290, Inventory!A529:H1823, 2, FALSE)</f>
        <v>#N/A</v>
      </c>
      <c r="B290" s="54" t="s">
        <v>2797</v>
      </c>
      <c r="C290" s="56" t="s">
        <v>606</v>
      </c>
      <c r="D290" s="56" t="s">
        <v>607</v>
      </c>
      <c r="E290" s="56" t="s">
        <v>608</v>
      </c>
      <c r="F290" s="73">
        <v>54.38</v>
      </c>
      <c r="G290" s="56" t="s">
        <v>1294</v>
      </c>
      <c r="H290" s="56">
        <v>320</v>
      </c>
      <c r="K290" s="56" t="s">
        <v>16</v>
      </c>
      <c r="L290" s="204">
        <f>F290/H290</f>
        <v>0.16993750000000002</v>
      </c>
    </row>
    <row r="291" spans="1:12" ht="15" thickBot="1" x14ac:dyDescent="0.4">
      <c r="A291" s="54">
        <f>VLOOKUP(C291, Inventory!A530:H1824, 2, FALSE)</f>
        <v>1556067</v>
      </c>
      <c r="B291" s="54" t="s">
        <v>2797</v>
      </c>
      <c r="C291" s="61" t="s">
        <v>609</v>
      </c>
      <c r="D291" s="61" t="s">
        <v>610</v>
      </c>
      <c r="E291" s="61" t="s">
        <v>399</v>
      </c>
      <c r="F291" s="74">
        <v>9.19</v>
      </c>
      <c r="G291" s="61" t="s">
        <v>1294</v>
      </c>
      <c r="H291" s="61">
        <v>16</v>
      </c>
      <c r="K291" s="61" t="s">
        <v>16</v>
      </c>
      <c r="L291" s="207">
        <f>F291/H291</f>
        <v>0.57437499999999997</v>
      </c>
    </row>
    <row r="292" spans="1:12" x14ac:dyDescent="0.35">
      <c r="A292" s="54" t="e">
        <f>VLOOKUP(C292, Inventory!A531:H1825, 2, FALSE)</f>
        <v>#N/A</v>
      </c>
      <c r="B292" s="54" t="s">
        <v>2797</v>
      </c>
      <c r="C292" s="58" t="s">
        <v>611</v>
      </c>
      <c r="D292" s="58" t="s">
        <v>612</v>
      </c>
      <c r="E292" s="58" t="s">
        <v>182</v>
      </c>
      <c r="F292" s="72">
        <v>86.4</v>
      </c>
      <c r="G292" s="58" t="s">
        <v>1294</v>
      </c>
      <c r="H292" s="58">
        <v>400</v>
      </c>
      <c r="K292" s="58" t="s">
        <v>16</v>
      </c>
      <c r="L292" s="208">
        <f>F292/H292</f>
        <v>0.21600000000000003</v>
      </c>
    </row>
    <row r="293" spans="1:12" x14ac:dyDescent="0.35">
      <c r="A293" s="54" t="e">
        <f>VLOOKUP(C293, Inventory!A532:H1826, 2, FALSE)</f>
        <v>#N/A</v>
      </c>
      <c r="B293" s="54" t="s">
        <v>2797</v>
      </c>
      <c r="C293" s="56" t="s">
        <v>613</v>
      </c>
      <c r="D293" s="56" t="s">
        <v>614</v>
      </c>
      <c r="E293" s="56" t="s">
        <v>182</v>
      </c>
      <c r="F293" s="73">
        <v>77.3</v>
      </c>
      <c r="G293" s="56" t="s">
        <v>1294</v>
      </c>
      <c r="H293" s="56">
        <v>400</v>
      </c>
      <c r="K293" s="56" t="s">
        <v>16</v>
      </c>
      <c r="L293" s="204">
        <f>F293/H293</f>
        <v>0.19325000000000001</v>
      </c>
    </row>
    <row r="294" spans="1:12" x14ac:dyDescent="0.35">
      <c r="A294" s="54">
        <f>VLOOKUP(C294, Inventory!A533:H1827, 2, FALSE)</f>
        <v>6000525</v>
      </c>
      <c r="B294" s="54" t="s">
        <v>2797</v>
      </c>
      <c r="C294" s="56" t="s">
        <v>615</v>
      </c>
      <c r="D294" s="56" t="s">
        <v>616</v>
      </c>
      <c r="E294" s="56" t="s">
        <v>511</v>
      </c>
      <c r="F294" s="73">
        <v>19.7</v>
      </c>
      <c r="G294" s="56" t="s">
        <v>1294</v>
      </c>
      <c r="H294" s="56">
        <v>336</v>
      </c>
      <c r="K294" s="56" t="s">
        <v>16</v>
      </c>
      <c r="L294" s="204">
        <f>F294/H294</f>
        <v>5.8630952380952381E-2</v>
      </c>
    </row>
    <row r="295" spans="1:12" x14ac:dyDescent="0.35">
      <c r="A295" s="54">
        <f>VLOOKUP(C295, Inventory!A534:H1828, 2, FALSE)</f>
        <v>7008410</v>
      </c>
      <c r="B295" s="54" t="s">
        <v>2797</v>
      </c>
      <c r="C295" s="56" t="s">
        <v>617</v>
      </c>
      <c r="D295" s="56" t="s">
        <v>616</v>
      </c>
      <c r="E295" s="56" t="s">
        <v>618</v>
      </c>
      <c r="F295" s="73">
        <v>27.9</v>
      </c>
      <c r="G295" s="56" t="s">
        <v>1294</v>
      </c>
      <c r="H295" s="56">
        <v>504</v>
      </c>
      <c r="K295" s="56" t="s">
        <v>16</v>
      </c>
      <c r="L295" s="204">
        <f>F295/H295</f>
        <v>5.5357142857142855E-2</v>
      </c>
    </row>
    <row r="296" spans="1:12" x14ac:dyDescent="0.35">
      <c r="A296" s="54" t="e">
        <f>VLOOKUP(C296, Inventory!A535:H1829, 2, FALSE)</f>
        <v>#N/A</v>
      </c>
      <c r="B296" s="54" t="s">
        <v>2797</v>
      </c>
      <c r="C296" s="56" t="s">
        <v>619</v>
      </c>
      <c r="D296" s="56" t="s">
        <v>620</v>
      </c>
      <c r="E296" s="56" t="s">
        <v>621</v>
      </c>
      <c r="F296" s="73">
        <v>16.309999999999999</v>
      </c>
      <c r="G296" s="56" t="s">
        <v>1294</v>
      </c>
      <c r="H296" s="56">
        <v>128</v>
      </c>
      <c r="K296" s="56" t="s">
        <v>16</v>
      </c>
      <c r="L296" s="204">
        <f>F296/H296</f>
        <v>0.12742187499999999</v>
      </c>
    </row>
    <row r="297" spans="1:12" x14ac:dyDescent="0.35">
      <c r="A297" s="54">
        <f>VLOOKUP(C297, Inventory!A536:H1830, 2, FALSE)</f>
        <v>4735080</v>
      </c>
      <c r="B297" s="54" t="s">
        <v>2797</v>
      </c>
      <c r="C297" s="56" t="s">
        <v>622</v>
      </c>
      <c r="D297" s="56" t="s">
        <v>623</v>
      </c>
      <c r="E297" s="56" t="s">
        <v>624</v>
      </c>
      <c r="F297" s="73">
        <v>171.93</v>
      </c>
      <c r="G297" s="56" t="s">
        <v>1294</v>
      </c>
      <c r="H297" s="56">
        <v>882</v>
      </c>
      <c r="K297" s="56" t="s">
        <v>16</v>
      </c>
      <c r="L297" s="204">
        <f>F297/H297</f>
        <v>0.19493197278911564</v>
      </c>
    </row>
    <row r="298" spans="1:12" x14ac:dyDescent="0.35">
      <c r="A298" s="54" t="e">
        <f>VLOOKUP(C298, Inventory!A537:H1831, 2, FALSE)</f>
        <v>#N/A</v>
      </c>
      <c r="B298" s="54" t="s">
        <v>2797</v>
      </c>
      <c r="C298" s="56" t="s">
        <v>625</v>
      </c>
      <c r="D298" s="56" t="s">
        <v>626</v>
      </c>
      <c r="E298" s="56" t="s">
        <v>454</v>
      </c>
      <c r="F298" s="73">
        <v>48.9</v>
      </c>
      <c r="G298" s="56" t="s">
        <v>1294</v>
      </c>
      <c r="H298" s="56">
        <v>352</v>
      </c>
      <c r="K298" s="56" t="s">
        <v>16</v>
      </c>
      <c r="L298" s="204">
        <f>F298/H298</f>
        <v>0.13892045454545454</v>
      </c>
    </row>
    <row r="299" spans="1:12" x14ac:dyDescent="0.35">
      <c r="A299" s="54" t="e">
        <f>VLOOKUP(C299, Inventory!A538:H1832, 2, FALSE)</f>
        <v>#N/A</v>
      </c>
      <c r="B299" s="54" t="s">
        <v>2797</v>
      </c>
      <c r="C299" s="56" t="s">
        <v>627</v>
      </c>
      <c r="D299" s="56" t="s">
        <v>628</v>
      </c>
      <c r="E299" s="56" t="s">
        <v>93</v>
      </c>
      <c r="F299" s="73">
        <v>36.200000000000003</v>
      </c>
      <c r="G299" s="56" t="s">
        <v>1294</v>
      </c>
      <c r="H299" s="56">
        <v>160</v>
      </c>
      <c r="K299" s="56" t="s">
        <v>16</v>
      </c>
      <c r="L299" s="204">
        <f>F299/H299</f>
        <v>0.22625000000000001</v>
      </c>
    </row>
    <row r="300" spans="1:12" x14ac:dyDescent="0.35">
      <c r="A300" s="54" t="e">
        <f>VLOOKUP(C300, Inventory!A539:H1833, 2, FALSE)</f>
        <v>#N/A</v>
      </c>
      <c r="B300" s="54" t="s">
        <v>2797</v>
      </c>
      <c r="C300" s="56" t="s">
        <v>629</v>
      </c>
      <c r="D300" s="56" t="s">
        <v>336</v>
      </c>
      <c r="E300" s="56" t="s">
        <v>116</v>
      </c>
      <c r="F300" s="73">
        <v>140</v>
      </c>
      <c r="G300" s="56" t="s">
        <v>1294</v>
      </c>
      <c r="H300" s="56">
        <v>480</v>
      </c>
      <c r="K300" s="56" t="s">
        <v>16</v>
      </c>
      <c r="L300" s="204">
        <f>F300/H300</f>
        <v>0.29166666666666669</v>
      </c>
    </row>
    <row r="301" spans="1:12" x14ac:dyDescent="0.35">
      <c r="A301" s="54" t="e">
        <f>VLOOKUP(C301, Inventory!A540:H1834, 2, FALSE)</f>
        <v>#N/A</v>
      </c>
      <c r="B301" s="54" t="s">
        <v>2797</v>
      </c>
      <c r="C301" s="56" t="s">
        <v>630</v>
      </c>
      <c r="D301" s="56" t="s">
        <v>631</v>
      </c>
      <c r="E301" s="56" t="s">
        <v>93</v>
      </c>
      <c r="F301" s="73">
        <v>19.850000000000001</v>
      </c>
      <c r="G301" s="56" t="s">
        <v>1294</v>
      </c>
      <c r="H301" s="56">
        <v>160</v>
      </c>
      <c r="K301" s="56" t="s">
        <v>16</v>
      </c>
      <c r="L301" s="204">
        <f>F301/H301</f>
        <v>0.12406250000000001</v>
      </c>
    </row>
    <row r="302" spans="1:12" x14ac:dyDescent="0.35">
      <c r="A302" s="54" t="e">
        <f>VLOOKUP(C302, Inventory!A541:H1835, 2, FALSE)</f>
        <v>#N/A</v>
      </c>
      <c r="B302" s="54" t="s">
        <v>2797</v>
      </c>
      <c r="C302" s="56" t="s">
        <v>632</v>
      </c>
      <c r="D302" s="56" t="s">
        <v>571</v>
      </c>
      <c r="E302" s="56" t="s">
        <v>583</v>
      </c>
      <c r="F302" s="73">
        <v>59.02</v>
      </c>
      <c r="G302" s="56" t="s">
        <v>1294</v>
      </c>
      <c r="H302" s="56">
        <v>352</v>
      </c>
      <c r="K302" s="56" t="s">
        <v>16</v>
      </c>
      <c r="L302" s="204">
        <f>F302/H302</f>
        <v>0.16767045454545457</v>
      </c>
    </row>
    <row r="303" spans="1:12" x14ac:dyDescent="0.35">
      <c r="A303" s="54" t="e">
        <f>VLOOKUP(C303, Inventory!A542:H1836, 2, FALSE)</f>
        <v>#N/A</v>
      </c>
      <c r="B303" s="54" t="s">
        <v>2797</v>
      </c>
      <c r="C303" s="56" t="s">
        <v>633</v>
      </c>
      <c r="D303" s="56" t="s">
        <v>571</v>
      </c>
      <c r="E303" s="56" t="s">
        <v>583</v>
      </c>
      <c r="F303" s="73">
        <v>55.6</v>
      </c>
      <c r="G303" s="56" t="s">
        <v>1294</v>
      </c>
      <c r="H303" s="56">
        <v>352</v>
      </c>
      <c r="K303" s="56" t="s">
        <v>16</v>
      </c>
      <c r="L303" s="204">
        <f>F303/H303</f>
        <v>0.15795454545454546</v>
      </c>
    </row>
    <row r="304" spans="1:12" x14ac:dyDescent="0.35">
      <c r="A304" s="54" t="e">
        <f>VLOOKUP(C304, Inventory!A543:H1837, 2, FALSE)</f>
        <v>#N/A</v>
      </c>
      <c r="B304" s="54" t="s">
        <v>2797</v>
      </c>
      <c r="C304" s="56" t="s">
        <v>634</v>
      </c>
      <c r="D304" s="56" t="s">
        <v>635</v>
      </c>
      <c r="E304" s="56" t="s">
        <v>109</v>
      </c>
      <c r="F304" s="73">
        <v>21.1</v>
      </c>
      <c r="G304" s="56" t="s">
        <v>1294</v>
      </c>
      <c r="H304" s="56">
        <v>192</v>
      </c>
      <c r="K304" s="56" t="s">
        <v>16</v>
      </c>
      <c r="L304" s="204">
        <f>F304/H304</f>
        <v>0.10989583333333335</v>
      </c>
    </row>
    <row r="305" spans="1:12" x14ac:dyDescent="0.35">
      <c r="A305" s="54" t="e">
        <f>VLOOKUP(C305, Inventory!A544:H1838, 2, FALSE)</f>
        <v>#N/A</v>
      </c>
      <c r="B305" s="54" t="s">
        <v>2797</v>
      </c>
      <c r="C305" s="56" t="s">
        <v>636</v>
      </c>
      <c r="D305" s="56" t="s">
        <v>336</v>
      </c>
      <c r="E305" s="56" t="s">
        <v>369</v>
      </c>
      <c r="F305" s="73">
        <v>57.8</v>
      </c>
      <c r="G305" s="56" t="s">
        <v>1294</v>
      </c>
      <c r="H305" s="56">
        <v>576</v>
      </c>
      <c r="K305" s="56" t="s">
        <v>16</v>
      </c>
      <c r="L305" s="204">
        <f>F305/H305</f>
        <v>0.10034722222222221</v>
      </c>
    </row>
    <row r="306" spans="1:12" x14ac:dyDescent="0.35">
      <c r="A306" s="54" t="e">
        <f>VLOOKUP(C306, Inventory!A545:H1839, 2, FALSE)</f>
        <v>#N/A</v>
      </c>
      <c r="B306" s="54" t="s">
        <v>2797</v>
      </c>
      <c r="C306" s="56" t="s">
        <v>637</v>
      </c>
      <c r="D306" s="56" t="s">
        <v>336</v>
      </c>
      <c r="E306" s="56" t="s">
        <v>116</v>
      </c>
      <c r="F306" s="73">
        <v>60.4</v>
      </c>
      <c r="G306" s="56" t="s">
        <v>1294</v>
      </c>
      <c r="H306" s="56">
        <v>480</v>
      </c>
      <c r="K306" s="56" t="s">
        <v>16</v>
      </c>
      <c r="L306" s="204">
        <f>F306/H306</f>
        <v>0.12583333333333332</v>
      </c>
    </row>
    <row r="307" spans="1:12" x14ac:dyDescent="0.35">
      <c r="A307" s="54" t="e">
        <f>VLOOKUP(C307, Inventory!A546:H1840, 2, FALSE)</f>
        <v>#N/A</v>
      </c>
      <c r="B307" s="54" t="s">
        <v>2797</v>
      </c>
      <c r="C307" s="56" t="s">
        <v>638</v>
      </c>
      <c r="D307" s="56" t="s">
        <v>336</v>
      </c>
      <c r="E307" s="56" t="s">
        <v>116</v>
      </c>
      <c r="F307" s="73">
        <v>55.9</v>
      </c>
      <c r="G307" s="56" t="s">
        <v>1294</v>
      </c>
      <c r="H307" s="56">
        <v>480</v>
      </c>
      <c r="K307" s="56" t="s">
        <v>16</v>
      </c>
      <c r="L307" s="204">
        <f>F307/H307</f>
        <v>0.11645833333333333</v>
      </c>
    </row>
    <row r="308" spans="1:12" x14ac:dyDescent="0.35">
      <c r="A308" s="54">
        <f>VLOOKUP(C308, Inventory!A547:H1841, 2, FALSE)</f>
        <v>4327581</v>
      </c>
      <c r="B308" s="54" t="s">
        <v>2797</v>
      </c>
      <c r="C308" s="56" t="s">
        <v>639</v>
      </c>
      <c r="D308" s="56" t="s">
        <v>336</v>
      </c>
      <c r="E308" s="56" t="s">
        <v>116</v>
      </c>
      <c r="F308" s="73">
        <v>51.7</v>
      </c>
      <c r="G308" s="56" t="s">
        <v>1294</v>
      </c>
      <c r="H308" s="56">
        <v>480</v>
      </c>
      <c r="K308" s="56" t="s">
        <v>16</v>
      </c>
      <c r="L308" s="204">
        <f>F308/H308</f>
        <v>0.10770833333333334</v>
      </c>
    </row>
    <row r="309" spans="1:12" x14ac:dyDescent="0.35">
      <c r="A309" s="54" t="e">
        <f>VLOOKUP(C309, Inventory!A548:H1842, 2, FALSE)</f>
        <v>#N/A</v>
      </c>
      <c r="B309" s="54" t="s">
        <v>2797</v>
      </c>
      <c r="C309" s="56" t="s">
        <v>640</v>
      </c>
      <c r="D309" s="56" t="s">
        <v>641</v>
      </c>
      <c r="E309" s="56" t="s">
        <v>642</v>
      </c>
      <c r="F309" s="73">
        <v>51.09</v>
      </c>
      <c r="G309" s="56" t="s">
        <v>1294</v>
      </c>
      <c r="H309" s="56">
        <v>384</v>
      </c>
      <c r="K309" s="56" t="s">
        <v>16</v>
      </c>
      <c r="L309" s="204">
        <f>F309/H309</f>
        <v>0.13304687500000001</v>
      </c>
    </row>
    <row r="310" spans="1:12" x14ac:dyDescent="0.35">
      <c r="A310" s="54" t="e">
        <f>VLOOKUP(C310, Inventory!A549:H1843, 2, FALSE)</f>
        <v>#N/A</v>
      </c>
      <c r="B310" s="54" t="s">
        <v>2797</v>
      </c>
      <c r="C310" s="56" t="s">
        <v>643</v>
      </c>
      <c r="D310" s="56" t="s">
        <v>644</v>
      </c>
      <c r="E310" s="56" t="s">
        <v>642</v>
      </c>
      <c r="F310" s="73">
        <v>67.7</v>
      </c>
      <c r="G310" s="56" t="s">
        <v>1294</v>
      </c>
      <c r="H310" s="56">
        <v>384</v>
      </c>
      <c r="K310" s="56" t="s">
        <v>16</v>
      </c>
      <c r="L310" s="204">
        <f>F310/H310</f>
        <v>0.17630208333333333</v>
      </c>
    </row>
    <row r="311" spans="1:12" ht="15" thickBot="1" x14ac:dyDescent="0.4">
      <c r="A311" s="54">
        <f>VLOOKUP(C311, Inventory!A550:H1844, 2, FALSE)</f>
        <v>4875373</v>
      </c>
      <c r="B311" s="54" t="s">
        <v>2797</v>
      </c>
      <c r="C311" s="61" t="s">
        <v>645</v>
      </c>
      <c r="D311" s="61" t="s">
        <v>646</v>
      </c>
      <c r="E311" s="61" t="s">
        <v>96</v>
      </c>
      <c r="F311" s="74">
        <v>29.4</v>
      </c>
      <c r="G311" s="61" t="s">
        <v>1294</v>
      </c>
      <c r="H311" s="61">
        <v>160</v>
      </c>
      <c r="K311" s="61" t="s">
        <v>16</v>
      </c>
      <c r="L311" s="207">
        <f>F311/H311</f>
        <v>0.18375</v>
      </c>
    </row>
    <row r="312" spans="1:12" x14ac:dyDescent="0.35">
      <c r="A312" s="54" t="e">
        <f>VLOOKUP(C312, Inventory!A551:H1845, 2, FALSE)</f>
        <v>#N/A</v>
      </c>
      <c r="B312" s="54" t="s">
        <v>2797</v>
      </c>
      <c r="C312" s="58" t="s">
        <v>647</v>
      </c>
      <c r="D312" s="58" t="s">
        <v>644</v>
      </c>
      <c r="E312" s="58" t="s">
        <v>543</v>
      </c>
      <c r="F312" s="72">
        <v>43</v>
      </c>
      <c r="G312" s="58" t="s">
        <v>1294</v>
      </c>
      <c r="H312" s="58">
        <v>80</v>
      </c>
      <c r="K312" s="58" t="s">
        <v>16</v>
      </c>
      <c r="L312" s="208">
        <f>F312/H312</f>
        <v>0.53749999999999998</v>
      </c>
    </row>
    <row r="313" spans="1:12" x14ac:dyDescent="0.35">
      <c r="A313" s="54" t="e">
        <f>VLOOKUP(C313, Inventory!A552:H1846, 2, FALSE)</f>
        <v>#N/A</v>
      </c>
      <c r="B313" s="54" t="s">
        <v>2797</v>
      </c>
      <c r="C313" s="56" t="s">
        <v>648</v>
      </c>
      <c r="D313" s="56" t="s">
        <v>644</v>
      </c>
      <c r="E313" s="56" t="s">
        <v>543</v>
      </c>
      <c r="F313" s="73">
        <v>36.200000000000003</v>
      </c>
      <c r="G313" s="56" t="s">
        <v>1294</v>
      </c>
      <c r="H313" s="56">
        <v>80</v>
      </c>
      <c r="K313" s="56" t="s">
        <v>16</v>
      </c>
      <c r="L313" s="204">
        <f>F313/H313</f>
        <v>0.45250000000000001</v>
      </c>
    </row>
    <row r="314" spans="1:12" x14ac:dyDescent="0.35">
      <c r="A314" s="54" t="e">
        <f>VLOOKUP(C314, Inventory!A553:H1847, 2, FALSE)</f>
        <v>#N/A</v>
      </c>
      <c r="B314" s="54" t="s">
        <v>2797</v>
      </c>
      <c r="C314" s="56" t="s">
        <v>649</v>
      </c>
      <c r="D314" s="56" t="s">
        <v>650</v>
      </c>
      <c r="E314" s="56" t="s">
        <v>543</v>
      </c>
      <c r="F314" s="73">
        <v>53.5</v>
      </c>
      <c r="G314" s="56" t="s">
        <v>1294</v>
      </c>
      <c r="H314" s="56">
        <v>80</v>
      </c>
      <c r="K314" s="56" t="s">
        <v>16</v>
      </c>
      <c r="L314" s="204">
        <f>F314/H314</f>
        <v>0.66874999999999996</v>
      </c>
    </row>
    <row r="315" spans="1:12" x14ac:dyDescent="0.35">
      <c r="A315" s="54" t="e">
        <f>VLOOKUP(C315, Inventory!A554:H1848, 2, FALSE)</f>
        <v>#N/A</v>
      </c>
      <c r="B315" s="54" t="s">
        <v>2797</v>
      </c>
      <c r="C315" s="56" t="s">
        <v>651</v>
      </c>
      <c r="D315" s="56" t="s">
        <v>652</v>
      </c>
      <c r="E315" s="56" t="s">
        <v>653</v>
      </c>
      <c r="F315" s="73">
        <v>17</v>
      </c>
      <c r="G315" s="56" t="s">
        <v>1294</v>
      </c>
      <c r="H315" s="56">
        <v>96</v>
      </c>
      <c r="K315" s="56" t="s">
        <v>16</v>
      </c>
      <c r="L315" s="204">
        <f>F315/H315</f>
        <v>0.17708333333333334</v>
      </c>
    </row>
    <row r="316" spans="1:12" x14ac:dyDescent="0.35">
      <c r="A316" s="54">
        <f>VLOOKUP(C316, Inventory!A555:H1849, 2, FALSE)</f>
        <v>8349474</v>
      </c>
      <c r="B316" s="54" t="s">
        <v>2797</v>
      </c>
      <c r="C316" s="56" t="s">
        <v>654</v>
      </c>
      <c r="D316" s="56" t="s">
        <v>336</v>
      </c>
      <c r="E316" s="56" t="s">
        <v>543</v>
      </c>
      <c r="F316" s="73">
        <v>45.8</v>
      </c>
      <c r="G316" s="56" t="s">
        <v>1294</v>
      </c>
      <c r="H316" s="56">
        <v>80</v>
      </c>
      <c r="K316" s="56" t="s">
        <v>16</v>
      </c>
      <c r="L316" s="204">
        <f>F316/H316</f>
        <v>0.57250000000000001</v>
      </c>
    </row>
    <row r="317" spans="1:12" x14ac:dyDescent="0.35">
      <c r="A317" s="54" t="e">
        <f>VLOOKUP(C317, Inventory!A556:H1850, 2, FALSE)</f>
        <v>#N/A</v>
      </c>
      <c r="B317" s="54" t="s">
        <v>2797</v>
      </c>
      <c r="C317" s="56" t="s">
        <v>655</v>
      </c>
      <c r="D317" s="56" t="s">
        <v>336</v>
      </c>
      <c r="E317" s="56" t="s">
        <v>543</v>
      </c>
      <c r="F317" s="73">
        <v>85</v>
      </c>
      <c r="G317" s="56" t="s">
        <v>1294</v>
      </c>
      <c r="H317" s="56">
        <v>80</v>
      </c>
      <c r="K317" s="56" t="s">
        <v>16</v>
      </c>
      <c r="L317" s="204">
        <f>F317/H317</f>
        <v>1.0625</v>
      </c>
    </row>
    <row r="318" spans="1:12" ht="15" thickBot="1" x14ac:dyDescent="0.4">
      <c r="A318" s="54">
        <f>VLOOKUP(C318, Inventory!A557:H1851, 2, FALSE)</f>
        <v>3528437</v>
      </c>
      <c r="B318" s="54" t="s">
        <v>2797</v>
      </c>
      <c r="C318" s="61" t="s">
        <v>656</v>
      </c>
      <c r="D318" s="61" t="s">
        <v>545</v>
      </c>
      <c r="E318" s="61" t="s">
        <v>182</v>
      </c>
      <c r="F318" s="74">
        <v>78.8</v>
      </c>
      <c r="G318" s="61" t="s">
        <v>1294</v>
      </c>
      <c r="H318" s="61">
        <v>400</v>
      </c>
      <c r="K318" s="61" t="s">
        <v>16</v>
      </c>
      <c r="L318" s="207">
        <f>F318/H318</f>
        <v>0.19699999999999998</v>
      </c>
    </row>
    <row r="319" spans="1:12" x14ac:dyDescent="0.35">
      <c r="A319" s="54">
        <f>VLOOKUP(C319, Inventory!A558:H1852, 2, FALSE)</f>
        <v>1333970</v>
      </c>
      <c r="B319" s="54" t="s">
        <v>2797</v>
      </c>
      <c r="C319" s="58" t="s">
        <v>657</v>
      </c>
      <c r="D319" s="58" t="s">
        <v>79</v>
      </c>
      <c r="E319" s="58" t="s">
        <v>161</v>
      </c>
      <c r="F319" s="72">
        <v>45.9</v>
      </c>
      <c r="G319" s="58" t="s">
        <v>1294</v>
      </c>
      <c r="H319" s="58">
        <v>512</v>
      </c>
      <c r="K319" s="58" t="s">
        <v>16</v>
      </c>
      <c r="L319" s="208">
        <f>F319/H319</f>
        <v>8.9648437499999997E-2</v>
      </c>
    </row>
    <row r="320" spans="1:12" x14ac:dyDescent="0.35">
      <c r="A320" s="54">
        <f>VLOOKUP(C320, Inventory!A559:H1853, 2, FALSE)</f>
        <v>1491896</v>
      </c>
      <c r="B320" s="54" t="s">
        <v>2797</v>
      </c>
      <c r="C320" s="56" t="s">
        <v>658</v>
      </c>
      <c r="D320" s="56" t="s">
        <v>79</v>
      </c>
      <c r="E320" s="56" t="s">
        <v>659</v>
      </c>
      <c r="F320" s="73">
        <v>90.8</v>
      </c>
      <c r="G320" s="56" t="s">
        <v>1294</v>
      </c>
      <c r="H320" s="56">
        <v>406</v>
      </c>
      <c r="K320" s="56" t="s">
        <v>16</v>
      </c>
      <c r="L320" s="204">
        <f>F320/H320</f>
        <v>0.22364532019704433</v>
      </c>
    </row>
    <row r="321" spans="1:12" x14ac:dyDescent="0.35">
      <c r="A321" s="54">
        <f>VLOOKUP(C321, Inventory!A560:H1854, 2, FALSE)</f>
        <v>2328813</v>
      </c>
      <c r="B321" s="54" t="s">
        <v>2797</v>
      </c>
      <c r="C321" s="56" t="s">
        <v>660</v>
      </c>
      <c r="D321" s="56" t="s">
        <v>336</v>
      </c>
      <c r="E321" s="56" t="s">
        <v>661</v>
      </c>
      <c r="F321" s="73">
        <v>14.5</v>
      </c>
      <c r="G321" s="56" t="s">
        <v>1294</v>
      </c>
      <c r="H321" s="56">
        <v>84</v>
      </c>
      <c r="K321" s="56" t="s">
        <v>16</v>
      </c>
      <c r="L321" s="204">
        <f>F321/H321</f>
        <v>0.17261904761904762</v>
      </c>
    </row>
    <row r="322" spans="1:12" x14ac:dyDescent="0.35">
      <c r="A322" s="54">
        <f>VLOOKUP(C322, Inventory!A561:H1855, 2, FALSE)</f>
        <v>3092806</v>
      </c>
      <c r="B322" s="54" t="s">
        <v>2797</v>
      </c>
      <c r="C322" s="56" t="s">
        <v>662</v>
      </c>
      <c r="D322" s="56" t="s">
        <v>663</v>
      </c>
      <c r="E322" s="56" t="s">
        <v>161</v>
      </c>
      <c r="F322" s="73">
        <v>38.700000000000003</v>
      </c>
      <c r="G322" s="56" t="s">
        <v>1294</v>
      </c>
      <c r="H322" s="56">
        <v>512</v>
      </c>
      <c r="K322" s="56" t="s">
        <v>16</v>
      </c>
      <c r="L322" s="204">
        <f>F322/H322</f>
        <v>7.5585937500000006E-2</v>
      </c>
    </row>
    <row r="323" spans="1:12" x14ac:dyDescent="0.35">
      <c r="A323" s="54" t="e">
        <f>VLOOKUP(C323, Inventory!A562:H1856, 2, FALSE)</f>
        <v>#N/A</v>
      </c>
      <c r="B323" s="54" t="s">
        <v>2797</v>
      </c>
      <c r="C323" s="56" t="s">
        <v>664</v>
      </c>
      <c r="D323" s="56" t="s">
        <v>23</v>
      </c>
      <c r="E323" s="56" t="s">
        <v>665</v>
      </c>
      <c r="F323" s="73">
        <v>30.9</v>
      </c>
      <c r="G323" s="56" t="s">
        <v>1294</v>
      </c>
      <c r="H323" s="56">
        <v>768</v>
      </c>
      <c r="K323" s="56" t="s">
        <v>16</v>
      </c>
      <c r="L323" s="204">
        <f>F323/H323</f>
        <v>4.0234374999999996E-2</v>
      </c>
    </row>
    <row r="324" spans="1:12" ht="15" thickBot="1" x14ac:dyDescent="0.4">
      <c r="A324" s="54">
        <f>VLOOKUP(C324, Inventory!A563:H1857, 2, FALSE)</f>
        <v>3327053</v>
      </c>
      <c r="B324" s="54" t="s">
        <v>2797</v>
      </c>
      <c r="C324" s="61" t="s">
        <v>666</v>
      </c>
      <c r="D324" s="61" t="s">
        <v>276</v>
      </c>
      <c r="E324" s="61" t="s">
        <v>667</v>
      </c>
      <c r="F324" s="74">
        <v>26.6</v>
      </c>
      <c r="G324" s="61" t="s">
        <v>1294</v>
      </c>
      <c r="H324" s="61">
        <v>560</v>
      </c>
      <c r="K324" s="61" t="s">
        <v>16</v>
      </c>
      <c r="L324" s="207">
        <f>F324/H324</f>
        <v>4.7500000000000001E-2</v>
      </c>
    </row>
    <row r="325" spans="1:12" x14ac:dyDescent="0.35">
      <c r="A325" s="54" t="e">
        <f>VLOOKUP(C325, Inventory!A564:H1858, 2, FALSE)</f>
        <v>#N/A</v>
      </c>
      <c r="B325" s="54" t="s">
        <v>2797</v>
      </c>
      <c r="C325" s="58" t="s">
        <v>668</v>
      </c>
      <c r="D325" s="58" t="s">
        <v>79</v>
      </c>
      <c r="E325" s="58" t="s">
        <v>134</v>
      </c>
      <c r="F325" s="72">
        <v>15.1</v>
      </c>
      <c r="G325" s="58" t="s">
        <v>1294</v>
      </c>
      <c r="H325" s="58">
        <v>160</v>
      </c>
      <c r="K325" s="58" t="s">
        <v>16</v>
      </c>
      <c r="L325" s="208">
        <f>F325/H325</f>
        <v>9.4375000000000001E-2</v>
      </c>
    </row>
    <row r="326" spans="1:12" x14ac:dyDescent="0.35">
      <c r="A326" s="54" t="e">
        <f>VLOOKUP(C326, Inventory!A565:H1859, 2, FALSE)</f>
        <v>#N/A</v>
      </c>
      <c r="B326" s="54" t="s">
        <v>2797</v>
      </c>
      <c r="C326" s="56" t="s">
        <v>669</v>
      </c>
      <c r="D326" s="56" t="s">
        <v>670</v>
      </c>
      <c r="E326" s="56" t="s">
        <v>671</v>
      </c>
      <c r="F326" s="73">
        <v>37.799999999999997</v>
      </c>
      <c r="G326" s="56" t="s">
        <v>1294</v>
      </c>
      <c r="H326" s="56">
        <v>420</v>
      </c>
      <c r="K326" s="56" t="s">
        <v>16</v>
      </c>
      <c r="L326" s="204">
        <f>F326/H326</f>
        <v>0.09</v>
      </c>
    </row>
    <row r="327" spans="1:12" x14ac:dyDescent="0.35">
      <c r="A327" s="54" t="e">
        <f>VLOOKUP(C327, Inventory!A566:H1860, 2, FALSE)</f>
        <v>#N/A</v>
      </c>
      <c r="B327" s="54" t="s">
        <v>2797</v>
      </c>
      <c r="C327" s="56" t="s">
        <v>672</v>
      </c>
      <c r="D327" s="56" t="s">
        <v>79</v>
      </c>
      <c r="E327" s="56" t="s">
        <v>134</v>
      </c>
      <c r="F327" s="73">
        <v>8.34</v>
      </c>
      <c r="G327" s="56" t="s">
        <v>1294</v>
      </c>
      <c r="H327" s="56">
        <v>160</v>
      </c>
      <c r="K327" s="56" t="s">
        <v>16</v>
      </c>
      <c r="L327" s="204">
        <f>F327/H327</f>
        <v>5.2124999999999998E-2</v>
      </c>
    </row>
    <row r="328" spans="1:12" x14ac:dyDescent="0.35">
      <c r="A328" s="54" t="e">
        <f>VLOOKUP(C328, Inventory!A567:H1861, 2, FALSE)</f>
        <v>#N/A</v>
      </c>
      <c r="B328" s="54" t="s">
        <v>2797</v>
      </c>
      <c r="C328" s="56" t="s">
        <v>673</v>
      </c>
      <c r="D328" s="56" t="s">
        <v>510</v>
      </c>
      <c r="E328" s="56" t="s">
        <v>674</v>
      </c>
      <c r="F328" s="73">
        <v>19.399999999999999</v>
      </c>
      <c r="G328" s="56" t="s">
        <v>1294</v>
      </c>
      <c r="H328" s="56">
        <v>128</v>
      </c>
      <c r="K328" s="56" t="s">
        <v>16</v>
      </c>
      <c r="L328" s="204">
        <f>F328/H328</f>
        <v>0.15156249999999999</v>
      </c>
    </row>
    <row r="329" spans="1:12" x14ac:dyDescent="0.35">
      <c r="A329" s="54">
        <f>VLOOKUP(C329, Inventory!A568:H1862, 2, FALSE)</f>
        <v>2544146</v>
      </c>
      <c r="B329" s="54" t="s">
        <v>2797</v>
      </c>
      <c r="C329" s="56" t="s">
        <v>675</v>
      </c>
      <c r="D329" s="56" t="s">
        <v>510</v>
      </c>
      <c r="E329" s="56" t="s">
        <v>93</v>
      </c>
      <c r="F329" s="73">
        <v>28.31</v>
      </c>
      <c r="G329" s="56" t="s">
        <v>1294</v>
      </c>
      <c r="H329" s="56">
        <v>160</v>
      </c>
      <c r="K329" s="56" t="s">
        <v>16</v>
      </c>
      <c r="L329" s="204">
        <f>F329/H329</f>
        <v>0.1769375</v>
      </c>
    </row>
    <row r="330" spans="1:12" x14ac:dyDescent="0.35">
      <c r="A330" s="54" t="e">
        <f>VLOOKUP(C330, Inventory!A569:H1863, 2, FALSE)</f>
        <v>#N/A</v>
      </c>
      <c r="B330" s="54" t="s">
        <v>2797</v>
      </c>
      <c r="C330" s="56" t="s">
        <v>676</v>
      </c>
      <c r="D330" s="56" t="s">
        <v>79</v>
      </c>
      <c r="E330" s="56" t="s">
        <v>134</v>
      </c>
      <c r="F330" s="73">
        <v>8.84</v>
      </c>
      <c r="G330" s="56" t="s">
        <v>1294</v>
      </c>
      <c r="H330" s="56">
        <v>160</v>
      </c>
      <c r="K330" s="56" t="s">
        <v>16</v>
      </c>
      <c r="L330" s="204">
        <f>F330/H330</f>
        <v>5.525E-2</v>
      </c>
    </row>
    <row r="331" spans="1:12" x14ac:dyDescent="0.35">
      <c r="A331" s="54" t="e">
        <f>VLOOKUP(C331, Inventory!A570:H1864, 2, FALSE)</f>
        <v>#N/A</v>
      </c>
      <c r="B331" s="54" t="s">
        <v>2797</v>
      </c>
      <c r="C331" s="56" t="s">
        <v>677</v>
      </c>
      <c r="D331" s="56" t="s">
        <v>276</v>
      </c>
      <c r="E331" s="56" t="s">
        <v>441</v>
      </c>
      <c r="F331" s="73">
        <v>13.4</v>
      </c>
      <c r="G331" s="56" t="s">
        <v>1294</v>
      </c>
      <c r="H331" s="56">
        <v>320</v>
      </c>
      <c r="K331" s="56" t="s">
        <v>16</v>
      </c>
      <c r="L331" s="204">
        <f>F331/H331</f>
        <v>4.1875000000000002E-2</v>
      </c>
    </row>
    <row r="332" spans="1:12" x14ac:dyDescent="0.35">
      <c r="A332" s="54" t="e">
        <f>VLOOKUP(C332, Inventory!A571:H1865, 2, FALSE)</f>
        <v>#N/A</v>
      </c>
      <c r="B332" s="54" t="s">
        <v>2797</v>
      </c>
      <c r="C332" s="56" t="s">
        <v>678</v>
      </c>
      <c r="D332" s="56" t="s">
        <v>679</v>
      </c>
      <c r="E332" s="56" t="s">
        <v>93</v>
      </c>
      <c r="F332" s="73">
        <v>18</v>
      </c>
      <c r="G332" s="56" t="s">
        <v>1294</v>
      </c>
      <c r="H332" s="56">
        <v>160</v>
      </c>
      <c r="K332" s="56" t="s">
        <v>16</v>
      </c>
      <c r="L332" s="204">
        <f>F332/H332</f>
        <v>0.1125</v>
      </c>
    </row>
    <row r="333" spans="1:12" x14ac:dyDescent="0.35">
      <c r="A333" s="54" t="e">
        <f>VLOOKUP(C333, Inventory!A572:H1866, 2, FALSE)</f>
        <v>#N/A</v>
      </c>
      <c r="B333" s="54" t="s">
        <v>2797</v>
      </c>
      <c r="C333" s="56" t="s">
        <v>680</v>
      </c>
      <c r="D333" s="56" t="s">
        <v>79</v>
      </c>
      <c r="E333" s="56" t="s">
        <v>93</v>
      </c>
      <c r="F333" s="73">
        <v>18.399999999999999</v>
      </c>
      <c r="G333" s="56" t="s">
        <v>1294</v>
      </c>
      <c r="H333" s="56">
        <v>160</v>
      </c>
      <c r="K333" s="56" t="s">
        <v>16</v>
      </c>
      <c r="L333" s="204">
        <f>F333/H333</f>
        <v>0.11499999999999999</v>
      </c>
    </row>
    <row r="334" spans="1:12" x14ac:dyDescent="0.35">
      <c r="A334" s="54" t="e">
        <f>VLOOKUP(C334, Inventory!A573:H1867, 2, FALSE)</f>
        <v>#N/A</v>
      </c>
      <c r="B334" s="54" t="s">
        <v>2797</v>
      </c>
      <c r="C334" s="56" t="s">
        <v>681</v>
      </c>
      <c r="D334" s="56" t="s">
        <v>276</v>
      </c>
      <c r="E334" s="56" t="s">
        <v>441</v>
      </c>
      <c r="F334" s="73">
        <v>13.8</v>
      </c>
      <c r="G334" s="56" t="s">
        <v>1294</v>
      </c>
      <c r="H334" s="56">
        <v>320</v>
      </c>
      <c r="K334" s="56" t="s">
        <v>16</v>
      </c>
      <c r="L334" s="204">
        <f>F334/H334</f>
        <v>4.3125000000000004E-2</v>
      </c>
    </row>
    <row r="335" spans="1:12" x14ac:dyDescent="0.35">
      <c r="A335" s="54" t="e">
        <f>VLOOKUP(C335, Inventory!A574:H1868, 2, FALSE)</f>
        <v>#N/A</v>
      </c>
      <c r="B335" s="54" t="s">
        <v>2797</v>
      </c>
      <c r="C335" s="56" t="s">
        <v>682</v>
      </c>
      <c r="D335" s="56" t="s">
        <v>79</v>
      </c>
      <c r="E335" s="56" t="s">
        <v>134</v>
      </c>
      <c r="F335" s="73">
        <v>9.67</v>
      </c>
      <c r="G335" s="56" t="s">
        <v>1294</v>
      </c>
      <c r="H335" s="56">
        <v>160</v>
      </c>
      <c r="K335" s="56" t="s">
        <v>16</v>
      </c>
      <c r="L335" s="204">
        <f>F335/H335</f>
        <v>6.0437499999999998E-2</v>
      </c>
    </row>
    <row r="336" spans="1:12" x14ac:dyDescent="0.35">
      <c r="A336" s="54" t="e">
        <f>VLOOKUP(C336, Inventory!A575:H1869, 2, FALSE)</f>
        <v>#N/A</v>
      </c>
      <c r="B336" s="54" t="s">
        <v>2797</v>
      </c>
      <c r="C336" s="56" t="s">
        <v>683</v>
      </c>
      <c r="D336" s="56" t="s">
        <v>336</v>
      </c>
      <c r="E336" s="56" t="s">
        <v>109</v>
      </c>
      <c r="F336" s="73">
        <v>28.8</v>
      </c>
      <c r="G336" s="56" t="s">
        <v>1294</v>
      </c>
      <c r="H336" s="56">
        <v>192</v>
      </c>
      <c r="K336" s="56" t="s">
        <v>16</v>
      </c>
      <c r="L336" s="204">
        <f>F336/H336</f>
        <v>0.15</v>
      </c>
    </row>
    <row r="337" spans="1:12" x14ac:dyDescent="0.35">
      <c r="A337" s="54" t="e">
        <f>VLOOKUP(C337, Inventory!A576:H1870, 2, FALSE)</f>
        <v>#N/A</v>
      </c>
      <c r="B337" s="54" t="s">
        <v>2797</v>
      </c>
      <c r="C337" s="56" t="s">
        <v>684</v>
      </c>
      <c r="D337" s="56" t="s">
        <v>79</v>
      </c>
      <c r="E337" s="56" t="s">
        <v>441</v>
      </c>
      <c r="F337" s="73">
        <v>18.2</v>
      </c>
      <c r="G337" s="56" t="s">
        <v>1294</v>
      </c>
      <c r="H337" s="56">
        <v>320</v>
      </c>
      <c r="K337" s="56" t="s">
        <v>16</v>
      </c>
      <c r="L337" s="204">
        <f>F337/H337</f>
        <v>5.6874999999999995E-2</v>
      </c>
    </row>
    <row r="338" spans="1:12" x14ac:dyDescent="0.35">
      <c r="A338" s="54" t="e">
        <f>VLOOKUP(C338, Inventory!A577:H1871, 2, FALSE)</f>
        <v>#N/A</v>
      </c>
      <c r="B338" s="54" t="s">
        <v>2797</v>
      </c>
      <c r="C338" s="56" t="s">
        <v>685</v>
      </c>
      <c r="D338" s="56" t="s">
        <v>79</v>
      </c>
      <c r="E338" s="56" t="s">
        <v>134</v>
      </c>
      <c r="F338" s="73">
        <v>13</v>
      </c>
      <c r="G338" s="56" t="s">
        <v>1294</v>
      </c>
      <c r="H338" s="56">
        <v>160</v>
      </c>
      <c r="K338" s="56" t="s">
        <v>16</v>
      </c>
      <c r="L338" s="204">
        <f>F338/H338</f>
        <v>8.1250000000000003E-2</v>
      </c>
    </row>
    <row r="339" spans="1:12" x14ac:dyDescent="0.35">
      <c r="A339" s="54" t="e">
        <f>VLOOKUP(C339, Inventory!A578:H1872, 2, FALSE)</f>
        <v>#N/A</v>
      </c>
      <c r="B339" s="54" t="s">
        <v>2797</v>
      </c>
      <c r="C339" s="56" t="s">
        <v>686</v>
      </c>
      <c r="D339" s="56" t="s">
        <v>276</v>
      </c>
      <c r="E339" s="56" t="s">
        <v>441</v>
      </c>
      <c r="F339" s="73">
        <v>17.7</v>
      </c>
      <c r="G339" s="56" t="s">
        <v>1294</v>
      </c>
      <c r="H339" s="56">
        <v>320</v>
      </c>
      <c r="K339" s="56" t="s">
        <v>16</v>
      </c>
      <c r="L339" s="204">
        <f>F339/H339</f>
        <v>5.5312500000000001E-2</v>
      </c>
    </row>
    <row r="340" spans="1:12" x14ac:dyDescent="0.35">
      <c r="A340" s="54" t="e">
        <f>VLOOKUP(C340, Inventory!A579:H1873, 2, FALSE)</f>
        <v>#N/A</v>
      </c>
      <c r="B340" s="54" t="s">
        <v>2797</v>
      </c>
      <c r="C340" s="56" t="s">
        <v>687</v>
      </c>
      <c r="D340" s="56" t="s">
        <v>79</v>
      </c>
      <c r="E340" s="56" t="s">
        <v>441</v>
      </c>
      <c r="F340" s="73">
        <v>17.5</v>
      </c>
      <c r="G340" s="56" t="s">
        <v>1294</v>
      </c>
      <c r="H340" s="56">
        <v>320</v>
      </c>
      <c r="K340" s="56" t="s">
        <v>16</v>
      </c>
      <c r="L340" s="204">
        <f>F340/H340</f>
        <v>5.46875E-2</v>
      </c>
    </row>
    <row r="341" spans="1:12" x14ac:dyDescent="0.35">
      <c r="A341" s="54" t="e">
        <f>VLOOKUP(C341, Inventory!A580:H1874, 2, FALSE)</f>
        <v>#N/A</v>
      </c>
      <c r="B341" s="54" t="s">
        <v>2797</v>
      </c>
      <c r="C341" s="56" t="s">
        <v>688</v>
      </c>
      <c r="D341" s="56" t="s">
        <v>79</v>
      </c>
      <c r="E341" s="56" t="s">
        <v>441</v>
      </c>
      <c r="F341" s="73">
        <v>14.5</v>
      </c>
      <c r="G341" s="56" t="s">
        <v>1294</v>
      </c>
      <c r="H341" s="56">
        <v>320</v>
      </c>
      <c r="K341" s="56" t="s">
        <v>16</v>
      </c>
      <c r="L341" s="204">
        <f>F341/H341</f>
        <v>4.5312499999999999E-2</v>
      </c>
    </row>
    <row r="342" spans="1:12" x14ac:dyDescent="0.35">
      <c r="A342" s="54" t="e">
        <f>VLOOKUP(C342, Inventory!A581:H1875, 2, FALSE)</f>
        <v>#N/A</v>
      </c>
      <c r="B342" s="54" t="s">
        <v>2797</v>
      </c>
      <c r="C342" s="56" t="s">
        <v>689</v>
      </c>
      <c r="D342" s="56" t="s">
        <v>79</v>
      </c>
      <c r="E342" s="56" t="s">
        <v>134</v>
      </c>
      <c r="F342" s="73">
        <v>13.2</v>
      </c>
      <c r="G342" s="56" t="s">
        <v>1294</v>
      </c>
      <c r="H342" s="56">
        <v>160</v>
      </c>
      <c r="K342" s="56" t="s">
        <v>16</v>
      </c>
      <c r="L342" s="204">
        <f>F342/H342</f>
        <v>8.249999999999999E-2</v>
      </c>
    </row>
    <row r="343" spans="1:12" ht="15" thickBot="1" x14ac:dyDescent="0.4">
      <c r="A343" s="54" t="e">
        <f>VLOOKUP(C343, Inventory!A582:H1876, 2, FALSE)</f>
        <v>#N/A</v>
      </c>
      <c r="B343" s="54" t="s">
        <v>2797</v>
      </c>
      <c r="C343" s="61" t="s">
        <v>690</v>
      </c>
      <c r="D343" s="61" t="s">
        <v>79</v>
      </c>
      <c r="E343" s="61" t="s">
        <v>441</v>
      </c>
      <c r="F343" s="74">
        <v>15.4</v>
      </c>
      <c r="G343" s="61" t="s">
        <v>1294</v>
      </c>
      <c r="H343" s="61">
        <v>320</v>
      </c>
      <c r="K343" s="61" t="s">
        <v>16</v>
      </c>
      <c r="L343" s="207">
        <f>F343/H343</f>
        <v>4.8125000000000001E-2</v>
      </c>
    </row>
    <row r="344" spans="1:12" x14ac:dyDescent="0.35">
      <c r="A344" s="54" t="e">
        <f>VLOOKUP(C344, Inventory!A583:H1877, 2, FALSE)</f>
        <v>#N/A</v>
      </c>
      <c r="B344" s="54" t="s">
        <v>2797</v>
      </c>
      <c r="C344" s="58" t="s">
        <v>691</v>
      </c>
      <c r="D344" s="58" t="s">
        <v>692</v>
      </c>
      <c r="E344" s="58" t="s">
        <v>693</v>
      </c>
      <c r="F344" s="72">
        <v>86.1</v>
      </c>
      <c r="G344" s="58" t="s">
        <v>1294</v>
      </c>
      <c r="H344" s="58">
        <v>400</v>
      </c>
      <c r="K344" s="58" t="s">
        <v>16</v>
      </c>
      <c r="L344" s="208">
        <f>F344/H344</f>
        <v>0.21525</v>
      </c>
    </row>
    <row r="345" spans="1:12" x14ac:dyDescent="0.35">
      <c r="A345" s="54">
        <f>VLOOKUP(C345, Inventory!A584:H1878, 2, FALSE)</f>
        <v>1000000994</v>
      </c>
      <c r="B345" s="54" t="s">
        <v>2797</v>
      </c>
      <c r="C345" s="56" t="s">
        <v>694</v>
      </c>
      <c r="D345" s="56" t="s">
        <v>453</v>
      </c>
      <c r="E345" s="56" t="s">
        <v>427</v>
      </c>
      <c r="F345" s="73">
        <v>34.99</v>
      </c>
      <c r="G345" s="56" t="s">
        <v>1294</v>
      </c>
      <c r="H345" s="56"/>
      <c r="K345" s="56"/>
      <c r="L345" s="211" t="e">
        <f>F345/H345</f>
        <v>#DIV/0!</v>
      </c>
    </row>
    <row r="346" spans="1:12" x14ac:dyDescent="0.35">
      <c r="A346" s="54" t="e">
        <f>VLOOKUP(C346, Inventory!A585:H1879, 2, FALSE)</f>
        <v>#N/A</v>
      </c>
      <c r="B346" s="54" t="s">
        <v>2797</v>
      </c>
      <c r="C346" s="56" t="s">
        <v>691</v>
      </c>
      <c r="D346" s="56" t="s">
        <v>692</v>
      </c>
      <c r="E346" s="56" t="s">
        <v>693</v>
      </c>
      <c r="F346" s="73">
        <v>86.1</v>
      </c>
      <c r="G346" s="56" t="s">
        <v>1294</v>
      </c>
      <c r="H346" s="56">
        <v>400</v>
      </c>
      <c r="K346" s="56" t="s">
        <v>16</v>
      </c>
      <c r="L346" s="204">
        <f>F346/H346</f>
        <v>0.21525</v>
      </c>
    </row>
    <row r="347" spans="1:12" x14ac:dyDescent="0.35">
      <c r="A347" s="54">
        <f>VLOOKUP(C347, Inventory!A586:H1880, 2, FALSE)</f>
        <v>7362296</v>
      </c>
      <c r="B347" s="54" t="s">
        <v>2797</v>
      </c>
      <c r="C347" s="56" t="s">
        <v>695</v>
      </c>
      <c r="D347" s="56" t="s">
        <v>696</v>
      </c>
      <c r="E347" s="56" t="s">
        <v>697</v>
      </c>
      <c r="F347" s="73">
        <v>53.4</v>
      </c>
      <c r="G347" s="56" t="s">
        <v>1294</v>
      </c>
      <c r="H347" s="56">
        <v>420</v>
      </c>
      <c r="K347" s="56" t="s">
        <v>16</v>
      </c>
      <c r="L347" s="204">
        <f>F347/H347</f>
        <v>0.12714285714285714</v>
      </c>
    </row>
    <row r="348" spans="1:12" x14ac:dyDescent="0.35">
      <c r="A348" s="54" t="e">
        <f>VLOOKUP(C348, Inventory!A587:H1881, 2, FALSE)</f>
        <v>#N/A</v>
      </c>
      <c r="B348" s="54" t="s">
        <v>2797</v>
      </c>
      <c r="C348" s="56" t="s">
        <v>698</v>
      </c>
      <c r="D348" s="56" t="s">
        <v>510</v>
      </c>
      <c r="E348" s="56" t="s">
        <v>177</v>
      </c>
      <c r="F348" s="73">
        <v>54.9</v>
      </c>
      <c r="G348" s="56" t="s">
        <v>1294</v>
      </c>
      <c r="H348" s="56">
        <v>192</v>
      </c>
      <c r="K348" s="56" t="s">
        <v>16</v>
      </c>
      <c r="L348" s="204">
        <f>F348/H348</f>
        <v>0.28593750000000001</v>
      </c>
    </row>
    <row r="349" spans="1:12" x14ac:dyDescent="0.35">
      <c r="A349" s="54" t="e">
        <f>VLOOKUP(C349, Inventory!A588:H1882, 2, FALSE)</f>
        <v>#N/A</v>
      </c>
      <c r="B349" s="54" t="s">
        <v>2797</v>
      </c>
      <c r="C349" s="56" t="s">
        <v>699</v>
      </c>
      <c r="D349" s="56" t="s">
        <v>700</v>
      </c>
      <c r="E349" s="56" t="s">
        <v>701</v>
      </c>
      <c r="F349" s="73">
        <v>86.3</v>
      </c>
      <c r="G349" s="56" t="s">
        <v>1294</v>
      </c>
      <c r="H349" s="56">
        <v>422</v>
      </c>
      <c r="K349" s="56" t="s">
        <v>16</v>
      </c>
      <c r="L349" s="204">
        <f>F349/H349</f>
        <v>0.20450236966824645</v>
      </c>
    </row>
    <row r="350" spans="1:12" ht="15" thickBot="1" x14ac:dyDescent="0.4">
      <c r="A350" s="54" t="e">
        <f>VLOOKUP(C350, Inventory!A589:H1883, 2, FALSE)</f>
        <v>#N/A</v>
      </c>
      <c r="B350" s="54" t="s">
        <v>2797</v>
      </c>
      <c r="C350" s="61" t="s">
        <v>702</v>
      </c>
      <c r="D350" s="61" t="s">
        <v>703</v>
      </c>
      <c r="E350" s="61" t="s">
        <v>704</v>
      </c>
      <c r="F350" s="74">
        <v>163</v>
      </c>
      <c r="G350" s="61" t="s">
        <v>1294</v>
      </c>
      <c r="H350" s="61">
        <v>800</v>
      </c>
      <c r="K350" s="61" t="s">
        <v>16</v>
      </c>
      <c r="L350" s="207">
        <f>F350/H350</f>
        <v>0.20374999999999999</v>
      </c>
    </row>
    <row r="351" spans="1:12" x14ac:dyDescent="0.35">
      <c r="A351" s="54" t="e">
        <f>VLOOKUP(C351, Inventory!A590:H1884, 2, FALSE)</f>
        <v>#N/A</v>
      </c>
      <c r="B351" s="54" t="s">
        <v>2797</v>
      </c>
      <c r="C351" s="58" t="s">
        <v>705</v>
      </c>
      <c r="D351" s="58" t="s">
        <v>510</v>
      </c>
      <c r="E351" s="58" t="s">
        <v>706</v>
      </c>
      <c r="F351" s="72">
        <v>68.95</v>
      </c>
      <c r="G351" s="58" t="s">
        <v>1294</v>
      </c>
      <c r="H351" s="58">
        <v>528</v>
      </c>
      <c r="K351" s="58" t="s">
        <v>16</v>
      </c>
      <c r="L351" s="208">
        <f>F351/H351</f>
        <v>0.13058712121212121</v>
      </c>
    </row>
    <row r="352" spans="1:12" x14ac:dyDescent="0.35">
      <c r="A352" s="54">
        <f>VLOOKUP(C352, Inventory!A591:H1885, 2, FALSE)</f>
        <v>5348222</v>
      </c>
      <c r="B352" s="54" t="s">
        <v>2797</v>
      </c>
      <c r="C352" s="56" t="s">
        <v>707</v>
      </c>
      <c r="D352" s="56" t="s">
        <v>708</v>
      </c>
      <c r="E352" s="56" t="s">
        <v>93</v>
      </c>
      <c r="F352" s="73">
        <v>41</v>
      </c>
      <c r="G352" s="56" t="s">
        <v>1294</v>
      </c>
      <c r="H352" s="56">
        <v>160</v>
      </c>
      <c r="K352" s="56" t="s">
        <v>16</v>
      </c>
      <c r="L352" s="204">
        <f>F352/H352</f>
        <v>0.25624999999999998</v>
      </c>
    </row>
    <row r="353" spans="1:12" x14ac:dyDescent="0.35">
      <c r="A353" s="54" t="e">
        <f>VLOOKUP(C353, Inventory!A592:H1886, 2, FALSE)</f>
        <v>#N/A</v>
      </c>
      <c r="B353" s="54" t="s">
        <v>2797</v>
      </c>
      <c r="C353" s="56" t="s">
        <v>709</v>
      </c>
      <c r="D353" s="56" t="s">
        <v>510</v>
      </c>
      <c r="E353" s="56" t="s">
        <v>93</v>
      </c>
      <c r="F353" s="73">
        <v>16.100000000000001</v>
      </c>
      <c r="G353" s="56" t="s">
        <v>1294</v>
      </c>
      <c r="H353" s="56">
        <v>160</v>
      </c>
      <c r="K353" s="56" t="s">
        <v>16</v>
      </c>
      <c r="L353" s="204">
        <f>F353/H353</f>
        <v>0.10062500000000001</v>
      </c>
    </row>
    <row r="354" spans="1:12" x14ac:dyDescent="0.35">
      <c r="A354" s="54" t="e">
        <f>VLOOKUP(C354, Inventory!A593:H1887, 2, FALSE)</f>
        <v>#N/A</v>
      </c>
      <c r="B354" s="54" t="s">
        <v>2797</v>
      </c>
      <c r="C354" s="56" t="s">
        <v>710</v>
      </c>
      <c r="D354" s="56" t="s">
        <v>711</v>
      </c>
      <c r="E354" s="56" t="s">
        <v>454</v>
      </c>
      <c r="F354" s="73">
        <v>58.4</v>
      </c>
      <c r="G354" s="56" t="s">
        <v>1294</v>
      </c>
      <c r="H354" s="56">
        <v>352</v>
      </c>
      <c r="K354" s="56" t="s">
        <v>16</v>
      </c>
      <c r="L354" s="204">
        <f>F354/H354</f>
        <v>0.16590909090909089</v>
      </c>
    </row>
    <row r="355" spans="1:12" x14ac:dyDescent="0.35">
      <c r="A355" s="54">
        <f>VLOOKUP(C355, Inventory!A594:H1888, 2, FALSE)</f>
        <v>2809291</v>
      </c>
      <c r="B355" s="54" t="s">
        <v>2797</v>
      </c>
      <c r="C355" s="56" t="s">
        <v>712</v>
      </c>
      <c r="D355" s="56" t="s">
        <v>336</v>
      </c>
      <c r="E355" s="56" t="s">
        <v>182</v>
      </c>
      <c r="F355" s="73">
        <v>17.7</v>
      </c>
      <c r="G355" s="56" t="s">
        <v>1294</v>
      </c>
      <c r="H355" s="56">
        <v>400</v>
      </c>
      <c r="K355" s="56" t="s">
        <v>16</v>
      </c>
      <c r="L355" s="204">
        <f>F355/H355</f>
        <v>4.4249999999999998E-2</v>
      </c>
    </row>
    <row r="356" spans="1:12" x14ac:dyDescent="0.35">
      <c r="A356" s="54">
        <f>VLOOKUP(C356, Inventory!A595:H1889, 2, FALSE)</f>
        <v>3303500</v>
      </c>
      <c r="B356" s="54" t="s">
        <v>2797</v>
      </c>
      <c r="C356" s="56" t="s">
        <v>713</v>
      </c>
      <c r="D356" s="56" t="s">
        <v>714</v>
      </c>
      <c r="E356" s="56" t="s">
        <v>182</v>
      </c>
      <c r="F356" s="73">
        <v>27.9</v>
      </c>
      <c r="G356" s="56" t="s">
        <v>1294</v>
      </c>
      <c r="H356" s="56">
        <v>400</v>
      </c>
      <c r="K356" s="56" t="s">
        <v>16</v>
      </c>
      <c r="L356" s="204">
        <f>F356/H356</f>
        <v>6.9749999999999993E-2</v>
      </c>
    </row>
    <row r="357" spans="1:12" x14ac:dyDescent="0.35">
      <c r="A357" s="54">
        <f>VLOOKUP(C357, Inventory!A596:H1890, 2, FALSE)</f>
        <v>2328193</v>
      </c>
      <c r="B357" s="54" t="s">
        <v>2797</v>
      </c>
      <c r="C357" s="56" t="s">
        <v>715</v>
      </c>
      <c r="D357" s="56" t="s">
        <v>336</v>
      </c>
      <c r="E357" s="56" t="s">
        <v>459</v>
      </c>
      <c r="F357" s="73">
        <v>35.24</v>
      </c>
      <c r="G357" s="56" t="s">
        <v>1294</v>
      </c>
      <c r="H357" s="56">
        <v>800</v>
      </c>
      <c r="K357" s="56" t="s">
        <v>16</v>
      </c>
      <c r="L357" s="204">
        <f>F357/H357</f>
        <v>4.4050000000000006E-2</v>
      </c>
    </row>
    <row r="358" spans="1:12" x14ac:dyDescent="0.35">
      <c r="A358" s="54" t="e">
        <f>VLOOKUP(C358, Inventory!A597:H1891, 2, FALSE)</f>
        <v>#N/A</v>
      </c>
      <c r="B358" s="54" t="s">
        <v>2797</v>
      </c>
      <c r="C358" s="56" t="s">
        <v>716</v>
      </c>
      <c r="D358" s="56" t="s">
        <v>152</v>
      </c>
      <c r="E358" s="56" t="s">
        <v>576</v>
      </c>
      <c r="F358" s="73">
        <v>28.9</v>
      </c>
      <c r="G358" s="56" t="s">
        <v>1294</v>
      </c>
      <c r="H358" s="56">
        <v>800</v>
      </c>
      <c r="K358" s="56" t="s">
        <v>16</v>
      </c>
      <c r="L358" s="204">
        <f>F358/H358</f>
        <v>3.6124999999999997E-2</v>
      </c>
    </row>
    <row r="359" spans="1:12" x14ac:dyDescent="0.35">
      <c r="A359" s="54" t="e">
        <f>VLOOKUP(C359, Inventory!A598:H1892, 2, FALSE)</f>
        <v>#N/A</v>
      </c>
      <c r="B359" s="54" t="s">
        <v>2797</v>
      </c>
      <c r="C359" s="56" t="s">
        <v>717</v>
      </c>
      <c r="D359" s="56" t="s">
        <v>510</v>
      </c>
      <c r="E359" s="56" t="s">
        <v>14</v>
      </c>
      <c r="F359" s="73">
        <v>21.5</v>
      </c>
      <c r="G359" s="56" t="s">
        <v>1294</v>
      </c>
      <c r="H359" s="56">
        <v>240</v>
      </c>
      <c r="K359" s="56" t="s">
        <v>16</v>
      </c>
      <c r="L359" s="204">
        <f>F359/H359</f>
        <v>8.9583333333333334E-2</v>
      </c>
    </row>
    <row r="360" spans="1:12" ht="15" thickBot="1" x14ac:dyDescent="0.4">
      <c r="A360" s="54" t="e">
        <f>VLOOKUP(C360, Inventory!A599:H1893, 2, FALSE)</f>
        <v>#N/A</v>
      </c>
      <c r="B360" s="54" t="s">
        <v>2797</v>
      </c>
      <c r="C360" s="61" t="s">
        <v>718</v>
      </c>
      <c r="D360" s="61" t="s">
        <v>719</v>
      </c>
      <c r="E360" s="61" t="s">
        <v>134</v>
      </c>
      <c r="F360" s="74">
        <v>68.3</v>
      </c>
      <c r="G360" s="61" t="s">
        <v>1294</v>
      </c>
      <c r="H360" s="61">
        <v>160</v>
      </c>
      <c r="K360" s="61" t="s">
        <v>16</v>
      </c>
      <c r="L360" s="207">
        <f>F360/H360</f>
        <v>0.426875</v>
      </c>
    </row>
    <row r="361" spans="1:12" x14ac:dyDescent="0.35">
      <c r="A361" s="54" t="e">
        <f>VLOOKUP(C361, Inventory!A600:H1894, 2, FALSE)</f>
        <v>#N/A</v>
      </c>
      <c r="B361" s="54" t="s">
        <v>2797</v>
      </c>
      <c r="C361" s="58" t="s">
        <v>720</v>
      </c>
      <c r="D361" s="58" t="s">
        <v>721</v>
      </c>
      <c r="E361" s="58" t="s">
        <v>722</v>
      </c>
      <c r="F361" s="72">
        <v>47.3</v>
      </c>
      <c r="G361" s="58" t="s">
        <v>1294</v>
      </c>
      <c r="H361" s="58">
        <v>384</v>
      </c>
      <c r="K361" s="58" t="s">
        <v>16</v>
      </c>
      <c r="L361" s="208">
        <f>F361/H361</f>
        <v>0.12317708333333333</v>
      </c>
    </row>
    <row r="362" spans="1:12" x14ac:dyDescent="0.35">
      <c r="A362" s="54" t="e">
        <f>VLOOKUP(C362, Inventory!A601:H1895, 2, FALSE)</f>
        <v>#N/A</v>
      </c>
      <c r="B362" s="54" t="s">
        <v>2797</v>
      </c>
      <c r="C362" s="56" t="s">
        <v>723</v>
      </c>
      <c r="D362" s="56" t="s">
        <v>724</v>
      </c>
      <c r="E362" s="56" t="s">
        <v>725</v>
      </c>
      <c r="F362" s="73">
        <v>20.2</v>
      </c>
      <c r="G362" s="56" t="s">
        <v>1294</v>
      </c>
      <c r="H362" s="56">
        <v>384</v>
      </c>
      <c r="K362" s="56" t="s">
        <v>16</v>
      </c>
      <c r="L362" s="204">
        <f>F362/H362</f>
        <v>5.2604166666666667E-2</v>
      </c>
    </row>
    <row r="363" spans="1:12" x14ac:dyDescent="0.35">
      <c r="A363" s="54" t="e">
        <f>VLOOKUP(C363, Inventory!A602:H1896, 2, FALSE)</f>
        <v>#N/A</v>
      </c>
      <c r="B363" s="54" t="s">
        <v>2797</v>
      </c>
      <c r="C363" s="56" t="s">
        <v>726</v>
      </c>
      <c r="D363" s="56" t="s">
        <v>724</v>
      </c>
      <c r="E363" s="56" t="s">
        <v>725</v>
      </c>
      <c r="F363" s="73">
        <v>34.4</v>
      </c>
      <c r="G363" s="56" t="s">
        <v>1294</v>
      </c>
      <c r="H363" s="56">
        <v>384</v>
      </c>
      <c r="K363" s="56" t="s">
        <v>16</v>
      </c>
      <c r="L363" s="204">
        <f>F363/H363</f>
        <v>8.9583333333333334E-2</v>
      </c>
    </row>
    <row r="364" spans="1:12" x14ac:dyDescent="0.35">
      <c r="A364" s="54">
        <f>VLOOKUP(C364, Inventory!A603:H1897, 2, FALSE)</f>
        <v>42218</v>
      </c>
      <c r="B364" s="54" t="s">
        <v>2797</v>
      </c>
      <c r="C364" s="56" t="s">
        <v>727</v>
      </c>
      <c r="D364" s="56" t="s">
        <v>635</v>
      </c>
      <c r="E364" s="56" t="s">
        <v>728</v>
      </c>
      <c r="F364" s="73">
        <v>27.2</v>
      </c>
      <c r="G364" s="56" t="s">
        <v>1294</v>
      </c>
      <c r="H364" s="56">
        <v>480</v>
      </c>
      <c r="K364" s="56" t="s">
        <v>16</v>
      </c>
      <c r="L364" s="204">
        <f>F364/H364</f>
        <v>5.6666666666666664E-2</v>
      </c>
    </row>
    <row r="365" spans="1:12" x14ac:dyDescent="0.35">
      <c r="A365" s="54">
        <f>VLOOKUP(C365, Inventory!A604:H1898, 2, FALSE)</f>
        <v>42192</v>
      </c>
      <c r="B365" s="54" t="s">
        <v>2797</v>
      </c>
      <c r="C365" s="56" t="s">
        <v>729</v>
      </c>
      <c r="D365" s="56" t="s">
        <v>635</v>
      </c>
      <c r="E365" s="56" t="s">
        <v>161</v>
      </c>
      <c r="F365" s="73">
        <v>24.9</v>
      </c>
      <c r="G365" s="56" t="s">
        <v>1294</v>
      </c>
      <c r="H365" s="56">
        <v>512</v>
      </c>
      <c r="K365" s="56" t="s">
        <v>16</v>
      </c>
      <c r="L365" s="204">
        <f>F365/H365</f>
        <v>4.8632812499999997E-2</v>
      </c>
    </row>
    <row r="366" spans="1:12" x14ac:dyDescent="0.35">
      <c r="A366" s="54">
        <f>VLOOKUP(C366, Inventory!A605:H1899, 2, FALSE)</f>
        <v>7330202</v>
      </c>
      <c r="B366" s="54" t="s">
        <v>2797</v>
      </c>
      <c r="C366" s="56" t="s">
        <v>730</v>
      </c>
      <c r="D366" s="56" t="s">
        <v>510</v>
      </c>
      <c r="E366" s="56" t="s">
        <v>731</v>
      </c>
      <c r="F366" s="73">
        <v>91.7</v>
      </c>
      <c r="G366" s="56" t="s">
        <v>1294</v>
      </c>
      <c r="H366" s="56">
        <v>826</v>
      </c>
      <c r="K366" s="56" t="s">
        <v>16</v>
      </c>
      <c r="L366" s="204">
        <f>F366/H366</f>
        <v>0.11101694915254237</v>
      </c>
    </row>
    <row r="367" spans="1:12" x14ac:dyDescent="0.35">
      <c r="A367" s="54">
        <f>VLOOKUP(C367, Inventory!A606:H1900, 2, FALSE)</f>
        <v>7050115</v>
      </c>
      <c r="B367" s="54" t="s">
        <v>2797</v>
      </c>
      <c r="C367" s="56" t="s">
        <v>732</v>
      </c>
      <c r="D367" s="56" t="s">
        <v>733</v>
      </c>
      <c r="E367" s="56" t="s">
        <v>734</v>
      </c>
      <c r="F367" s="73">
        <v>56.7</v>
      </c>
      <c r="G367" s="56" t="s">
        <v>1294</v>
      </c>
      <c r="H367" s="56">
        <v>288</v>
      </c>
      <c r="K367" s="56" t="s">
        <v>16</v>
      </c>
      <c r="L367" s="204">
        <f>F367/H367</f>
        <v>0.19687500000000002</v>
      </c>
    </row>
    <row r="368" spans="1:12" x14ac:dyDescent="0.35">
      <c r="A368" s="54" t="e">
        <f>VLOOKUP(C368, Inventory!A607:H1901, 2, FALSE)</f>
        <v>#N/A</v>
      </c>
      <c r="B368" s="54" t="s">
        <v>2797</v>
      </c>
      <c r="C368" s="56" t="s">
        <v>735</v>
      </c>
      <c r="D368" s="56" t="s">
        <v>724</v>
      </c>
      <c r="E368" s="56" t="s">
        <v>725</v>
      </c>
      <c r="F368" s="73">
        <v>14.4</v>
      </c>
      <c r="G368" s="56" t="s">
        <v>1294</v>
      </c>
      <c r="H368" s="56">
        <v>384</v>
      </c>
      <c r="K368" s="56" t="s">
        <v>16</v>
      </c>
      <c r="L368" s="204">
        <f>F368/H368</f>
        <v>3.7499999999999999E-2</v>
      </c>
    </row>
    <row r="369" spans="1:12" x14ac:dyDescent="0.35">
      <c r="A369" s="54">
        <f>VLOOKUP(C369, Inventory!A608:H1902, 2, FALSE)</f>
        <v>4364063</v>
      </c>
      <c r="B369" s="54" t="s">
        <v>2797</v>
      </c>
      <c r="C369" s="56" t="s">
        <v>736</v>
      </c>
      <c r="D369" s="56" t="s">
        <v>336</v>
      </c>
      <c r="E369" s="56" t="s">
        <v>161</v>
      </c>
      <c r="F369" s="73">
        <v>17.600000000000001</v>
      </c>
      <c r="G369" s="56" t="s">
        <v>1294</v>
      </c>
      <c r="H369" s="56">
        <v>512</v>
      </c>
      <c r="K369" s="56" t="s">
        <v>16</v>
      </c>
      <c r="L369" s="204">
        <f>F369/H369</f>
        <v>3.4375000000000003E-2</v>
      </c>
    </row>
    <row r="370" spans="1:12" x14ac:dyDescent="0.35">
      <c r="A370" s="54">
        <f>VLOOKUP(C370, Inventory!A609:H1903, 2, FALSE)</f>
        <v>3412391</v>
      </c>
      <c r="B370" s="54" t="s">
        <v>2797</v>
      </c>
      <c r="C370" s="56" t="s">
        <v>737</v>
      </c>
      <c r="D370" s="56" t="s">
        <v>276</v>
      </c>
      <c r="E370" s="56" t="s">
        <v>161</v>
      </c>
      <c r="F370" s="73">
        <v>30.1</v>
      </c>
      <c r="G370" s="56" t="s">
        <v>1294</v>
      </c>
      <c r="H370" s="56">
        <v>512</v>
      </c>
      <c r="K370" s="56" t="s">
        <v>16</v>
      </c>
      <c r="L370" s="204">
        <f>F370/H370</f>
        <v>5.8789062500000003E-2</v>
      </c>
    </row>
    <row r="371" spans="1:12" x14ac:dyDescent="0.35">
      <c r="A371" s="54" t="e">
        <f>VLOOKUP(C371, Inventory!A610:H1904, 2, FALSE)</f>
        <v>#N/A</v>
      </c>
      <c r="B371" s="54" t="s">
        <v>2797</v>
      </c>
      <c r="C371" s="56" t="s">
        <v>738</v>
      </c>
      <c r="D371" s="56" t="s">
        <v>739</v>
      </c>
      <c r="E371" s="56" t="s">
        <v>161</v>
      </c>
      <c r="F371" s="73">
        <v>35.9</v>
      </c>
      <c r="G371" s="56" t="s">
        <v>1294</v>
      </c>
      <c r="H371" s="56">
        <v>512</v>
      </c>
      <c r="K371" s="56" t="s">
        <v>16</v>
      </c>
      <c r="L371" s="204">
        <f>F371/H371</f>
        <v>7.0117187499999997E-2</v>
      </c>
    </row>
    <row r="372" spans="1:12" x14ac:dyDescent="0.35">
      <c r="A372" s="54" t="e">
        <f>VLOOKUP(C372, Inventory!A611:H1905, 2, FALSE)</f>
        <v>#N/A</v>
      </c>
      <c r="B372" s="54" t="s">
        <v>2797</v>
      </c>
      <c r="C372" s="56" t="s">
        <v>740</v>
      </c>
      <c r="D372" s="56" t="s">
        <v>741</v>
      </c>
      <c r="E372" s="56" t="s">
        <v>742</v>
      </c>
      <c r="F372" s="73">
        <v>33.1</v>
      </c>
      <c r="G372" s="56" t="s">
        <v>1294</v>
      </c>
      <c r="H372" s="56">
        <v>408</v>
      </c>
      <c r="K372" s="56" t="s">
        <v>16</v>
      </c>
      <c r="L372" s="204">
        <f>F372/H372</f>
        <v>8.112745098039216E-2</v>
      </c>
    </row>
    <row r="373" spans="1:12" x14ac:dyDescent="0.35">
      <c r="A373" s="54">
        <f>VLOOKUP(C373, Inventory!A612:H1906, 2, FALSE)</f>
        <v>7111693</v>
      </c>
      <c r="B373" s="54" t="s">
        <v>2797</v>
      </c>
      <c r="C373" s="56" t="s">
        <v>743</v>
      </c>
      <c r="D373" s="56" t="s">
        <v>741</v>
      </c>
      <c r="E373" s="56" t="s">
        <v>511</v>
      </c>
      <c r="F373" s="73">
        <v>28</v>
      </c>
      <c r="G373" s="56" t="s">
        <v>1294</v>
      </c>
      <c r="H373" s="56">
        <v>336</v>
      </c>
      <c r="K373" s="56" t="s">
        <v>16</v>
      </c>
      <c r="L373" s="204">
        <f>F373/H373</f>
        <v>8.3333333333333329E-2</v>
      </c>
    </row>
    <row r="374" spans="1:12" x14ac:dyDescent="0.35">
      <c r="A374" s="54">
        <f>VLOOKUP(C374, Inventory!A613:H1907, 2, FALSE)</f>
        <v>5311345</v>
      </c>
      <c r="B374" s="54" t="s">
        <v>2797</v>
      </c>
      <c r="C374" s="56" t="s">
        <v>744</v>
      </c>
      <c r="D374" s="56" t="s">
        <v>696</v>
      </c>
      <c r="E374" s="56" t="s">
        <v>745</v>
      </c>
      <c r="F374" s="73">
        <v>27.6</v>
      </c>
      <c r="G374" s="56" t="s">
        <v>1294</v>
      </c>
      <c r="H374" s="56">
        <v>384</v>
      </c>
      <c r="K374" s="56" t="s">
        <v>16</v>
      </c>
      <c r="L374" s="204">
        <f>F374/H374</f>
        <v>7.1875000000000008E-2</v>
      </c>
    </row>
    <row r="375" spans="1:12" x14ac:dyDescent="0.35">
      <c r="A375" s="54">
        <f>VLOOKUP(C375, Inventory!A614:H1908, 2, FALSE)</f>
        <v>2846061</v>
      </c>
      <c r="B375" s="54" t="s">
        <v>2797</v>
      </c>
      <c r="C375" s="56" t="s">
        <v>746</v>
      </c>
      <c r="D375" s="56" t="s">
        <v>747</v>
      </c>
      <c r="E375" s="56" t="s">
        <v>748</v>
      </c>
      <c r="F375" s="73">
        <v>25.8</v>
      </c>
      <c r="G375" s="56" t="s">
        <v>1294</v>
      </c>
      <c r="H375" s="56">
        <v>300</v>
      </c>
      <c r="K375" s="56" t="s">
        <v>16</v>
      </c>
      <c r="L375" s="204">
        <f>F375/H375</f>
        <v>8.6000000000000007E-2</v>
      </c>
    </row>
    <row r="376" spans="1:12" x14ac:dyDescent="0.35">
      <c r="A376" s="54" t="e">
        <f>VLOOKUP(C376, Inventory!A615:H1909, 2, FALSE)</f>
        <v>#N/A</v>
      </c>
      <c r="B376" s="54" t="s">
        <v>2797</v>
      </c>
      <c r="C376" s="56" t="s">
        <v>749</v>
      </c>
      <c r="D376" s="56" t="s">
        <v>750</v>
      </c>
      <c r="E376" s="56" t="s">
        <v>116</v>
      </c>
      <c r="F376" s="73">
        <v>33.9</v>
      </c>
      <c r="G376" s="56" t="s">
        <v>1294</v>
      </c>
      <c r="H376" s="56">
        <v>480</v>
      </c>
      <c r="K376" s="56" t="s">
        <v>16</v>
      </c>
      <c r="L376" s="204">
        <f>F376/H376</f>
        <v>7.0624999999999993E-2</v>
      </c>
    </row>
    <row r="377" spans="1:12" x14ac:dyDescent="0.35">
      <c r="A377" s="54" t="e">
        <f>VLOOKUP(C377, Inventory!A616:H1910, 2, FALSE)</f>
        <v>#N/A</v>
      </c>
      <c r="B377" s="54" t="s">
        <v>2797</v>
      </c>
      <c r="C377" s="56" t="s">
        <v>751</v>
      </c>
      <c r="D377" s="56" t="s">
        <v>752</v>
      </c>
      <c r="E377" s="56" t="s">
        <v>753</v>
      </c>
      <c r="F377" s="73">
        <v>46.3</v>
      </c>
      <c r="G377" s="56" t="s">
        <v>1294</v>
      </c>
      <c r="H377" s="56">
        <v>144</v>
      </c>
      <c r="K377" s="56" t="s">
        <v>16</v>
      </c>
      <c r="L377" s="204">
        <f>F377/H377</f>
        <v>0.32152777777777775</v>
      </c>
    </row>
    <row r="378" spans="1:12" x14ac:dyDescent="0.35">
      <c r="A378" s="54" t="e">
        <f>VLOOKUP(C378, Inventory!A617:H1911, 2, FALSE)</f>
        <v>#N/A</v>
      </c>
      <c r="B378" s="54" t="s">
        <v>2797</v>
      </c>
      <c r="C378" s="56" t="s">
        <v>751</v>
      </c>
      <c r="D378" s="56" t="s">
        <v>754</v>
      </c>
      <c r="E378" s="56" t="s">
        <v>753</v>
      </c>
      <c r="F378" s="73">
        <v>68.900000000000006</v>
      </c>
      <c r="G378" s="56" t="s">
        <v>1294</v>
      </c>
      <c r="H378" s="56">
        <v>144</v>
      </c>
      <c r="K378" s="56" t="s">
        <v>16</v>
      </c>
      <c r="L378" s="204">
        <f>F378/H378</f>
        <v>0.47847222222222224</v>
      </c>
    </row>
    <row r="379" spans="1:12" x14ac:dyDescent="0.35">
      <c r="A379" s="54">
        <f>VLOOKUP(C379, Inventory!A618:H1912, 2, FALSE)</f>
        <v>8013625</v>
      </c>
      <c r="B379" s="54" t="s">
        <v>2797</v>
      </c>
      <c r="C379" s="56" t="s">
        <v>755</v>
      </c>
      <c r="D379" s="56" t="s">
        <v>756</v>
      </c>
      <c r="E379" s="56" t="s">
        <v>161</v>
      </c>
      <c r="F379" s="73">
        <v>37.6</v>
      </c>
      <c r="G379" s="56" t="s">
        <v>1294</v>
      </c>
      <c r="H379" s="56">
        <v>512</v>
      </c>
      <c r="K379" s="56" t="s">
        <v>16</v>
      </c>
      <c r="L379" s="204">
        <f>F379/H379</f>
        <v>7.3437500000000003E-2</v>
      </c>
    </row>
    <row r="380" spans="1:12" x14ac:dyDescent="0.35">
      <c r="A380" s="54" t="e">
        <f>VLOOKUP(C380, Inventory!A619:H1913, 2, FALSE)</f>
        <v>#N/A</v>
      </c>
      <c r="B380" s="54" t="s">
        <v>2797</v>
      </c>
      <c r="C380" s="56" t="s">
        <v>757</v>
      </c>
      <c r="D380" s="56" t="s">
        <v>758</v>
      </c>
      <c r="E380" s="56" t="s">
        <v>116</v>
      </c>
      <c r="F380" s="73">
        <v>34.53</v>
      </c>
      <c r="G380" s="56" t="s">
        <v>1294</v>
      </c>
      <c r="H380" s="56">
        <v>480</v>
      </c>
      <c r="K380" s="56" t="s">
        <v>16</v>
      </c>
      <c r="L380" s="204">
        <f>F380/H380</f>
        <v>7.1937500000000001E-2</v>
      </c>
    </row>
    <row r="381" spans="1:12" x14ac:dyDescent="0.35">
      <c r="A381" s="54" t="e">
        <f>VLOOKUP(C381, Inventory!A620:H1914, 2, FALSE)</f>
        <v>#N/A</v>
      </c>
      <c r="B381" s="54" t="s">
        <v>2797</v>
      </c>
      <c r="C381" s="56" t="s">
        <v>759</v>
      </c>
      <c r="D381" s="56" t="s">
        <v>760</v>
      </c>
      <c r="E381" s="56" t="s">
        <v>116</v>
      </c>
      <c r="F381" s="73">
        <v>69.3</v>
      </c>
      <c r="G381" s="56" t="s">
        <v>1294</v>
      </c>
      <c r="H381" s="56">
        <v>480</v>
      </c>
      <c r="K381" s="56" t="s">
        <v>16</v>
      </c>
      <c r="L381" s="204">
        <f>F381/H381</f>
        <v>0.144375</v>
      </c>
    </row>
    <row r="382" spans="1:12" x14ac:dyDescent="0.35">
      <c r="A382" s="54" t="e">
        <f>VLOOKUP(C382, Inventory!A621:H1915, 2, FALSE)</f>
        <v>#N/A</v>
      </c>
      <c r="B382" s="54" t="s">
        <v>2797</v>
      </c>
      <c r="C382" s="56" t="s">
        <v>761</v>
      </c>
      <c r="D382" s="56" t="s">
        <v>567</v>
      </c>
      <c r="E382" s="56" t="s">
        <v>513</v>
      </c>
      <c r="F382" s="73">
        <v>33.9</v>
      </c>
      <c r="G382" s="56" t="s">
        <v>1294</v>
      </c>
      <c r="H382" s="56">
        <v>640</v>
      </c>
      <c r="K382" s="56" t="s">
        <v>16</v>
      </c>
      <c r="L382" s="204">
        <f>F382/H382</f>
        <v>5.2968749999999995E-2</v>
      </c>
    </row>
    <row r="383" spans="1:12" x14ac:dyDescent="0.35">
      <c r="A383" s="54">
        <f>VLOOKUP(C383, Inventory!A622:H1916, 2, FALSE)</f>
        <v>8002164</v>
      </c>
      <c r="B383" s="54" t="s">
        <v>2797</v>
      </c>
      <c r="C383" s="56" t="s">
        <v>762</v>
      </c>
      <c r="D383" s="56" t="s">
        <v>567</v>
      </c>
      <c r="E383" s="56" t="s">
        <v>161</v>
      </c>
      <c r="F383" s="73">
        <v>40.1</v>
      </c>
      <c r="G383" s="56" t="s">
        <v>1294</v>
      </c>
      <c r="H383" s="56">
        <v>512</v>
      </c>
      <c r="K383" s="56" t="s">
        <v>16</v>
      </c>
      <c r="L383" s="204">
        <f>F383/H383</f>
        <v>7.8320312500000003E-2</v>
      </c>
    </row>
    <row r="384" spans="1:12" x14ac:dyDescent="0.35">
      <c r="A384" s="54" t="e">
        <f>VLOOKUP(C384, Inventory!A623:H1917, 2, FALSE)</f>
        <v>#N/A</v>
      </c>
      <c r="B384" s="54" t="s">
        <v>2797</v>
      </c>
      <c r="C384" s="56" t="s">
        <v>763</v>
      </c>
      <c r="D384" s="56" t="s">
        <v>567</v>
      </c>
      <c r="E384" s="56" t="s">
        <v>168</v>
      </c>
      <c r="F384" s="73">
        <v>57.7</v>
      </c>
      <c r="G384" s="56" t="s">
        <v>1294</v>
      </c>
      <c r="H384" s="56">
        <v>384</v>
      </c>
      <c r="K384" s="56" t="s">
        <v>16</v>
      </c>
      <c r="L384" s="204">
        <f>F384/H384</f>
        <v>0.15026041666666667</v>
      </c>
    </row>
    <row r="385" spans="1:12" x14ac:dyDescent="0.35">
      <c r="A385" s="54" t="e">
        <f>VLOOKUP(C385, Inventory!A624:H1918, 2, FALSE)</f>
        <v>#N/A</v>
      </c>
      <c r="B385" s="54" t="s">
        <v>2797</v>
      </c>
      <c r="C385" s="56" t="s">
        <v>764</v>
      </c>
      <c r="D385" s="56" t="s">
        <v>724</v>
      </c>
      <c r="E385" s="56" t="s">
        <v>765</v>
      </c>
      <c r="F385" s="73">
        <v>34</v>
      </c>
      <c r="G385" s="56" t="s">
        <v>1294</v>
      </c>
      <c r="H385" s="56">
        <v>120</v>
      </c>
      <c r="K385" s="56" t="s">
        <v>16</v>
      </c>
      <c r="L385" s="204">
        <f>F385/H385</f>
        <v>0.28333333333333333</v>
      </c>
    </row>
    <row r="386" spans="1:12" x14ac:dyDescent="0.35">
      <c r="A386" s="54" t="e">
        <f>VLOOKUP(C386, Inventory!A625:H1919, 2, FALSE)</f>
        <v>#N/A</v>
      </c>
      <c r="B386" s="54" t="s">
        <v>2797</v>
      </c>
      <c r="C386" s="56" t="s">
        <v>766</v>
      </c>
      <c r="D386" s="56" t="s">
        <v>767</v>
      </c>
      <c r="E386" s="56" t="s">
        <v>768</v>
      </c>
      <c r="F386" s="73">
        <v>35.9</v>
      </c>
      <c r="G386" s="56" t="s">
        <v>1294</v>
      </c>
      <c r="H386" s="56">
        <v>120</v>
      </c>
      <c r="K386" s="56" t="s">
        <v>16</v>
      </c>
      <c r="L386" s="204">
        <f>F386/H386</f>
        <v>0.29916666666666664</v>
      </c>
    </row>
    <row r="387" spans="1:12" ht="15" thickBot="1" x14ac:dyDescent="0.4">
      <c r="A387" s="54">
        <f>VLOOKUP(C387, Inventory!A626:H1920, 2, FALSE)</f>
        <v>3636982</v>
      </c>
      <c r="B387" s="54" t="s">
        <v>2797</v>
      </c>
      <c r="C387" s="61" t="s">
        <v>769</v>
      </c>
      <c r="D387" s="61" t="s">
        <v>770</v>
      </c>
      <c r="E387" s="61" t="s">
        <v>771</v>
      </c>
      <c r="F387" s="74">
        <v>23.47</v>
      </c>
      <c r="G387" s="61" t="s">
        <v>1294</v>
      </c>
      <c r="H387" s="61">
        <v>384</v>
      </c>
      <c r="K387" s="61" t="s">
        <v>16</v>
      </c>
      <c r="L387" s="207">
        <f>F387/H387</f>
        <v>6.1119791666666666E-2</v>
      </c>
    </row>
    <row r="388" spans="1:12" x14ac:dyDescent="0.35">
      <c r="A388" s="54">
        <f>VLOOKUP(C388, Inventory!A627:H1921, 2, FALSE)</f>
        <v>3070034</v>
      </c>
      <c r="B388" s="54" t="s">
        <v>2797</v>
      </c>
      <c r="C388" s="58" t="s">
        <v>772</v>
      </c>
      <c r="D388" s="58" t="s">
        <v>545</v>
      </c>
      <c r="E388" s="58" t="s">
        <v>543</v>
      </c>
      <c r="F388" s="72">
        <v>29</v>
      </c>
      <c r="G388" s="58" t="s">
        <v>1294</v>
      </c>
      <c r="H388" s="58">
        <v>80</v>
      </c>
      <c r="K388" s="58" t="s">
        <v>16</v>
      </c>
      <c r="L388" s="208">
        <f>F388/H388</f>
        <v>0.36249999999999999</v>
      </c>
    </row>
    <row r="389" spans="1:12" ht="15" thickBot="1" x14ac:dyDescent="0.4">
      <c r="A389" s="54">
        <f>VLOOKUP(C389, Inventory!A628:H1922, 2, FALSE)</f>
        <v>1084140</v>
      </c>
      <c r="B389" s="54" t="s">
        <v>2797</v>
      </c>
      <c r="C389" s="61" t="s">
        <v>773</v>
      </c>
      <c r="D389" s="61" t="s">
        <v>774</v>
      </c>
      <c r="E389" s="61" t="s">
        <v>93</v>
      </c>
      <c r="F389" s="74">
        <v>15.4</v>
      </c>
      <c r="G389" s="61" t="s">
        <v>1294</v>
      </c>
      <c r="H389" s="61">
        <v>160</v>
      </c>
      <c r="K389" s="61" t="s">
        <v>16</v>
      </c>
      <c r="L389" s="207">
        <f>F389/H389</f>
        <v>9.6250000000000002E-2</v>
      </c>
    </row>
    <row r="390" spans="1:12" x14ac:dyDescent="0.35">
      <c r="A390" s="54">
        <f>VLOOKUP(C390, Inventory!A629:H1923, 2, FALSE)</f>
        <v>2673671</v>
      </c>
      <c r="B390" s="54" t="s">
        <v>2797</v>
      </c>
      <c r="C390" s="58" t="s">
        <v>775</v>
      </c>
      <c r="D390" s="58" t="s">
        <v>776</v>
      </c>
      <c r="E390" s="58" t="s">
        <v>399</v>
      </c>
      <c r="F390" s="72">
        <v>39.74</v>
      </c>
      <c r="G390" s="58" t="s">
        <v>9</v>
      </c>
      <c r="H390" s="58">
        <v>16</v>
      </c>
      <c r="K390" s="58" t="s">
        <v>16</v>
      </c>
      <c r="L390" s="208">
        <f>F390/H390</f>
        <v>2.4837500000000001</v>
      </c>
    </row>
    <row r="391" spans="1:12" x14ac:dyDescent="0.35">
      <c r="A391" s="54" t="e">
        <f>VLOOKUP(C391, Inventory!A630:H1924, 2, FALSE)</f>
        <v>#N/A</v>
      </c>
      <c r="B391" s="54" t="s">
        <v>2797</v>
      </c>
      <c r="C391" s="56" t="s">
        <v>691</v>
      </c>
      <c r="D391" s="56" t="s">
        <v>692</v>
      </c>
      <c r="E391" s="56" t="s">
        <v>693</v>
      </c>
      <c r="F391" s="73">
        <v>86.1</v>
      </c>
      <c r="G391" s="56" t="s">
        <v>1294</v>
      </c>
      <c r="H391" s="56">
        <v>400</v>
      </c>
      <c r="K391" s="56" t="s">
        <v>16</v>
      </c>
      <c r="L391" s="204">
        <f>F391/H391</f>
        <v>0.21525</v>
      </c>
    </row>
    <row r="392" spans="1:12" x14ac:dyDescent="0.35">
      <c r="A392" s="54">
        <f>VLOOKUP(C392, Inventory!A631:H1925, 2, FALSE)</f>
        <v>2743276</v>
      </c>
      <c r="B392" s="54" t="s">
        <v>2797</v>
      </c>
      <c r="C392" s="56" t="s">
        <v>777</v>
      </c>
      <c r="D392" s="56" t="s">
        <v>778</v>
      </c>
      <c r="E392" s="56" t="s">
        <v>459</v>
      </c>
      <c r="F392" s="73">
        <v>79.33</v>
      </c>
      <c r="G392" s="56" t="s">
        <v>1294</v>
      </c>
      <c r="H392" s="56">
        <v>800</v>
      </c>
      <c r="K392" s="56" t="s">
        <v>16</v>
      </c>
      <c r="L392" s="204">
        <f>F392/H392</f>
        <v>9.9162500000000001E-2</v>
      </c>
    </row>
    <row r="393" spans="1:12" x14ac:dyDescent="0.35">
      <c r="A393" s="54">
        <f>VLOOKUP(C393, Inventory!A632:H1926, 2, FALSE)</f>
        <v>5047915</v>
      </c>
      <c r="B393" s="54" t="s">
        <v>2797</v>
      </c>
      <c r="C393" s="56" t="s">
        <v>779</v>
      </c>
      <c r="D393" s="56" t="s">
        <v>780</v>
      </c>
      <c r="E393" s="56" t="s">
        <v>343</v>
      </c>
      <c r="F393" s="73">
        <v>147</v>
      </c>
      <c r="G393" s="56" t="s">
        <v>1294</v>
      </c>
      <c r="H393" s="56">
        <v>320</v>
      </c>
      <c r="K393" s="56" t="s">
        <v>16</v>
      </c>
      <c r="L393" s="204">
        <f>F393/H393</f>
        <v>0.45937499999999998</v>
      </c>
    </row>
    <row r="394" spans="1:12" x14ac:dyDescent="0.35">
      <c r="A394" s="54" t="e">
        <f>VLOOKUP(C394, Inventory!A633:H1927, 2, FALSE)</f>
        <v>#N/A</v>
      </c>
      <c r="B394" s="54" t="s">
        <v>2797</v>
      </c>
      <c r="C394" s="56" t="s">
        <v>699</v>
      </c>
      <c r="D394" s="56" t="s">
        <v>700</v>
      </c>
      <c r="E394" s="56" t="s">
        <v>701</v>
      </c>
      <c r="F394" s="73">
        <v>86.3</v>
      </c>
      <c r="G394" s="56" t="s">
        <v>1294</v>
      </c>
      <c r="H394" s="56">
        <v>422</v>
      </c>
      <c r="K394" s="56" t="s">
        <v>16</v>
      </c>
      <c r="L394" s="204">
        <f>F394/H394</f>
        <v>0.20450236966824645</v>
      </c>
    </row>
    <row r="395" spans="1:12" x14ac:dyDescent="0.35">
      <c r="A395" s="54">
        <f>VLOOKUP(C395, Inventory!A634:H1928, 2, FALSE)</f>
        <v>4495438</v>
      </c>
      <c r="B395" s="54" t="s">
        <v>2797</v>
      </c>
      <c r="C395" s="56" t="s">
        <v>781</v>
      </c>
      <c r="D395" s="56" t="s">
        <v>588</v>
      </c>
      <c r="E395" s="56" t="s">
        <v>782</v>
      </c>
      <c r="F395" s="73">
        <v>34.9</v>
      </c>
      <c r="G395" s="56" t="s">
        <v>9</v>
      </c>
      <c r="H395" s="56">
        <v>35.200000000000003</v>
      </c>
      <c r="K395" s="56" t="s">
        <v>16</v>
      </c>
      <c r="L395" s="204">
        <f>F395/H395</f>
        <v>0.9914772727272726</v>
      </c>
    </row>
    <row r="396" spans="1:12" x14ac:dyDescent="0.35">
      <c r="A396" s="54">
        <f>VLOOKUP(C396, Inventory!A635:H1929, 2, FALSE)</f>
        <v>2952711</v>
      </c>
      <c r="B396" s="54" t="s">
        <v>2797</v>
      </c>
      <c r="C396" s="56" t="s">
        <v>783</v>
      </c>
      <c r="D396" s="56" t="s">
        <v>784</v>
      </c>
      <c r="E396" s="56" t="s">
        <v>182</v>
      </c>
      <c r="F396" s="73">
        <v>12.6</v>
      </c>
      <c r="G396" s="56" t="s">
        <v>1294</v>
      </c>
      <c r="H396" s="56">
        <v>400</v>
      </c>
      <c r="K396" s="56" t="s">
        <v>16</v>
      </c>
      <c r="L396" s="204">
        <f>F396/H396</f>
        <v>3.15E-2</v>
      </c>
    </row>
    <row r="397" spans="1:12" x14ac:dyDescent="0.35">
      <c r="A397" s="54">
        <f>VLOOKUP(C397, Inventory!A636:H1930, 2, FALSE)</f>
        <v>2952711</v>
      </c>
      <c r="B397" s="54" t="s">
        <v>2797</v>
      </c>
      <c r="C397" s="56" t="s">
        <v>783</v>
      </c>
      <c r="D397" s="56" t="s">
        <v>784</v>
      </c>
      <c r="E397" s="56" t="s">
        <v>182</v>
      </c>
      <c r="F397" s="73">
        <v>12.6</v>
      </c>
      <c r="G397" s="56" t="s">
        <v>1294</v>
      </c>
      <c r="H397" s="56">
        <v>400</v>
      </c>
      <c r="K397" s="56" t="s">
        <v>16</v>
      </c>
      <c r="L397" s="204">
        <f>F397/H397</f>
        <v>3.15E-2</v>
      </c>
    </row>
    <row r="398" spans="1:12" x14ac:dyDescent="0.35">
      <c r="A398" s="54">
        <f>VLOOKUP(C398, Inventory!A637:H1931, 2, FALSE)</f>
        <v>7518079</v>
      </c>
      <c r="B398" s="54" t="s">
        <v>2797</v>
      </c>
      <c r="C398" s="56" t="s">
        <v>785</v>
      </c>
      <c r="D398" s="56" t="s">
        <v>786</v>
      </c>
      <c r="E398" s="56" t="s">
        <v>787</v>
      </c>
      <c r="F398" s="73">
        <v>21.47</v>
      </c>
      <c r="G398" s="56" t="s">
        <v>1294</v>
      </c>
      <c r="H398" s="56">
        <v>211</v>
      </c>
      <c r="K398" s="56" t="s">
        <v>16</v>
      </c>
      <c r="L398" s="204">
        <f>F398/H398</f>
        <v>0.10175355450236967</v>
      </c>
    </row>
    <row r="399" spans="1:12" x14ac:dyDescent="0.35">
      <c r="A399" s="54" t="e">
        <f>VLOOKUP(C399, Inventory!A638:H1932, 2, FALSE)</f>
        <v>#N/A</v>
      </c>
      <c r="B399" s="54" t="s">
        <v>2797</v>
      </c>
      <c r="C399" s="56" t="s">
        <v>759</v>
      </c>
      <c r="D399" s="56" t="s">
        <v>760</v>
      </c>
      <c r="E399" s="56" t="s">
        <v>116</v>
      </c>
      <c r="F399" s="73">
        <v>69.3</v>
      </c>
      <c r="G399" s="56" t="s">
        <v>1294</v>
      </c>
      <c r="H399" s="56">
        <v>480</v>
      </c>
      <c r="K399" s="56" t="s">
        <v>16</v>
      </c>
      <c r="L399" s="204">
        <f>F399/H399</f>
        <v>0.144375</v>
      </c>
    </row>
    <row r="400" spans="1:12" x14ac:dyDescent="0.35">
      <c r="A400" s="54">
        <f>VLOOKUP(C400, Inventory!A639:H1933, 2, FALSE)</f>
        <v>778415</v>
      </c>
      <c r="B400" s="54" t="s">
        <v>2797</v>
      </c>
      <c r="C400" s="56" t="s">
        <v>788</v>
      </c>
      <c r="D400" s="56" t="s">
        <v>336</v>
      </c>
      <c r="E400" s="56" t="s">
        <v>789</v>
      </c>
      <c r="F400" s="73">
        <v>11.7</v>
      </c>
      <c r="G400" s="56" t="s">
        <v>9</v>
      </c>
      <c r="H400" s="56">
        <v>22</v>
      </c>
      <c r="K400" s="56" t="s">
        <v>16</v>
      </c>
      <c r="L400" s="204">
        <f>F400/H400</f>
        <v>0.53181818181818175</v>
      </c>
    </row>
    <row r="401" spans="1:12" x14ac:dyDescent="0.35">
      <c r="A401" s="54">
        <f>VLOOKUP(C401, Inventory!A640:H1934, 2, FALSE)</f>
        <v>778415</v>
      </c>
      <c r="B401" s="54" t="s">
        <v>2797</v>
      </c>
      <c r="C401" s="56" t="s">
        <v>788</v>
      </c>
      <c r="D401" s="56" t="s">
        <v>336</v>
      </c>
      <c r="E401" s="56" t="s">
        <v>789</v>
      </c>
      <c r="F401" s="73">
        <v>11.7</v>
      </c>
      <c r="G401" s="56" t="s">
        <v>9</v>
      </c>
      <c r="H401" s="56">
        <v>22</v>
      </c>
      <c r="K401" s="56" t="s">
        <v>16</v>
      </c>
      <c r="L401" s="204">
        <f>F401/H401</f>
        <v>0.53181818181818175</v>
      </c>
    </row>
    <row r="402" spans="1:12" x14ac:dyDescent="0.35">
      <c r="A402" s="54">
        <f>VLOOKUP(C402, Inventory!A641:H1935, 2, FALSE)</f>
        <v>7072465</v>
      </c>
      <c r="B402" s="54" t="s">
        <v>2797</v>
      </c>
      <c r="C402" s="56" t="s">
        <v>790</v>
      </c>
      <c r="D402" s="56" t="s">
        <v>791</v>
      </c>
      <c r="E402" s="56" t="s">
        <v>792</v>
      </c>
      <c r="F402" s="73">
        <v>15.93</v>
      </c>
      <c r="G402" s="56" t="s">
        <v>9</v>
      </c>
      <c r="H402" s="56">
        <v>5.5</v>
      </c>
      <c r="K402" s="56" t="s">
        <v>16</v>
      </c>
      <c r="L402" s="204">
        <f>F402/H402</f>
        <v>2.8963636363636365</v>
      </c>
    </row>
    <row r="403" spans="1:12" x14ac:dyDescent="0.35">
      <c r="A403" s="54">
        <f>VLOOKUP(C403, Inventory!A642:H1936, 2, FALSE)</f>
        <v>760991</v>
      </c>
      <c r="B403" s="54" t="s">
        <v>2797</v>
      </c>
      <c r="C403" s="56" t="s">
        <v>793</v>
      </c>
      <c r="D403" s="56" t="s">
        <v>336</v>
      </c>
      <c r="E403" s="56" t="s">
        <v>794</v>
      </c>
      <c r="F403" s="73">
        <v>21.7</v>
      </c>
      <c r="G403" s="56" t="s">
        <v>9</v>
      </c>
      <c r="H403" s="56">
        <v>28</v>
      </c>
      <c r="K403" s="56" t="s">
        <v>16</v>
      </c>
      <c r="L403" s="204">
        <f>F403/H403</f>
        <v>0.77500000000000002</v>
      </c>
    </row>
    <row r="404" spans="1:12" x14ac:dyDescent="0.35">
      <c r="A404" s="54">
        <f>VLOOKUP(C404, Inventory!A643:H1937, 2, FALSE)</f>
        <v>760991</v>
      </c>
      <c r="B404" s="54" t="s">
        <v>2797</v>
      </c>
      <c r="C404" s="56" t="s">
        <v>793</v>
      </c>
      <c r="D404" s="56" t="s">
        <v>336</v>
      </c>
      <c r="E404" s="56" t="s">
        <v>794</v>
      </c>
      <c r="F404" s="73">
        <v>21.7</v>
      </c>
      <c r="G404" s="56" t="s">
        <v>9</v>
      </c>
      <c r="H404" s="56">
        <v>28</v>
      </c>
      <c r="K404" s="56" t="s">
        <v>16</v>
      </c>
      <c r="L404" s="204">
        <f>F404/H404</f>
        <v>0.77500000000000002</v>
      </c>
    </row>
    <row r="405" spans="1:12" x14ac:dyDescent="0.35">
      <c r="A405" s="54">
        <f>VLOOKUP(C405, Inventory!A644:H1938, 2, FALSE)</f>
        <v>324301</v>
      </c>
      <c r="B405" s="54" t="s">
        <v>2797</v>
      </c>
      <c r="C405" s="56" t="s">
        <v>795</v>
      </c>
      <c r="D405" s="56" t="s">
        <v>336</v>
      </c>
      <c r="E405" s="56" t="s">
        <v>796</v>
      </c>
      <c r="F405" s="73">
        <v>18.5</v>
      </c>
      <c r="G405" s="56" t="s">
        <v>9</v>
      </c>
      <c r="H405" s="56">
        <v>25</v>
      </c>
      <c r="K405" s="56" t="s">
        <v>16</v>
      </c>
      <c r="L405" s="204">
        <f>F405/H405</f>
        <v>0.74</v>
      </c>
    </row>
    <row r="406" spans="1:12" x14ac:dyDescent="0.35">
      <c r="A406" s="54">
        <f>VLOOKUP(C406, Inventory!A645:H1939, 2, FALSE)</f>
        <v>6501159</v>
      </c>
      <c r="B406" s="54" t="s">
        <v>2797</v>
      </c>
      <c r="C406" s="56" t="s">
        <v>797</v>
      </c>
      <c r="D406" s="56" t="s">
        <v>336</v>
      </c>
      <c r="E406" s="56" t="s">
        <v>794</v>
      </c>
      <c r="F406" s="73">
        <v>9.4499999999999993</v>
      </c>
      <c r="G406" s="56" t="s">
        <v>9</v>
      </c>
      <c r="H406" s="56">
        <v>28</v>
      </c>
      <c r="K406" s="56" t="s">
        <v>16</v>
      </c>
      <c r="L406" s="204">
        <f>F406/H406</f>
        <v>0.33749999999999997</v>
      </c>
    </row>
    <row r="407" spans="1:12" x14ac:dyDescent="0.35">
      <c r="A407" s="54">
        <f>VLOOKUP(C407, Inventory!A646:H1940, 2, FALSE)</f>
        <v>760645</v>
      </c>
      <c r="B407" s="54" t="s">
        <v>2797</v>
      </c>
      <c r="C407" s="56" t="s">
        <v>798</v>
      </c>
      <c r="D407" s="56" t="s">
        <v>336</v>
      </c>
      <c r="E407" s="56" t="s">
        <v>799</v>
      </c>
      <c r="F407" s="73">
        <v>7.85</v>
      </c>
      <c r="G407" s="56" t="s">
        <v>9</v>
      </c>
      <c r="H407" s="56">
        <v>14</v>
      </c>
      <c r="K407" s="56" t="s">
        <v>16</v>
      </c>
      <c r="L407" s="204">
        <f>F407/H407</f>
        <v>0.56071428571428572</v>
      </c>
    </row>
    <row r="408" spans="1:12" x14ac:dyDescent="0.35">
      <c r="A408" s="54">
        <f>VLOOKUP(C408, Inventory!A647:H1941, 2, FALSE)</f>
        <v>6000301</v>
      </c>
      <c r="B408" s="54" t="s">
        <v>2797</v>
      </c>
      <c r="C408" s="56" t="s">
        <v>800</v>
      </c>
      <c r="D408" s="56" t="s">
        <v>801</v>
      </c>
      <c r="E408" s="56" t="s">
        <v>802</v>
      </c>
      <c r="F408" s="73">
        <v>6.51</v>
      </c>
      <c r="G408" s="56" t="s">
        <v>9</v>
      </c>
      <c r="H408" s="56">
        <v>16</v>
      </c>
      <c r="K408" s="56" t="s">
        <v>16</v>
      </c>
      <c r="L408" s="204">
        <f>F408/H408</f>
        <v>0.40687499999999999</v>
      </c>
    </row>
    <row r="409" spans="1:12" x14ac:dyDescent="0.35">
      <c r="A409" s="54">
        <f>VLOOKUP(C409, Inventory!A648:H1942, 2, FALSE)</f>
        <v>6000301</v>
      </c>
      <c r="B409" s="54" t="s">
        <v>2797</v>
      </c>
      <c r="C409" s="56" t="s">
        <v>800</v>
      </c>
      <c r="D409" s="56" t="s">
        <v>801</v>
      </c>
      <c r="E409" s="56" t="s">
        <v>802</v>
      </c>
      <c r="F409" s="73">
        <v>6.51</v>
      </c>
      <c r="G409" s="56" t="s">
        <v>9</v>
      </c>
      <c r="H409" s="56">
        <v>16</v>
      </c>
      <c r="K409" s="56" t="s">
        <v>16</v>
      </c>
      <c r="L409" s="204">
        <f>F409/H409</f>
        <v>0.40687499999999999</v>
      </c>
    </row>
    <row r="410" spans="1:12" x14ac:dyDescent="0.35">
      <c r="A410" s="54">
        <f>VLOOKUP(C410, Inventory!A649:H1943, 2, FALSE)</f>
        <v>760553</v>
      </c>
      <c r="B410" s="54" t="s">
        <v>2797</v>
      </c>
      <c r="C410" s="56" t="s">
        <v>803</v>
      </c>
      <c r="D410" s="56" t="s">
        <v>336</v>
      </c>
      <c r="E410" s="56" t="s">
        <v>802</v>
      </c>
      <c r="F410" s="73">
        <v>10.66</v>
      </c>
      <c r="G410" s="56" t="s">
        <v>9</v>
      </c>
      <c r="H410" s="56">
        <v>16</v>
      </c>
      <c r="K410" s="56" t="s">
        <v>16</v>
      </c>
      <c r="L410" s="204">
        <f>F410/H410</f>
        <v>0.66625000000000001</v>
      </c>
    </row>
    <row r="411" spans="1:12" x14ac:dyDescent="0.35">
      <c r="A411" s="54" t="e">
        <f>VLOOKUP(C411, Inventory!A650:H1944, 2, FALSE)</f>
        <v>#N/A</v>
      </c>
      <c r="B411" s="54" t="s">
        <v>2797</v>
      </c>
      <c r="C411" s="56" t="s">
        <v>804</v>
      </c>
      <c r="D411" s="56" t="s">
        <v>791</v>
      </c>
      <c r="E411" s="56" t="s">
        <v>802</v>
      </c>
      <c r="F411" s="73" t="s">
        <v>805</v>
      </c>
      <c r="G411" s="56" t="s">
        <v>9</v>
      </c>
      <c r="H411" s="56">
        <v>16</v>
      </c>
      <c r="K411" s="56" t="s">
        <v>16</v>
      </c>
      <c r="L411" s="204" t="e">
        <f>F411/H411</f>
        <v>#VALUE!</v>
      </c>
    </row>
    <row r="412" spans="1:12" x14ac:dyDescent="0.35">
      <c r="A412" s="54">
        <f>VLOOKUP(C412, Inventory!A651:H1945, 2, FALSE)</f>
        <v>6791776</v>
      </c>
      <c r="B412" s="54" t="s">
        <v>2797</v>
      </c>
      <c r="C412" s="56" t="s">
        <v>806</v>
      </c>
      <c r="D412" s="56" t="s">
        <v>588</v>
      </c>
      <c r="E412" s="56" t="s">
        <v>807</v>
      </c>
      <c r="F412" s="73">
        <v>30.1</v>
      </c>
      <c r="G412" s="56" t="s">
        <v>9</v>
      </c>
      <c r="H412" s="56">
        <v>8</v>
      </c>
      <c r="K412" s="56" t="s">
        <v>16</v>
      </c>
      <c r="L412" s="204">
        <f>F412/H412</f>
        <v>3.7625000000000002</v>
      </c>
    </row>
    <row r="413" spans="1:12" x14ac:dyDescent="0.35">
      <c r="A413" s="54">
        <f>VLOOKUP(C413, Inventory!A652:H1946, 2, FALSE)</f>
        <v>897868</v>
      </c>
      <c r="B413" s="54" t="s">
        <v>2797</v>
      </c>
      <c r="C413" s="56" t="s">
        <v>808</v>
      </c>
      <c r="D413" s="56" t="s">
        <v>336</v>
      </c>
      <c r="E413" s="56" t="s">
        <v>809</v>
      </c>
      <c r="F413" s="73">
        <v>20.399999999999999</v>
      </c>
      <c r="G413" s="56" t="s">
        <v>1294</v>
      </c>
      <c r="H413" s="56">
        <v>26</v>
      </c>
      <c r="K413" s="56" t="s">
        <v>16</v>
      </c>
      <c r="L413" s="204">
        <f>F413/H413</f>
        <v>0.7846153846153846</v>
      </c>
    </row>
    <row r="414" spans="1:12" x14ac:dyDescent="0.35">
      <c r="A414" s="54">
        <f>VLOOKUP(C414, Inventory!A653:H1947, 2, FALSE)</f>
        <v>760793</v>
      </c>
      <c r="B414" s="54" t="s">
        <v>2797</v>
      </c>
      <c r="C414" s="56" t="s">
        <v>810</v>
      </c>
      <c r="D414" s="56" t="s">
        <v>336</v>
      </c>
      <c r="E414" s="56" t="s">
        <v>811</v>
      </c>
      <c r="F414" s="73">
        <v>16.100000000000001</v>
      </c>
      <c r="G414" s="56" t="s">
        <v>9</v>
      </c>
      <c r="H414" s="56">
        <v>12</v>
      </c>
      <c r="K414" s="56" t="s">
        <v>16</v>
      </c>
      <c r="L414" s="204">
        <f>F414/H414</f>
        <v>1.3416666666666668</v>
      </c>
    </row>
    <row r="415" spans="1:12" x14ac:dyDescent="0.35">
      <c r="A415" s="54">
        <f>VLOOKUP(C415, Inventory!A654:H1948, 2, FALSE)</f>
        <v>760074</v>
      </c>
      <c r="B415" s="54" t="s">
        <v>2797</v>
      </c>
      <c r="C415" s="56" t="s">
        <v>812</v>
      </c>
      <c r="D415" s="56" t="s">
        <v>336</v>
      </c>
      <c r="E415" s="56" t="s">
        <v>802</v>
      </c>
      <c r="F415" s="73">
        <v>9.17</v>
      </c>
      <c r="G415" s="56" t="s">
        <v>9</v>
      </c>
      <c r="H415" s="56">
        <v>16</v>
      </c>
      <c r="K415" s="56" t="s">
        <v>16</v>
      </c>
      <c r="L415" s="204">
        <f>F415/H415</f>
        <v>0.573125</v>
      </c>
    </row>
    <row r="416" spans="1:12" x14ac:dyDescent="0.35">
      <c r="A416" s="54">
        <f>VLOOKUP(C416, Inventory!A655:H1949, 2, FALSE)</f>
        <v>5028691</v>
      </c>
      <c r="B416" s="54" t="s">
        <v>2797</v>
      </c>
      <c r="C416" s="56" t="s">
        <v>813</v>
      </c>
      <c r="D416" s="56" t="s">
        <v>791</v>
      </c>
      <c r="E416" s="56" t="s">
        <v>814</v>
      </c>
      <c r="F416" s="73">
        <v>48.26</v>
      </c>
      <c r="G416" s="56" t="s">
        <v>9</v>
      </c>
      <c r="H416" s="56">
        <v>15</v>
      </c>
      <c r="K416" s="56" t="s">
        <v>16</v>
      </c>
      <c r="L416" s="204">
        <f>F416/H416</f>
        <v>3.2173333333333334</v>
      </c>
    </row>
    <row r="417" spans="1:12" x14ac:dyDescent="0.35">
      <c r="A417" s="54">
        <f>VLOOKUP(C417, Inventory!A656:H1950, 2, FALSE)</f>
        <v>6353429</v>
      </c>
      <c r="B417" s="54" t="s">
        <v>2797</v>
      </c>
      <c r="C417" s="56" t="s">
        <v>815</v>
      </c>
      <c r="D417" s="56" t="s">
        <v>336</v>
      </c>
      <c r="E417" s="56" t="s">
        <v>816</v>
      </c>
      <c r="F417" s="73">
        <v>6.68</v>
      </c>
      <c r="G417" s="56" t="s">
        <v>9</v>
      </c>
      <c r="H417" s="56">
        <v>35</v>
      </c>
      <c r="K417" s="56" t="s">
        <v>16</v>
      </c>
      <c r="L417" s="204">
        <f>F417/H417</f>
        <v>0.19085714285714284</v>
      </c>
    </row>
    <row r="418" spans="1:12" x14ac:dyDescent="0.35">
      <c r="A418" s="54">
        <f>VLOOKUP(C418, Inventory!A657:H1951, 2, FALSE)</f>
        <v>760090</v>
      </c>
      <c r="B418" s="54" t="s">
        <v>2797</v>
      </c>
      <c r="C418" s="56" t="s">
        <v>817</v>
      </c>
      <c r="D418" s="56" t="s">
        <v>336</v>
      </c>
      <c r="E418" s="56" t="s">
        <v>802</v>
      </c>
      <c r="F418" s="73">
        <v>6.98</v>
      </c>
      <c r="G418" s="56" t="s">
        <v>9</v>
      </c>
      <c r="H418" s="56">
        <v>16</v>
      </c>
      <c r="K418" s="56" t="s">
        <v>16</v>
      </c>
      <c r="L418" s="204">
        <f>F418/H418</f>
        <v>0.43625000000000003</v>
      </c>
    </row>
    <row r="419" spans="1:12" x14ac:dyDescent="0.35">
      <c r="A419" s="54">
        <f>VLOOKUP(C419, Inventory!A658:H1952, 2, FALSE)</f>
        <v>760819</v>
      </c>
      <c r="B419" s="54" t="s">
        <v>2797</v>
      </c>
      <c r="C419" s="56" t="s">
        <v>818</v>
      </c>
      <c r="D419" s="56" t="s">
        <v>336</v>
      </c>
      <c r="E419" s="56" t="s">
        <v>543</v>
      </c>
      <c r="F419" s="73">
        <v>30.6</v>
      </c>
      <c r="G419" s="56" t="s">
        <v>9</v>
      </c>
      <c r="H419" s="56">
        <v>80</v>
      </c>
      <c r="K419" s="56" t="s">
        <v>16</v>
      </c>
      <c r="L419" s="204">
        <f>F419/H419</f>
        <v>0.38250000000000001</v>
      </c>
    </row>
    <row r="420" spans="1:12" x14ac:dyDescent="0.35">
      <c r="A420" s="54">
        <f>VLOOKUP(C420, Inventory!A659:H1953, 2, FALSE)</f>
        <v>760876</v>
      </c>
      <c r="B420" s="54" t="s">
        <v>2797</v>
      </c>
      <c r="C420" s="56" t="s">
        <v>819</v>
      </c>
      <c r="D420" s="56" t="s">
        <v>336</v>
      </c>
      <c r="E420" s="56" t="s">
        <v>543</v>
      </c>
      <c r="F420" s="73">
        <v>31</v>
      </c>
      <c r="G420" s="56" t="s">
        <v>9</v>
      </c>
      <c r="H420" s="56">
        <v>80</v>
      </c>
      <c r="K420" s="56" t="s">
        <v>16</v>
      </c>
      <c r="L420" s="204">
        <f>F420/H420</f>
        <v>0.38750000000000001</v>
      </c>
    </row>
    <row r="421" spans="1:12" x14ac:dyDescent="0.35">
      <c r="A421" s="54">
        <f>VLOOKUP(C421, Inventory!A660:H1954, 2, FALSE)</f>
        <v>760165</v>
      </c>
      <c r="B421" s="54" t="s">
        <v>2797</v>
      </c>
      <c r="C421" s="56" t="s">
        <v>820</v>
      </c>
      <c r="D421" s="56" t="s">
        <v>336</v>
      </c>
      <c r="E421" s="56" t="s">
        <v>807</v>
      </c>
      <c r="F421" s="73">
        <v>9.81</v>
      </c>
      <c r="G421" s="56" t="s">
        <v>9</v>
      </c>
      <c r="H421" s="56">
        <v>8</v>
      </c>
      <c r="K421" s="56" t="s">
        <v>16</v>
      </c>
      <c r="L421" s="204">
        <f>F421/H421</f>
        <v>1.2262500000000001</v>
      </c>
    </row>
    <row r="422" spans="1:12" x14ac:dyDescent="0.35">
      <c r="A422" s="54">
        <f>VLOOKUP(C422, Inventory!A661:H1955, 2, FALSE)</f>
        <v>760678</v>
      </c>
      <c r="B422" s="54" t="s">
        <v>2797</v>
      </c>
      <c r="C422" s="56" t="s">
        <v>821</v>
      </c>
      <c r="D422" s="56" t="s">
        <v>336</v>
      </c>
      <c r="E422" s="56" t="s">
        <v>802</v>
      </c>
      <c r="F422" s="73">
        <v>16.579999999999998</v>
      </c>
      <c r="G422" s="56" t="s">
        <v>9</v>
      </c>
      <c r="H422" s="56">
        <v>16</v>
      </c>
      <c r="K422" s="56" t="s">
        <v>16</v>
      </c>
      <c r="L422" s="204">
        <f>F422/H422</f>
        <v>1.0362499999999999</v>
      </c>
    </row>
    <row r="423" spans="1:12" x14ac:dyDescent="0.35">
      <c r="A423" s="54">
        <f>VLOOKUP(C423, Inventory!A662:H1956, 2, FALSE)</f>
        <v>760173</v>
      </c>
      <c r="B423" s="54" t="s">
        <v>2797</v>
      </c>
      <c r="C423" s="56" t="s">
        <v>822</v>
      </c>
      <c r="D423" s="56" t="s">
        <v>336</v>
      </c>
      <c r="E423" s="56" t="s">
        <v>823</v>
      </c>
      <c r="F423" s="73">
        <v>13.6</v>
      </c>
      <c r="G423" s="56" t="s">
        <v>9</v>
      </c>
      <c r="H423" s="56">
        <v>11</v>
      </c>
      <c r="K423" s="56" t="s">
        <v>16</v>
      </c>
      <c r="L423" s="204">
        <f>F423/H423</f>
        <v>1.2363636363636363</v>
      </c>
    </row>
    <row r="424" spans="1:12" x14ac:dyDescent="0.35">
      <c r="A424" s="54">
        <f>VLOOKUP(C424, Inventory!A663:H1957, 2, FALSE)</f>
        <v>760181</v>
      </c>
      <c r="B424" s="54" t="s">
        <v>2797</v>
      </c>
      <c r="C424" s="56" t="s">
        <v>824</v>
      </c>
      <c r="D424" s="56" t="s">
        <v>336</v>
      </c>
      <c r="E424" s="56" t="s">
        <v>799</v>
      </c>
      <c r="F424" s="73">
        <v>7.55</v>
      </c>
      <c r="G424" s="56" t="s">
        <v>9</v>
      </c>
      <c r="H424" s="56">
        <v>14</v>
      </c>
      <c r="K424" s="56" t="s">
        <v>16</v>
      </c>
      <c r="L424" s="204">
        <f>F424/H424</f>
        <v>0.53928571428571426</v>
      </c>
    </row>
    <row r="425" spans="1:12" x14ac:dyDescent="0.35">
      <c r="A425" s="54">
        <f>VLOOKUP(C425, Inventory!A664:H1958, 2, FALSE)</f>
        <v>1028745</v>
      </c>
      <c r="B425" s="54" t="s">
        <v>2797</v>
      </c>
      <c r="C425" s="56" t="s">
        <v>825</v>
      </c>
      <c r="D425" s="56" t="s">
        <v>791</v>
      </c>
      <c r="E425" s="56" t="s">
        <v>823</v>
      </c>
      <c r="F425" s="73">
        <v>8.48</v>
      </c>
      <c r="G425" s="56" t="s">
        <v>9</v>
      </c>
      <c r="H425" s="56">
        <v>11</v>
      </c>
      <c r="K425" s="56" t="s">
        <v>16</v>
      </c>
      <c r="L425" s="204">
        <f>F425/H425</f>
        <v>0.77090909090909099</v>
      </c>
    </row>
    <row r="426" spans="1:12" x14ac:dyDescent="0.35">
      <c r="A426" s="54">
        <f>VLOOKUP(C426, Inventory!A665:H1959, 2, FALSE)</f>
        <v>760207</v>
      </c>
      <c r="B426" s="54" t="s">
        <v>2797</v>
      </c>
      <c r="C426" s="56" t="s">
        <v>826</v>
      </c>
      <c r="D426" s="56" t="s">
        <v>336</v>
      </c>
      <c r="E426" s="56" t="s">
        <v>600</v>
      </c>
      <c r="F426" s="73">
        <v>16.8</v>
      </c>
      <c r="G426" s="56" t="s">
        <v>9</v>
      </c>
      <c r="H426" s="56">
        <v>32</v>
      </c>
      <c r="K426" s="56" t="s">
        <v>16</v>
      </c>
      <c r="L426" s="204">
        <f>F426/H426</f>
        <v>0.52500000000000002</v>
      </c>
    </row>
    <row r="427" spans="1:12" x14ac:dyDescent="0.35">
      <c r="A427" s="54">
        <f>VLOOKUP(C427, Inventory!A666:H1960, 2, FALSE)</f>
        <v>761122</v>
      </c>
      <c r="B427" s="54" t="s">
        <v>2797</v>
      </c>
      <c r="C427" s="56" t="s">
        <v>827</v>
      </c>
      <c r="D427" s="56" t="s">
        <v>336</v>
      </c>
      <c r="E427" s="56" t="s">
        <v>543</v>
      </c>
      <c r="F427" s="73">
        <v>45</v>
      </c>
      <c r="G427" s="56" t="s">
        <v>9</v>
      </c>
      <c r="H427" s="56">
        <v>80</v>
      </c>
      <c r="K427" s="56" t="s">
        <v>16</v>
      </c>
      <c r="L427" s="204">
        <f>F427/H427</f>
        <v>0.5625</v>
      </c>
    </row>
    <row r="428" spans="1:12" x14ac:dyDescent="0.35">
      <c r="A428" s="54">
        <f>VLOOKUP(C428, Inventory!A667:H1961, 2, FALSE)</f>
        <v>3028743</v>
      </c>
      <c r="B428" s="54" t="s">
        <v>2797</v>
      </c>
      <c r="C428" s="56" t="s">
        <v>828</v>
      </c>
      <c r="D428" s="56" t="s">
        <v>791</v>
      </c>
      <c r="E428" s="56" t="s">
        <v>802</v>
      </c>
      <c r="F428" s="73">
        <v>14.3</v>
      </c>
      <c r="G428" s="56" t="s">
        <v>9</v>
      </c>
      <c r="H428" s="56">
        <v>16</v>
      </c>
      <c r="K428" s="56" t="s">
        <v>16</v>
      </c>
      <c r="L428" s="204">
        <f>F428/H428</f>
        <v>0.89375000000000004</v>
      </c>
    </row>
    <row r="429" spans="1:12" x14ac:dyDescent="0.35">
      <c r="A429" s="54">
        <f>VLOOKUP(C429, Inventory!A668:H1962, 2, FALSE)</f>
        <v>760223</v>
      </c>
      <c r="B429" s="54" t="s">
        <v>2797</v>
      </c>
      <c r="C429" s="56" t="s">
        <v>829</v>
      </c>
      <c r="D429" s="56" t="s">
        <v>336</v>
      </c>
      <c r="E429" s="56" t="s">
        <v>802</v>
      </c>
      <c r="F429" s="73">
        <v>8.67</v>
      </c>
      <c r="G429" s="56" t="s">
        <v>9</v>
      </c>
      <c r="H429" s="56">
        <v>16</v>
      </c>
      <c r="K429" s="56" t="s">
        <v>16</v>
      </c>
      <c r="L429" s="204">
        <f>F429/H429</f>
        <v>0.541875</v>
      </c>
    </row>
    <row r="430" spans="1:12" x14ac:dyDescent="0.35">
      <c r="A430" s="54">
        <f>VLOOKUP(C430, Inventory!A669:H1963, 2, FALSE)</f>
        <v>778423</v>
      </c>
      <c r="B430" s="54" t="s">
        <v>2797</v>
      </c>
      <c r="C430" s="56" t="s">
        <v>830</v>
      </c>
      <c r="D430" s="56" t="s">
        <v>336</v>
      </c>
      <c r="E430" s="56" t="s">
        <v>792</v>
      </c>
      <c r="F430" s="73">
        <v>9.27</v>
      </c>
      <c r="G430" s="56" t="s">
        <v>9</v>
      </c>
      <c r="H430" s="56">
        <v>5.5</v>
      </c>
      <c r="K430" s="56" t="s">
        <v>16</v>
      </c>
      <c r="L430" s="204">
        <f>F430/H430</f>
        <v>1.6854545454545453</v>
      </c>
    </row>
    <row r="431" spans="1:12" x14ac:dyDescent="0.35">
      <c r="A431" s="54">
        <f>VLOOKUP(C431, Inventory!A670:H1964, 2, FALSE)</f>
        <v>761056</v>
      </c>
      <c r="B431" s="54" t="s">
        <v>2797</v>
      </c>
      <c r="C431" s="56" t="s">
        <v>831</v>
      </c>
      <c r="D431" s="56" t="s">
        <v>336</v>
      </c>
      <c r="E431" s="56" t="s">
        <v>799</v>
      </c>
      <c r="F431" s="73">
        <v>8.73</v>
      </c>
      <c r="G431" s="56" t="s">
        <v>9</v>
      </c>
      <c r="H431" s="56">
        <v>14</v>
      </c>
      <c r="K431" s="56" t="s">
        <v>16</v>
      </c>
      <c r="L431" s="204">
        <f>F431/H431</f>
        <v>0.62357142857142855</v>
      </c>
    </row>
    <row r="432" spans="1:12" x14ac:dyDescent="0.35">
      <c r="A432" s="54">
        <f>VLOOKUP(C432, Inventory!A671:H1965, 2, FALSE)</f>
        <v>760926</v>
      </c>
      <c r="B432" s="54" t="s">
        <v>2797</v>
      </c>
      <c r="C432" s="56" t="s">
        <v>832</v>
      </c>
      <c r="D432" s="56" t="s">
        <v>336</v>
      </c>
      <c r="E432" s="56" t="s">
        <v>833</v>
      </c>
      <c r="F432" s="73">
        <v>41.2</v>
      </c>
      <c r="G432" s="56" t="s">
        <v>9</v>
      </c>
      <c r="H432" s="56">
        <v>116</v>
      </c>
      <c r="K432" s="56" t="s">
        <v>16</v>
      </c>
      <c r="L432" s="204">
        <f>F432/H432</f>
        <v>0.35517241379310349</v>
      </c>
    </row>
    <row r="433" spans="1:12" x14ac:dyDescent="0.35">
      <c r="A433" s="54" t="e">
        <f>VLOOKUP(C433, Inventory!A672:H1966, 2, FALSE)</f>
        <v>#N/A</v>
      </c>
      <c r="B433" s="54" t="s">
        <v>2797</v>
      </c>
      <c r="C433" s="56" t="s">
        <v>834</v>
      </c>
      <c r="D433" s="56" t="s">
        <v>447</v>
      </c>
      <c r="E433" s="56" t="s">
        <v>448</v>
      </c>
      <c r="F433" s="73">
        <v>15.2</v>
      </c>
      <c r="G433" s="56" t="s">
        <v>9</v>
      </c>
      <c r="H433" s="56">
        <v>23</v>
      </c>
      <c r="K433" s="56" t="s">
        <v>16</v>
      </c>
      <c r="L433" s="204">
        <f>F433/H433</f>
        <v>0.66086956521739126</v>
      </c>
    </row>
    <row r="434" spans="1:12" x14ac:dyDescent="0.35">
      <c r="A434" s="54">
        <f>VLOOKUP(C434, Inventory!A673:H1967, 2, FALSE)</f>
        <v>760306</v>
      </c>
      <c r="B434" s="54" t="s">
        <v>2797</v>
      </c>
      <c r="C434" s="56" t="s">
        <v>835</v>
      </c>
      <c r="D434" s="56" t="s">
        <v>336</v>
      </c>
      <c r="E434" s="56" t="s">
        <v>814</v>
      </c>
      <c r="F434" s="73">
        <v>11.3</v>
      </c>
      <c r="G434" s="56" t="s">
        <v>9</v>
      </c>
      <c r="H434" s="56">
        <v>15</v>
      </c>
      <c r="K434" s="56" t="s">
        <v>16</v>
      </c>
      <c r="L434" s="204">
        <f>F434/H434</f>
        <v>0.75333333333333341</v>
      </c>
    </row>
    <row r="435" spans="1:12" x14ac:dyDescent="0.35">
      <c r="A435" s="54">
        <f>VLOOKUP(C435, Inventory!A674:H1968, 2, FALSE)</f>
        <v>8864183</v>
      </c>
      <c r="B435" s="54" t="s">
        <v>2797</v>
      </c>
      <c r="C435" s="56" t="s">
        <v>836</v>
      </c>
      <c r="D435" s="56" t="s">
        <v>588</v>
      </c>
      <c r="E435" s="56" t="s">
        <v>802</v>
      </c>
      <c r="F435" s="73">
        <v>34.4</v>
      </c>
      <c r="G435" s="56" t="s">
        <v>9</v>
      </c>
      <c r="H435" s="56">
        <v>16</v>
      </c>
      <c r="K435" s="56" t="s">
        <v>16</v>
      </c>
      <c r="L435" s="204">
        <f>F435/H435</f>
        <v>2.15</v>
      </c>
    </row>
    <row r="436" spans="1:12" x14ac:dyDescent="0.35">
      <c r="A436" s="54" t="e">
        <f>VLOOKUP(C436, Inventory!A675:H1969, 2, FALSE)</f>
        <v>#N/A</v>
      </c>
      <c r="B436" s="54" t="s">
        <v>2797</v>
      </c>
      <c r="C436" s="56" t="s">
        <v>837</v>
      </c>
      <c r="D436" s="56" t="s">
        <v>447</v>
      </c>
      <c r="E436" s="56" t="s">
        <v>448</v>
      </c>
      <c r="F436" s="73">
        <v>3.27</v>
      </c>
      <c r="G436" s="56" t="s">
        <v>9</v>
      </c>
      <c r="H436" s="56">
        <v>17</v>
      </c>
      <c r="K436" s="56" t="s">
        <v>16</v>
      </c>
      <c r="L436" s="204">
        <f>F436/H436</f>
        <v>0.19235294117647059</v>
      </c>
    </row>
    <row r="437" spans="1:12" x14ac:dyDescent="0.35">
      <c r="A437" s="54">
        <f>VLOOKUP(C437, Inventory!A676:H1970, 2, FALSE)</f>
        <v>760348</v>
      </c>
      <c r="B437" s="54" t="s">
        <v>2797</v>
      </c>
      <c r="C437" s="56" t="s">
        <v>838</v>
      </c>
      <c r="D437" s="56" t="s">
        <v>336</v>
      </c>
      <c r="E437" s="56" t="s">
        <v>814</v>
      </c>
      <c r="F437" s="73">
        <v>4.95</v>
      </c>
      <c r="G437" s="56" t="s">
        <v>9</v>
      </c>
      <c r="H437" s="56">
        <v>15</v>
      </c>
      <c r="K437" s="56" t="s">
        <v>16</v>
      </c>
      <c r="L437" s="204">
        <f>F437/H437</f>
        <v>0.33</v>
      </c>
    </row>
    <row r="438" spans="1:12" x14ac:dyDescent="0.35">
      <c r="A438" s="54">
        <f>VLOOKUP(C438, Inventory!A677:H1971, 2, FALSE)</f>
        <v>1028794</v>
      </c>
      <c r="B438" s="54" t="s">
        <v>2797</v>
      </c>
      <c r="C438" s="56" t="s">
        <v>839</v>
      </c>
      <c r="D438" s="56" t="s">
        <v>791</v>
      </c>
      <c r="E438" s="56" t="s">
        <v>840</v>
      </c>
      <c r="F438" s="73">
        <v>7.78</v>
      </c>
      <c r="G438" s="56" t="s">
        <v>9</v>
      </c>
      <c r="H438" s="56">
        <v>23</v>
      </c>
      <c r="K438" s="56" t="s">
        <v>16</v>
      </c>
      <c r="L438" s="204">
        <f>F438/H438</f>
        <v>0.33826086956521739</v>
      </c>
    </row>
    <row r="439" spans="1:12" x14ac:dyDescent="0.35">
      <c r="A439" s="54">
        <f>VLOOKUP(C439, Inventory!A678:H1972, 2, FALSE)</f>
        <v>760355</v>
      </c>
      <c r="B439" s="54" t="s">
        <v>2797</v>
      </c>
      <c r="C439" s="56" t="s">
        <v>841</v>
      </c>
      <c r="D439" s="56" t="s">
        <v>336</v>
      </c>
      <c r="E439" s="56" t="s">
        <v>802</v>
      </c>
      <c r="F439" s="73">
        <v>12.5</v>
      </c>
      <c r="G439" s="56" t="s">
        <v>9</v>
      </c>
      <c r="H439" s="56">
        <v>16</v>
      </c>
      <c r="K439" s="56" t="s">
        <v>16</v>
      </c>
      <c r="L439" s="204">
        <f>F439/H439</f>
        <v>0.78125</v>
      </c>
    </row>
    <row r="440" spans="1:12" x14ac:dyDescent="0.35">
      <c r="A440" s="54">
        <f>VLOOKUP(C440, Inventory!A679:H1973, 2, FALSE)</f>
        <v>9494527</v>
      </c>
      <c r="B440" s="54" t="s">
        <v>2797</v>
      </c>
      <c r="C440" s="56" t="s">
        <v>842</v>
      </c>
      <c r="D440" s="56" t="s">
        <v>336</v>
      </c>
      <c r="E440" s="56" t="s">
        <v>431</v>
      </c>
      <c r="F440" s="73">
        <v>29.9</v>
      </c>
      <c r="G440" s="56" t="s">
        <v>1294</v>
      </c>
      <c r="H440" s="56">
        <v>96</v>
      </c>
      <c r="K440" s="56" t="s">
        <v>16</v>
      </c>
      <c r="L440" s="204">
        <f>F440/H440</f>
        <v>0.31145833333333334</v>
      </c>
    </row>
    <row r="441" spans="1:12" x14ac:dyDescent="0.35">
      <c r="A441" s="54">
        <f>VLOOKUP(C441, Inventory!A680:H1974, 2, FALSE)</f>
        <v>760850</v>
      </c>
      <c r="B441" s="54" t="s">
        <v>2797</v>
      </c>
      <c r="C441" s="56" t="s">
        <v>843</v>
      </c>
      <c r="D441" s="56" t="s">
        <v>336</v>
      </c>
      <c r="E441" s="56" t="s">
        <v>844</v>
      </c>
      <c r="F441" s="73">
        <v>18.8</v>
      </c>
      <c r="G441" s="56" t="s">
        <v>9</v>
      </c>
      <c r="H441" s="56">
        <v>24</v>
      </c>
      <c r="K441" s="56" t="s">
        <v>16</v>
      </c>
      <c r="L441" s="204">
        <f>F441/H441</f>
        <v>0.78333333333333333</v>
      </c>
    </row>
    <row r="442" spans="1:12" x14ac:dyDescent="0.35">
      <c r="A442" s="54">
        <f>VLOOKUP(C442, Inventory!A681:H1975, 2, FALSE)</f>
        <v>995381</v>
      </c>
      <c r="B442" s="54" t="s">
        <v>2797</v>
      </c>
      <c r="C442" s="56" t="s">
        <v>845</v>
      </c>
      <c r="D442" s="56" t="s">
        <v>846</v>
      </c>
      <c r="E442" s="56" t="s">
        <v>847</v>
      </c>
      <c r="F442" s="73">
        <v>89</v>
      </c>
      <c r="G442" s="56" t="s">
        <v>1294</v>
      </c>
      <c r="H442" s="56">
        <v>102</v>
      </c>
      <c r="K442" s="56" t="s">
        <v>16</v>
      </c>
      <c r="L442" s="204">
        <f>F442/H442</f>
        <v>0.87254901960784315</v>
      </c>
    </row>
    <row r="443" spans="1:12" x14ac:dyDescent="0.35">
      <c r="A443" s="54">
        <f>VLOOKUP(C443, Inventory!A682:H1976, 2, FALSE)</f>
        <v>760900</v>
      </c>
      <c r="B443" s="54" t="s">
        <v>2797</v>
      </c>
      <c r="C443" s="56" t="s">
        <v>848</v>
      </c>
      <c r="D443" s="56" t="s">
        <v>336</v>
      </c>
      <c r="E443" s="56" t="s">
        <v>543</v>
      </c>
      <c r="F443" s="73">
        <v>38.6</v>
      </c>
      <c r="G443" s="56" t="s">
        <v>9</v>
      </c>
      <c r="H443" s="56">
        <v>80</v>
      </c>
      <c r="K443" s="56" t="s">
        <v>16</v>
      </c>
      <c r="L443" s="204">
        <f>F443/H443</f>
        <v>0.48250000000000004</v>
      </c>
    </row>
    <row r="444" spans="1:12" x14ac:dyDescent="0.35">
      <c r="A444" s="54">
        <f>VLOOKUP(C444, Inventory!A683:H1977, 2, FALSE)</f>
        <v>761114</v>
      </c>
      <c r="B444" s="54" t="s">
        <v>2797</v>
      </c>
      <c r="C444" s="56" t="s">
        <v>849</v>
      </c>
      <c r="D444" s="56" t="s">
        <v>336</v>
      </c>
      <c r="E444" s="56" t="s">
        <v>543</v>
      </c>
      <c r="F444" s="73">
        <v>56.2</v>
      </c>
      <c r="G444" s="56" t="s">
        <v>1294</v>
      </c>
      <c r="H444" s="56">
        <v>80</v>
      </c>
      <c r="K444" s="56" t="s">
        <v>16</v>
      </c>
      <c r="L444" s="204">
        <f>F444/H444</f>
        <v>0.70250000000000001</v>
      </c>
    </row>
    <row r="445" spans="1:12" x14ac:dyDescent="0.35">
      <c r="A445" s="54">
        <f>VLOOKUP(C445, Inventory!A684:H1978, 2, FALSE)</f>
        <v>760843</v>
      </c>
      <c r="B445" s="54" t="s">
        <v>2797</v>
      </c>
      <c r="C445" s="56" t="s">
        <v>850</v>
      </c>
      <c r="D445" s="56" t="s">
        <v>336</v>
      </c>
      <c r="E445" s="56" t="s">
        <v>543</v>
      </c>
      <c r="F445" s="73">
        <v>53.2</v>
      </c>
      <c r="G445" s="56" t="s">
        <v>9</v>
      </c>
      <c r="H445" s="56">
        <v>80</v>
      </c>
      <c r="K445" s="56" t="s">
        <v>16</v>
      </c>
      <c r="L445" s="204">
        <f>F445/H445</f>
        <v>0.66500000000000004</v>
      </c>
    </row>
    <row r="446" spans="1:12" x14ac:dyDescent="0.35">
      <c r="A446" s="54">
        <f>VLOOKUP(C446, Inventory!A685:H1979, 2, FALSE)</f>
        <v>760785</v>
      </c>
      <c r="B446" s="54" t="s">
        <v>2797</v>
      </c>
      <c r="C446" s="56" t="s">
        <v>851</v>
      </c>
      <c r="D446" s="56" t="s">
        <v>336</v>
      </c>
      <c r="E446" s="56" t="s">
        <v>543</v>
      </c>
      <c r="F446" s="73">
        <v>46.7</v>
      </c>
      <c r="G446" s="56" t="s">
        <v>9</v>
      </c>
      <c r="H446" s="56">
        <v>80</v>
      </c>
      <c r="K446" s="56" t="s">
        <v>16</v>
      </c>
      <c r="L446" s="204">
        <f>F446/H446</f>
        <v>0.58374999999999999</v>
      </c>
    </row>
    <row r="447" spans="1:12" x14ac:dyDescent="0.35">
      <c r="A447" s="54" t="e">
        <f>VLOOKUP(C447, Inventory!A686:H1980, 2, FALSE)</f>
        <v>#N/A</v>
      </c>
      <c r="B447" s="54" t="s">
        <v>2797</v>
      </c>
      <c r="C447" s="56" t="s">
        <v>852</v>
      </c>
      <c r="D447" s="56" t="s">
        <v>336</v>
      </c>
      <c r="E447" s="56" t="s">
        <v>853</v>
      </c>
      <c r="F447" s="73">
        <v>13</v>
      </c>
      <c r="G447" s="56" t="s">
        <v>9</v>
      </c>
      <c r="H447" s="56">
        <v>18</v>
      </c>
      <c r="K447" s="56" t="s">
        <v>16</v>
      </c>
      <c r="L447" s="204">
        <f>F447/H447</f>
        <v>0.72222222222222221</v>
      </c>
    </row>
    <row r="448" spans="1:12" x14ac:dyDescent="0.35">
      <c r="A448" s="54">
        <f>VLOOKUP(C448, Inventory!A687:H1981, 2, FALSE)</f>
        <v>760611</v>
      </c>
      <c r="B448" s="54" t="s">
        <v>2797</v>
      </c>
      <c r="C448" s="56" t="s">
        <v>854</v>
      </c>
      <c r="D448" s="56" t="s">
        <v>336</v>
      </c>
      <c r="E448" s="56" t="s">
        <v>802</v>
      </c>
      <c r="F448" s="73">
        <v>6.45</v>
      </c>
      <c r="G448" s="56" t="s">
        <v>9</v>
      </c>
      <c r="H448" s="56">
        <v>16</v>
      </c>
      <c r="K448" s="56" t="s">
        <v>16</v>
      </c>
      <c r="L448" s="204">
        <f>F448/H448</f>
        <v>0.40312500000000001</v>
      </c>
    </row>
    <row r="449" spans="1:12" x14ac:dyDescent="0.35">
      <c r="A449" s="54">
        <f>VLOOKUP(C449, Inventory!A688:H1982, 2, FALSE)</f>
        <v>7709819</v>
      </c>
      <c r="B449" s="54" t="s">
        <v>2797</v>
      </c>
      <c r="C449" s="56" t="s">
        <v>855</v>
      </c>
      <c r="D449" s="56" t="s">
        <v>856</v>
      </c>
      <c r="E449" s="56" t="s">
        <v>799</v>
      </c>
      <c r="F449" s="73">
        <v>29.8</v>
      </c>
      <c r="G449" s="56" t="s">
        <v>9</v>
      </c>
      <c r="H449" s="56">
        <v>14</v>
      </c>
      <c r="K449" s="56" t="s">
        <v>16</v>
      </c>
      <c r="L449" s="204">
        <f>F449/H449</f>
        <v>2.1285714285714286</v>
      </c>
    </row>
    <row r="450" spans="1:12" x14ac:dyDescent="0.35">
      <c r="A450" s="54">
        <f>VLOOKUP(C450, Inventory!A689:H1983, 2, FALSE)</f>
        <v>761072</v>
      </c>
      <c r="B450" s="54" t="s">
        <v>2797</v>
      </c>
      <c r="C450" s="56" t="s">
        <v>857</v>
      </c>
      <c r="D450" s="56" t="s">
        <v>336</v>
      </c>
      <c r="E450" s="56" t="s">
        <v>858</v>
      </c>
      <c r="F450" s="73">
        <v>29.3</v>
      </c>
      <c r="G450" s="56" t="s">
        <v>9</v>
      </c>
      <c r="H450" s="56">
        <v>60</v>
      </c>
      <c r="K450" s="56" t="s">
        <v>16</v>
      </c>
      <c r="L450" s="204">
        <f>F450/H450</f>
        <v>0.48833333333333334</v>
      </c>
    </row>
    <row r="451" spans="1:12" x14ac:dyDescent="0.35">
      <c r="A451" s="54">
        <f>VLOOKUP(C451, Inventory!A690:H1984, 2, FALSE)</f>
        <v>6353403</v>
      </c>
      <c r="B451" s="54" t="s">
        <v>2797</v>
      </c>
      <c r="C451" s="56" t="s">
        <v>859</v>
      </c>
      <c r="D451" s="56" t="s">
        <v>336</v>
      </c>
      <c r="E451" s="56" t="s">
        <v>853</v>
      </c>
      <c r="F451" s="73">
        <v>17.95</v>
      </c>
      <c r="G451" s="56" t="s">
        <v>9</v>
      </c>
      <c r="H451" s="56">
        <v>18</v>
      </c>
      <c r="K451" s="56" t="s">
        <v>16</v>
      </c>
      <c r="L451" s="204">
        <f>F451/H451</f>
        <v>0.99722222222222223</v>
      </c>
    </row>
    <row r="452" spans="1:12" x14ac:dyDescent="0.35">
      <c r="A452" s="54">
        <f>VLOOKUP(C452, Inventory!A691:H1985, 2, FALSE)</f>
        <v>760488</v>
      </c>
      <c r="B452" s="54" t="s">
        <v>2797</v>
      </c>
      <c r="C452" s="56" t="s">
        <v>860</v>
      </c>
      <c r="D452" s="56" t="s">
        <v>336</v>
      </c>
      <c r="E452" s="56" t="s">
        <v>861</v>
      </c>
      <c r="F452" s="73">
        <v>6.97</v>
      </c>
      <c r="G452" s="56" t="s">
        <v>9</v>
      </c>
      <c r="H452" s="56">
        <v>20</v>
      </c>
      <c r="K452" s="56" t="s">
        <v>16</v>
      </c>
      <c r="L452" s="204">
        <f>F452/H452</f>
        <v>0.34849999999999998</v>
      </c>
    </row>
    <row r="453" spans="1:12" x14ac:dyDescent="0.35">
      <c r="A453" s="54">
        <f>VLOOKUP(C453, Inventory!A692:H1986, 2, FALSE)</f>
        <v>760652</v>
      </c>
      <c r="B453" s="54" t="s">
        <v>2797</v>
      </c>
      <c r="C453" s="56" t="s">
        <v>862</v>
      </c>
      <c r="D453" s="56" t="s">
        <v>336</v>
      </c>
      <c r="E453" s="56" t="s">
        <v>863</v>
      </c>
      <c r="F453" s="73">
        <v>6.84</v>
      </c>
      <c r="G453" s="56" t="s">
        <v>9</v>
      </c>
      <c r="H453" s="56">
        <v>6</v>
      </c>
      <c r="K453" s="56" t="s">
        <v>16</v>
      </c>
      <c r="L453" s="204">
        <f>F453/H453</f>
        <v>1.1399999999999999</v>
      </c>
    </row>
    <row r="454" spans="1:12" x14ac:dyDescent="0.35">
      <c r="A454" s="54" t="e">
        <f>VLOOKUP(C454, Inventory!A693:H1987, 2, FALSE)</f>
        <v>#N/A</v>
      </c>
      <c r="B454" s="54" t="s">
        <v>2797</v>
      </c>
      <c r="C454" s="56" t="s">
        <v>864</v>
      </c>
      <c r="D454" s="56" t="s">
        <v>163</v>
      </c>
      <c r="E454" s="56" t="s">
        <v>865</v>
      </c>
      <c r="F454" s="73">
        <v>59.79</v>
      </c>
      <c r="G454" s="56" t="s">
        <v>9</v>
      </c>
      <c r="H454" s="56">
        <v>1</v>
      </c>
      <c r="K454" s="56" t="s">
        <v>16</v>
      </c>
      <c r="L454" s="204">
        <f>F454/H454</f>
        <v>59.79</v>
      </c>
    </row>
    <row r="455" spans="1:12" x14ac:dyDescent="0.35">
      <c r="A455" s="54">
        <f>VLOOKUP(C455, Inventory!A694:H1988, 2, FALSE)</f>
        <v>760603</v>
      </c>
      <c r="B455" s="54" t="s">
        <v>2797</v>
      </c>
      <c r="C455" s="56" t="s">
        <v>866</v>
      </c>
      <c r="D455" s="56" t="s">
        <v>336</v>
      </c>
      <c r="E455" s="56" t="s">
        <v>863</v>
      </c>
      <c r="F455" s="73">
        <v>8.33</v>
      </c>
      <c r="G455" s="56" t="s">
        <v>9</v>
      </c>
      <c r="H455" s="56">
        <v>6</v>
      </c>
      <c r="K455" s="56" t="s">
        <v>16</v>
      </c>
      <c r="L455" s="204">
        <f>F455/H455</f>
        <v>1.3883333333333334</v>
      </c>
    </row>
    <row r="456" spans="1:12" x14ac:dyDescent="0.35">
      <c r="A456" s="54">
        <f>VLOOKUP(C456, Inventory!A695:H1989, 2, FALSE)</f>
        <v>6501225</v>
      </c>
      <c r="B456" s="54" t="s">
        <v>2797</v>
      </c>
      <c r="C456" s="56" t="s">
        <v>867</v>
      </c>
      <c r="D456" s="56" t="s">
        <v>336</v>
      </c>
      <c r="E456" s="56" t="s">
        <v>868</v>
      </c>
      <c r="F456" s="73">
        <v>8.85</v>
      </c>
      <c r="G456" s="56" t="s">
        <v>9</v>
      </c>
      <c r="H456" s="56">
        <v>19</v>
      </c>
      <c r="K456" s="56" t="s">
        <v>16</v>
      </c>
      <c r="L456" s="204">
        <f>F456/H456</f>
        <v>0.46578947368421053</v>
      </c>
    </row>
    <row r="457" spans="1:12" x14ac:dyDescent="0.35">
      <c r="A457" s="54">
        <f>VLOOKUP(C457, Inventory!A696:H1990, 2, FALSE)</f>
        <v>761734</v>
      </c>
      <c r="B457" s="54" t="s">
        <v>2797</v>
      </c>
      <c r="C457" s="56" t="s">
        <v>869</v>
      </c>
      <c r="D457" s="56" t="s">
        <v>336</v>
      </c>
      <c r="E457" s="56" t="s">
        <v>853</v>
      </c>
      <c r="F457" s="73">
        <v>5.9</v>
      </c>
      <c r="G457" s="56" t="s">
        <v>9</v>
      </c>
      <c r="H457" s="56">
        <v>18</v>
      </c>
      <c r="K457" s="56" t="s">
        <v>16</v>
      </c>
      <c r="L457" s="204">
        <f>F457/H457</f>
        <v>0.32777777777777778</v>
      </c>
    </row>
    <row r="458" spans="1:12" x14ac:dyDescent="0.35">
      <c r="A458" s="54">
        <f>VLOOKUP(C458, Inventory!A697:H1991, 2, FALSE)</f>
        <v>2798452</v>
      </c>
      <c r="B458" s="54" t="s">
        <v>2797</v>
      </c>
      <c r="C458" s="56" t="s">
        <v>870</v>
      </c>
      <c r="D458" s="56" t="s">
        <v>856</v>
      </c>
      <c r="E458" s="56" t="s">
        <v>853</v>
      </c>
      <c r="F458" s="73">
        <v>26.4</v>
      </c>
      <c r="G458" s="56" t="s">
        <v>9</v>
      </c>
      <c r="H458" s="56">
        <v>18</v>
      </c>
      <c r="K458" s="56" t="s">
        <v>16</v>
      </c>
      <c r="L458" s="204">
        <f>F458/H458</f>
        <v>1.4666666666666666</v>
      </c>
    </row>
    <row r="459" spans="1:12" x14ac:dyDescent="0.35">
      <c r="A459" s="54">
        <f>VLOOKUP(C459, Inventory!A698:H1992, 2, FALSE)</f>
        <v>778993</v>
      </c>
      <c r="B459" s="54" t="s">
        <v>2797</v>
      </c>
      <c r="C459" s="56" t="s">
        <v>871</v>
      </c>
      <c r="D459" s="56" t="s">
        <v>336</v>
      </c>
      <c r="E459" s="56" t="s">
        <v>872</v>
      </c>
      <c r="F459" s="73">
        <v>28.3</v>
      </c>
      <c r="G459" s="56" t="s">
        <v>9</v>
      </c>
      <c r="H459" s="56">
        <v>33</v>
      </c>
      <c r="K459" s="56" t="s">
        <v>16</v>
      </c>
      <c r="L459" s="204">
        <f>F459/H459</f>
        <v>0.85757575757575755</v>
      </c>
    </row>
    <row r="460" spans="1:12" ht="15" thickBot="1" x14ac:dyDescent="0.4">
      <c r="A460" s="54">
        <f>VLOOKUP(C460, Inventory!A699:H1993, 2, FALSE)</f>
        <v>760769</v>
      </c>
      <c r="B460" s="54" t="s">
        <v>2797</v>
      </c>
      <c r="C460" s="61" t="s">
        <v>873</v>
      </c>
      <c r="D460" s="61" t="s">
        <v>336</v>
      </c>
      <c r="E460" s="61" t="s">
        <v>802</v>
      </c>
      <c r="F460" s="74">
        <v>8.6999999999999993</v>
      </c>
      <c r="G460" s="61" t="s">
        <v>9</v>
      </c>
      <c r="H460" s="61">
        <v>16</v>
      </c>
      <c r="K460" s="61" t="s">
        <v>16</v>
      </c>
      <c r="L460" s="207">
        <f>F460/H460</f>
        <v>0.54374999999999996</v>
      </c>
    </row>
    <row r="461" spans="1:12" x14ac:dyDescent="0.35">
      <c r="A461" s="54">
        <f>VLOOKUP(C461, Inventory!A700:H1994, 2, FALSE)</f>
        <v>3737640</v>
      </c>
      <c r="B461" s="54" t="s">
        <v>2797</v>
      </c>
      <c r="C461" s="58" t="s">
        <v>874</v>
      </c>
      <c r="D461" s="58" t="s">
        <v>336</v>
      </c>
      <c r="E461" s="58" t="s">
        <v>116</v>
      </c>
      <c r="F461" s="72">
        <v>92.5</v>
      </c>
      <c r="G461" s="58" t="s">
        <v>1294</v>
      </c>
      <c r="H461" s="58">
        <v>480</v>
      </c>
      <c r="K461" s="58" t="s">
        <v>16</v>
      </c>
      <c r="L461" s="208">
        <f>F461/H461</f>
        <v>0.19270833333333334</v>
      </c>
    </row>
    <row r="462" spans="1:12" x14ac:dyDescent="0.35">
      <c r="A462" s="54">
        <f>VLOOKUP(C462, Inventory!A701:H1995, 2, FALSE)</f>
        <v>3004371</v>
      </c>
      <c r="B462" s="54" t="s">
        <v>2797</v>
      </c>
      <c r="C462" s="56" t="s">
        <v>875</v>
      </c>
      <c r="D462" s="56" t="s">
        <v>876</v>
      </c>
      <c r="E462" s="56" t="s">
        <v>877</v>
      </c>
      <c r="F462" s="73">
        <v>51.8</v>
      </c>
      <c r="G462" s="56" t="s">
        <v>1294</v>
      </c>
      <c r="H462" s="56">
        <v>512</v>
      </c>
      <c r="K462" s="56" t="s">
        <v>16</v>
      </c>
      <c r="L462" s="204">
        <f>F462/H462</f>
        <v>0.10117187499999999</v>
      </c>
    </row>
    <row r="463" spans="1:12" x14ac:dyDescent="0.35">
      <c r="A463" s="54">
        <f>VLOOKUP(C463, Inventory!A702:H1996, 2, FALSE)</f>
        <v>60236</v>
      </c>
      <c r="B463" s="54" t="s">
        <v>2797</v>
      </c>
      <c r="C463" s="56" t="s">
        <v>878</v>
      </c>
      <c r="D463" s="56" t="s">
        <v>879</v>
      </c>
      <c r="E463" s="56" t="s">
        <v>355</v>
      </c>
      <c r="F463" s="73">
        <v>17.100000000000001</v>
      </c>
      <c r="G463" s="56" t="s">
        <v>1294</v>
      </c>
      <c r="H463" s="56">
        <v>384</v>
      </c>
      <c r="K463" s="56" t="s">
        <v>16</v>
      </c>
      <c r="L463" s="204">
        <f>F463/H463</f>
        <v>4.4531250000000001E-2</v>
      </c>
    </row>
    <row r="464" spans="1:12" x14ac:dyDescent="0.35">
      <c r="A464" s="54">
        <f>VLOOKUP(C464, Inventory!A703:H1997, 2, FALSE)</f>
        <v>5092770</v>
      </c>
      <c r="B464" s="54" t="s">
        <v>2797</v>
      </c>
      <c r="C464" s="56" t="s">
        <v>880</v>
      </c>
      <c r="D464" s="56" t="s">
        <v>879</v>
      </c>
      <c r="E464" s="56" t="s">
        <v>355</v>
      </c>
      <c r="F464" s="73">
        <v>18.2</v>
      </c>
      <c r="G464" s="56" t="s">
        <v>1294</v>
      </c>
      <c r="H464" s="56">
        <v>384</v>
      </c>
      <c r="K464" s="56" t="s">
        <v>16</v>
      </c>
      <c r="L464" s="204">
        <f>F464/H464</f>
        <v>4.7395833333333331E-2</v>
      </c>
    </row>
    <row r="465" spans="1:12" x14ac:dyDescent="0.35">
      <c r="A465" s="54">
        <f>VLOOKUP(C465, Inventory!A704:H1998, 2, FALSE)</f>
        <v>4767776</v>
      </c>
      <c r="B465" s="54" t="s">
        <v>2797</v>
      </c>
      <c r="C465" s="56" t="s">
        <v>881</v>
      </c>
      <c r="D465" s="56" t="s">
        <v>588</v>
      </c>
      <c r="E465" s="56" t="s">
        <v>674</v>
      </c>
      <c r="F465" s="73">
        <v>46.3</v>
      </c>
      <c r="G465" s="56" t="s">
        <v>1294</v>
      </c>
      <c r="H465" s="56">
        <v>128</v>
      </c>
      <c r="K465" s="56" t="s">
        <v>16</v>
      </c>
      <c r="L465" s="204">
        <f>F465/H465</f>
        <v>0.36171874999999998</v>
      </c>
    </row>
    <row r="466" spans="1:12" x14ac:dyDescent="0.35">
      <c r="A466" s="54">
        <f>VLOOKUP(C466, Inventory!A705:H1999, 2, FALSE)</f>
        <v>8383283</v>
      </c>
      <c r="B466" s="54" t="s">
        <v>2797</v>
      </c>
      <c r="C466" s="56" t="s">
        <v>882</v>
      </c>
      <c r="D466" s="56" t="s">
        <v>336</v>
      </c>
      <c r="E466" s="56" t="s">
        <v>459</v>
      </c>
      <c r="F466" s="73">
        <v>31.5</v>
      </c>
      <c r="G466" s="56" t="s">
        <v>1294</v>
      </c>
      <c r="H466" s="56">
        <v>800</v>
      </c>
      <c r="K466" s="56" t="s">
        <v>16</v>
      </c>
      <c r="L466" s="204">
        <f>F466/H466</f>
        <v>3.9375E-2</v>
      </c>
    </row>
    <row r="467" spans="1:12" x14ac:dyDescent="0.35">
      <c r="A467" s="54">
        <f>VLOOKUP(C467, Inventory!A706:H2000, 2, FALSE)</f>
        <v>1373935</v>
      </c>
      <c r="B467" s="54" t="s">
        <v>2797</v>
      </c>
      <c r="C467" s="56" t="s">
        <v>883</v>
      </c>
      <c r="D467" s="56" t="s">
        <v>336</v>
      </c>
      <c r="E467" s="56" t="s">
        <v>161</v>
      </c>
      <c r="F467" s="73">
        <v>44.1</v>
      </c>
      <c r="G467" s="56" t="s">
        <v>1294</v>
      </c>
      <c r="H467" s="56">
        <v>512</v>
      </c>
      <c r="K467" s="56" t="s">
        <v>16</v>
      </c>
      <c r="L467" s="204">
        <f>F467/H467</f>
        <v>8.6132812500000003E-2</v>
      </c>
    </row>
    <row r="468" spans="1:12" x14ac:dyDescent="0.35">
      <c r="A468" s="54">
        <f>VLOOKUP(C468, Inventory!A707:H2001, 2, FALSE)</f>
        <v>3247426</v>
      </c>
      <c r="B468" s="54" t="s">
        <v>2797</v>
      </c>
      <c r="C468" s="56" t="s">
        <v>884</v>
      </c>
      <c r="D468" s="56" t="s">
        <v>885</v>
      </c>
      <c r="E468" s="56" t="s">
        <v>161</v>
      </c>
      <c r="F468" s="73">
        <v>197</v>
      </c>
      <c r="G468" s="56" t="s">
        <v>1294</v>
      </c>
      <c r="H468" s="56">
        <v>512</v>
      </c>
      <c r="K468" s="56" t="s">
        <v>16</v>
      </c>
      <c r="L468" s="204">
        <f>F468/H468</f>
        <v>0.384765625</v>
      </c>
    </row>
    <row r="469" spans="1:12" ht="15" thickBot="1" x14ac:dyDescent="0.4">
      <c r="A469" s="54">
        <f>VLOOKUP(C469, Inventory!A708:H2002, 2, FALSE)</f>
        <v>1009703</v>
      </c>
      <c r="B469" s="54" t="s">
        <v>2797</v>
      </c>
      <c r="C469" s="61" t="s">
        <v>886</v>
      </c>
      <c r="D469" s="61" t="s">
        <v>887</v>
      </c>
      <c r="E469" s="61" t="s">
        <v>161</v>
      </c>
      <c r="F469" s="74">
        <v>37.700000000000003</v>
      </c>
      <c r="G469" s="61" t="s">
        <v>1294</v>
      </c>
      <c r="H469" s="61">
        <v>512</v>
      </c>
      <c r="K469" s="61" t="s">
        <v>16</v>
      </c>
      <c r="L469" s="207">
        <f>F469/H469</f>
        <v>7.3632812500000006E-2</v>
      </c>
    </row>
    <row r="470" spans="1:12" x14ac:dyDescent="0.35">
      <c r="A470" s="54">
        <f>VLOOKUP(C470, Inventory!A709:H2003, 2, FALSE)</f>
        <v>318949</v>
      </c>
      <c r="B470" s="54" t="s">
        <v>2797</v>
      </c>
      <c r="C470" s="58" t="s">
        <v>888</v>
      </c>
      <c r="D470" s="58" t="s">
        <v>545</v>
      </c>
      <c r="E470" s="58" t="s">
        <v>459</v>
      </c>
      <c r="F470" s="72">
        <v>18.100000000000001</v>
      </c>
      <c r="G470" s="58" t="s">
        <v>1294</v>
      </c>
      <c r="H470" s="58">
        <v>800</v>
      </c>
      <c r="K470" s="58" t="s">
        <v>16</v>
      </c>
      <c r="L470" s="208">
        <f>F470/H470</f>
        <v>2.2625000000000003E-2</v>
      </c>
    </row>
    <row r="471" spans="1:12" ht="15" thickBot="1" x14ac:dyDescent="0.4">
      <c r="A471" s="54">
        <f>VLOOKUP(C471, Inventory!A710:H2004, 2, FALSE)</f>
        <v>5472247</v>
      </c>
      <c r="B471" s="54" t="s">
        <v>2797</v>
      </c>
      <c r="C471" s="61" t="s">
        <v>889</v>
      </c>
      <c r="D471" s="61" t="s">
        <v>890</v>
      </c>
      <c r="E471" s="61" t="s">
        <v>177</v>
      </c>
      <c r="F471" s="74">
        <v>101.65</v>
      </c>
      <c r="G471" s="61" t="s">
        <v>1294</v>
      </c>
      <c r="H471" s="61">
        <v>192</v>
      </c>
      <c r="K471" s="61" t="s">
        <v>16</v>
      </c>
      <c r="L471" s="207">
        <f>F471/H471</f>
        <v>0.52942708333333333</v>
      </c>
    </row>
    <row r="472" spans="1:12" x14ac:dyDescent="0.35">
      <c r="A472" s="54" t="e">
        <f>VLOOKUP(C472, Inventory!A711:H2005, 2, FALSE)</f>
        <v>#N/A</v>
      </c>
      <c r="B472" s="54" t="s">
        <v>2797</v>
      </c>
      <c r="C472" s="58" t="s">
        <v>891</v>
      </c>
      <c r="D472" s="58" t="s">
        <v>276</v>
      </c>
      <c r="E472" s="58" t="s">
        <v>161</v>
      </c>
      <c r="F472" s="72">
        <v>22.1</v>
      </c>
      <c r="G472" s="58" t="s">
        <v>1294</v>
      </c>
      <c r="H472" s="58">
        <v>512</v>
      </c>
      <c r="K472" s="58" t="s">
        <v>16</v>
      </c>
      <c r="L472" s="208">
        <f>F472/H472</f>
        <v>4.3164062500000003E-2</v>
      </c>
    </row>
    <row r="473" spans="1:12" x14ac:dyDescent="0.35">
      <c r="A473" s="54">
        <f>VLOOKUP(C473, Inventory!A712:H2006, 2, FALSE)</f>
        <v>8348369</v>
      </c>
      <c r="B473" s="54" t="s">
        <v>2797</v>
      </c>
      <c r="C473" s="56" t="s">
        <v>892</v>
      </c>
      <c r="D473" s="56" t="s">
        <v>893</v>
      </c>
      <c r="E473" s="56" t="s">
        <v>894</v>
      </c>
      <c r="F473" s="73">
        <v>49.1</v>
      </c>
      <c r="G473" s="56" t="s">
        <v>1294</v>
      </c>
      <c r="H473" s="56">
        <v>338</v>
      </c>
      <c r="K473" s="56" t="s">
        <v>16</v>
      </c>
      <c r="L473" s="204">
        <f>F473/H473</f>
        <v>0.14526627218934912</v>
      </c>
    </row>
    <row r="474" spans="1:12" x14ac:dyDescent="0.35">
      <c r="A474" s="54">
        <f>VLOOKUP(C474, Inventory!A713:H2007, 2, FALSE)</f>
        <v>3179454</v>
      </c>
      <c r="B474" s="54" t="s">
        <v>2797</v>
      </c>
      <c r="C474" s="56" t="s">
        <v>895</v>
      </c>
      <c r="D474" s="56" t="s">
        <v>497</v>
      </c>
      <c r="E474" s="56" t="s">
        <v>894</v>
      </c>
      <c r="F474" s="73">
        <v>42.4</v>
      </c>
      <c r="G474" s="56" t="s">
        <v>1294</v>
      </c>
      <c r="H474" s="56">
        <v>338</v>
      </c>
      <c r="K474" s="56" t="s">
        <v>16</v>
      </c>
      <c r="L474" s="204">
        <f>F474/H474</f>
        <v>0.12544378698224851</v>
      </c>
    </row>
    <row r="475" spans="1:12" x14ac:dyDescent="0.35">
      <c r="A475" s="54">
        <f>VLOOKUP(C475, Inventory!A714:H2008, 2, FALSE)</f>
        <v>4336327</v>
      </c>
      <c r="B475" s="54" t="s">
        <v>2797</v>
      </c>
      <c r="C475" s="56" t="s">
        <v>896</v>
      </c>
      <c r="D475" s="56" t="s">
        <v>510</v>
      </c>
      <c r="E475" s="56" t="s">
        <v>894</v>
      </c>
      <c r="F475" s="73">
        <v>32.9</v>
      </c>
      <c r="G475" s="56" t="s">
        <v>1294</v>
      </c>
      <c r="H475" s="56">
        <v>338</v>
      </c>
      <c r="K475" s="56" t="s">
        <v>16</v>
      </c>
      <c r="L475" s="204">
        <f>F475/H475</f>
        <v>9.733727810650887E-2</v>
      </c>
    </row>
    <row r="476" spans="1:12" x14ac:dyDescent="0.35">
      <c r="A476" s="54">
        <f>VLOOKUP(C476, Inventory!A715:H2009, 2, FALSE)</f>
        <v>1328335</v>
      </c>
      <c r="B476" s="54" t="s">
        <v>2797</v>
      </c>
      <c r="C476" s="56" t="s">
        <v>897</v>
      </c>
      <c r="D476" s="56" t="s">
        <v>336</v>
      </c>
      <c r="E476" s="56" t="s">
        <v>161</v>
      </c>
      <c r="F476" s="73">
        <v>16.399999999999999</v>
      </c>
      <c r="G476" s="56" t="s">
        <v>1294</v>
      </c>
      <c r="H476" s="56">
        <v>512</v>
      </c>
      <c r="K476" s="56" t="s">
        <v>16</v>
      </c>
      <c r="L476" s="204">
        <f>F476/H476</f>
        <v>3.2031249999999997E-2</v>
      </c>
    </row>
    <row r="477" spans="1:12" x14ac:dyDescent="0.35">
      <c r="A477" s="54">
        <f>VLOOKUP(C477, Inventory!A716:H2010, 2, FALSE)</f>
        <v>1051176</v>
      </c>
      <c r="B477" s="54" t="s">
        <v>2797</v>
      </c>
      <c r="C477" s="56" t="s">
        <v>898</v>
      </c>
      <c r="D477" s="56" t="s">
        <v>899</v>
      </c>
      <c r="E477" s="56" t="s">
        <v>161</v>
      </c>
      <c r="F477" s="73">
        <v>33.200000000000003</v>
      </c>
      <c r="G477" s="56" t="s">
        <v>1294</v>
      </c>
      <c r="H477" s="56">
        <v>512</v>
      </c>
      <c r="K477" s="56" t="s">
        <v>16</v>
      </c>
      <c r="L477" s="204">
        <f>F477/H477</f>
        <v>6.4843750000000006E-2</v>
      </c>
    </row>
    <row r="478" spans="1:12" x14ac:dyDescent="0.35">
      <c r="A478" s="54" t="e">
        <f>VLOOKUP(C478, Inventory!A717:H2011, 2, FALSE)</f>
        <v>#N/A</v>
      </c>
      <c r="B478" s="54" t="s">
        <v>2797</v>
      </c>
      <c r="C478" s="56" t="s">
        <v>900</v>
      </c>
      <c r="D478" s="56" t="s">
        <v>901</v>
      </c>
      <c r="E478" s="56" t="s">
        <v>902</v>
      </c>
      <c r="F478" s="73">
        <v>43.08</v>
      </c>
      <c r="G478" s="56" t="s">
        <v>1294</v>
      </c>
      <c r="H478" s="56">
        <v>201</v>
      </c>
      <c r="K478" s="56" t="s">
        <v>16</v>
      </c>
      <c r="L478" s="204">
        <f>F478/H478</f>
        <v>0.21432835820895521</v>
      </c>
    </row>
    <row r="479" spans="1:12" x14ac:dyDescent="0.35">
      <c r="A479" s="54">
        <f>VLOOKUP(C479, Inventory!A718:H2012, 2, FALSE)</f>
        <v>4011284</v>
      </c>
      <c r="B479" s="54" t="s">
        <v>2797</v>
      </c>
      <c r="C479" s="56" t="s">
        <v>903</v>
      </c>
      <c r="D479" s="56" t="s">
        <v>904</v>
      </c>
      <c r="E479" s="56" t="s">
        <v>161</v>
      </c>
      <c r="F479" s="73">
        <v>22</v>
      </c>
      <c r="G479" s="56" t="s">
        <v>1294</v>
      </c>
      <c r="H479" s="56">
        <v>512</v>
      </c>
      <c r="K479" s="56" t="s">
        <v>16</v>
      </c>
      <c r="L479" s="204">
        <f>F479/H479</f>
        <v>4.296875E-2</v>
      </c>
    </row>
    <row r="480" spans="1:12" x14ac:dyDescent="0.35">
      <c r="A480" s="54">
        <f>VLOOKUP(C480, Inventory!A719:H2013, 2, FALSE)</f>
        <v>2068781</v>
      </c>
      <c r="B480" s="54" t="s">
        <v>2797</v>
      </c>
      <c r="C480" s="56" t="s">
        <v>905</v>
      </c>
      <c r="D480" s="56" t="s">
        <v>904</v>
      </c>
      <c r="E480" s="56" t="s">
        <v>161</v>
      </c>
      <c r="F480" s="73">
        <v>20.6</v>
      </c>
      <c r="G480" s="56" t="s">
        <v>1294</v>
      </c>
      <c r="H480" s="56">
        <v>512</v>
      </c>
      <c r="K480" s="56" t="s">
        <v>16</v>
      </c>
      <c r="L480" s="204">
        <f>F480/H480</f>
        <v>4.0234375000000003E-2</v>
      </c>
    </row>
    <row r="481" spans="1:12" ht="15" thickBot="1" x14ac:dyDescent="0.4">
      <c r="A481" s="54" t="e">
        <f>VLOOKUP(C481, Inventory!A720:H2014, 2, FALSE)</f>
        <v>#N/A</v>
      </c>
      <c r="B481" s="54" t="s">
        <v>2797</v>
      </c>
      <c r="C481" s="61" t="s">
        <v>906</v>
      </c>
      <c r="D481" s="61" t="s">
        <v>545</v>
      </c>
      <c r="E481" s="61" t="s">
        <v>907</v>
      </c>
      <c r="F481" s="74">
        <v>69.3</v>
      </c>
      <c r="G481" s="61" t="s">
        <v>1294</v>
      </c>
      <c r="H481" s="61">
        <v>360</v>
      </c>
      <c r="K481" s="61" t="s">
        <v>16</v>
      </c>
      <c r="L481" s="207">
        <f>F481/H481</f>
        <v>0.1925</v>
      </c>
    </row>
    <row r="482" spans="1:12" ht="15" thickBot="1" x14ac:dyDescent="0.4">
      <c r="A482" s="54">
        <f>VLOOKUP(C482, Inventory!A721:H2015, 2, FALSE)</f>
        <v>1000000822</v>
      </c>
      <c r="B482" s="54" t="s">
        <v>2797</v>
      </c>
      <c r="C482" s="58" t="s">
        <v>908</v>
      </c>
      <c r="D482" s="58" t="s">
        <v>152</v>
      </c>
      <c r="E482" s="58" t="s">
        <v>909</v>
      </c>
      <c r="F482" s="72">
        <v>8.9600000000000009</v>
      </c>
      <c r="G482" s="58" t="s">
        <v>9</v>
      </c>
      <c r="H482" s="58">
        <v>128</v>
      </c>
      <c r="K482" s="58" t="s">
        <v>16</v>
      </c>
      <c r="L482" s="208">
        <f>F482/H482</f>
        <v>7.0000000000000007E-2</v>
      </c>
    </row>
    <row r="483" spans="1:12" x14ac:dyDescent="0.35">
      <c r="A483" s="54" t="e">
        <f>VLOOKUP(C483, Inventory!A722:H2016, 2, FALSE)</f>
        <v>#N/A</v>
      </c>
      <c r="B483" s="54" t="s">
        <v>2797</v>
      </c>
      <c r="C483" s="58" t="s">
        <v>910</v>
      </c>
      <c r="D483" s="58" t="s">
        <v>911</v>
      </c>
      <c r="E483" s="58" t="s">
        <v>912</v>
      </c>
      <c r="F483" s="72">
        <v>19.989999999999998</v>
      </c>
      <c r="G483" s="58" t="s">
        <v>9</v>
      </c>
      <c r="H483" s="58">
        <v>169</v>
      </c>
      <c r="K483" s="58" t="s">
        <v>16</v>
      </c>
      <c r="L483" s="208">
        <f>F483/H483</f>
        <v>0.11828402366863905</v>
      </c>
    </row>
    <row r="484" spans="1:12" x14ac:dyDescent="0.35">
      <c r="A484" s="54">
        <f>VLOOKUP(C484, Inventory!A723:H2017, 2, FALSE)</f>
        <v>3495900</v>
      </c>
      <c r="B484" s="54" t="s">
        <v>2797</v>
      </c>
      <c r="C484" s="56" t="s">
        <v>913</v>
      </c>
      <c r="D484" s="56" t="s">
        <v>336</v>
      </c>
      <c r="E484" s="56" t="s">
        <v>161</v>
      </c>
      <c r="F484" s="73">
        <v>34.549999999999997</v>
      </c>
      <c r="G484" s="56" t="s">
        <v>1294</v>
      </c>
      <c r="H484" s="56">
        <v>512</v>
      </c>
      <c r="K484" s="56" t="s">
        <v>16</v>
      </c>
      <c r="L484" s="204">
        <f>F484/H484</f>
        <v>6.7480468749999994E-2</v>
      </c>
    </row>
    <row r="485" spans="1:12" ht="15" thickBot="1" x14ac:dyDescent="0.4">
      <c r="A485" s="54">
        <f>VLOOKUP(C485, Inventory!A724:H2018, 2, FALSE)</f>
        <v>2244597</v>
      </c>
      <c r="B485" s="54" t="s">
        <v>2797</v>
      </c>
      <c r="C485" s="61" t="s">
        <v>914</v>
      </c>
      <c r="D485" s="61" t="s">
        <v>915</v>
      </c>
      <c r="E485" s="61" t="s">
        <v>161</v>
      </c>
      <c r="F485" s="74">
        <v>38.200000000000003</v>
      </c>
      <c r="G485" s="61" t="s">
        <v>1294</v>
      </c>
      <c r="H485" s="61">
        <v>512</v>
      </c>
      <c r="K485" s="61" t="s">
        <v>16</v>
      </c>
      <c r="L485" s="207">
        <f>F485/H485</f>
        <v>7.4609375000000006E-2</v>
      </c>
    </row>
    <row r="486" spans="1:12" ht="15" thickBot="1" x14ac:dyDescent="0.4">
      <c r="A486" s="54" t="e">
        <f>VLOOKUP(C486, Inventory!A725:H2019, 2, FALSE)</f>
        <v>#N/A</v>
      </c>
      <c r="B486" s="54" t="s">
        <v>2797</v>
      </c>
      <c r="C486" s="58" t="s">
        <v>916</v>
      </c>
      <c r="D486" s="58" t="s">
        <v>917</v>
      </c>
      <c r="E486" s="58" t="s">
        <v>918</v>
      </c>
      <c r="F486" s="72">
        <v>59.75</v>
      </c>
      <c r="G486" s="58" t="s">
        <v>1294</v>
      </c>
      <c r="H486" s="58">
        <f>4*63</f>
        <v>252</v>
      </c>
      <c r="K486" s="58" t="s">
        <v>16</v>
      </c>
      <c r="L486" s="208">
        <f>F486/H486</f>
        <v>0.23710317460317459</v>
      </c>
    </row>
    <row r="487" spans="1:12" x14ac:dyDescent="0.35">
      <c r="A487" s="54" t="e">
        <f>VLOOKUP(C487, Inventory!A726:H2020, 2, FALSE)</f>
        <v>#N/A</v>
      </c>
      <c r="B487" s="54" t="s">
        <v>2797</v>
      </c>
      <c r="C487" s="58" t="s">
        <v>919</v>
      </c>
      <c r="D487" s="58" t="s">
        <v>163</v>
      </c>
      <c r="E487" s="58" t="s">
        <v>920</v>
      </c>
      <c r="F487" s="72">
        <v>11.21</v>
      </c>
      <c r="G487" s="58" t="s">
        <v>9</v>
      </c>
      <c r="H487" s="58">
        <v>128</v>
      </c>
      <c r="K487" s="58" t="s">
        <v>16</v>
      </c>
      <c r="L487" s="208">
        <f>F487/H487</f>
        <v>8.7578125000000007E-2</v>
      </c>
    </row>
    <row r="488" spans="1:12" x14ac:dyDescent="0.35">
      <c r="A488" s="54" t="e">
        <f>VLOOKUP(C488, Inventory!A727:H2021, 2, FALSE)</f>
        <v>#N/A</v>
      </c>
      <c r="B488" s="54" t="s">
        <v>2797</v>
      </c>
      <c r="C488" s="56" t="s">
        <v>921</v>
      </c>
      <c r="D488" s="56"/>
      <c r="E488" s="56" t="s">
        <v>459</v>
      </c>
      <c r="F488" s="73">
        <v>0.9</v>
      </c>
      <c r="G488" s="56"/>
      <c r="H488" s="56">
        <v>800</v>
      </c>
      <c r="K488" s="56" t="s">
        <v>16</v>
      </c>
      <c r="L488" s="204">
        <f>F488/H488</f>
        <v>1.1250000000000001E-3</v>
      </c>
    </row>
    <row r="489" spans="1:12" x14ac:dyDescent="0.35">
      <c r="A489" s="54" t="e">
        <f>VLOOKUP(C489, Inventory!A728:H2022, 2, FALSE)</f>
        <v>#N/A</v>
      </c>
      <c r="B489" s="54" t="s">
        <v>2797</v>
      </c>
      <c r="C489" s="56" t="s">
        <v>922</v>
      </c>
      <c r="D489" s="56"/>
      <c r="E489" s="56"/>
      <c r="F489" s="73">
        <v>4.99</v>
      </c>
      <c r="G489" s="56" t="s">
        <v>1299</v>
      </c>
      <c r="H489" s="56">
        <v>16</v>
      </c>
      <c r="K489" s="56" t="s">
        <v>16</v>
      </c>
      <c r="L489" s="204">
        <f>F489/H489</f>
        <v>0.31187500000000001</v>
      </c>
    </row>
    <row r="490" spans="1:12" x14ac:dyDescent="0.35">
      <c r="A490" s="54" t="e">
        <f>VLOOKUP(C490, Inventory!A729:H2023, 2, FALSE)</f>
        <v>#N/A</v>
      </c>
      <c r="B490" s="54" t="s">
        <v>2797</v>
      </c>
      <c r="C490" s="56" t="s">
        <v>923</v>
      </c>
      <c r="D490" s="56" t="s">
        <v>924</v>
      </c>
      <c r="E490" s="56" t="s">
        <v>925</v>
      </c>
      <c r="F490" s="73">
        <v>119</v>
      </c>
      <c r="G490" s="56"/>
      <c r="H490" s="56">
        <f>50*10</f>
        <v>500</v>
      </c>
      <c r="K490" s="56" t="s">
        <v>9</v>
      </c>
      <c r="L490" s="211">
        <f>F490/H490</f>
        <v>0.23799999999999999</v>
      </c>
    </row>
    <row r="491" spans="1:12" x14ac:dyDescent="0.35">
      <c r="A491" s="54" t="e">
        <f>VLOOKUP(C491, Inventory!A730:H2024, 2, FALSE)</f>
        <v>#N/A</v>
      </c>
      <c r="B491" s="54" t="s">
        <v>2797</v>
      </c>
      <c r="C491" s="56" t="s">
        <v>926</v>
      </c>
      <c r="D491" s="56" t="s">
        <v>927</v>
      </c>
      <c r="E491" s="56" t="s">
        <v>543</v>
      </c>
      <c r="F491" s="73" t="s">
        <v>110</v>
      </c>
      <c r="G491" s="56"/>
      <c r="H491" s="56">
        <f>5*16</f>
        <v>80</v>
      </c>
      <c r="K491" s="56" t="s">
        <v>16</v>
      </c>
      <c r="L491" s="211" t="e">
        <f>F491/H491</f>
        <v>#VALUE!</v>
      </c>
    </row>
    <row r="492" spans="1:12" x14ac:dyDescent="0.35">
      <c r="A492" s="54" t="e">
        <f>VLOOKUP(C492, Inventory!A731:H2025, 2, FALSE)</f>
        <v>#N/A</v>
      </c>
      <c r="B492" s="54" t="s">
        <v>2797</v>
      </c>
      <c r="C492" s="56" t="s">
        <v>928</v>
      </c>
      <c r="D492" s="56" t="s">
        <v>929</v>
      </c>
      <c r="E492" s="56" t="s">
        <v>930</v>
      </c>
      <c r="F492" s="73">
        <v>18.5</v>
      </c>
      <c r="G492" s="56" t="s">
        <v>1294</v>
      </c>
      <c r="H492" s="56">
        <v>200</v>
      </c>
      <c r="K492" s="56" t="s">
        <v>9</v>
      </c>
      <c r="L492" s="204">
        <f>F492/H492</f>
        <v>9.2499999999999999E-2</v>
      </c>
    </row>
    <row r="493" spans="1:12" x14ac:dyDescent="0.35">
      <c r="A493" s="54">
        <f>VLOOKUP(C493, Inventory!A732:H2026, 2, FALSE)</f>
        <v>3864956</v>
      </c>
      <c r="B493" s="54" t="s">
        <v>2797</v>
      </c>
      <c r="C493" s="56" t="s">
        <v>931</v>
      </c>
      <c r="D493" s="56" t="s">
        <v>932</v>
      </c>
      <c r="E493" s="56" t="s">
        <v>353</v>
      </c>
      <c r="F493" s="73">
        <v>53.08</v>
      </c>
      <c r="G493" s="56" t="s">
        <v>1294</v>
      </c>
      <c r="H493" s="56">
        <f>10*2.2*16</f>
        <v>352</v>
      </c>
      <c r="K493" s="56" t="s">
        <v>16</v>
      </c>
      <c r="L493" s="204">
        <f>F493/H493</f>
        <v>0.15079545454545454</v>
      </c>
    </row>
    <row r="494" spans="1:12" x14ac:dyDescent="0.35">
      <c r="A494" s="54">
        <f>VLOOKUP(C494, Inventory!A733:H2027, 2, FALSE)</f>
        <v>1000000995</v>
      </c>
      <c r="B494" s="54" t="s">
        <v>2797</v>
      </c>
      <c r="C494" s="56" t="s">
        <v>933</v>
      </c>
      <c r="D494" s="56" t="s">
        <v>152</v>
      </c>
      <c r="E494" s="56" t="s">
        <v>934</v>
      </c>
      <c r="F494" s="73">
        <v>175.99</v>
      </c>
      <c r="G494" s="56" t="s">
        <v>1294</v>
      </c>
      <c r="H494" s="56"/>
      <c r="K494" s="56"/>
      <c r="L494" s="211" t="e">
        <f>F494/H494</f>
        <v>#DIV/0!</v>
      </c>
    </row>
    <row r="495" spans="1:12" x14ac:dyDescent="0.35">
      <c r="A495" s="54" t="e">
        <f>VLOOKUP(C495, Inventory!A734:H2028, 2, FALSE)</f>
        <v>#N/A</v>
      </c>
      <c r="B495" s="54" t="s">
        <v>2797</v>
      </c>
      <c r="C495" s="56" t="s">
        <v>935</v>
      </c>
      <c r="D495" s="56" t="s">
        <v>545</v>
      </c>
      <c r="E495" s="56" t="s">
        <v>543</v>
      </c>
      <c r="F495" s="73">
        <v>32.36</v>
      </c>
      <c r="G495" s="56" t="s">
        <v>1294</v>
      </c>
      <c r="H495" s="56">
        <v>80</v>
      </c>
      <c r="K495" s="56" t="s">
        <v>465</v>
      </c>
      <c r="L495" s="204">
        <f>F495/H495</f>
        <v>0.40449999999999997</v>
      </c>
    </row>
    <row r="496" spans="1:12" x14ac:dyDescent="0.35">
      <c r="A496" s="54" t="e">
        <f>VLOOKUP(C496, Inventory!A735:H2029, 2, FALSE)</f>
        <v>#N/A</v>
      </c>
      <c r="B496" s="54" t="s">
        <v>2797</v>
      </c>
      <c r="C496" s="56" t="s">
        <v>936</v>
      </c>
      <c r="D496" s="56" t="s">
        <v>163</v>
      </c>
      <c r="E496" s="56" t="s">
        <v>471</v>
      </c>
      <c r="F496" s="73">
        <v>116.84</v>
      </c>
      <c r="G496" s="56" t="s">
        <v>1294</v>
      </c>
      <c r="H496" s="56">
        <f>25*16</f>
        <v>400</v>
      </c>
      <c r="K496" s="56" t="s">
        <v>16</v>
      </c>
      <c r="L496" s="204">
        <f>F496/H496</f>
        <v>0.29210000000000003</v>
      </c>
    </row>
    <row r="497" spans="1:12" x14ac:dyDescent="0.35">
      <c r="A497" s="54">
        <f>VLOOKUP(C497, Inventory!A736:H2030, 2, FALSE)</f>
        <v>1000001028</v>
      </c>
      <c r="B497" s="54" t="s">
        <v>2797</v>
      </c>
      <c r="C497" s="56" t="s">
        <v>937</v>
      </c>
      <c r="D497" s="56" t="s">
        <v>152</v>
      </c>
      <c r="E497" s="56" t="s">
        <v>152</v>
      </c>
      <c r="F497" s="73">
        <v>59.99</v>
      </c>
      <c r="G497" s="56" t="s">
        <v>9</v>
      </c>
      <c r="H497" s="56"/>
      <c r="K497" s="56"/>
      <c r="L497" s="211" t="e">
        <f>F497/H497</f>
        <v>#DIV/0!</v>
      </c>
    </row>
    <row r="498" spans="1:12" x14ac:dyDescent="0.35">
      <c r="A498" s="54" t="e">
        <f>VLOOKUP(C498, Inventory!A737:H2031, 2, FALSE)</f>
        <v>#N/A</v>
      </c>
      <c r="B498" s="54" t="s">
        <v>2797</v>
      </c>
      <c r="C498" s="56" t="s">
        <v>938</v>
      </c>
      <c r="D498" s="56" t="s">
        <v>447</v>
      </c>
      <c r="E498" s="56" t="s">
        <v>427</v>
      </c>
      <c r="F498" s="73">
        <v>21.33</v>
      </c>
      <c r="G498" s="56" t="s">
        <v>1294</v>
      </c>
      <c r="H498" s="56"/>
      <c r="K498" s="56"/>
      <c r="L498" s="211" t="e">
        <f>F498/H498</f>
        <v>#DIV/0!</v>
      </c>
    </row>
    <row r="499" spans="1:12" x14ac:dyDescent="0.35">
      <c r="A499" s="54" t="e">
        <f>VLOOKUP(C499, Inventory!A738:H2032, 2, FALSE)</f>
        <v>#N/A</v>
      </c>
      <c r="B499" s="54" t="s">
        <v>2797</v>
      </c>
      <c r="C499" s="56" t="s">
        <v>939</v>
      </c>
      <c r="D499" s="56" t="s">
        <v>414</v>
      </c>
      <c r="E499" s="56" t="s">
        <v>93</v>
      </c>
      <c r="F499" s="73">
        <v>19.46</v>
      </c>
      <c r="G499" s="56" t="s">
        <v>1294</v>
      </c>
      <c r="H499" s="56">
        <v>160</v>
      </c>
      <c r="K499" s="56" t="s">
        <v>16</v>
      </c>
      <c r="L499" s="204">
        <f>F499/H499</f>
        <v>0.12162500000000001</v>
      </c>
    </row>
    <row r="500" spans="1:12" x14ac:dyDescent="0.35">
      <c r="A500" s="54" t="e">
        <f>VLOOKUP(C500, Inventory!A739:H2033, 2, FALSE)</f>
        <v>#N/A</v>
      </c>
      <c r="B500" s="54" t="s">
        <v>2797</v>
      </c>
      <c r="C500" s="56" t="s">
        <v>940</v>
      </c>
      <c r="D500" s="56" t="s">
        <v>941</v>
      </c>
      <c r="E500" s="56" t="s">
        <v>161</v>
      </c>
      <c r="F500" s="73">
        <v>42.26</v>
      </c>
      <c r="G500" s="56" t="s">
        <v>1294</v>
      </c>
      <c r="H500" s="56">
        <v>512</v>
      </c>
      <c r="K500" s="56" t="s">
        <v>16</v>
      </c>
      <c r="L500" s="204">
        <f>F500/H500</f>
        <v>8.2539062499999996E-2</v>
      </c>
    </row>
    <row r="501" spans="1:12" x14ac:dyDescent="0.35">
      <c r="A501" s="54">
        <f>VLOOKUP(C501, Inventory!A740:H2034, 2, FALSE)</f>
        <v>7080609</v>
      </c>
      <c r="B501" s="54" t="s">
        <v>2797</v>
      </c>
      <c r="C501" s="56" t="s">
        <v>942</v>
      </c>
      <c r="D501" s="56" t="s">
        <v>545</v>
      </c>
      <c r="E501" s="56" t="s">
        <v>161</v>
      </c>
      <c r="F501" s="73">
        <v>60.25</v>
      </c>
      <c r="G501" s="56" t="s">
        <v>1294</v>
      </c>
      <c r="H501" s="56">
        <v>512</v>
      </c>
      <c r="K501" s="56" t="s">
        <v>16</v>
      </c>
      <c r="L501" s="204">
        <f>F501/H501</f>
        <v>0.11767578125</v>
      </c>
    </row>
    <row r="502" spans="1:12" x14ac:dyDescent="0.35">
      <c r="A502" s="54">
        <f>VLOOKUP(C502, Inventory!A741:H2035, 2, FALSE)</f>
        <v>1000000915</v>
      </c>
      <c r="B502" s="54" t="s">
        <v>2797</v>
      </c>
      <c r="C502" s="56" t="s">
        <v>943</v>
      </c>
      <c r="D502" s="56" t="s">
        <v>944</v>
      </c>
      <c r="E502" s="56" t="s">
        <v>152</v>
      </c>
      <c r="F502" s="73">
        <v>15.99</v>
      </c>
      <c r="G502" s="56" t="s">
        <v>1294</v>
      </c>
      <c r="H502" s="56"/>
      <c r="K502" s="56"/>
      <c r="L502" s="211" t="e">
        <f>F502/H502</f>
        <v>#DIV/0!</v>
      </c>
    </row>
    <row r="503" spans="1:12" x14ac:dyDescent="0.35">
      <c r="A503" s="54">
        <f>VLOOKUP(C503, Inventory!A742:H2036, 2, FALSE)</f>
        <v>1000001027</v>
      </c>
      <c r="B503" s="54" t="s">
        <v>2797</v>
      </c>
      <c r="C503" s="56" t="s">
        <v>945</v>
      </c>
      <c r="D503" s="56" t="s">
        <v>946</v>
      </c>
      <c r="E503" s="56" t="s">
        <v>920</v>
      </c>
      <c r="F503" s="73">
        <v>72.989999999999995</v>
      </c>
      <c r="G503" s="56" t="s">
        <v>1294</v>
      </c>
      <c r="H503" s="56">
        <v>128</v>
      </c>
      <c r="K503" s="56" t="s">
        <v>16</v>
      </c>
      <c r="L503" s="204">
        <f>F503/H503</f>
        <v>0.57023437499999996</v>
      </c>
    </row>
    <row r="504" spans="1:12" x14ac:dyDescent="0.35">
      <c r="A504" s="54">
        <f>VLOOKUP(C504, Inventory!A743:H2037, 2, FALSE)</f>
        <v>1000000914</v>
      </c>
      <c r="B504" s="54" t="s">
        <v>2797</v>
      </c>
      <c r="C504" s="56" t="s">
        <v>947</v>
      </c>
      <c r="D504" s="56" t="s">
        <v>948</v>
      </c>
      <c r="E504" s="56" t="s">
        <v>152</v>
      </c>
      <c r="F504" s="73">
        <v>19.989999999999998</v>
      </c>
      <c r="G504" s="56" t="s">
        <v>9</v>
      </c>
      <c r="H504" s="56"/>
      <c r="K504" s="56"/>
      <c r="L504" s="204" t="e">
        <f>F504/H504</f>
        <v>#DIV/0!</v>
      </c>
    </row>
    <row r="505" spans="1:12" x14ac:dyDescent="0.35">
      <c r="A505" s="54" t="e">
        <f>VLOOKUP(C505, Inventory!A744:H2038, 2, FALSE)</f>
        <v>#N/A</v>
      </c>
      <c r="B505" s="54" t="s">
        <v>2797</v>
      </c>
      <c r="C505" s="56" t="s">
        <v>949</v>
      </c>
      <c r="D505" s="56" t="s">
        <v>447</v>
      </c>
      <c r="E505" s="56" t="s">
        <v>448</v>
      </c>
      <c r="F505" s="73">
        <v>16.98</v>
      </c>
      <c r="G505" s="56" t="s">
        <v>1294</v>
      </c>
      <c r="H505" s="56"/>
      <c r="K505" s="56"/>
      <c r="L505" s="204" t="e">
        <f>F505/H505</f>
        <v>#DIV/0!</v>
      </c>
    </row>
    <row r="506" spans="1:12" x14ac:dyDescent="0.35">
      <c r="A506" s="54" t="e">
        <f>VLOOKUP(C506, Inventory!A745:H2039, 2, FALSE)</f>
        <v>#N/A</v>
      </c>
      <c r="B506" s="54" t="s">
        <v>2797</v>
      </c>
      <c r="C506" s="56" t="s">
        <v>950</v>
      </c>
      <c r="D506" s="56" t="s">
        <v>11</v>
      </c>
      <c r="E506" s="56" t="s">
        <v>951</v>
      </c>
      <c r="F506" s="73">
        <v>29.86</v>
      </c>
      <c r="G506" s="56" t="s">
        <v>1294</v>
      </c>
      <c r="H506" s="56">
        <v>80</v>
      </c>
      <c r="K506" s="56" t="s">
        <v>16</v>
      </c>
      <c r="L506" s="204">
        <f>F506/H506</f>
        <v>0.37324999999999997</v>
      </c>
    </row>
    <row r="507" spans="1:12" ht="15" thickBot="1" x14ac:dyDescent="0.4">
      <c r="A507" s="54" t="e">
        <f>VLOOKUP(C507, Inventory!A746:H2040, 2, FALSE)</f>
        <v>#N/A</v>
      </c>
      <c r="B507" s="54" t="s">
        <v>2797</v>
      </c>
      <c r="C507" s="51" t="s">
        <v>952</v>
      </c>
      <c r="D507" s="61"/>
      <c r="E507" s="61"/>
      <c r="F507" s="74"/>
      <c r="G507" s="61"/>
      <c r="H507" s="61"/>
      <c r="K507" s="61" t="s">
        <v>9</v>
      </c>
      <c r="L507" s="207">
        <v>7.0000000000000007E-2</v>
      </c>
    </row>
    <row r="508" spans="1:12" x14ac:dyDescent="0.35">
      <c r="A508" s="54" t="e">
        <f>VLOOKUP(C508, Inventory!A747:H2041, 2, FALSE)</f>
        <v>#N/A</v>
      </c>
      <c r="B508" s="54" t="s">
        <v>2799</v>
      </c>
      <c r="C508" s="58" t="s">
        <v>187</v>
      </c>
      <c r="D508" s="58" t="s">
        <v>152</v>
      </c>
      <c r="E508" s="58" t="s">
        <v>188</v>
      </c>
      <c r="F508" s="82">
        <v>28.87</v>
      </c>
      <c r="G508" s="58" t="s">
        <v>1294</v>
      </c>
      <c r="H508" s="58">
        <v>100</v>
      </c>
      <c r="K508" s="58" t="s">
        <v>9</v>
      </c>
      <c r="L508" s="208">
        <v>0.28999999999999998</v>
      </c>
    </row>
    <row r="509" spans="1:12" x14ac:dyDescent="0.35">
      <c r="A509" s="54" t="e">
        <f>VLOOKUP(C509, Inventory!A748:H2042, 2, FALSE)</f>
        <v>#N/A</v>
      </c>
      <c r="B509" s="54" t="s">
        <v>2799</v>
      </c>
      <c r="C509" s="56" t="s">
        <v>189</v>
      </c>
      <c r="D509" s="56" t="s">
        <v>190</v>
      </c>
      <c r="E509" s="56" t="s">
        <v>191</v>
      </c>
      <c r="F509" s="84">
        <v>23.4</v>
      </c>
      <c r="G509" s="56" t="s">
        <v>1294</v>
      </c>
      <c r="H509" s="56">
        <v>64</v>
      </c>
      <c r="K509" s="56" t="s">
        <v>9</v>
      </c>
      <c r="L509" s="204">
        <v>0.37</v>
      </c>
    </row>
    <row r="510" spans="1:12" x14ac:dyDescent="0.35">
      <c r="A510" s="54" t="e">
        <f>VLOOKUP(C510, Inventory!A749:H2043, 2, FALSE)</f>
        <v>#N/A</v>
      </c>
      <c r="B510" s="54" t="s">
        <v>2799</v>
      </c>
      <c r="C510" s="56" t="s">
        <v>192</v>
      </c>
      <c r="D510" s="56" t="s">
        <v>190</v>
      </c>
      <c r="E510" s="56" t="s">
        <v>193</v>
      </c>
      <c r="F510" s="84">
        <v>32.72</v>
      </c>
      <c r="G510" s="56" t="s">
        <v>1294</v>
      </c>
      <c r="H510" s="56">
        <v>48</v>
      </c>
      <c r="K510" s="56" t="s">
        <v>9</v>
      </c>
      <c r="L510" s="204">
        <v>0.68</v>
      </c>
    </row>
    <row r="511" spans="1:12" x14ac:dyDescent="0.35">
      <c r="A511" s="54">
        <f>VLOOKUP(C511, Inventory!A750:H2044, 2, FALSE)</f>
        <v>3009495</v>
      </c>
      <c r="B511" s="54" t="s">
        <v>2799</v>
      </c>
      <c r="C511" s="56" t="s">
        <v>194</v>
      </c>
      <c r="D511" s="56" t="s">
        <v>195</v>
      </c>
      <c r="E511" s="56" t="s">
        <v>196</v>
      </c>
      <c r="F511" s="84">
        <v>28.84</v>
      </c>
      <c r="G511" s="56" t="s">
        <v>1294</v>
      </c>
      <c r="H511" s="56">
        <v>120</v>
      </c>
      <c r="K511" s="56" t="s">
        <v>9</v>
      </c>
      <c r="L511" s="204">
        <v>0.24</v>
      </c>
    </row>
    <row r="512" spans="1:12" x14ac:dyDescent="0.35">
      <c r="A512" s="54">
        <f>VLOOKUP(C512, Inventory!A751:H2045, 2, FALSE)</f>
        <v>5833447</v>
      </c>
      <c r="B512" s="54" t="s">
        <v>2799</v>
      </c>
      <c r="C512" s="56" t="s">
        <v>197</v>
      </c>
      <c r="D512" s="56" t="s">
        <v>198</v>
      </c>
      <c r="E512" s="56" t="s">
        <v>199</v>
      </c>
      <c r="F512" s="73" t="s">
        <v>200</v>
      </c>
      <c r="G512" s="56"/>
      <c r="H512" s="56">
        <v>80</v>
      </c>
      <c r="K512" s="56" t="s">
        <v>9</v>
      </c>
      <c r="L512" s="204"/>
    </row>
    <row r="513" spans="1:12" x14ac:dyDescent="0.35">
      <c r="A513" s="54" t="e">
        <f>VLOOKUP(C513, Inventory!A752:H2046, 2, FALSE)</f>
        <v>#N/A</v>
      </c>
      <c r="B513" s="54" t="s">
        <v>2799</v>
      </c>
      <c r="C513" s="56" t="s">
        <v>201</v>
      </c>
      <c r="D513" s="56" t="s">
        <v>202</v>
      </c>
      <c r="E513" s="56" t="s">
        <v>203</v>
      </c>
      <c r="F513" s="84">
        <v>20.32</v>
      </c>
      <c r="G513" s="56" t="s">
        <v>1294</v>
      </c>
      <c r="H513" s="56">
        <v>90</v>
      </c>
      <c r="K513" s="56" t="s">
        <v>9</v>
      </c>
      <c r="L513" s="204">
        <v>0.23</v>
      </c>
    </row>
    <row r="514" spans="1:12" x14ac:dyDescent="0.35">
      <c r="A514" s="54" t="e">
        <f>VLOOKUP(C514, Inventory!A753:H2047, 2, FALSE)</f>
        <v>#N/A</v>
      </c>
      <c r="B514" s="54" t="s">
        <v>2799</v>
      </c>
      <c r="C514" s="56" t="s">
        <v>204</v>
      </c>
      <c r="D514" s="56" t="s">
        <v>35</v>
      </c>
      <c r="E514" s="56" t="s">
        <v>205</v>
      </c>
      <c r="F514" s="84">
        <v>23.16</v>
      </c>
      <c r="G514" s="56" t="s">
        <v>1294</v>
      </c>
      <c r="H514" s="56">
        <v>170</v>
      </c>
      <c r="K514" s="56" t="s">
        <v>9</v>
      </c>
      <c r="L514" s="204">
        <v>0.14000000000000001</v>
      </c>
    </row>
    <row r="515" spans="1:12" x14ac:dyDescent="0.35">
      <c r="A515" s="54" t="e">
        <f>VLOOKUP(C515, Inventory!A754:H2048, 2, FALSE)</f>
        <v>#N/A</v>
      </c>
      <c r="B515" s="54" t="s">
        <v>2799</v>
      </c>
      <c r="C515" s="56" t="s">
        <v>206</v>
      </c>
      <c r="D515" s="56" t="s">
        <v>207</v>
      </c>
      <c r="E515" s="56" t="s">
        <v>208</v>
      </c>
      <c r="F515" s="84">
        <v>46.12</v>
      </c>
      <c r="G515" s="56" t="s">
        <v>1294</v>
      </c>
      <c r="H515" s="56">
        <v>84</v>
      </c>
      <c r="K515" s="56" t="s">
        <v>9</v>
      </c>
      <c r="L515" s="204">
        <v>0.55000000000000004</v>
      </c>
    </row>
    <row r="516" spans="1:12" x14ac:dyDescent="0.35">
      <c r="A516" s="54" t="e">
        <f>VLOOKUP(C516, Inventory!A755:H2049, 2, FALSE)</f>
        <v>#N/A</v>
      </c>
      <c r="B516" s="54" t="s">
        <v>2799</v>
      </c>
      <c r="C516" s="56" t="s">
        <v>209</v>
      </c>
      <c r="D516" s="56" t="s">
        <v>210</v>
      </c>
      <c r="E516" s="56" t="s">
        <v>211</v>
      </c>
      <c r="F516" s="84">
        <v>31.88</v>
      </c>
      <c r="G516" s="56" t="s">
        <v>1294</v>
      </c>
      <c r="H516" s="56">
        <v>170</v>
      </c>
      <c r="K516" s="56" t="s">
        <v>9</v>
      </c>
      <c r="L516" s="204">
        <v>0.19</v>
      </c>
    </row>
    <row r="517" spans="1:12" x14ac:dyDescent="0.35">
      <c r="A517" s="54" t="e">
        <f>VLOOKUP(C517, Inventory!A756:H2050, 2, FALSE)</f>
        <v>#N/A</v>
      </c>
      <c r="B517" s="54" t="s">
        <v>2799</v>
      </c>
      <c r="C517" s="56" t="s">
        <v>212</v>
      </c>
      <c r="D517" s="56" t="s">
        <v>213</v>
      </c>
      <c r="E517" s="56" t="s">
        <v>214</v>
      </c>
      <c r="F517" s="84">
        <v>45.26</v>
      </c>
      <c r="G517" s="56" t="s">
        <v>1294</v>
      </c>
      <c r="H517" s="56">
        <v>72</v>
      </c>
      <c r="K517" s="56" t="s">
        <v>9</v>
      </c>
      <c r="L517" s="204">
        <v>0.63</v>
      </c>
    </row>
    <row r="518" spans="1:12" x14ac:dyDescent="0.35">
      <c r="A518" s="54" t="e">
        <f>VLOOKUP(C518, Inventory!A757:H2051, 2, FALSE)</f>
        <v>#N/A</v>
      </c>
      <c r="B518" s="54" t="s">
        <v>2799</v>
      </c>
      <c r="C518" s="56" t="s">
        <v>215</v>
      </c>
      <c r="D518" s="56" t="s">
        <v>35</v>
      </c>
      <c r="E518" s="56" t="s">
        <v>216</v>
      </c>
      <c r="F518" s="84">
        <v>31.03</v>
      </c>
      <c r="G518" s="56" t="s">
        <v>1294</v>
      </c>
      <c r="H518" s="56">
        <v>30</v>
      </c>
      <c r="K518" s="56" t="s">
        <v>9</v>
      </c>
      <c r="L518" s="204">
        <v>1.03</v>
      </c>
    </row>
    <row r="519" spans="1:12" x14ac:dyDescent="0.35">
      <c r="A519" s="54">
        <f>VLOOKUP(C519, Inventory!A758:H2052, 2, FALSE)</f>
        <v>3942497</v>
      </c>
      <c r="B519" s="54" t="s">
        <v>2799</v>
      </c>
      <c r="C519" s="56" t="s">
        <v>217</v>
      </c>
      <c r="D519" s="56" t="s">
        <v>218</v>
      </c>
      <c r="E519" s="56" t="s">
        <v>219</v>
      </c>
      <c r="F519" s="73" t="s">
        <v>200</v>
      </c>
      <c r="G519" s="56"/>
      <c r="H519" s="56">
        <v>60</v>
      </c>
      <c r="K519" s="56" t="s">
        <v>9</v>
      </c>
      <c r="L519" s="204"/>
    </row>
    <row r="520" spans="1:12" x14ac:dyDescent="0.35">
      <c r="A520" s="54" t="e">
        <f>VLOOKUP(C520, Inventory!A759:H2053, 2, FALSE)</f>
        <v>#N/A</v>
      </c>
      <c r="B520" s="54" t="s">
        <v>2799</v>
      </c>
      <c r="C520" s="56" t="s">
        <v>220</v>
      </c>
      <c r="D520" s="56" t="s">
        <v>35</v>
      </c>
      <c r="E520" s="56" t="s">
        <v>221</v>
      </c>
      <c r="F520" s="84">
        <v>19.760000000000002</v>
      </c>
      <c r="G520" s="56" t="s">
        <v>1294</v>
      </c>
      <c r="H520" s="56">
        <v>96</v>
      </c>
      <c r="K520" s="56" t="s">
        <v>9</v>
      </c>
      <c r="L520" s="204">
        <v>0.21</v>
      </c>
    </row>
    <row r="521" spans="1:12" x14ac:dyDescent="0.35">
      <c r="A521" s="54" t="e">
        <f>VLOOKUP(C521, Inventory!A760:H2054, 2, FALSE)</f>
        <v>#N/A</v>
      </c>
      <c r="B521" s="54" t="s">
        <v>2799</v>
      </c>
      <c r="C521" s="56" t="s">
        <v>222</v>
      </c>
      <c r="D521" s="56" t="s">
        <v>35</v>
      </c>
      <c r="E521" s="56" t="s">
        <v>223</v>
      </c>
      <c r="F521" s="84">
        <v>21.37</v>
      </c>
      <c r="G521" s="56" t="s">
        <v>1294</v>
      </c>
      <c r="H521" s="56">
        <v>32</v>
      </c>
      <c r="K521" s="56" t="s">
        <v>9</v>
      </c>
      <c r="L521" s="204">
        <v>0.67</v>
      </c>
    </row>
    <row r="522" spans="1:12" x14ac:dyDescent="0.35">
      <c r="A522" s="54" t="e">
        <f>VLOOKUP(C522, Inventory!A761:H2055, 2, FALSE)</f>
        <v>#N/A</v>
      </c>
      <c r="B522" s="54" t="s">
        <v>2799</v>
      </c>
      <c r="C522" s="56" t="s">
        <v>224</v>
      </c>
      <c r="D522" s="56" t="s">
        <v>225</v>
      </c>
      <c r="E522" s="56" t="s">
        <v>226</v>
      </c>
      <c r="F522" s="84">
        <v>23.72</v>
      </c>
      <c r="G522" s="56" t="s">
        <v>1294</v>
      </c>
      <c r="H522" s="56">
        <v>60</v>
      </c>
      <c r="K522" s="56" t="s">
        <v>9</v>
      </c>
      <c r="L522" s="204">
        <v>0.4</v>
      </c>
    </row>
    <row r="523" spans="1:12" x14ac:dyDescent="0.35">
      <c r="A523" s="54" t="e">
        <f>VLOOKUP(C523, Inventory!A762:H2056, 2, FALSE)</f>
        <v>#N/A</v>
      </c>
      <c r="B523" s="54" t="s">
        <v>2799</v>
      </c>
      <c r="C523" s="56" t="s">
        <v>227</v>
      </c>
      <c r="D523" s="56" t="s">
        <v>225</v>
      </c>
      <c r="E523" s="56" t="s">
        <v>226</v>
      </c>
      <c r="F523" s="84">
        <v>21.88</v>
      </c>
      <c r="G523" s="56" t="s">
        <v>1294</v>
      </c>
      <c r="H523" s="56">
        <v>60</v>
      </c>
      <c r="K523" s="56" t="s">
        <v>9</v>
      </c>
      <c r="L523" s="204">
        <v>0.36</v>
      </c>
    </row>
    <row r="524" spans="1:12" x14ac:dyDescent="0.35">
      <c r="A524" s="54" t="e">
        <f>VLOOKUP(C524, Inventory!A763:H2057, 2, FALSE)</f>
        <v>#N/A</v>
      </c>
      <c r="B524" s="54" t="s">
        <v>2799</v>
      </c>
      <c r="C524" s="56" t="s">
        <v>228</v>
      </c>
      <c r="D524" s="56" t="s">
        <v>225</v>
      </c>
      <c r="E524" s="56" t="s">
        <v>226</v>
      </c>
      <c r="F524" s="84">
        <v>20.440000000000001</v>
      </c>
      <c r="G524" s="56" t="s">
        <v>1294</v>
      </c>
      <c r="H524" s="56">
        <v>60</v>
      </c>
      <c r="K524" s="56" t="s">
        <v>9</v>
      </c>
      <c r="L524" s="204">
        <v>0.34</v>
      </c>
    </row>
    <row r="525" spans="1:12" x14ac:dyDescent="0.35">
      <c r="A525" s="54">
        <f>VLOOKUP(C525, Inventory!A764:H2058, 2, FALSE)</f>
        <v>4790457</v>
      </c>
      <c r="B525" s="54" t="s">
        <v>2799</v>
      </c>
      <c r="C525" s="56" t="s">
        <v>229</v>
      </c>
      <c r="D525" s="56" t="s">
        <v>230</v>
      </c>
      <c r="E525" s="56" t="s">
        <v>231</v>
      </c>
      <c r="F525" s="84">
        <v>75.5</v>
      </c>
      <c r="G525" s="56" t="s">
        <v>1294</v>
      </c>
      <c r="H525" s="56">
        <v>120</v>
      </c>
      <c r="K525" s="56" t="s">
        <v>9</v>
      </c>
      <c r="L525" s="204">
        <v>0.63</v>
      </c>
    </row>
    <row r="526" spans="1:12" x14ac:dyDescent="0.35">
      <c r="A526" s="54" t="e">
        <f>VLOOKUP(C526, Inventory!A765:H2059, 2, FALSE)</f>
        <v>#N/A</v>
      </c>
      <c r="B526" s="54" t="s">
        <v>2799</v>
      </c>
      <c r="C526" s="56" t="s">
        <v>232</v>
      </c>
      <c r="D526" s="56" t="s">
        <v>79</v>
      </c>
      <c r="E526" s="56" t="s">
        <v>233</v>
      </c>
      <c r="F526" s="84">
        <v>34.53</v>
      </c>
      <c r="G526" s="56" t="s">
        <v>1294</v>
      </c>
      <c r="H526" s="56">
        <v>20</v>
      </c>
      <c r="K526" s="56" t="s">
        <v>9</v>
      </c>
      <c r="L526" s="204">
        <v>1.73</v>
      </c>
    </row>
    <row r="527" spans="1:12" x14ac:dyDescent="0.35">
      <c r="A527" s="54" t="e">
        <f>VLOOKUP(C527, Inventory!A766:H2060, 2, FALSE)</f>
        <v>#N/A</v>
      </c>
      <c r="B527" s="54" t="s">
        <v>2799</v>
      </c>
      <c r="C527" s="56" t="s">
        <v>234</v>
      </c>
      <c r="D527" s="56" t="s">
        <v>79</v>
      </c>
      <c r="E527" s="56" t="s">
        <v>235</v>
      </c>
      <c r="F527" s="84">
        <v>39.54</v>
      </c>
      <c r="G527" s="56" t="s">
        <v>1294</v>
      </c>
      <c r="H527" s="56">
        <v>96</v>
      </c>
      <c r="K527" s="56" t="s">
        <v>9</v>
      </c>
      <c r="L527" s="204">
        <v>0.41</v>
      </c>
    </row>
    <row r="528" spans="1:12" x14ac:dyDescent="0.35">
      <c r="A528" s="54">
        <f>VLOOKUP(C528, Inventory!A767:H2061, 2, FALSE)</f>
        <v>3764071</v>
      </c>
      <c r="B528" s="54" t="s">
        <v>2799</v>
      </c>
      <c r="C528" s="56" t="s">
        <v>236</v>
      </c>
      <c r="D528" s="56" t="s">
        <v>237</v>
      </c>
      <c r="E528" s="56" t="s">
        <v>238</v>
      </c>
      <c r="F528" s="84">
        <v>16.36</v>
      </c>
      <c r="G528" s="56" t="s">
        <v>1294</v>
      </c>
      <c r="H528" s="56">
        <v>48</v>
      </c>
      <c r="K528" s="56" t="s">
        <v>9</v>
      </c>
      <c r="L528" s="204">
        <v>0.34</v>
      </c>
    </row>
    <row r="529" spans="1:12" x14ac:dyDescent="0.35">
      <c r="A529" s="54" t="e">
        <f>VLOOKUP(C529, Inventory!A768:H2062, 2, FALSE)</f>
        <v>#N/A</v>
      </c>
      <c r="B529" s="54" t="s">
        <v>2799</v>
      </c>
      <c r="C529" s="56" t="s">
        <v>239</v>
      </c>
      <c r="D529" s="56" t="s">
        <v>240</v>
      </c>
      <c r="E529" s="56" t="s">
        <v>241</v>
      </c>
      <c r="F529" s="84">
        <v>38.28</v>
      </c>
      <c r="G529" s="56" t="s">
        <v>1294</v>
      </c>
      <c r="H529" s="56">
        <v>24</v>
      </c>
      <c r="K529" s="56" t="s">
        <v>9</v>
      </c>
      <c r="L529" s="204">
        <v>1.6</v>
      </c>
    </row>
    <row r="530" spans="1:12" x14ac:dyDescent="0.35">
      <c r="A530" s="54">
        <f>VLOOKUP(C530, Inventory!A769:H2063, 2, FALSE)</f>
        <v>2621910</v>
      </c>
      <c r="B530" s="54" t="s">
        <v>2799</v>
      </c>
      <c r="C530" s="56" t="s">
        <v>242</v>
      </c>
      <c r="D530" s="56" t="s">
        <v>243</v>
      </c>
      <c r="E530" s="56" t="s">
        <v>244</v>
      </c>
      <c r="F530" s="84">
        <v>33.270000000000003</v>
      </c>
      <c r="G530" s="56" t="s">
        <v>1294</v>
      </c>
      <c r="H530" s="56">
        <v>216</v>
      </c>
      <c r="K530" s="56" t="s">
        <v>9</v>
      </c>
      <c r="L530" s="204">
        <v>0.15</v>
      </c>
    </row>
    <row r="531" spans="1:12" x14ac:dyDescent="0.35">
      <c r="A531" s="54" t="e">
        <f>VLOOKUP(C531, Inventory!A770:H2064, 2, FALSE)</f>
        <v>#N/A</v>
      </c>
      <c r="B531" s="54" t="s">
        <v>2799</v>
      </c>
      <c r="C531" s="56" t="s">
        <v>245</v>
      </c>
      <c r="D531" s="56" t="s">
        <v>243</v>
      </c>
      <c r="E531" s="56" t="s">
        <v>246</v>
      </c>
      <c r="F531" s="84">
        <v>36.25</v>
      </c>
      <c r="G531" s="56" t="s">
        <v>1294</v>
      </c>
      <c r="H531" s="56">
        <v>80</v>
      </c>
      <c r="K531" s="56" t="s">
        <v>9</v>
      </c>
      <c r="L531" s="204">
        <v>0.45</v>
      </c>
    </row>
    <row r="532" spans="1:12" x14ac:dyDescent="0.35">
      <c r="A532" s="54" t="e">
        <f>VLOOKUP(C532, Inventory!A771:H2065, 2, FALSE)</f>
        <v>#N/A</v>
      </c>
      <c r="B532" s="54" t="s">
        <v>2799</v>
      </c>
      <c r="C532" s="56" t="s">
        <v>247</v>
      </c>
      <c r="D532" s="56" t="s">
        <v>190</v>
      </c>
      <c r="E532" s="56" t="s">
        <v>248</v>
      </c>
      <c r="F532" s="84">
        <v>31.12</v>
      </c>
      <c r="G532" s="56" t="s">
        <v>1294</v>
      </c>
      <c r="H532" s="56">
        <v>60</v>
      </c>
      <c r="K532" s="56" t="s">
        <v>9</v>
      </c>
      <c r="L532" s="204">
        <v>0.52</v>
      </c>
    </row>
    <row r="533" spans="1:12" x14ac:dyDescent="0.35">
      <c r="A533" s="54" t="e">
        <f>VLOOKUP(C533, Inventory!A772:H2066, 2, FALSE)</f>
        <v>#N/A</v>
      </c>
      <c r="B533" s="54" t="s">
        <v>2799</v>
      </c>
      <c r="C533" s="56" t="s">
        <v>249</v>
      </c>
      <c r="D533" s="56" t="s">
        <v>250</v>
      </c>
      <c r="E533" s="56" t="s">
        <v>251</v>
      </c>
      <c r="F533" s="84">
        <v>27.65</v>
      </c>
      <c r="G533" s="56" t="s">
        <v>1294</v>
      </c>
      <c r="H533" s="56">
        <v>54</v>
      </c>
      <c r="K533" s="56" t="s">
        <v>9</v>
      </c>
      <c r="L533" s="204">
        <v>0.51</v>
      </c>
    </row>
    <row r="534" spans="1:12" x14ac:dyDescent="0.35">
      <c r="A534" s="54" t="e">
        <f>VLOOKUP(C534, Inventory!A773:H2067, 2, FALSE)</f>
        <v>#N/A</v>
      </c>
      <c r="B534" s="54" t="s">
        <v>2799</v>
      </c>
      <c r="C534" s="56" t="s">
        <v>252</v>
      </c>
      <c r="D534" s="56" t="s">
        <v>253</v>
      </c>
      <c r="E534" s="56" t="s">
        <v>254</v>
      </c>
      <c r="F534" s="84">
        <v>27.72</v>
      </c>
      <c r="G534" s="56" t="s">
        <v>1294</v>
      </c>
      <c r="H534" s="56">
        <v>54</v>
      </c>
      <c r="K534" s="56" t="s">
        <v>9</v>
      </c>
      <c r="L534" s="204">
        <v>0.51</v>
      </c>
    </row>
    <row r="535" spans="1:12" ht="15" thickBot="1" x14ac:dyDescent="0.4">
      <c r="A535" s="54">
        <f>VLOOKUP(C535, Inventory!A774:H2068, 2, FALSE)</f>
        <v>3657541</v>
      </c>
      <c r="B535" s="54" t="s">
        <v>2799</v>
      </c>
      <c r="C535" s="61" t="s">
        <v>255</v>
      </c>
      <c r="D535" s="61" t="s">
        <v>256</v>
      </c>
      <c r="E535" s="61" t="s">
        <v>257</v>
      </c>
      <c r="F535" s="85">
        <v>32.68</v>
      </c>
      <c r="G535" s="61" t="s">
        <v>1294</v>
      </c>
      <c r="H535" s="61">
        <v>96</v>
      </c>
      <c r="K535" s="61" t="s">
        <v>9</v>
      </c>
      <c r="L535" s="207">
        <v>0.34</v>
      </c>
    </row>
    <row r="536" spans="1:12" x14ac:dyDescent="0.35">
      <c r="A536" s="54">
        <f>VLOOKUP(C536, Inventory!A775:H2069, 2, FALSE)</f>
        <v>8019093</v>
      </c>
      <c r="B536" s="54" t="s">
        <v>2799</v>
      </c>
      <c r="C536" s="45" t="s">
        <v>258</v>
      </c>
      <c r="D536" s="45" t="s">
        <v>259</v>
      </c>
      <c r="E536" s="45" t="s">
        <v>260</v>
      </c>
      <c r="F536" s="83">
        <v>63.41</v>
      </c>
      <c r="G536" s="45" t="s">
        <v>1294</v>
      </c>
      <c r="H536" s="45">
        <v>64</v>
      </c>
      <c r="K536" s="45" t="s">
        <v>9</v>
      </c>
      <c r="L536" s="203">
        <v>0.99</v>
      </c>
    </row>
    <row r="537" spans="1:12" x14ac:dyDescent="0.35">
      <c r="A537" s="54">
        <f>VLOOKUP(C537, Inventory!A776:H2070, 2, FALSE)</f>
        <v>1000000823</v>
      </c>
      <c r="B537" s="54" t="s">
        <v>2799</v>
      </c>
      <c r="C537" s="56" t="s">
        <v>261</v>
      </c>
      <c r="D537" s="56" t="s">
        <v>152</v>
      </c>
      <c r="E537" s="56" t="s">
        <v>262</v>
      </c>
      <c r="F537" s="84">
        <v>47.47</v>
      </c>
      <c r="G537" s="56" t="s">
        <v>1294</v>
      </c>
      <c r="H537" s="56">
        <v>120</v>
      </c>
      <c r="K537" s="56" t="s">
        <v>9</v>
      </c>
      <c r="L537" s="204">
        <v>0.4</v>
      </c>
    </row>
    <row r="538" spans="1:12" x14ac:dyDescent="0.35">
      <c r="A538" s="54" t="e">
        <f>VLOOKUP(C538, Inventory!A777:H2071, 2, FALSE)</f>
        <v>#N/A</v>
      </c>
      <c r="B538" s="54" t="s">
        <v>2799</v>
      </c>
      <c r="C538" s="56" t="s">
        <v>263</v>
      </c>
      <c r="D538" s="56" t="s">
        <v>264</v>
      </c>
      <c r="E538" s="56" t="s">
        <v>265</v>
      </c>
      <c r="F538" s="84">
        <v>15.72</v>
      </c>
      <c r="G538" s="56" t="s">
        <v>1294</v>
      </c>
      <c r="H538" s="56">
        <v>50</v>
      </c>
      <c r="K538" s="56" t="s">
        <v>9</v>
      </c>
      <c r="L538" s="204">
        <v>0.31</v>
      </c>
    </row>
    <row r="539" spans="1:12" x14ac:dyDescent="0.35">
      <c r="A539" s="54" t="e">
        <f>VLOOKUP(C539, Inventory!A778:H2072, 2, FALSE)</f>
        <v>#N/A</v>
      </c>
      <c r="B539" s="54" t="s">
        <v>2799</v>
      </c>
      <c r="C539" s="56" t="s">
        <v>266</v>
      </c>
      <c r="D539" s="56" t="s">
        <v>152</v>
      </c>
      <c r="E539" s="56" t="s">
        <v>267</v>
      </c>
      <c r="F539" s="84">
        <v>41.56</v>
      </c>
      <c r="G539" s="56" t="s">
        <v>1294</v>
      </c>
      <c r="H539" s="56">
        <v>60</v>
      </c>
      <c r="K539" s="56" t="s">
        <v>9</v>
      </c>
      <c r="L539" s="204">
        <v>0.69</v>
      </c>
    </row>
    <row r="540" spans="1:12" x14ac:dyDescent="0.35">
      <c r="A540" s="54" t="e">
        <f>VLOOKUP(C540, Inventory!A779:H2073, 2, FALSE)</f>
        <v>#N/A</v>
      </c>
      <c r="B540" s="54" t="s">
        <v>2799</v>
      </c>
      <c r="C540" s="56" t="s">
        <v>268</v>
      </c>
      <c r="D540" s="56" t="s">
        <v>152</v>
      </c>
      <c r="E540" s="56" t="s">
        <v>267</v>
      </c>
      <c r="F540" s="84">
        <v>41.56</v>
      </c>
      <c r="G540" s="56" t="s">
        <v>1294</v>
      </c>
      <c r="H540" s="56">
        <v>60</v>
      </c>
      <c r="K540" s="56" t="s">
        <v>9</v>
      </c>
      <c r="L540" s="204">
        <v>0.69</v>
      </c>
    </row>
    <row r="541" spans="1:12" x14ac:dyDescent="0.35">
      <c r="A541" s="54">
        <f>VLOOKUP(C541, Inventory!A780:H2074, 2, FALSE)</f>
        <v>1008093</v>
      </c>
      <c r="B541" s="54" t="s">
        <v>2799</v>
      </c>
      <c r="C541" s="56" t="s">
        <v>269</v>
      </c>
      <c r="D541" s="56" t="s">
        <v>270</v>
      </c>
      <c r="E541" s="56" t="s">
        <v>271</v>
      </c>
      <c r="F541" s="84">
        <v>35.61</v>
      </c>
      <c r="G541" s="56" t="s">
        <v>1294</v>
      </c>
      <c r="H541" s="56">
        <v>240</v>
      </c>
      <c r="K541" s="56" t="s">
        <v>9</v>
      </c>
      <c r="L541" s="204">
        <v>0.15</v>
      </c>
    </row>
    <row r="542" spans="1:12" x14ac:dyDescent="0.35">
      <c r="A542" s="54" t="e">
        <f>VLOOKUP(C542, Inventory!A781:H2075, 2, FALSE)</f>
        <v>#N/A</v>
      </c>
      <c r="B542" s="54" t="s">
        <v>2799</v>
      </c>
      <c r="C542" s="56" t="s">
        <v>272</v>
      </c>
      <c r="D542" s="56" t="s">
        <v>273</v>
      </c>
      <c r="E542" s="56" t="s">
        <v>274</v>
      </c>
      <c r="F542" s="84">
        <v>77.22</v>
      </c>
      <c r="G542" s="56" t="s">
        <v>1294</v>
      </c>
      <c r="H542" s="56">
        <v>84</v>
      </c>
      <c r="K542" s="56" t="s">
        <v>9</v>
      </c>
      <c r="L542" s="204">
        <v>0.92</v>
      </c>
    </row>
    <row r="543" spans="1:12" x14ac:dyDescent="0.35">
      <c r="A543" s="54">
        <f>VLOOKUP(C543, Inventory!A782:H2076, 2, FALSE)</f>
        <v>8465374</v>
      </c>
      <c r="B543" s="54" t="s">
        <v>2799</v>
      </c>
      <c r="C543" s="56" t="s">
        <v>275</v>
      </c>
      <c r="D543" s="56" t="s">
        <v>276</v>
      </c>
      <c r="E543" s="56" t="s">
        <v>277</v>
      </c>
      <c r="F543" s="84">
        <v>44.8</v>
      </c>
      <c r="G543" s="56" t="s">
        <v>1294</v>
      </c>
      <c r="H543" s="56">
        <v>320</v>
      </c>
      <c r="K543" s="56" t="s">
        <v>9</v>
      </c>
      <c r="L543" s="204">
        <v>0.14000000000000001</v>
      </c>
    </row>
    <row r="544" spans="1:12" x14ac:dyDescent="0.35">
      <c r="A544" s="54" t="e">
        <f>VLOOKUP(C544, Inventory!A783:H2077, 2, FALSE)</f>
        <v>#N/A</v>
      </c>
      <c r="B544" s="54" t="s">
        <v>2799</v>
      </c>
      <c r="C544" s="56" t="s">
        <v>278</v>
      </c>
      <c r="D544" s="56" t="s">
        <v>279</v>
      </c>
      <c r="E544" s="56" t="s">
        <v>277</v>
      </c>
      <c r="F544" s="84">
        <v>27.92</v>
      </c>
      <c r="G544" s="56" t="s">
        <v>1294</v>
      </c>
      <c r="H544" s="56">
        <v>320</v>
      </c>
      <c r="K544" s="56" t="s">
        <v>9</v>
      </c>
      <c r="L544" s="204">
        <v>0.09</v>
      </c>
    </row>
    <row r="545" spans="1:12" x14ac:dyDescent="0.35">
      <c r="A545" s="54" t="e">
        <f>VLOOKUP(C545, Inventory!A784:H2078, 2, FALSE)</f>
        <v>#N/A</v>
      </c>
      <c r="B545" s="54" t="s">
        <v>2799</v>
      </c>
      <c r="C545" s="56" t="s">
        <v>280</v>
      </c>
      <c r="D545" s="56" t="s">
        <v>281</v>
      </c>
      <c r="E545" s="56" t="s">
        <v>282</v>
      </c>
      <c r="F545" s="84">
        <v>72.39</v>
      </c>
      <c r="G545" s="56" t="s">
        <v>1294</v>
      </c>
      <c r="H545" s="56">
        <v>180</v>
      </c>
      <c r="K545" s="56" t="s">
        <v>9</v>
      </c>
      <c r="L545" s="204">
        <v>0.4</v>
      </c>
    </row>
    <row r="546" spans="1:12" x14ac:dyDescent="0.35">
      <c r="A546" s="54">
        <f>VLOOKUP(C546, Inventory!A785:H2079, 2, FALSE)</f>
        <v>2426955</v>
      </c>
      <c r="B546" s="54" t="s">
        <v>2799</v>
      </c>
      <c r="C546" s="56" t="s">
        <v>283</v>
      </c>
      <c r="D546" s="56" t="s">
        <v>284</v>
      </c>
      <c r="E546" s="56" t="s">
        <v>285</v>
      </c>
      <c r="F546" s="84">
        <v>39.950000000000003</v>
      </c>
      <c r="G546" s="56" t="s">
        <v>1294</v>
      </c>
      <c r="H546" s="56">
        <v>104</v>
      </c>
      <c r="K546" s="56" t="s">
        <v>9</v>
      </c>
      <c r="L546" s="204">
        <v>0.38</v>
      </c>
    </row>
    <row r="547" spans="1:12" x14ac:dyDescent="0.35">
      <c r="A547" s="54" t="e">
        <f>VLOOKUP(C547, Inventory!A786:H2080, 2, FALSE)</f>
        <v>#N/A</v>
      </c>
      <c r="B547" s="54" t="s">
        <v>2799</v>
      </c>
      <c r="C547" s="56" t="s">
        <v>286</v>
      </c>
      <c r="D547" s="56" t="s">
        <v>273</v>
      </c>
      <c r="E547" s="56" t="s">
        <v>274</v>
      </c>
      <c r="F547" s="84">
        <v>77.22</v>
      </c>
      <c r="G547" s="56" t="s">
        <v>1294</v>
      </c>
      <c r="H547" s="56">
        <v>84</v>
      </c>
      <c r="K547" s="56" t="s">
        <v>9</v>
      </c>
      <c r="L547" s="204">
        <v>0.92</v>
      </c>
    </row>
    <row r="548" spans="1:12" x14ac:dyDescent="0.35">
      <c r="A548" s="54">
        <f>VLOOKUP(C548, Inventory!A787:H2081, 2, FALSE)</f>
        <v>3426954</v>
      </c>
      <c r="B548" s="54" t="s">
        <v>2799</v>
      </c>
      <c r="C548" s="56" t="s">
        <v>287</v>
      </c>
      <c r="D548" s="56" t="s">
        <v>284</v>
      </c>
      <c r="E548" s="56" t="s">
        <v>288</v>
      </c>
      <c r="F548" s="73" t="s">
        <v>200</v>
      </c>
      <c r="G548" s="56" t="s">
        <v>1294</v>
      </c>
      <c r="H548" s="56">
        <v>104</v>
      </c>
      <c r="K548" s="56" t="s">
        <v>9</v>
      </c>
      <c r="L548" s="211"/>
    </row>
    <row r="549" spans="1:12" x14ac:dyDescent="0.35">
      <c r="A549" s="54" t="e">
        <f>VLOOKUP(C549, Inventory!A788:H2082, 2, FALSE)</f>
        <v>#N/A</v>
      </c>
      <c r="B549" s="54" t="s">
        <v>2799</v>
      </c>
      <c r="C549" s="56" t="s">
        <v>289</v>
      </c>
      <c r="D549" s="56" t="s">
        <v>290</v>
      </c>
      <c r="E549" s="56" t="s">
        <v>291</v>
      </c>
      <c r="F549" s="84">
        <v>49.62</v>
      </c>
      <c r="G549" s="56" t="s">
        <v>1294</v>
      </c>
      <c r="H549" s="56">
        <v>106</v>
      </c>
      <c r="K549" s="56" t="s">
        <v>9</v>
      </c>
      <c r="L549" s="204">
        <v>0.47</v>
      </c>
    </row>
    <row r="550" spans="1:12" x14ac:dyDescent="0.35">
      <c r="A550" s="54" t="e">
        <f>VLOOKUP(C550, Inventory!A789:H2083, 2, FALSE)</f>
        <v>#N/A</v>
      </c>
      <c r="B550" s="54" t="s">
        <v>2799</v>
      </c>
      <c r="C550" s="56" t="s">
        <v>292</v>
      </c>
      <c r="D550" s="56" t="s">
        <v>290</v>
      </c>
      <c r="E550" s="56" t="s">
        <v>291</v>
      </c>
      <c r="F550" s="84">
        <v>60.44</v>
      </c>
      <c r="G550" s="56" t="s">
        <v>1294</v>
      </c>
      <c r="H550" s="56">
        <v>106</v>
      </c>
      <c r="K550" s="56" t="s">
        <v>9</v>
      </c>
      <c r="L550" s="204">
        <v>0.56999999999999995</v>
      </c>
    </row>
    <row r="551" spans="1:12" x14ac:dyDescent="0.35">
      <c r="A551" s="54" t="e">
        <f>VLOOKUP(C551, Inventory!A790:H2084, 2, FALSE)</f>
        <v>#N/A</v>
      </c>
      <c r="B551" s="54" t="s">
        <v>2799</v>
      </c>
      <c r="C551" s="56" t="s">
        <v>293</v>
      </c>
      <c r="D551" s="56" t="s">
        <v>294</v>
      </c>
      <c r="E551" s="56" t="s">
        <v>295</v>
      </c>
      <c r="F551" s="84">
        <v>75.7</v>
      </c>
      <c r="G551" s="56" t="s">
        <v>1294</v>
      </c>
      <c r="H551" s="56">
        <v>84</v>
      </c>
      <c r="K551" s="56" t="s">
        <v>9</v>
      </c>
      <c r="L551" s="204">
        <v>0.9</v>
      </c>
    </row>
    <row r="552" spans="1:12" x14ac:dyDescent="0.35">
      <c r="A552" s="54" t="e">
        <f>VLOOKUP(C552, Inventory!A791:H2085, 2, FALSE)</f>
        <v>#N/A</v>
      </c>
      <c r="B552" s="54" t="s">
        <v>2799</v>
      </c>
      <c r="C552" s="56" t="s">
        <v>296</v>
      </c>
      <c r="D552" s="56" t="s">
        <v>297</v>
      </c>
      <c r="E552" s="56" t="s">
        <v>298</v>
      </c>
      <c r="F552" s="73" t="s">
        <v>200</v>
      </c>
      <c r="G552" s="56" t="s">
        <v>1294</v>
      </c>
      <c r="H552" s="56">
        <v>80</v>
      </c>
      <c r="K552" s="56" t="s">
        <v>9</v>
      </c>
      <c r="L552" s="211"/>
    </row>
    <row r="553" spans="1:12" x14ac:dyDescent="0.35">
      <c r="A553" s="54" t="e">
        <f>VLOOKUP(C553, Inventory!A792:H2086, 2, FALSE)</f>
        <v>#N/A</v>
      </c>
      <c r="B553" s="54" t="s">
        <v>2799</v>
      </c>
      <c r="C553" s="56" t="s">
        <v>299</v>
      </c>
      <c r="D553" s="56" t="s">
        <v>281</v>
      </c>
      <c r="E553" s="56" t="s">
        <v>282</v>
      </c>
      <c r="F553" s="84">
        <v>58.09</v>
      </c>
      <c r="G553" s="56" t="s">
        <v>1294</v>
      </c>
      <c r="H553" s="56">
        <v>180</v>
      </c>
      <c r="K553" s="56" t="s">
        <v>9</v>
      </c>
      <c r="L553" s="204">
        <v>0.32</v>
      </c>
    </row>
    <row r="554" spans="1:12" x14ac:dyDescent="0.35">
      <c r="A554" s="54" t="e">
        <f>VLOOKUP(C554, Inventory!A793:H2087, 2, FALSE)</f>
        <v>#N/A</v>
      </c>
      <c r="B554" s="54" t="s">
        <v>2799</v>
      </c>
      <c r="C554" s="56" t="s">
        <v>300</v>
      </c>
      <c r="D554" s="56" t="s">
        <v>279</v>
      </c>
      <c r="E554" s="56" t="s">
        <v>277</v>
      </c>
      <c r="F554" s="84">
        <v>30.51</v>
      </c>
      <c r="G554" s="56" t="s">
        <v>1294</v>
      </c>
      <c r="H554" s="56">
        <v>320</v>
      </c>
      <c r="K554" s="56" t="s">
        <v>9</v>
      </c>
      <c r="L554" s="204">
        <v>0.1</v>
      </c>
    </row>
    <row r="555" spans="1:12" x14ac:dyDescent="0.35">
      <c r="A555" s="54" t="e">
        <f>VLOOKUP(C555, Inventory!A794:H2088, 2, FALSE)</f>
        <v>#N/A</v>
      </c>
      <c r="B555" s="54" t="s">
        <v>2799</v>
      </c>
      <c r="C555" s="56" t="s">
        <v>301</v>
      </c>
      <c r="D555" s="56" t="s">
        <v>281</v>
      </c>
      <c r="E555" s="56" t="s">
        <v>282</v>
      </c>
      <c r="F555" s="84">
        <v>62.91</v>
      </c>
      <c r="G555" s="56" t="s">
        <v>1294</v>
      </c>
      <c r="H555" s="56">
        <v>180</v>
      </c>
      <c r="K555" s="56" t="s">
        <v>9</v>
      </c>
      <c r="L555" s="204">
        <v>0.35</v>
      </c>
    </row>
    <row r="556" spans="1:12" x14ac:dyDescent="0.35">
      <c r="A556" s="54" t="e">
        <f>VLOOKUP(C556, Inventory!A795:H2089, 2, FALSE)</f>
        <v>#N/A</v>
      </c>
      <c r="B556" s="54" t="s">
        <v>2799</v>
      </c>
      <c r="C556" s="56" t="s">
        <v>302</v>
      </c>
      <c r="D556" s="56" t="s">
        <v>284</v>
      </c>
      <c r="E556" s="56" t="s">
        <v>288</v>
      </c>
      <c r="F556" s="73"/>
      <c r="G556" s="56" t="s">
        <v>1294</v>
      </c>
      <c r="H556" s="56">
        <v>104</v>
      </c>
      <c r="K556" s="56" t="s">
        <v>9</v>
      </c>
      <c r="L556" s="211"/>
    </row>
    <row r="557" spans="1:12" x14ac:dyDescent="0.35">
      <c r="A557" s="54" t="e">
        <f>VLOOKUP(C557, Inventory!A796:H2090, 2, FALSE)</f>
        <v>#N/A</v>
      </c>
      <c r="B557" s="54" t="s">
        <v>2799</v>
      </c>
      <c r="C557" s="56" t="s">
        <v>303</v>
      </c>
      <c r="D557" s="56" t="s">
        <v>279</v>
      </c>
      <c r="E557" s="56" t="s">
        <v>277</v>
      </c>
      <c r="F557" s="84">
        <v>30.51</v>
      </c>
      <c r="G557" s="56" t="s">
        <v>1294</v>
      </c>
      <c r="H557" s="56">
        <v>320</v>
      </c>
      <c r="K557" s="56" t="s">
        <v>9</v>
      </c>
      <c r="L557" s="204">
        <v>0.1</v>
      </c>
    </row>
    <row r="558" spans="1:12" x14ac:dyDescent="0.35">
      <c r="A558" s="54" t="e">
        <f>VLOOKUP(C558, Inventory!A797:H2091, 2, FALSE)</f>
        <v>#N/A</v>
      </c>
      <c r="B558" s="54" t="s">
        <v>2799</v>
      </c>
      <c r="C558" s="56" t="s">
        <v>304</v>
      </c>
      <c r="D558" s="56" t="s">
        <v>294</v>
      </c>
      <c r="E558" s="56" t="s">
        <v>305</v>
      </c>
      <c r="F558" s="84">
        <v>75.7</v>
      </c>
      <c r="G558" s="56" t="s">
        <v>1294</v>
      </c>
      <c r="H558" s="56">
        <v>84</v>
      </c>
      <c r="K558" s="56" t="s">
        <v>9</v>
      </c>
      <c r="L558" s="204">
        <v>0.9</v>
      </c>
    </row>
    <row r="559" spans="1:12" x14ac:dyDescent="0.35">
      <c r="A559" s="54" t="e">
        <f>VLOOKUP(C559, Inventory!A798:H2092, 2, FALSE)</f>
        <v>#N/A</v>
      </c>
      <c r="B559" s="54" t="s">
        <v>2799</v>
      </c>
      <c r="C559" s="56" t="s">
        <v>306</v>
      </c>
      <c r="D559" s="56" t="s">
        <v>279</v>
      </c>
      <c r="E559" s="56" t="s">
        <v>277</v>
      </c>
      <c r="F559" s="84">
        <v>27.9</v>
      </c>
      <c r="G559" s="56" t="s">
        <v>1294</v>
      </c>
      <c r="H559" s="56">
        <v>320</v>
      </c>
      <c r="K559" s="56" t="s">
        <v>9</v>
      </c>
      <c r="L559" s="204">
        <v>0.09</v>
      </c>
    </row>
    <row r="560" spans="1:12" x14ac:dyDescent="0.35">
      <c r="A560" s="54" t="e">
        <f>VLOOKUP(C560, Inventory!A799:H2093, 2, FALSE)</f>
        <v>#N/A</v>
      </c>
      <c r="B560" s="54" t="s">
        <v>2799</v>
      </c>
      <c r="C560" s="56" t="s">
        <v>307</v>
      </c>
      <c r="D560" s="56" t="s">
        <v>281</v>
      </c>
      <c r="E560" s="56" t="s">
        <v>282</v>
      </c>
      <c r="F560" s="84">
        <v>92.37</v>
      </c>
      <c r="G560" s="56" t="s">
        <v>1294</v>
      </c>
      <c r="H560" s="56">
        <v>180</v>
      </c>
      <c r="K560" s="56" t="s">
        <v>9</v>
      </c>
      <c r="L560" s="204">
        <v>0.51</v>
      </c>
    </row>
    <row r="561" spans="1:12" x14ac:dyDescent="0.35">
      <c r="A561" s="54" t="e">
        <f>VLOOKUP(C561, Inventory!A800:H2094, 2, FALSE)</f>
        <v>#N/A</v>
      </c>
      <c r="B561" s="54" t="s">
        <v>2799</v>
      </c>
      <c r="C561" s="56" t="s">
        <v>308</v>
      </c>
      <c r="D561" s="56" t="s">
        <v>309</v>
      </c>
      <c r="E561" s="56" t="s">
        <v>310</v>
      </c>
      <c r="F561" s="73"/>
      <c r="G561" s="56" t="s">
        <v>1294</v>
      </c>
      <c r="H561" s="56">
        <v>120</v>
      </c>
      <c r="K561" s="56" t="s">
        <v>9</v>
      </c>
      <c r="L561" s="211"/>
    </row>
    <row r="562" spans="1:12" x14ac:dyDescent="0.35">
      <c r="A562" s="54" t="e">
        <f>VLOOKUP(C562, Inventory!A801:H2095, 2, FALSE)</f>
        <v>#N/A</v>
      </c>
      <c r="B562" s="54" t="s">
        <v>2799</v>
      </c>
      <c r="C562" s="56" t="s">
        <v>311</v>
      </c>
      <c r="D562" s="56" t="s">
        <v>312</v>
      </c>
      <c r="E562" s="56" t="s">
        <v>109</v>
      </c>
      <c r="F562" s="84">
        <v>29.83</v>
      </c>
      <c r="G562" s="56" t="s">
        <v>1294</v>
      </c>
      <c r="H562" s="56">
        <v>192</v>
      </c>
      <c r="K562" s="56" t="s">
        <v>16</v>
      </c>
      <c r="L562" s="204">
        <v>0.16</v>
      </c>
    </row>
    <row r="563" spans="1:12" x14ac:dyDescent="0.35">
      <c r="A563" s="54" t="e">
        <f>VLOOKUP(C563, Inventory!A802:H2096, 2, FALSE)</f>
        <v>#N/A</v>
      </c>
      <c r="B563" s="54" t="s">
        <v>2799</v>
      </c>
      <c r="C563" s="56" t="s">
        <v>313</v>
      </c>
      <c r="D563" s="56" t="s">
        <v>314</v>
      </c>
      <c r="E563" s="56" t="s">
        <v>315</v>
      </c>
      <c r="F563" s="84">
        <v>40.4</v>
      </c>
      <c r="G563" s="56" t="s">
        <v>1294</v>
      </c>
      <c r="H563" s="56">
        <v>108</v>
      </c>
      <c r="K563" s="56" t="s">
        <v>9</v>
      </c>
      <c r="L563" s="204">
        <v>0.37</v>
      </c>
    </row>
    <row r="564" spans="1:12" x14ac:dyDescent="0.35">
      <c r="A564" s="54" t="e">
        <f>VLOOKUP(C564, Inventory!A803:H2097, 2, FALSE)</f>
        <v>#N/A</v>
      </c>
      <c r="B564" s="54" t="s">
        <v>2799</v>
      </c>
      <c r="C564" s="56" t="s">
        <v>316</v>
      </c>
      <c r="D564" s="56" t="s">
        <v>317</v>
      </c>
      <c r="E564" s="56" t="s">
        <v>318</v>
      </c>
      <c r="F564" s="84">
        <v>29.65</v>
      </c>
      <c r="G564" s="56" t="s">
        <v>1294</v>
      </c>
      <c r="H564" s="56">
        <v>84</v>
      </c>
      <c r="K564" s="56" t="s">
        <v>9</v>
      </c>
      <c r="L564" s="204">
        <v>0.35</v>
      </c>
    </row>
    <row r="565" spans="1:12" x14ac:dyDescent="0.35">
      <c r="A565" s="54">
        <f>VLOOKUP(C565, Inventory!A804:H2098, 2, FALSE)</f>
        <v>1000000308</v>
      </c>
      <c r="B565" s="54" t="s">
        <v>2799</v>
      </c>
      <c r="C565" s="56" t="s">
        <v>319</v>
      </c>
      <c r="D565" s="56" t="s">
        <v>320</v>
      </c>
      <c r="E565" s="56" t="s">
        <v>321</v>
      </c>
      <c r="F565" s="84">
        <v>40</v>
      </c>
      <c r="G565" s="56" t="s">
        <v>1294</v>
      </c>
      <c r="H565" s="56">
        <v>48</v>
      </c>
      <c r="K565" s="56" t="s">
        <v>9</v>
      </c>
      <c r="L565" s="204">
        <v>0.83</v>
      </c>
    </row>
    <row r="566" spans="1:12" x14ac:dyDescent="0.35">
      <c r="A566" s="54" t="e">
        <f>VLOOKUP(C566, Inventory!A805:H2099, 2, FALSE)</f>
        <v>#N/A</v>
      </c>
      <c r="B566" s="54" t="s">
        <v>2799</v>
      </c>
      <c r="C566" s="56" t="s">
        <v>322</v>
      </c>
      <c r="D566" s="56" t="s">
        <v>323</v>
      </c>
      <c r="E566" s="56" t="s">
        <v>324</v>
      </c>
      <c r="F566" s="84">
        <v>86.41</v>
      </c>
      <c r="G566" s="56" t="s">
        <v>1294</v>
      </c>
      <c r="H566" s="56">
        <v>300</v>
      </c>
      <c r="K566" s="56" t="s">
        <v>9</v>
      </c>
      <c r="L566" s="204">
        <v>0.28999999999999998</v>
      </c>
    </row>
    <row r="567" spans="1:12" x14ac:dyDescent="0.35">
      <c r="A567" s="54" t="e">
        <f>VLOOKUP(C567, Inventory!A806:H2100, 2, FALSE)</f>
        <v>#N/A</v>
      </c>
      <c r="B567" s="54" t="s">
        <v>2799</v>
      </c>
      <c r="C567" s="56" t="s">
        <v>325</v>
      </c>
      <c r="D567" s="56" t="s">
        <v>326</v>
      </c>
      <c r="E567" s="56" t="s">
        <v>327</v>
      </c>
      <c r="F567" s="84">
        <v>22.7</v>
      </c>
      <c r="G567" s="56" t="s">
        <v>1294</v>
      </c>
      <c r="H567" s="56">
        <v>20</v>
      </c>
      <c r="K567" s="56" t="s">
        <v>9</v>
      </c>
      <c r="L567" s="204">
        <v>1.1399999999999999</v>
      </c>
    </row>
    <row r="568" spans="1:12" x14ac:dyDescent="0.35">
      <c r="A568" s="54" t="e">
        <f>VLOOKUP(C568, Inventory!A807:H2101, 2, FALSE)</f>
        <v>#N/A</v>
      </c>
      <c r="B568" s="54" t="s">
        <v>2799</v>
      </c>
      <c r="C568" s="56" t="s">
        <v>328</v>
      </c>
      <c r="D568" s="56" t="s">
        <v>329</v>
      </c>
      <c r="E568" s="56" t="s">
        <v>330</v>
      </c>
      <c r="F568" s="84">
        <v>43.8</v>
      </c>
      <c r="G568" s="56" t="s">
        <v>1294</v>
      </c>
      <c r="H568" s="56">
        <v>240</v>
      </c>
      <c r="K568" s="56" t="s">
        <v>9</v>
      </c>
      <c r="L568" s="204">
        <v>0.18</v>
      </c>
    </row>
    <row r="569" spans="1:12" x14ac:dyDescent="0.35">
      <c r="A569" s="54" t="e">
        <f>VLOOKUP(C569, Inventory!A808:H2102, 2, FALSE)</f>
        <v>#N/A</v>
      </c>
      <c r="B569" s="54" t="s">
        <v>2799</v>
      </c>
      <c r="C569" s="56" t="s">
        <v>331</v>
      </c>
      <c r="D569" s="56" t="s">
        <v>230</v>
      </c>
      <c r="E569" s="56" t="s">
        <v>332</v>
      </c>
      <c r="F569" s="84">
        <v>34.81</v>
      </c>
      <c r="G569" s="56" t="s">
        <v>1294</v>
      </c>
      <c r="H569" s="56">
        <v>96</v>
      </c>
      <c r="K569" s="56" t="s">
        <v>9</v>
      </c>
      <c r="L569" s="204">
        <v>0.36</v>
      </c>
    </row>
    <row r="570" spans="1:12" ht="15" thickBot="1" x14ac:dyDescent="0.4">
      <c r="A570" s="54" t="e">
        <f>VLOOKUP(C570, Inventory!A809:H2103, 2, FALSE)</f>
        <v>#N/A</v>
      </c>
      <c r="B570" s="54" t="s">
        <v>2799</v>
      </c>
      <c r="C570" s="61" t="s">
        <v>333</v>
      </c>
      <c r="D570" s="61" t="s">
        <v>230</v>
      </c>
      <c r="E570" s="61" t="s">
        <v>334</v>
      </c>
      <c r="F570" s="85">
        <v>33.200000000000003</v>
      </c>
      <c r="G570" s="61" t="s">
        <v>1294</v>
      </c>
      <c r="H570" s="61">
        <v>60</v>
      </c>
      <c r="K570" s="61" t="s">
        <v>9</v>
      </c>
      <c r="L570" s="207">
        <v>0.55000000000000004</v>
      </c>
    </row>
    <row r="571" spans="1:12" x14ac:dyDescent="0.35">
      <c r="A571" s="54">
        <f>VLOOKUP(C571, Inventory!A810:H2104, 2, FALSE)</f>
        <v>6382568</v>
      </c>
      <c r="B571" s="54" t="s">
        <v>2799</v>
      </c>
      <c r="C571" s="58" t="s">
        <v>335</v>
      </c>
      <c r="D571" s="58" t="s">
        <v>336</v>
      </c>
      <c r="E571" s="58" t="s">
        <v>134</v>
      </c>
      <c r="F571" s="83">
        <v>29.6</v>
      </c>
      <c r="G571" s="45" t="s">
        <v>1294</v>
      </c>
      <c r="H571" s="58">
        <v>160</v>
      </c>
      <c r="K571" s="58" t="s">
        <v>16</v>
      </c>
      <c r="L571" s="208">
        <v>0.19</v>
      </c>
    </row>
    <row r="572" spans="1:12" x14ac:dyDescent="0.35">
      <c r="A572" s="54" t="e">
        <f>VLOOKUP(C572, Inventory!A811:H2105, 2, FALSE)</f>
        <v>#N/A</v>
      </c>
      <c r="B572" s="54" t="s">
        <v>2799</v>
      </c>
      <c r="C572" s="56" t="s">
        <v>337</v>
      </c>
      <c r="D572" s="56" t="s">
        <v>336</v>
      </c>
      <c r="E572" s="56" t="s">
        <v>134</v>
      </c>
      <c r="F572" s="84">
        <v>20.67</v>
      </c>
      <c r="G572" s="56" t="s">
        <v>1294</v>
      </c>
      <c r="H572" s="56">
        <v>160</v>
      </c>
      <c r="K572" s="56" t="s">
        <v>16</v>
      </c>
      <c r="L572" s="204">
        <v>0.13</v>
      </c>
    </row>
    <row r="573" spans="1:12" x14ac:dyDescent="0.35">
      <c r="A573" s="54" t="e">
        <f>VLOOKUP(C573, Inventory!A812:H2106, 2, FALSE)</f>
        <v>#N/A</v>
      </c>
      <c r="B573" s="54" t="s">
        <v>2799</v>
      </c>
      <c r="C573" s="56" t="s">
        <v>338</v>
      </c>
      <c r="D573" s="56" t="s">
        <v>339</v>
      </c>
      <c r="E573" s="56" t="s">
        <v>152</v>
      </c>
      <c r="F573" s="84">
        <v>50.44</v>
      </c>
      <c r="G573" s="56" t="s">
        <v>1294</v>
      </c>
      <c r="H573" s="56"/>
      <c r="K573" s="56"/>
      <c r="L573" s="211"/>
    </row>
    <row r="574" spans="1:12" x14ac:dyDescent="0.35">
      <c r="A574" s="54" t="e">
        <f>VLOOKUP(C574, Inventory!A813:H2107, 2, FALSE)</f>
        <v>#N/A</v>
      </c>
      <c r="B574" s="54" t="s">
        <v>2799</v>
      </c>
      <c r="C574" s="56" t="s">
        <v>340</v>
      </c>
      <c r="D574" s="56" t="s">
        <v>336</v>
      </c>
      <c r="E574" s="56" t="s">
        <v>341</v>
      </c>
      <c r="F574" s="84">
        <v>19.45</v>
      </c>
      <c r="G574" s="56" t="s">
        <v>1294</v>
      </c>
      <c r="H574" s="56">
        <v>24</v>
      </c>
      <c r="K574" s="56" t="s">
        <v>9</v>
      </c>
      <c r="L574" s="204">
        <v>0.81</v>
      </c>
    </row>
    <row r="575" spans="1:12" x14ac:dyDescent="0.35">
      <c r="A575" s="54" t="e">
        <f>VLOOKUP(C575, Inventory!A814:H2108, 2, FALSE)</f>
        <v>#N/A</v>
      </c>
      <c r="B575" s="54" t="s">
        <v>2799</v>
      </c>
      <c r="C575" s="56" t="s">
        <v>342</v>
      </c>
      <c r="D575" s="56" t="s">
        <v>276</v>
      </c>
      <c r="E575" s="56" t="s">
        <v>343</v>
      </c>
      <c r="F575" s="84">
        <v>31.55</v>
      </c>
      <c r="G575" s="56" t="s">
        <v>1294</v>
      </c>
      <c r="H575" s="56">
        <v>320</v>
      </c>
      <c r="K575" s="56" t="s">
        <v>16</v>
      </c>
      <c r="L575" s="204">
        <v>0.1</v>
      </c>
    </row>
    <row r="576" spans="1:12" x14ac:dyDescent="0.35">
      <c r="A576" s="54" t="e">
        <f>VLOOKUP(C576, Inventory!A815:H2109, 2, FALSE)</f>
        <v>#N/A</v>
      </c>
      <c r="B576" s="54" t="s">
        <v>2799</v>
      </c>
      <c r="C576" s="56" t="s">
        <v>344</v>
      </c>
      <c r="D576" s="56" t="s">
        <v>345</v>
      </c>
      <c r="E576" s="56" t="s">
        <v>134</v>
      </c>
      <c r="F576" s="84">
        <v>21.87</v>
      </c>
      <c r="G576" s="56" t="s">
        <v>1294</v>
      </c>
      <c r="H576" s="56">
        <v>160</v>
      </c>
      <c r="K576" s="56" t="s">
        <v>16</v>
      </c>
      <c r="L576" s="204">
        <v>0.14000000000000001</v>
      </c>
    </row>
    <row r="577" spans="1:12" x14ac:dyDescent="0.35">
      <c r="A577" s="54">
        <f>VLOOKUP(C577, Inventory!A816:H2110, 2, FALSE)</f>
        <v>1327642</v>
      </c>
      <c r="B577" s="54" t="s">
        <v>2799</v>
      </c>
      <c r="C577" s="56" t="s">
        <v>346</v>
      </c>
      <c r="D577" s="56" t="s">
        <v>336</v>
      </c>
      <c r="E577" s="56" t="s">
        <v>134</v>
      </c>
      <c r="F577" s="84">
        <v>31.9</v>
      </c>
      <c r="G577" s="56" t="s">
        <v>1294</v>
      </c>
      <c r="H577" s="56">
        <v>160</v>
      </c>
      <c r="K577" s="56" t="s">
        <v>16</v>
      </c>
      <c r="L577" s="204">
        <v>0.2</v>
      </c>
    </row>
    <row r="578" spans="1:12" x14ac:dyDescent="0.35">
      <c r="A578" s="54" t="e">
        <f>VLOOKUP(C578, Inventory!A817:H2111, 2, FALSE)</f>
        <v>#N/A</v>
      </c>
      <c r="B578" s="54" t="s">
        <v>2799</v>
      </c>
      <c r="C578" s="56" t="s">
        <v>347</v>
      </c>
      <c r="D578" s="56" t="s">
        <v>276</v>
      </c>
      <c r="E578" s="56" t="s">
        <v>343</v>
      </c>
      <c r="F578" s="84">
        <v>52.89</v>
      </c>
      <c r="G578" s="56" t="s">
        <v>1294</v>
      </c>
      <c r="H578" s="56">
        <v>320</v>
      </c>
      <c r="K578" s="56" t="s">
        <v>16</v>
      </c>
      <c r="L578" s="204">
        <v>0.17</v>
      </c>
    </row>
    <row r="579" spans="1:12" ht="15" thickBot="1" x14ac:dyDescent="0.4">
      <c r="A579" s="54" t="e">
        <f>VLOOKUP(C579, Inventory!A818:H2112, 2, FALSE)</f>
        <v>#N/A</v>
      </c>
      <c r="B579" s="54" t="s">
        <v>2799</v>
      </c>
      <c r="C579" s="61" t="s">
        <v>348</v>
      </c>
      <c r="D579" s="61" t="s">
        <v>276</v>
      </c>
      <c r="E579" s="61" t="s">
        <v>343</v>
      </c>
      <c r="F579" s="85">
        <v>31.4</v>
      </c>
      <c r="G579" s="61" t="s">
        <v>1294</v>
      </c>
      <c r="H579" s="61">
        <v>320</v>
      </c>
      <c r="K579" s="61" t="s">
        <v>16</v>
      </c>
      <c r="L579" s="207">
        <v>0.1</v>
      </c>
    </row>
    <row r="580" spans="1:12" x14ac:dyDescent="0.35">
      <c r="A580" s="54">
        <f>VLOOKUP(C580, Inventory!A819:H2113, 2, FALSE)</f>
        <v>4332268</v>
      </c>
      <c r="B580" s="54" t="s">
        <v>2799</v>
      </c>
      <c r="C580" s="58" t="s">
        <v>349</v>
      </c>
      <c r="D580" s="58" t="s">
        <v>336</v>
      </c>
      <c r="E580" s="58" t="s">
        <v>350</v>
      </c>
      <c r="F580" s="82">
        <v>35.92</v>
      </c>
      <c r="G580" s="58" t="s">
        <v>1294</v>
      </c>
      <c r="H580" s="58">
        <v>384</v>
      </c>
      <c r="K580" s="58" t="s">
        <v>16</v>
      </c>
      <c r="L580" s="208">
        <v>0.09</v>
      </c>
    </row>
    <row r="581" spans="1:12" x14ac:dyDescent="0.35">
      <c r="A581" s="54" t="e">
        <f>VLOOKUP(C581, Inventory!A820:H2114, 2, FALSE)</f>
        <v>#N/A</v>
      </c>
      <c r="B581" s="54" t="s">
        <v>2799</v>
      </c>
      <c r="C581" s="56" t="s">
        <v>351</v>
      </c>
      <c r="D581" s="56" t="s">
        <v>352</v>
      </c>
      <c r="E581" s="56" t="s">
        <v>353</v>
      </c>
      <c r="F581" s="84">
        <v>30.48</v>
      </c>
      <c r="G581" s="56" t="s">
        <v>1294</v>
      </c>
      <c r="H581" s="56">
        <v>352</v>
      </c>
      <c r="K581" s="56" t="s">
        <v>16</v>
      </c>
      <c r="L581" s="204">
        <v>0.09</v>
      </c>
    </row>
    <row r="582" spans="1:12" x14ac:dyDescent="0.35">
      <c r="A582" s="54" t="e">
        <f>VLOOKUP(C582, Inventory!A821:H2115, 2, FALSE)</f>
        <v>#N/A</v>
      </c>
      <c r="B582" s="54" t="s">
        <v>2799</v>
      </c>
      <c r="C582" s="56" t="s">
        <v>354</v>
      </c>
      <c r="D582" s="56" t="s">
        <v>336</v>
      </c>
      <c r="E582" s="56" t="s">
        <v>355</v>
      </c>
      <c r="F582" s="84">
        <v>28.29</v>
      </c>
      <c r="G582" s="56" t="s">
        <v>1294</v>
      </c>
      <c r="H582" s="56">
        <v>384</v>
      </c>
      <c r="K582" s="56" t="s">
        <v>16</v>
      </c>
      <c r="L582" s="204">
        <v>7.0000000000000007E-2</v>
      </c>
    </row>
    <row r="583" spans="1:12" x14ac:dyDescent="0.35">
      <c r="A583" s="54" t="e">
        <f>VLOOKUP(C583, Inventory!A822:H2116, 2, FALSE)</f>
        <v>#N/A</v>
      </c>
      <c r="B583" s="54" t="s">
        <v>2799</v>
      </c>
      <c r="C583" s="56" t="s">
        <v>356</v>
      </c>
      <c r="D583" s="56" t="s">
        <v>276</v>
      </c>
      <c r="E583" s="56" t="s">
        <v>343</v>
      </c>
      <c r="F583" s="84">
        <v>11.3</v>
      </c>
      <c r="G583" s="56" t="s">
        <v>1294</v>
      </c>
      <c r="H583" s="56">
        <v>320</v>
      </c>
      <c r="K583" s="56" t="s">
        <v>16</v>
      </c>
      <c r="L583" s="204">
        <v>0.04</v>
      </c>
    </row>
    <row r="584" spans="1:12" x14ac:dyDescent="0.35">
      <c r="A584" s="54" t="e">
        <f>VLOOKUP(C584, Inventory!A823:H2117, 2, FALSE)</f>
        <v>#N/A</v>
      </c>
      <c r="B584" s="54" t="s">
        <v>2799</v>
      </c>
      <c r="C584" s="56" t="s">
        <v>357</v>
      </c>
      <c r="D584" s="56" t="s">
        <v>336</v>
      </c>
      <c r="E584" s="56" t="s">
        <v>358</v>
      </c>
      <c r="F584" s="84">
        <v>18.239999999999998</v>
      </c>
      <c r="G584" s="56" t="s">
        <v>1294</v>
      </c>
      <c r="H584" s="56">
        <v>96</v>
      </c>
      <c r="K584" s="56" t="s">
        <v>9</v>
      </c>
      <c r="L584" s="204">
        <v>0.19</v>
      </c>
    </row>
    <row r="585" spans="1:12" x14ac:dyDescent="0.35">
      <c r="A585" s="54" t="e">
        <f>VLOOKUP(C585, Inventory!A824:H2118, 2, FALSE)</f>
        <v>#N/A</v>
      </c>
      <c r="B585" s="54" t="s">
        <v>2799</v>
      </c>
      <c r="C585" s="56" t="s">
        <v>359</v>
      </c>
      <c r="D585" s="56" t="s">
        <v>276</v>
      </c>
      <c r="E585" s="56" t="s">
        <v>343</v>
      </c>
      <c r="F585" s="84">
        <v>15.2</v>
      </c>
      <c r="G585" s="56" t="s">
        <v>1294</v>
      </c>
      <c r="H585" s="56">
        <v>320</v>
      </c>
      <c r="K585" s="56" t="s">
        <v>16</v>
      </c>
      <c r="L585" s="204">
        <v>0.05</v>
      </c>
    </row>
    <row r="586" spans="1:12" x14ac:dyDescent="0.35">
      <c r="A586" s="54" t="e">
        <f>VLOOKUP(C586, Inventory!A825:H2119, 2, FALSE)</f>
        <v>#N/A</v>
      </c>
      <c r="B586" s="54" t="s">
        <v>2799</v>
      </c>
      <c r="C586" s="56" t="s">
        <v>360</v>
      </c>
      <c r="D586" s="56" t="s">
        <v>336</v>
      </c>
      <c r="E586" s="56" t="s">
        <v>361</v>
      </c>
      <c r="F586" s="84">
        <v>46.83</v>
      </c>
      <c r="G586" s="56" t="s">
        <v>1294</v>
      </c>
      <c r="H586" s="56">
        <v>576</v>
      </c>
      <c r="K586" s="56" t="s">
        <v>16</v>
      </c>
      <c r="L586" s="204">
        <v>0.08</v>
      </c>
    </row>
    <row r="587" spans="1:12" x14ac:dyDescent="0.35">
      <c r="A587" s="54" t="e">
        <f>VLOOKUP(C587, Inventory!A826:H2120, 2, FALSE)</f>
        <v>#N/A</v>
      </c>
      <c r="B587" s="54" t="s">
        <v>2799</v>
      </c>
      <c r="C587" s="56" t="s">
        <v>362</v>
      </c>
      <c r="D587" s="56" t="s">
        <v>276</v>
      </c>
      <c r="E587" s="56" t="s">
        <v>343</v>
      </c>
      <c r="F587" s="84">
        <v>17.47</v>
      </c>
      <c r="G587" s="56" t="s">
        <v>1294</v>
      </c>
      <c r="H587" s="56">
        <v>320</v>
      </c>
      <c r="K587" s="56" t="s">
        <v>16</v>
      </c>
      <c r="L587" s="204">
        <v>0.05</v>
      </c>
    </row>
    <row r="588" spans="1:12" x14ac:dyDescent="0.35">
      <c r="A588" s="54" t="e">
        <f>VLOOKUP(C588, Inventory!A827:H2121, 2, FALSE)</f>
        <v>#N/A</v>
      </c>
      <c r="B588" s="54" t="s">
        <v>2799</v>
      </c>
      <c r="C588" s="56" t="s">
        <v>363</v>
      </c>
      <c r="D588" s="56" t="s">
        <v>336</v>
      </c>
      <c r="E588" s="56" t="s">
        <v>355</v>
      </c>
      <c r="F588" s="84">
        <v>36.22</v>
      </c>
      <c r="G588" s="56" t="s">
        <v>1294</v>
      </c>
      <c r="H588" s="56">
        <v>384</v>
      </c>
      <c r="K588" s="56" t="s">
        <v>16</v>
      </c>
      <c r="L588" s="204">
        <v>0.09</v>
      </c>
    </row>
    <row r="589" spans="1:12" x14ac:dyDescent="0.35">
      <c r="A589" s="54" t="e">
        <f>VLOOKUP(C589, Inventory!A828:H2122, 2, FALSE)</f>
        <v>#N/A</v>
      </c>
      <c r="B589" s="54" t="s">
        <v>2799</v>
      </c>
      <c r="C589" s="56" t="s">
        <v>364</v>
      </c>
      <c r="D589" s="56" t="s">
        <v>336</v>
      </c>
      <c r="E589" s="56" t="s">
        <v>365</v>
      </c>
      <c r="F589" s="84">
        <v>30.97</v>
      </c>
      <c r="G589" s="56" t="s">
        <v>1294</v>
      </c>
      <c r="H589" s="56">
        <v>240</v>
      </c>
      <c r="K589" s="56" t="s">
        <v>16</v>
      </c>
      <c r="L589" s="204">
        <v>0.13</v>
      </c>
    </row>
    <row r="590" spans="1:12" ht="15" thickBot="1" x14ac:dyDescent="0.4">
      <c r="A590" s="54" t="e">
        <f>VLOOKUP(C590, Inventory!A829:H2123, 2, FALSE)</f>
        <v>#N/A</v>
      </c>
      <c r="B590" s="54" t="s">
        <v>2799</v>
      </c>
      <c r="C590" s="61" t="s">
        <v>366</v>
      </c>
      <c r="D590" s="61" t="s">
        <v>336</v>
      </c>
      <c r="E590" s="61" t="s">
        <v>361</v>
      </c>
      <c r="F590" s="85">
        <v>39.82</v>
      </c>
      <c r="G590" s="61" t="s">
        <v>1294</v>
      </c>
      <c r="H590" s="61">
        <v>576</v>
      </c>
      <c r="K590" s="61" t="s">
        <v>16</v>
      </c>
      <c r="L590" s="207">
        <v>7.0000000000000007E-2</v>
      </c>
    </row>
    <row r="591" spans="1:12" x14ac:dyDescent="0.35">
      <c r="A591" s="54" t="e">
        <f>VLOOKUP(C591, Inventory!A830:H2124, 2, FALSE)</f>
        <v>#N/A</v>
      </c>
      <c r="B591" s="54" t="s">
        <v>2799</v>
      </c>
      <c r="C591" s="45" t="s">
        <v>367</v>
      </c>
      <c r="D591" s="45" t="s">
        <v>368</v>
      </c>
      <c r="E591" s="45" t="s">
        <v>369</v>
      </c>
      <c r="F591" s="83">
        <v>31</v>
      </c>
      <c r="G591" s="45" t="s">
        <v>1294</v>
      </c>
      <c r="H591" s="45">
        <v>576</v>
      </c>
      <c r="K591" s="45" t="s">
        <v>16</v>
      </c>
      <c r="L591" s="203">
        <v>0.05</v>
      </c>
    </row>
    <row r="592" spans="1:12" x14ac:dyDescent="0.35">
      <c r="A592" s="54" t="e">
        <f>VLOOKUP(C592, Inventory!A831:H2125, 2, FALSE)</f>
        <v>#N/A</v>
      </c>
      <c r="B592" s="54" t="s">
        <v>2799</v>
      </c>
      <c r="C592" s="56" t="s">
        <v>370</v>
      </c>
      <c r="D592" s="56" t="s">
        <v>371</v>
      </c>
      <c r="E592" s="56" t="s">
        <v>116</v>
      </c>
      <c r="F592" s="84">
        <v>48.62</v>
      </c>
      <c r="G592" s="56" t="s">
        <v>1294</v>
      </c>
      <c r="H592" s="56">
        <v>480</v>
      </c>
      <c r="K592" s="56" t="s">
        <v>16</v>
      </c>
      <c r="L592" s="204">
        <v>0.1</v>
      </c>
    </row>
    <row r="593" spans="1:12" x14ac:dyDescent="0.35">
      <c r="A593" s="54" t="e">
        <f>VLOOKUP(C593, Inventory!A832:H2126, 2, FALSE)</f>
        <v>#N/A</v>
      </c>
      <c r="B593" s="54" t="s">
        <v>2799</v>
      </c>
      <c r="C593" s="56" t="s">
        <v>372</v>
      </c>
      <c r="D593" s="56" t="s">
        <v>373</v>
      </c>
      <c r="E593" s="56" t="s">
        <v>116</v>
      </c>
      <c r="F593" s="84">
        <v>30.48</v>
      </c>
      <c r="G593" s="56" t="s">
        <v>1294</v>
      </c>
      <c r="H593" s="56">
        <v>480</v>
      </c>
      <c r="K593" s="56" t="s">
        <v>16</v>
      </c>
      <c r="L593" s="204">
        <v>0.06</v>
      </c>
    </row>
    <row r="594" spans="1:12" x14ac:dyDescent="0.35">
      <c r="A594" s="54" t="e">
        <f>VLOOKUP(C594, Inventory!A833:H2127, 2, FALSE)</f>
        <v>#N/A</v>
      </c>
      <c r="B594" s="54" t="s">
        <v>2799</v>
      </c>
      <c r="C594" s="56" t="s">
        <v>374</v>
      </c>
      <c r="D594" s="56" t="s">
        <v>375</v>
      </c>
      <c r="E594" s="56" t="s">
        <v>116</v>
      </c>
      <c r="F594" s="84">
        <v>29.49</v>
      </c>
      <c r="G594" s="56" t="s">
        <v>1294</v>
      </c>
      <c r="H594" s="56">
        <v>480</v>
      </c>
      <c r="K594" s="56" t="s">
        <v>16</v>
      </c>
      <c r="L594" s="204">
        <v>0.06</v>
      </c>
    </row>
    <row r="595" spans="1:12" x14ac:dyDescent="0.35">
      <c r="A595" s="54" t="e">
        <f>VLOOKUP(C595, Inventory!A834:H2128, 2, FALSE)</f>
        <v>#N/A</v>
      </c>
      <c r="B595" s="54" t="s">
        <v>2799</v>
      </c>
      <c r="C595" s="56" t="s">
        <v>376</v>
      </c>
      <c r="D595" s="56" t="s">
        <v>336</v>
      </c>
      <c r="E595" s="56" t="s">
        <v>116</v>
      </c>
      <c r="F595" s="84">
        <v>33.979999999999997</v>
      </c>
      <c r="G595" s="56" t="s">
        <v>1294</v>
      </c>
      <c r="H595" s="56">
        <v>480</v>
      </c>
      <c r="K595" s="56" t="s">
        <v>16</v>
      </c>
      <c r="L595" s="204">
        <v>7.0000000000000007E-2</v>
      </c>
    </row>
    <row r="596" spans="1:12" x14ac:dyDescent="0.35">
      <c r="A596" s="54" t="e">
        <f>VLOOKUP(C596, Inventory!A835:H2129, 2, FALSE)</f>
        <v>#N/A</v>
      </c>
      <c r="B596" s="54" t="s">
        <v>2799</v>
      </c>
      <c r="C596" s="56" t="s">
        <v>377</v>
      </c>
      <c r="D596" s="56" t="s">
        <v>378</v>
      </c>
      <c r="E596" s="56" t="s">
        <v>350</v>
      </c>
      <c r="F596" s="84">
        <v>26.81</v>
      </c>
      <c r="G596" s="56" t="s">
        <v>1294</v>
      </c>
      <c r="H596" s="56">
        <v>384</v>
      </c>
      <c r="K596" s="56" t="s">
        <v>16</v>
      </c>
      <c r="L596" s="204">
        <v>7.0000000000000007E-2</v>
      </c>
    </row>
    <row r="597" spans="1:12" x14ac:dyDescent="0.35">
      <c r="A597" s="54" t="e">
        <f>VLOOKUP(C597, Inventory!A836:H2130, 2, FALSE)</f>
        <v>#N/A</v>
      </c>
      <c r="B597" s="54" t="s">
        <v>2799</v>
      </c>
      <c r="C597" s="56" t="s">
        <v>379</v>
      </c>
      <c r="D597" s="56" t="s">
        <v>336</v>
      </c>
      <c r="E597" s="56" t="s">
        <v>380</v>
      </c>
      <c r="F597" s="84">
        <v>24.15</v>
      </c>
      <c r="G597" s="56" t="s">
        <v>1294</v>
      </c>
      <c r="H597" s="56">
        <v>240</v>
      </c>
      <c r="K597" s="56" t="s">
        <v>16</v>
      </c>
      <c r="L597" s="204">
        <v>0.1</v>
      </c>
    </row>
    <row r="598" spans="1:12" x14ac:dyDescent="0.35">
      <c r="A598" s="54">
        <f>VLOOKUP(C598, Inventory!A837:H2131, 2, FALSE)</f>
        <v>8707739</v>
      </c>
      <c r="B598" s="54" t="s">
        <v>2799</v>
      </c>
      <c r="C598" s="56" t="s">
        <v>381</v>
      </c>
      <c r="D598" s="56" t="s">
        <v>382</v>
      </c>
      <c r="E598" s="56" t="s">
        <v>365</v>
      </c>
      <c r="F598" s="84">
        <v>22.79</v>
      </c>
      <c r="G598" s="56" t="s">
        <v>1294</v>
      </c>
      <c r="H598" s="56">
        <v>240</v>
      </c>
      <c r="K598" s="56" t="s">
        <v>16</v>
      </c>
      <c r="L598" s="204">
        <v>0.09</v>
      </c>
    </row>
    <row r="599" spans="1:12" x14ac:dyDescent="0.35">
      <c r="A599" s="54" t="e">
        <f>VLOOKUP(C599, Inventory!A838:H2132, 2, FALSE)</f>
        <v>#N/A</v>
      </c>
      <c r="B599" s="54" t="s">
        <v>2799</v>
      </c>
      <c r="C599" s="56" t="s">
        <v>383</v>
      </c>
      <c r="D599" s="56" t="s">
        <v>336</v>
      </c>
      <c r="E599" s="56" t="s">
        <v>82</v>
      </c>
      <c r="F599" s="84">
        <v>26.65</v>
      </c>
      <c r="G599" s="56" t="s">
        <v>1294</v>
      </c>
      <c r="H599" s="56">
        <v>240</v>
      </c>
      <c r="K599" s="56" t="s">
        <v>16</v>
      </c>
      <c r="L599" s="204">
        <v>0.11</v>
      </c>
    </row>
    <row r="600" spans="1:12" x14ac:dyDescent="0.35">
      <c r="A600" s="54" t="e">
        <f>VLOOKUP(C600, Inventory!A839:H2133, 2, FALSE)</f>
        <v>#N/A</v>
      </c>
      <c r="B600" s="54" t="s">
        <v>2799</v>
      </c>
      <c r="C600" s="56" t="s">
        <v>384</v>
      </c>
      <c r="D600" s="56" t="s">
        <v>336</v>
      </c>
      <c r="E600" s="56" t="s">
        <v>82</v>
      </c>
      <c r="F600" s="84">
        <v>30.14</v>
      </c>
      <c r="G600" s="56" t="s">
        <v>1294</v>
      </c>
      <c r="H600" s="56">
        <v>240</v>
      </c>
      <c r="K600" s="56" t="s">
        <v>16</v>
      </c>
      <c r="L600" s="204">
        <v>0.13</v>
      </c>
    </row>
    <row r="601" spans="1:12" x14ac:dyDescent="0.35">
      <c r="A601" s="54" t="e">
        <f>VLOOKUP(C601, Inventory!A840:H2134, 2, FALSE)</f>
        <v>#N/A</v>
      </c>
      <c r="B601" s="54" t="s">
        <v>2799</v>
      </c>
      <c r="C601" s="56" t="s">
        <v>385</v>
      </c>
      <c r="D601" s="56" t="s">
        <v>336</v>
      </c>
      <c r="E601" s="56" t="s">
        <v>350</v>
      </c>
      <c r="F601" s="84">
        <v>33.58</v>
      </c>
      <c r="G601" s="56" t="s">
        <v>1294</v>
      </c>
      <c r="H601" s="56">
        <v>384</v>
      </c>
      <c r="K601" s="56" t="s">
        <v>16</v>
      </c>
      <c r="L601" s="204">
        <v>0.09</v>
      </c>
    </row>
    <row r="602" spans="1:12" x14ac:dyDescent="0.35">
      <c r="A602" s="54">
        <f>VLOOKUP(C602, Inventory!A841:H2135, 2, FALSE)</f>
        <v>2099570</v>
      </c>
      <c r="B602" s="54" t="s">
        <v>2799</v>
      </c>
      <c r="C602" s="56" t="s">
        <v>386</v>
      </c>
      <c r="D602" s="56" t="s">
        <v>387</v>
      </c>
      <c r="E602" s="56" t="s">
        <v>388</v>
      </c>
      <c r="F602" s="84">
        <v>22.84</v>
      </c>
      <c r="G602" s="56" t="s">
        <v>1294</v>
      </c>
      <c r="H602" s="56">
        <v>270</v>
      </c>
      <c r="K602" s="56" t="s">
        <v>16</v>
      </c>
      <c r="L602" s="204">
        <v>0.08</v>
      </c>
    </row>
    <row r="603" spans="1:12" x14ac:dyDescent="0.35">
      <c r="A603" s="54">
        <f>VLOOKUP(C603, Inventory!A842:H2136, 2, FALSE)</f>
        <v>8327918</v>
      </c>
      <c r="B603" s="54" t="s">
        <v>2799</v>
      </c>
      <c r="C603" s="56" t="s">
        <v>389</v>
      </c>
      <c r="D603" s="56" t="s">
        <v>276</v>
      </c>
      <c r="E603" s="56" t="s">
        <v>390</v>
      </c>
      <c r="F603" s="84">
        <v>16.989999999999998</v>
      </c>
      <c r="G603" s="56" t="s">
        <v>1294</v>
      </c>
      <c r="H603" s="56">
        <v>288</v>
      </c>
      <c r="K603" s="56" t="s">
        <v>16</v>
      </c>
      <c r="L603" s="204">
        <v>0.06</v>
      </c>
    </row>
    <row r="604" spans="1:12" x14ac:dyDescent="0.35">
      <c r="A604" s="54" t="e">
        <f>VLOOKUP(C604, Inventory!A843:H2137, 2, FALSE)</f>
        <v>#N/A</v>
      </c>
      <c r="B604" s="54" t="s">
        <v>2799</v>
      </c>
      <c r="C604" s="56" t="s">
        <v>391</v>
      </c>
      <c r="D604" s="56" t="s">
        <v>336</v>
      </c>
      <c r="E604" s="56" t="s">
        <v>116</v>
      </c>
      <c r="F604" s="84">
        <v>31.98</v>
      </c>
      <c r="G604" s="56" t="s">
        <v>1294</v>
      </c>
      <c r="H604" s="56">
        <v>480</v>
      </c>
      <c r="K604" s="56" t="s">
        <v>16</v>
      </c>
      <c r="L604" s="204">
        <v>7.0000000000000007E-2</v>
      </c>
    </row>
    <row r="605" spans="1:12" x14ac:dyDescent="0.35">
      <c r="A605" s="54" t="e">
        <f>VLOOKUP(C605, Inventory!A844:H2138, 2, FALSE)</f>
        <v>#N/A</v>
      </c>
      <c r="B605" s="54" t="s">
        <v>2799</v>
      </c>
      <c r="C605" s="56" t="s">
        <v>392</v>
      </c>
      <c r="D605" s="56" t="s">
        <v>336</v>
      </c>
      <c r="E605" s="56" t="s">
        <v>365</v>
      </c>
      <c r="F605" s="84">
        <v>26.48</v>
      </c>
      <c r="G605" s="56" t="s">
        <v>1294</v>
      </c>
      <c r="H605" s="56">
        <v>240</v>
      </c>
      <c r="K605" s="56" t="s">
        <v>16</v>
      </c>
      <c r="L605" s="204">
        <v>0.11</v>
      </c>
    </row>
    <row r="606" spans="1:12" x14ac:dyDescent="0.35">
      <c r="A606" s="54">
        <f>VLOOKUP(C606, Inventory!A845:H2139, 2, FALSE)</f>
        <v>392027</v>
      </c>
      <c r="B606" s="54" t="s">
        <v>2799</v>
      </c>
      <c r="C606" s="56" t="s">
        <v>393</v>
      </c>
      <c r="D606" s="56" t="s">
        <v>394</v>
      </c>
      <c r="E606" s="56" t="s">
        <v>116</v>
      </c>
      <c r="F606" s="84">
        <v>21.74</v>
      </c>
      <c r="G606" s="56" t="s">
        <v>1294</v>
      </c>
      <c r="H606" s="56">
        <v>480</v>
      </c>
      <c r="K606" s="56" t="s">
        <v>16</v>
      </c>
      <c r="L606" s="204">
        <v>0.05</v>
      </c>
    </row>
    <row r="607" spans="1:12" ht="15" thickBot="1" x14ac:dyDescent="0.4">
      <c r="A607" s="54" t="e">
        <f>VLOOKUP(C607, Inventory!A846:H2140, 2, FALSE)</f>
        <v>#N/A</v>
      </c>
      <c r="B607" s="54" t="s">
        <v>2799</v>
      </c>
      <c r="C607" s="61" t="s">
        <v>395</v>
      </c>
      <c r="D607" s="61" t="s">
        <v>396</v>
      </c>
      <c r="E607" s="61" t="s">
        <v>397</v>
      </c>
      <c r="F607" s="85">
        <v>22.1</v>
      </c>
      <c r="G607" s="61" t="s">
        <v>1294</v>
      </c>
      <c r="H607" s="61">
        <v>320</v>
      </c>
      <c r="K607" s="61" t="s">
        <v>16</v>
      </c>
      <c r="L607" s="207">
        <v>7.0000000000000007E-2</v>
      </c>
    </row>
    <row r="608" spans="1:12" ht="15" thickBot="1" x14ac:dyDescent="0.4">
      <c r="A608" s="54" t="e">
        <f>VLOOKUP(C608, Inventory!A847:H2141, 2, FALSE)</f>
        <v>#N/A</v>
      </c>
      <c r="B608" s="54" t="s">
        <v>2799</v>
      </c>
      <c r="C608" s="58" t="s">
        <v>398</v>
      </c>
      <c r="D608" s="58" t="s">
        <v>163</v>
      </c>
      <c r="E608" s="58" t="s">
        <v>399</v>
      </c>
      <c r="F608" s="58">
        <v>2</v>
      </c>
      <c r="G608" s="58" t="s">
        <v>1294</v>
      </c>
      <c r="H608" s="58">
        <v>16</v>
      </c>
      <c r="K608" s="58" t="s">
        <v>16</v>
      </c>
      <c r="L608" s="212">
        <f>$F608/$H608</f>
        <v>0.125</v>
      </c>
    </row>
    <row r="609" spans="1:12" x14ac:dyDescent="0.35">
      <c r="A609" s="54" t="e">
        <f>VLOOKUP(C609, Inventory!A848:H2142, 2, FALSE)</f>
        <v>#N/A</v>
      </c>
      <c r="B609" s="54" t="s">
        <v>2799</v>
      </c>
      <c r="C609" s="58" t="s">
        <v>400</v>
      </c>
      <c r="D609" s="58" t="s">
        <v>401</v>
      </c>
      <c r="E609" s="58" t="s">
        <v>109</v>
      </c>
      <c r="F609" s="58">
        <v>34.21</v>
      </c>
      <c r="G609" s="58" t="s">
        <v>1294</v>
      </c>
      <c r="H609" s="58">
        <v>192</v>
      </c>
      <c r="K609" s="58" t="s">
        <v>16</v>
      </c>
      <c r="L609" s="212">
        <f>$F609/$H609</f>
        <v>0.17817708333333335</v>
      </c>
    </row>
    <row r="610" spans="1:12" x14ac:dyDescent="0.35">
      <c r="A610" s="54" t="e">
        <f>VLOOKUP(C610, Inventory!A849:H2143, 2, FALSE)</f>
        <v>#N/A</v>
      </c>
      <c r="B610" s="54" t="s">
        <v>2799</v>
      </c>
      <c r="C610" s="56" t="s">
        <v>402</v>
      </c>
      <c r="D610" s="56" t="s">
        <v>403</v>
      </c>
      <c r="E610" s="56" t="s">
        <v>134</v>
      </c>
      <c r="F610" s="56">
        <v>37.03</v>
      </c>
      <c r="G610" s="56" t="s">
        <v>1294</v>
      </c>
      <c r="H610" s="56">
        <v>160</v>
      </c>
      <c r="K610" s="56" t="s">
        <v>16</v>
      </c>
      <c r="L610" s="212">
        <f>$F610/$H610</f>
        <v>0.23143750000000002</v>
      </c>
    </row>
    <row r="611" spans="1:12" x14ac:dyDescent="0.35">
      <c r="A611" s="54" t="e">
        <f>VLOOKUP(C611, Inventory!A850:H2144, 2, FALSE)</f>
        <v>#N/A</v>
      </c>
      <c r="B611" s="54" t="s">
        <v>2799</v>
      </c>
      <c r="C611" s="56" t="s">
        <v>404</v>
      </c>
      <c r="D611" s="56" t="s">
        <v>405</v>
      </c>
      <c r="E611" s="56" t="s">
        <v>406</v>
      </c>
      <c r="F611" s="56">
        <v>47.59</v>
      </c>
      <c r="G611" s="56" t="s">
        <v>1294</v>
      </c>
      <c r="H611" s="56">
        <v>480</v>
      </c>
      <c r="K611" s="56" t="s">
        <v>16</v>
      </c>
      <c r="L611" s="212">
        <f t="shared" ref="L611:L618" si="34">$F611/$H611</f>
        <v>9.9145833333333336E-2</v>
      </c>
    </row>
    <row r="612" spans="1:12" x14ac:dyDescent="0.35">
      <c r="A612" s="54" t="e">
        <f>VLOOKUP(C612, Inventory!A851:H2145, 2, FALSE)</f>
        <v>#N/A</v>
      </c>
      <c r="B612" s="54" t="s">
        <v>2799</v>
      </c>
      <c r="C612" s="56" t="s">
        <v>407</v>
      </c>
      <c r="D612" s="56" t="s">
        <v>408</v>
      </c>
      <c r="E612" s="56" t="s">
        <v>409</v>
      </c>
      <c r="F612" s="56">
        <v>50.23</v>
      </c>
      <c r="G612" s="56" t="s">
        <v>1294</v>
      </c>
      <c r="H612" s="56">
        <v>440</v>
      </c>
      <c r="K612" s="56" t="s">
        <v>16</v>
      </c>
      <c r="L612" s="212">
        <f t="shared" si="34"/>
        <v>0.1141590909090909</v>
      </c>
    </row>
    <row r="613" spans="1:12" x14ac:dyDescent="0.35">
      <c r="A613" s="54" t="e">
        <f>VLOOKUP(C613, Inventory!A852:H2146, 2, FALSE)</f>
        <v>#N/A</v>
      </c>
      <c r="B613" s="54" t="s">
        <v>2799</v>
      </c>
      <c r="C613" s="56" t="s">
        <v>410</v>
      </c>
      <c r="D613" s="56" t="s">
        <v>411</v>
      </c>
      <c r="E613" s="56" t="s">
        <v>412</v>
      </c>
      <c r="F613" s="56" t="s">
        <v>110</v>
      </c>
      <c r="G613" s="56"/>
      <c r="H613" s="56">
        <v>528</v>
      </c>
      <c r="K613" s="56" t="s">
        <v>16</v>
      </c>
      <c r="L613" s="212" t="e">
        <f t="shared" si="34"/>
        <v>#VALUE!</v>
      </c>
    </row>
    <row r="614" spans="1:12" x14ac:dyDescent="0.35">
      <c r="A614" s="54" t="e">
        <f>VLOOKUP(C614, Inventory!A853:H2147, 2, FALSE)</f>
        <v>#N/A</v>
      </c>
      <c r="B614" s="54" t="s">
        <v>2799</v>
      </c>
      <c r="C614" s="56" t="s">
        <v>413</v>
      </c>
      <c r="D614" s="56" t="s">
        <v>414</v>
      </c>
      <c r="E614" s="56" t="s">
        <v>406</v>
      </c>
      <c r="F614" s="56">
        <v>48.02</v>
      </c>
      <c r="G614" s="56" t="s">
        <v>1294</v>
      </c>
      <c r="H614" s="56">
        <v>480</v>
      </c>
      <c r="K614" s="56" t="s">
        <v>16</v>
      </c>
      <c r="L614" s="212">
        <f t="shared" si="34"/>
        <v>0.10004166666666667</v>
      </c>
    </row>
    <row r="615" spans="1:12" x14ac:dyDescent="0.35">
      <c r="A615" s="54" t="e">
        <f>VLOOKUP(C615, Inventory!A854:H2148, 2, FALSE)</f>
        <v>#N/A</v>
      </c>
      <c r="B615" s="54" t="s">
        <v>2799</v>
      </c>
      <c r="C615" s="56" t="s">
        <v>415</v>
      </c>
      <c r="D615" s="56" t="s">
        <v>416</v>
      </c>
      <c r="E615" s="56" t="s">
        <v>355</v>
      </c>
      <c r="F615" s="56">
        <v>27.84</v>
      </c>
      <c r="G615" s="56" t="s">
        <v>1294</v>
      </c>
      <c r="H615" s="56">
        <v>480</v>
      </c>
      <c r="K615" s="56" t="s">
        <v>16</v>
      </c>
      <c r="L615" s="212">
        <f t="shared" si="34"/>
        <v>5.8000000000000003E-2</v>
      </c>
    </row>
    <row r="616" spans="1:12" x14ac:dyDescent="0.35">
      <c r="A616" s="54" t="e">
        <f>VLOOKUP(C616, Inventory!A855:H2149, 2, FALSE)</f>
        <v>#N/A</v>
      </c>
      <c r="B616" s="54" t="s">
        <v>2799</v>
      </c>
      <c r="C616" s="56" t="s">
        <v>417</v>
      </c>
      <c r="D616" s="56" t="s">
        <v>418</v>
      </c>
      <c r="E616" s="56" t="s">
        <v>141</v>
      </c>
      <c r="F616" s="56">
        <v>20.14</v>
      </c>
      <c r="G616" s="56" t="s">
        <v>1294</v>
      </c>
      <c r="H616" s="56">
        <v>320</v>
      </c>
      <c r="K616" s="56" t="s">
        <v>16</v>
      </c>
      <c r="L616" s="212">
        <f t="shared" si="34"/>
        <v>6.2937500000000007E-2</v>
      </c>
    </row>
    <row r="617" spans="1:12" x14ac:dyDescent="0.35">
      <c r="A617" s="54" t="e">
        <f>VLOOKUP(C617, Inventory!A856:H2150, 2, FALSE)</f>
        <v>#N/A</v>
      </c>
      <c r="B617" s="54" t="s">
        <v>2799</v>
      </c>
      <c r="C617" s="56" t="s">
        <v>419</v>
      </c>
      <c r="D617" s="56" t="s">
        <v>79</v>
      </c>
      <c r="E617" s="56" t="s">
        <v>125</v>
      </c>
      <c r="F617" s="56">
        <v>31.59</v>
      </c>
      <c r="G617" s="56" t="s">
        <v>1294</v>
      </c>
      <c r="H617" s="56">
        <v>96</v>
      </c>
      <c r="K617" s="56" t="s">
        <v>16</v>
      </c>
      <c r="L617" s="212">
        <f t="shared" si="34"/>
        <v>0.32906249999999998</v>
      </c>
    </row>
    <row r="618" spans="1:12" x14ac:dyDescent="0.35">
      <c r="A618" s="54" t="e">
        <f>VLOOKUP(C618, Inventory!A857:H2151, 2, FALSE)</f>
        <v>#N/A</v>
      </c>
      <c r="B618" s="54" t="s">
        <v>2799</v>
      </c>
      <c r="C618" s="56" t="s">
        <v>420</v>
      </c>
      <c r="D618" s="56" t="s">
        <v>421</v>
      </c>
      <c r="E618" s="56" t="s">
        <v>422</v>
      </c>
      <c r="F618" s="56">
        <v>37.26</v>
      </c>
      <c r="G618" s="56" t="s">
        <v>1294</v>
      </c>
      <c r="H618" s="56">
        <v>120</v>
      </c>
      <c r="K618" s="56" t="s">
        <v>9</v>
      </c>
      <c r="L618" s="212">
        <f t="shared" si="34"/>
        <v>0.3105</v>
      </c>
    </row>
    <row r="619" spans="1:12" x14ac:dyDescent="0.35">
      <c r="A619" s="54" t="e">
        <f>VLOOKUP(C619, Inventory!A858:H2152, 2, FALSE)</f>
        <v>#N/A</v>
      </c>
      <c r="B619" s="54" t="s">
        <v>2799</v>
      </c>
      <c r="C619" s="56" t="s">
        <v>423</v>
      </c>
      <c r="D619" s="56" t="s">
        <v>424</v>
      </c>
      <c r="E619" s="56" t="s">
        <v>76</v>
      </c>
      <c r="F619" s="56">
        <v>31.27</v>
      </c>
      <c r="G619" s="56" t="s">
        <v>1294</v>
      </c>
      <c r="H619" s="56">
        <v>320</v>
      </c>
      <c r="K619" s="56" t="s">
        <v>16</v>
      </c>
      <c r="L619" s="212">
        <f t="shared" ref="L619:L625" si="35">$F619/$H619</f>
        <v>9.7718749999999993E-2</v>
      </c>
    </row>
    <row r="620" spans="1:12" x14ac:dyDescent="0.35">
      <c r="A620" s="54" t="e">
        <f>VLOOKUP(C620, Inventory!A859:H2153, 2, FALSE)</f>
        <v>#N/A</v>
      </c>
      <c r="B620" s="54" t="s">
        <v>2799</v>
      </c>
      <c r="C620" s="56" t="s">
        <v>425</v>
      </c>
      <c r="D620" s="56" t="s">
        <v>426</v>
      </c>
      <c r="E620" s="56" t="s">
        <v>427</v>
      </c>
      <c r="F620" s="56">
        <v>36.99</v>
      </c>
      <c r="G620" s="56" t="s">
        <v>1294</v>
      </c>
      <c r="H620" s="56"/>
      <c r="K620" s="56"/>
      <c r="L620" s="212" t="e">
        <f t="shared" si="35"/>
        <v>#DIV/0!</v>
      </c>
    </row>
    <row r="621" spans="1:12" x14ac:dyDescent="0.35">
      <c r="A621" s="54" t="e">
        <f>VLOOKUP(C621, Inventory!A860:H2154, 2, FALSE)</f>
        <v>#N/A</v>
      </c>
      <c r="B621" s="54" t="s">
        <v>2799</v>
      </c>
      <c r="C621" s="56" t="s">
        <v>428</v>
      </c>
      <c r="D621" s="56" t="s">
        <v>79</v>
      </c>
      <c r="E621" s="56" t="s">
        <v>93</v>
      </c>
      <c r="F621" s="56">
        <v>18.190000000000001</v>
      </c>
      <c r="G621" s="56" t="s">
        <v>1294</v>
      </c>
      <c r="H621" s="56">
        <v>160</v>
      </c>
      <c r="K621" s="56" t="s">
        <v>16</v>
      </c>
      <c r="L621" s="212">
        <f t="shared" si="35"/>
        <v>0.11368750000000001</v>
      </c>
    </row>
    <row r="622" spans="1:12" x14ac:dyDescent="0.35">
      <c r="A622" s="54">
        <f>VLOOKUP(C622, Inventory!A861:H2155, 2, FALSE)</f>
        <v>5633179</v>
      </c>
      <c r="B622" s="54" t="s">
        <v>2799</v>
      </c>
      <c r="C622" s="56" t="s">
        <v>429</v>
      </c>
      <c r="D622" s="56" t="s">
        <v>430</v>
      </c>
      <c r="E622" s="56" t="s">
        <v>431</v>
      </c>
      <c r="F622" s="56">
        <v>30.53</v>
      </c>
      <c r="G622" s="56" t="s">
        <v>1294</v>
      </c>
      <c r="H622" s="56">
        <v>96</v>
      </c>
      <c r="K622" s="56" t="s">
        <v>16</v>
      </c>
      <c r="L622" s="212">
        <f t="shared" si="35"/>
        <v>0.31802083333333336</v>
      </c>
    </row>
    <row r="623" spans="1:12" x14ac:dyDescent="0.35">
      <c r="A623" s="54" t="e">
        <f>VLOOKUP(C623, Inventory!A862:H2156, 2, FALSE)</f>
        <v>#N/A</v>
      </c>
      <c r="B623" s="54" t="s">
        <v>2799</v>
      </c>
      <c r="C623" s="56" t="s">
        <v>432</v>
      </c>
      <c r="D623" s="56" t="s">
        <v>421</v>
      </c>
      <c r="E623" s="56" t="s">
        <v>433</v>
      </c>
      <c r="F623" s="56">
        <v>45.94</v>
      </c>
      <c r="G623" s="56" t="s">
        <v>1294</v>
      </c>
      <c r="H623" s="56">
        <v>216</v>
      </c>
      <c r="K623" s="56" t="s">
        <v>16</v>
      </c>
      <c r="L623" s="212">
        <f t="shared" si="35"/>
        <v>0.21268518518518517</v>
      </c>
    </row>
    <row r="624" spans="1:12" x14ac:dyDescent="0.35">
      <c r="A624" s="54" t="e">
        <f>VLOOKUP(C624, Inventory!A863:H2157, 2, FALSE)</f>
        <v>#N/A</v>
      </c>
      <c r="B624" s="54" t="s">
        <v>2799</v>
      </c>
      <c r="C624" s="56" t="s">
        <v>434</v>
      </c>
      <c r="D624" s="56" t="s">
        <v>421</v>
      </c>
      <c r="E624" s="56" t="s">
        <v>435</v>
      </c>
      <c r="F624" s="56">
        <v>36.6</v>
      </c>
      <c r="G624" s="56" t="s">
        <v>1294</v>
      </c>
      <c r="H624" s="56">
        <v>216</v>
      </c>
      <c r="K624" s="56" t="s">
        <v>16</v>
      </c>
      <c r="L624" s="212">
        <f t="shared" si="35"/>
        <v>0.16944444444444445</v>
      </c>
    </row>
    <row r="625" spans="1:12" ht="15" thickBot="1" x14ac:dyDescent="0.4">
      <c r="A625" s="54" t="e">
        <f>VLOOKUP(C625, Inventory!A864:H2158, 2, FALSE)</f>
        <v>#N/A</v>
      </c>
      <c r="B625" s="54" t="s">
        <v>2799</v>
      </c>
      <c r="C625" s="61" t="s">
        <v>436</v>
      </c>
      <c r="D625" s="61" t="s">
        <v>437</v>
      </c>
      <c r="E625" s="61" t="s">
        <v>438</v>
      </c>
      <c r="F625" s="61">
        <v>53.34</v>
      </c>
      <c r="G625" s="61" t="s">
        <v>1294</v>
      </c>
      <c r="H625" s="61">
        <v>136</v>
      </c>
      <c r="K625" s="61" t="s">
        <v>9</v>
      </c>
      <c r="L625" s="212">
        <f t="shared" si="35"/>
        <v>0.39220588235294118</v>
      </c>
    </row>
    <row r="626" spans="1:12" x14ac:dyDescent="0.35">
      <c r="A626" s="54">
        <f>VLOOKUP(C626, Inventory!A865:H2159, 2, FALSE)</f>
        <v>1000000932</v>
      </c>
      <c r="B626" s="54" t="s">
        <v>2800</v>
      </c>
      <c r="C626" s="58" t="s">
        <v>71</v>
      </c>
      <c r="D626" s="58" t="s">
        <v>72</v>
      </c>
      <c r="E626" s="58" t="s">
        <v>73</v>
      </c>
      <c r="F626" s="72">
        <v>19.079999999999998</v>
      </c>
      <c r="G626" s="58" t="s">
        <v>1294</v>
      </c>
      <c r="H626" s="58">
        <v>64</v>
      </c>
      <c r="K626" s="58" t="s">
        <v>16</v>
      </c>
      <c r="L626" s="212">
        <f>$F626/$H626</f>
        <v>0.29812499999999997</v>
      </c>
    </row>
    <row r="627" spans="1:12" x14ac:dyDescent="0.35">
      <c r="A627" s="54">
        <f>VLOOKUP(C627, Inventory!A866:H2160, 2, FALSE)</f>
        <v>3185069</v>
      </c>
      <c r="B627" s="54" t="s">
        <v>2800</v>
      </c>
      <c r="C627" s="56" t="s">
        <v>74</v>
      </c>
      <c r="D627" s="56" t="s">
        <v>75</v>
      </c>
      <c r="E627" s="56" t="s">
        <v>76</v>
      </c>
      <c r="F627" s="73">
        <v>38.61</v>
      </c>
      <c r="G627" s="56" t="s">
        <v>1294</v>
      </c>
      <c r="H627" s="56">
        <v>540</v>
      </c>
      <c r="K627" s="56" t="s">
        <v>77</v>
      </c>
      <c r="L627" s="212">
        <f t="shared" ref="L627:L687" si="36">$F627/$H627</f>
        <v>7.1499999999999994E-2</v>
      </c>
    </row>
    <row r="628" spans="1:12" x14ac:dyDescent="0.35">
      <c r="A628" s="54">
        <f>VLOOKUP(C628, Inventory!A867:H2161, 2, FALSE)</f>
        <v>3588589</v>
      </c>
      <c r="B628" s="54" t="s">
        <v>2800</v>
      </c>
      <c r="C628" s="56" t="s">
        <v>78</v>
      </c>
      <c r="D628" s="56" t="s">
        <v>79</v>
      </c>
      <c r="E628" s="56" t="s">
        <v>80</v>
      </c>
      <c r="F628" s="73">
        <v>5.41</v>
      </c>
      <c r="G628" s="56" t="s">
        <v>1299</v>
      </c>
      <c r="H628" s="56">
        <v>16</v>
      </c>
      <c r="K628" s="56" t="s">
        <v>16</v>
      </c>
      <c r="L628" s="212">
        <f t="shared" si="36"/>
        <v>0.33812500000000001</v>
      </c>
    </row>
    <row r="629" spans="1:12" x14ac:dyDescent="0.35">
      <c r="A629" s="54" t="e">
        <f>VLOOKUP(C629, Inventory!A868:H2162, 2, FALSE)</f>
        <v>#N/A</v>
      </c>
      <c r="B629" s="54" t="s">
        <v>2800</v>
      </c>
      <c r="C629" s="56" t="s">
        <v>81</v>
      </c>
      <c r="D629" s="56" t="s">
        <v>75</v>
      </c>
      <c r="E629" s="56" t="s">
        <v>82</v>
      </c>
      <c r="F629" s="73">
        <v>50.99</v>
      </c>
      <c r="G629" s="56" t="s">
        <v>1294</v>
      </c>
      <c r="H629" s="56">
        <v>240</v>
      </c>
      <c r="K629" s="56" t="s">
        <v>16</v>
      </c>
      <c r="L629" s="212">
        <f t="shared" si="36"/>
        <v>0.21245833333333333</v>
      </c>
    </row>
    <row r="630" spans="1:12" x14ac:dyDescent="0.35">
      <c r="A630" s="54">
        <f>VLOOKUP(C630, Inventory!A869:H2163, 2, FALSE)</f>
        <v>32920</v>
      </c>
      <c r="B630" s="54" t="s">
        <v>2800</v>
      </c>
      <c r="C630" s="56" t="s">
        <v>83</v>
      </c>
      <c r="D630" s="56" t="s">
        <v>75</v>
      </c>
      <c r="E630" s="56" t="s">
        <v>82</v>
      </c>
      <c r="F630" s="73">
        <v>40.94</v>
      </c>
      <c r="G630" s="56" t="s">
        <v>1294</v>
      </c>
      <c r="H630" s="56">
        <v>240</v>
      </c>
      <c r="K630" s="56" t="s">
        <v>16</v>
      </c>
      <c r="L630" s="212">
        <f t="shared" si="36"/>
        <v>0.17058333333333334</v>
      </c>
    </row>
    <row r="631" spans="1:12" x14ac:dyDescent="0.35">
      <c r="A631" s="54">
        <f>VLOOKUP(C631, Inventory!A870:H2164, 2, FALSE)</f>
        <v>1000000892</v>
      </c>
      <c r="B631" s="54" t="s">
        <v>2800</v>
      </c>
      <c r="C631" s="56" t="s">
        <v>84</v>
      </c>
      <c r="D631" s="56" t="s">
        <v>72</v>
      </c>
      <c r="E631" s="56">
        <v>1</v>
      </c>
      <c r="F631" s="73">
        <v>5.1100000000000003</v>
      </c>
      <c r="G631" s="56" t="s">
        <v>1299</v>
      </c>
      <c r="H631" s="56">
        <v>16</v>
      </c>
      <c r="K631" s="56" t="s">
        <v>16</v>
      </c>
      <c r="L631" s="212">
        <f t="shared" si="36"/>
        <v>0.31937500000000002</v>
      </c>
    </row>
    <row r="632" spans="1:12" x14ac:dyDescent="0.35">
      <c r="A632" s="54">
        <f>VLOOKUP(C632, Inventory!A871:H2165, 2, FALSE)</f>
        <v>1356625</v>
      </c>
      <c r="B632" s="54" t="s">
        <v>2800</v>
      </c>
      <c r="C632" s="56" t="s">
        <v>85</v>
      </c>
      <c r="D632" s="56" t="s">
        <v>75</v>
      </c>
      <c r="E632" s="56" t="s">
        <v>86</v>
      </c>
      <c r="F632" s="73">
        <v>25.45</v>
      </c>
      <c r="G632" s="56" t="s">
        <v>1294</v>
      </c>
      <c r="H632" s="56">
        <v>70.400000000000006</v>
      </c>
      <c r="K632" s="56" t="s">
        <v>16</v>
      </c>
      <c r="L632" s="212">
        <f t="shared" si="36"/>
        <v>0.36150568181818177</v>
      </c>
    </row>
    <row r="633" spans="1:12" x14ac:dyDescent="0.35">
      <c r="A633" s="54">
        <f>VLOOKUP(C633, Inventory!A872:H2166, 2, FALSE)</f>
        <v>13821</v>
      </c>
      <c r="B633" s="54" t="s">
        <v>2800</v>
      </c>
      <c r="C633" s="56" t="s">
        <v>87</v>
      </c>
      <c r="D633" s="56" t="s">
        <v>72</v>
      </c>
      <c r="E633" s="56" t="s">
        <v>88</v>
      </c>
      <c r="F633" s="73">
        <v>19.399999999999999</v>
      </c>
      <c r="G633" s="56" t="s">
        <v>1294</v>
      </c>
      <c r="H633" s="56">
        <v>48</v>
      </c>
      <c r="K633" s="56" t="s">
        <v>16</v>
      </c>
      <c r="L633" s="212">
        <f t="shared" si="36"/>
        <v>0.40416666666666662</v>
      </c>
    </row>
    <row r="634" spans="1:12" x14ac:dyDescent="0.35">
      <c r="A634" s="54">
        <f>VLOOKUP(C634, Inventory!A873:H2167, 2, FALSE)</f>
        <v>6633291</v>
      </c>
      <c r="B634" s="54" t="s">
        <v>2800</v>
      </c>
      <c r="C634" s="56" t="s">
        <v>89</v>
      </c>
      <c r="D634" s="56" t="s">
        <v>90</v>
      </c>
      <c r="E634" s="56" t="s">
        <v>91</v>
      </c>
      <c r="F634" s="73">
        <v>19.440000000000001</v>
      </c>
      <c r="G634" s="56" t="s">
        <v>1294</v>
      </c>
      <c r="H634" s="56">
        <v>48</v>
      </c>
      <c r="K634" s="56" t="s">
        <v>16</v>
      </c>
      <c r="L634" s="212">
        <f t="shared" si="36"/>
        <v>0.40500000000000003</v>
      </c>
    </row>
    <row r="635" spans="1:12" x14ac:dyDescent="0.35">
      <c r="A635" s="54">
        <f>VLOOKUP(C635, Inventory!A874:H2168, 2, FALSE)</f>
        <v>3535432</v>
      </c>
      <c r="B635" s="54" t="s">
        <v>2800</v>
      </c>
      <c r="C635" s="56" t="s">
        <v>92</v>
      </c>
      <c r="D635" s="56" t="s">
        <v>75</v>
      </c>
      <c r="E635" s="56" t="s">
        <v>93</v>
      </c>
      <c r="F635" s="73">
        <v>29.89</v>
      </c>
      <c r="G635" s="56" t="s">
        <v>1294</v>
      </c>
      <c r="H635" s="56">
        <v>160</v>
      </c>
      <c r="K635" s="56" t="s">
        <v>16</v>
      </c>
      <c r="L635" s="212">
        <f t="shared" si="36"/>
        <v>0.18681249999999999</v>
      </c>
    </row>
    <row r="636" spans="1:12" x14ac:dyDescent="0.35">
      <c r="A636" s="54">
        <f>VLOOKUP(C636, Inventory!A875:H2169, 2, FALSE)</f>
        <v>1332642</v>
      </c>
      <c r="B636" s="54" t="s">
        <v>2800</v>
      </c>
      <c r="C636" s="56" t="s">
        <v>94</v>
      </c>
      <c r="D636" s="56" t="s">
        <v>75</v>
      </c>
      <c r="E636" s="56" t="s">
        <v>76</v>
      </c>
      <c r="F636" s="73">
        <v>41.63</v>
      </c>
      <c r="G636" s="56" t="s">
        <v>1294</v>
      </c>
      <c r="H636" s="56">
        <v>320</v>
      </c>
      <c r="K636" s="56" t="s">
        <v>16</v>
      </c>
      <c r="L636" s="212">
        <f t="shared" si="36"/>
        <v>0.13009375000000001</v>
      </c>
    </row>
    <row r="637" spans="1:12" x14ac:dyDescent="0.35">
      <c r="A637" s="54">
        <f>VLOOKUP(C637, Inventory!A876:H2170, 2, FALSE)</f>
        <v>6772032</v>
      </c>
      <c r="B637" s="54" t="s">
        <v>2800</v>
      </c>
      <c r="C637" s="56" t="s">
        <v>95</v>
      </c>
      <c r="D637" s="56" t="s">
        <v>75</v>
      </c>
      <c r="E637" s="56" t="s">
        <v>96</v>
      </c>
      <c r="F637" s="73">
        <v>26.99</v>
      </c>
      <c r="G637" s="56" t="s">
        <v>1294</v>
      </c>
      <c r="H637" s="64">
        <v>213.33333333333334</v>
      </c>
      <c r="K637" s="56" t="s">
        <v>9</v>
      </c>
      <c r="L637" s="212">
        <f t="shared" si="36"/>
        <v>0.12651562499999999</v>
      </c>
    </row>
    <row r="638" spans="1:12" x14ac:dyDescent="0.35">
      <c r="A638" s="54">
        <f>VLOOKUP(C638, Inventory!A877:H2171, 2, FALSE)</f>
        <v>8985137</v>
      </c>
      <c r="B638" s="54" t="s">
        <v>2800</v>
      </c>
      <c r="C638" s="56" t="s">
        <v>97</v>
      </c>
      <c r="D638" s="56" t="s">
        <v>75</v>
      </c>
      <c r="E638" s="56" t="s">
        <v>98</v>
      </c>
      <c r="F638" s="73">
        <v>28.79</v>
      </c>
      <c r="G638" s="56" t="s">
        <v>1294</v>
      </c>
      <c r="H638" s="56">
        <v>64</v>
      </c>
      <c r="K638" s="56" t="s">
        <v>16</v>
      </c>
      <c r="L638" s="212">
        <f t="shared" si="36"/>
        <v>0.44984374999999999</v>
      </c>
    </row>
    <row r="639" spans="1:12" x14ac:dyDescent="0.35">
      <c r="A639" s="54">
        <f>VLOOKUP(C639, Inventory!A878:H2172, 2, FALSE)</f>
        <v>7686181</v>
      </c>
      <c r="B639" s="54" t="s">
        <v>2800</v>
      </c>
      <c r="C639" s="56" t="s">
        <v>99</v>
      </c>
      <c r="D639" s="56" t="s">
        <v>23</v>
      </c>
      <c r="E639" s="56" t="s">
        <v>76</v>
      </c>
      <c r="F639" s="73">
        <v>69.489999999999995</v>
      </c>
      <c r="G639" s="56" t="s">
        <v>1294</v>
      </c>
      <c r="H639" s="56">
        <v>120</v>
      </c>
      <c r="K639" s="56" t="s">
        <v>16</v>
      </c>
      <c r="L639" s="212">
        <f t="shared" si="36"/>
        <v>0.57908333333333328</v>
      </c>
    </row>
    <row r="640" spans="1:12" x14ac:dyDescent="0.35">
      <c r="A640" s="54" t="e">
        <f>VLOOKUP(C640, Inventory!A879:H2173, 2, FALSE)</f>
        <v>#N/A</v>
      </c>
      <c r="B640" s="54" t="s">
        <v>2800</v>
      </c>
      <c r="C640" s="56" t="s">
        <v>100</v>
      </c>
      <c r="D640" s="56" t="s">
        <v>75</v>
      </c>
      <c r="E640" s="56" t="s">
        <v>76</v>
      </c>
      <c r="F640" s="73">
        <v>31.75</v>
      </c>
      <c r="G640" s="56" t="s">
        <v>1294</v>
      </c>
      <c r="H640" s="56">
        <v>320</v>
      </c>
      <c r="K640" s="56" t="s">
        <v>16</v>
      </c>
      <c r="L640" s="212">
        <f t="shared" si="36"/>
        <v>9.9218749999999994E-2</v>
      </c>
    </row>
    <row r="641" spans="1:12" x14ac:dyDescent="0.35">
      <c r="A641" s="54">
        <f>VLOOKUP(C641, Inventory!A880:H2174, 2, FALSE)</f>
        <v>8340861</v>
      </c>
      <c r="B641" s="54" t="s">
        <v>2800</v>
      </c>
      <c r="C641" s="56" t="s">
        <v>101</v>
      </c>
      <c r="D641" s="56" t="s">
        <v>75</v>
      </c>
      <c r="E641" s="56" t="s">
        <v>102</v>
      </c>
      <c r="F641" s="73">
        <v>61.92</v>
      </c>
      <c r="G641" s="56" t="s">
        <v>1294</v>
      </c>
      <c r="H641" s="56">
        <v>480</v>
      </c>
      <c r="K641" s="56" t="s">
        <v>16</v>
      </c>
      <c r="L641" s="212">
        <f t="shared" si="36"/>
        <v>0.129</v>
      </c>
    </row>
    <row r="642" spans="1:12" x14ac:dyDescent="0.35">
      <c r="A642" s="54">
        <f>VLOOKUP(C642, Inventory!A881:H2175, 2, FALSE)</f>
        <v>6560619</v>
      </c>
      <c r="B642" s="54" t="s">
        <v>2800</v>
      </c>
      <c r="C642" s="56" t="s">
        <v>103</v>
      </c>
      <c r="D642" s="56" t="s">
        <v>75</v>
      </c>
      <c r="E642" s="56" t="s">
        <v>104</v>
      </c>
      <c r="F642" s="73">
        <v>46.12</v>
      </c>
      <c r="G642" s="56" t="s">
        <v>1294</v>
      </c>
      <c r="H642" s="56">
        <v>288</v>
      </c>
      <c r="K642" s="56" t="s">
        <v>16</v>
      </c>
      <c r="L642" s="212">
        <f t="shared" si="36"/>
        <v>0.16013888888888889</v>
      </c>
    </row>
    <row r="643" spans="1:12" x14ac:dyDescent="0.35">
      <c r="A643" s="54">
        <f>VLOOKUP(C643, Inventory!A882:H2176, 2, FALSE)</f>
        <v>6560593</v>
      </c>
      <c r="B643" s="54" t="s">
        <v>2800</v>
      </c>
      <c r="C643" s="56" t="s">
        <v>105</v>
      </c>
      <c r="D643" s="56" t="s">
        <v>75</v>
      </c>
      <c r="E643" s="56" t="s">
        <v>96</v>
      </c>
      <c r="F643" s="73">
        <v>26.42</v>
      </c>
      <c r="G643" s="56" t="s">
        <v>1294</v>
      </c>
      <c r="H643" s="56">
        <v>160</v>
      </c>
      <c r="K643" s="56" t="s">
        <v>16</v>
      </c>
      <c r="L643" s="212">
        <f t="shared" si="36"/>
        <v>0.16512500000000002</v>
      </c>
    </row>
    <row r="644" spans="1:12" x14ac:dyDescent="0.35">
      <c r="A644" s="54">
        <f>VLOOKUP(C644, Inventory!A883:H2177, 2, FALSE)</f>
        <v>6560569</v>
      </c>
      <c r="B644" s="54" t="s">
        <v>2800</v>
      </c>
      <c r="C644" s="56" t="s">
        <v>106</v>
      </c>
      <c r="D644" s="56" t="s">
        <v>75</v>
      </c>
      <c r="E644" s="56" t="s">
        <v>107</v>
      </c>
      <c r="F644" s="73">
        <v>63.42</v>
      </c>
      <c r="G644" s="56" t="s">
        <v>1294</v>
      </c>
      <c r="H644" s="56">
        <v>432</v>
      </c>
      <c r="K644" s="56" t="s">
        <v>16</v>
      </c>
      <c r="L644" s="212">
        <f t="shared" si="36"/>
        <v>0.14680555555555555</v>
      </c>
    </row>
    <row r="645" spans="1:12" x14ac:dyDescent="0.35">
      <c r="A645" s="54">
        <f>VLOOKUP(C645, Inventory!A884:H2178, 2, FALSE)</f>
        <v>3680972</v>
      </c>
      <c r="B645" s="54" t="s">
        <v>2800</v>
      </c>
      <c r="C645" s="56" t="s">
        <v>108</v>
      </c>
      <c r="D645" s="56" t="s">
        <v>90</v>
      </c>
      <c r="E645" s="56" t="s">
        <v>109</v>
      </c>
      <c r="F645" s="73" t="s">
        <v>110</v>
      </c>
      <c r="G645" s="56" t="s">
        <v>1300</v>
      </c>
      <c r="H645" s="56">
        <v>192</v>
      </c>
      <c r="K645" s="56" t="s">
        <v>16</v>
      </c>
      <c r="L645" s="212" t="e">
        <f t="shared" si="36"/>
        <v>#VALUE!</v>
      </c>
    </row>
    <row r="646" spans="1:12" x14ac:dyDescent="0.35">
      <c r="A646" s="54">
        <f>VLOOKUP(C646, Inventory!A885:H2179, 2, FALSE)</f>
        <v>5577242</v>
      </c>
      <c r="B646" s="54" t="s">
        <v>2800</v>
      </c>
      <c r="C646" s="56" t="s">
        <v>111</v>
      </c>
      <c r="D646" s="56" t="s">
        <v>79</v>
      </c>
      <c r="E646" s="56" t="s">
        <v>82</v>
      </c>
      <c r="F646" s="73">
        <v>51.04</v>
      </c>
      <c r="G646" s="56" t="s">
        <v>1294</v>
      </c>
      <c r="H646" s="56">
        <v>240</v>
      </c>
      <c r="K646" s="56" t="s">
        <v>16</v>
      </c>
      <c r="L646" s="212">
        <f t="shared" si="36"/>
        <v>0.21266666666666667</v>
      </c>
    </row>
    <row r="647" spans="1:12" x14ac:dyDescent="0.35">
      <c r="A647" s="54">
        <f>VLOOKUP(C647, Inventory!A886:H2180, 2, FALSE)</f>
        <v>7442924</v>
      </c>
      <c r="B647" s="54" t="s">
        <v>2800</v>
      </c>
      <c r="C647" s="56" t="s">
        <v>112</v>
      </c>
      <c r="D647" s="56" t="s">
        <v>90</v>
      </c>
      <c r="E647" s="56" t="s">
        <v>113</v>
      </c>
      <c r="F647" s="73">
        <v>3.62</v>
      </c>
      <c r="G647" s="56" t="s">
        <v>1299</v>
      </c>
      <c r="H647" s="56">
        <v>16</v>
      </c>
      <c r="K647" s="56" t="s">
        <v>16</v>
      </c>
      <c r="L647" s="212">
        <f t="shared" si="36"/>
        <v>0.22625000000000001</v>
      </c>
    </row>
    <row r="648" spans="1:12" x14ac:dyDescent="0.35">
      <c r="A648" s="54">
        <f>VLOOKUP(C648, Inventory!A887:H2181, 2, FALSE)</f>
        <v>7644792</v>
      </c>
      <c r="B648" s="54" t="s">
        <v>2800</v>
      </c>
      <c r="C648" s="56" t="s">
        <v>114</v>
      </c>
      <c r="D648" s="56" t="s">
        <v>115</v>
      </c>
      <c r="E648" s="56" t="s">
        <v>116</v>
      </c>
      <c r="F648" s="73">
        <v>70.930000000000007</v>
      </c>
      <c r="G648" s="56" t="s">
        <v>1294</v>
      </c>
      <c r="H648" s="56">
        <v>480</v>
      </c>
      <c r="K648" s="56" t="s">
        <v>16</v>
      </c>
      <c r="L648" s="212">
        <f t="shared" si="36"/>
        <v>0.14777083333333335</v>
      </c>
    </row>
    <row r="649" spans="1:12" x14ac:dyDescent="0.35">
      <c r="A649" s="54">
        <f>VLOOKUP(C649, Inventory!A888:H2182, 2, FALSE)</f>
        <v>6764872</v>
      </c>
      <c r="B649" s="54" t="s">
        <v>2800</v>
      </c>
      <c r="C649" s="56" t="s">
        <v>117</v>
      </c>
      <c r="D649" s="56" t="s">
        <v>75</v>
      </c>
      <c r="E649" s="56" t="s">
        <v>118</v>
      </c>
      <c r="F649" s="73">
        <v>7.93</v>
      </c>
      <c r="G649" s="56" t="s">
        <v>1299</v>
      </c>
      <c r="H649" s="56">
        <v>16</v>
      </c>
      <c r="K649" s="56" t="s">
        <v>16</v>
      </c>
      <c r="L649" s="212">
        <f t="shared" si="36"/>
        <v>0.49562499999999998</v>
      </c>
    </row>
    <row r="650" spans="1:12" x14ac:dyDescent="0.35">
      <c r="A650" s="54">
        <f>VLOOKUP(C650, Inventory!A889:H2183, 2, FALSE)</f>
        <v>6387294</v>
      </c>
      <c r="B650" s="54" t="s">
        <v>2800</v>
      </c>
      <c r="C650" s="56" t="s">
        <v>119</v>
      </c>
      <c r="D650" s="56" t="s">
        <v>120</v>
      </c>
      <c r="E650" s="56" t="s">
        <v>121</v>
      </c>
      <c r="F650" s="73">
        <v>4.1900000000000004</v>
      </c>
      <c r="G650" s="56" t="s">
        <v>1299</v>
      </c>
      <c r="H650" s="56">
        <v>16</v>
      </c>
      <c r="K650" s="56" t="s">
        <v>16</v>
      </c>
      <c r="L650" s="212">
        <f t="shared" si="36"/>
        <v>0.26187500000000002</v>
      </c>
    </row>
    <row r="651" spans="1:12" x14ac:dyDescent="0.35">
      <c r="A651" s="54">
        <f>VLOOKUP(C651, Inventory!A890:H2184, 2, FALSE)</f>
        <v>7514961</v>
      </c>
      <c r="B651" s="54" t="s">
        <v>2800</v>
      </c>
      <c r="C651" s="56" t="s">
        <v>122</v>
      </c>
      <c r="D651" s="56" t="s">
        <v>90</v>
      </c>
      <c r="E651" s="56" t="s">
        <v>76</v>
      </c>
      <c r="F651" s="73">
        <v>78.569999999999993</v>
      </c>
      <c r="G651" s="56" t="s">
        <v>1294</v>
      </c>
      <c r="H651" s="56">
        <v>320</v>
      </c>
      <c r="K651" s="56" t="s">
        <v>16</v>
      </c>
      <c r="L651" s="212">
        <f t="shared" si="36"/>
        <v>0.24553124999999998</v>
      </c>
    </row>
    <row r="652" spans="1:12" x14ac:dyDescent="0.35">
      <c r="A652" s="54">
        <f>VLOOKUP(C652, Inventory!A891:H2185, 2, FALSE)</f>
        <v>4996930</v>
      </c>
      <c r="B652" s="54" t="s">
        <v>2800</v>
      </c>
      <c r="C652" s="56" t="s">
        <v>123</v>
      </c>
      <c r="D652" s="56" t="s">
        <v>75</v>
      </c>
      <c r="E652" s="56" t="s">
        <v>96</v>
      </c>
      <c r="F652" s="73">
        <v>29.36</v>
      </c>
      <c r="G652" s="56" t="s">
        <v>1294</v>
      </c>
      <c r="H652" s="64">
        <v>213.33333333333334</v>
      </c>
      <c r="K652" s="56" t="s">
        <v>77</v>
      </c>
      <c r="L652" s="212">
        <f t="shared" si="36"/>
        <v>0.137625</v>
      </c>
    </row>
    <row r="653" spans="1:12" x14ac:dyDescent="0.35">
      <c r="A653" s="54" t="e">
        <f>VLOOKUP(C653, Inventory!A892:H2186, 2, FALSE)</f>
        <v>#N/A</v>
      </c>
      <c r="B653" s="54" t="s">
        <v>2800</v>
      </c>
      <c r="C653" s="56" t="s">
        <v>124</v>
      </c>
      <c r="D653" s="56" t="s">
        <v>79</v>
      </c>
      <c r="E653" s="56" t="s">
        <v>125</v>
      </c>
      <c r="F653" s="73">
        <v>24.81</v>
      </c>
      <c r="G653" s="56" t="s">
        <v>1294</v>
      </c>
      <c r="H653" s="56">
        <v>96</v>
      </c>
      <c r="K653" s="56" t="s">
        <v>16</v>
      </c>
      <c r="L653" s="212">
        <f t="shared" si="36"/>
        <v>0.25843749999999999</v>
      </c>
    </row>
    <row r="654" spans="1:12" x14ac:dyDescent="0.35">
      <c r="A654" s="54">
        <f>VLOOKUP(C654, Inventory!A893:H2187, 2, FALSE)</f>
        <v>4813846</v>
      </c>
      <c r="B654" s="54" t="s">
        <v>2800</v>
      </c>
      <c r="C654" s="56" t="s">
        <v>126</v>
      </c>
      <c r="D654" s="56" t="s">
        <v>90</v>
      </c>
      <c r="E654" s="56" t="s">
        <v>127</v>
      </c>
      <c r="F654" s="73">
        <v>43.34</v>
      </c>
      <c r="G654" s="56" t="s">
        <v>1294</v>
      </c>
      <c r="H654" s="56">
        <v>192</v>
      </c>
      <c r="K654" s="56" t="s">
        <v>16</v>
      </c>
      <c r="L654" s="212">
        <f t="shared" si="36"/>
        <v>0.22572916666666668</v>
      </c>
    </row>
    <row r="655" spans="1:12" x14ac:dyDescent="0.35">
      <c r="A655" s="54">
        <f>VLOOKUP(C655, Inventory!A894:H2188, 2, FALSE)</f>
        <v>4942645</v>
      </c>
      <c r="B655" s="54" t="s">
        <v>2800</v>
      </c>
      <c r="C655" s="56" t="s">
        <v>128</v>
      </c>
      <c r="D655" s="56" t="s">
        <v>79</v>
      </c>
      <c r="E655" s="56" t="s">
        <v>125</v>
      </c>
      <c r="F655" s="73">
        <v>24.9</v>
      </c>
      <c r="G655" s="56" t="s">
        <v>1294</v>
      </c>
      <c r="H655" s="56">
        <v>96</v>
      </c>
      <c r="K655" s="56" t="s">
        <v>16</v>
      </c>
      <c r="L655" s="212">
        <f t="shared" si="36"/>
        <v>0.25937499999999997</v>
      </c>
    </row>
    <row r="656" spans="1:12" x14ac:dyDescent="0.35">
      <c r="A656" s="54">
        <f>VLOOKUP(C656, Inventory!A895:H2189, 2, FALSE)</f>
        <v>5382403</v>
      </c>
      <c r="B656" s="54" t="s">
        <v>2800</v>
      </c>
      <c r="C656" s="56" t="s">
        <v>129</v>
      </c>
      <c r="D656" s="56" t="s">
        <v>79</v>
      </c>
      <c r="E656" s="56" t="s">
        <v>76</v>
      </c>
      <c r="F656" s="73">
        <v>43.49</v>
      </c>
      <c r="G656" s="56" t="s">
        <v>1294</v>
      </c>
      <c r="H656" s="56">
        <v>320</v>
      </c>
      <c r="K656" s="56" t="s">
        <v>16</v>
      </c>
      <c r="L656" s="212">
        <f t="shared" si="36"/>
        <v>0.13590625000000001</v>
      </c>
    </row>
    <row r="657" spans="1:12" x14ac:dyDescent="0.35">
      <c r="A657" s="54">
        <f>VLOOKUP(C657, Inventory!A896:H2190, 2, FALSE)</f>
        <v>4996997</v>
      </c>
      <c r="B657" s="54" t="s">
        <v>2800</v>
      </c>
      <c r="C657" s="56" t="s">
        <v>130</v>
      </c>
      <c r="D657" s="56" t="s">
        <v>79</v>
      </c>
      <c r="E657" s="56" t="s">
        <v>96</v>
      </c>
      <c r="F657" s="73">
        <v>29.56</v>
      </c>
      <c r="G657" s="56" t="s">
        <v>1294</v>
      </c>
      <c r="H657" s="64">
        <v>213.33333333333334</v>
      </c>
      <c r="K657" s="56" t="s">
        <v>77</v>
      </c>
      <c r="L657" s="212">
        <f t="shared" si="36"/>
        <v>0.13856249999999998</v>
      </c>
    </row>
    <row r="658" spans="1:12" x14ac:dyDescent="0.35">
      <c r="A658" s="54">
        <f>VLOOKUP(C658, Inventory!A897:H2191, 2, FALSE)</f>
        <v>4996963</v>
      </c>
      <c r="B658" s="54" t="s">
        <v>2800</v>
      </c>
      <c r="C658" s="56" t="s">
        <v>131</v>
      </c>
      <c r="D658" s="56" t="s">
        <v>75</v>
      </c>
      <c r="E658" s="56" t="s">
        <v>96</v>
      </c>
      <c r="F658" s="73">
        <v>30.21</v>
      </c>
      <c r="G658" s="56" t="s">
        <v>1294</v>
      </c>
      <c r="H658" s="64">
        <v>213.33333333333334</v>
      </c>
      <c r="K658" s="56" t="s">
        <v>77</v>
      </c>
      <c r="L658" s="212">
        <f t="shared" si="36"/>
        <v>0.14160937500000001</v>
      </c>
    </row>
    <row r="659" spans="1:12" x14ac:dyDescent="0.35">
      <c r="A659" s="54" t="e">
        <f>VLOOKUP(C659, Inventory!A898:H2192, 2, FALSE)</f>
        <v>#N/A</v>
      </c>
      <c r="B659" s="54" t="s">
        <v>2800</v>
      </c>
      <c r="C659" s="56" t="s">
        <v>132</v>
      </c>
      <c r="D659" s="56" t="s">
        <v>133</v>
      </c>
      <c r="E659" s="56" t="s">
        <v>134</v>
      </c>
      <c r="F659" s="73">
        <v>40.42</v>
      </c>
      <c r="G659" s="56" t="s">
        <v>1294</v>
      </c>
      <c r="H659" s="56">
        <v>160</v>
      </c>
      <c r="K659" s="56" t="s">
        <v>16</v>
      </c>
      <c r="L659" s="212">
        <f t="shared" si="36"/>
        <v>0.25262499999999999</v>
      </c>
    </row>
    <row r="660" spans="1:12" x14ac:dyDescent="0.35">
      <c r="A660" s="54">
        <f>VLOOKUP(C660, Inventory!A899:H2193, 2, FALSE)</f>
        <v>3587490</v>
      </c>
      <c r="B660" s="54" t="s">
        <v>2800</v>
      </c>
      <c r="C660" s="56" t="s">
        <v>135</v>
      </c>
      <c r="D660" s="56" t="s">
        <v>79</v>
      </c>
      <c r="E660" s="56" t="s">
        <v>76</v>
      </c>
      <c r="F660" s="73">
        <v>99.41</v>
      </c>
      <c r="G660" s="56" t="s">
        <v>1294</v>
      </c>
      <c r="H660" s="56">
        <v>320</v>
      </c>
      <c r="K660" s="56" t="s">
        <v>16</v>
      </c>
      <c r="L660" s="212">
        <f t="shared" si="36"/>
        <v>0.31065624999999997</v>
      </c>
    </row>
    <row r="661" spans="1:12" x14ac:dyDescent="0.35">
      <c r="A661" s="54">
        <f>VLOOKUP(C661, Inventory!A900:H2194, 2, FALSE)</f>
        <v>3604006</v>
      </c>
      <c r="B661" s="54" t="s">
        <v>2800</v>
      </c>
      <c r="C661" s="56" t="s">
        <v>136</v>
      </c>
      <c r="D661" s="56" t="s">
        <v>79</v>
      </c>
      <c r="E661" s="56" t="s">
        <v>137</v>
      </c>
      <c r="F661" s="73">
        <v>4.9800000000000004</v>
      </c>
      <c r="G661" s="56" t="s">
        <v>1299</v>
      </c>
      <c r="H661" s="56">
        <v>16</v>
      </c>
      <c r="K661" s="56" t="s">
        <v>16</v>
      </c>
      <c r="L661" s="212">
        <f t="shared" si="36"/>
        <v>0.31125000000000003</v>
      </c>
    </row>
    <row r="662" spans="1:12" x14ac:dyDescent="0.35">
      <c r="A662" s="54">
        <f>VLOOKUP(C662, Inventory!A901:H2195, 2, FALSE)</f>
        <v>4996955</v>
      </c>
      <c r="B662" s="54" t="s">
        <v>2800</v>
      </c>
      <c r="C662" s="56" t="s">
        <v>138</v>
      </c>
      <c r="D662" s="56" t="s">
        <v>75</v>
      </c>
      <c r="E662" s="56" t="s">
        <v>96</v>
      </c>
      <c r="F662" s="73">
        <v>31.12</v>
      </c>
      <c r="G662" s="56" t="s">
        <v>1294</v>
      </c>
      <c r="H662" s="56">
        <v>213</v>
      </c>
      <c r="K662" s="56" t="s">
        <v>9</v>
      </c>
      <c r="L662" s="212">
        <f t="shared" si="36"/>
        <v>0.14610328638497652</v>
      </c>
    </row>
    <row r="663" spans="1:12" x14ac:dyDescent="0.35">
      <c r="A663" s="54">
        <f>VLOOKUP(C663, Inventory!A902:H2196, 2, FALSE)</f>
        <v>1000001009</v>
      </c>
      <c r="B663" s="54" t="s">
        <v>2800</v>
      </c>
      <c r="C663" s="56" t="s">
        <v>139</v>
      </c>
      <c r="D663" s="56" t="s">
        <v>140</v>
      </c>
      <c r="E663" s="56" t="s">
        <v>141</v>
      </c>
      <c r="F663" s="73">
        <v>50.64</v>
      </c>
      <c r="G663" s="56" t="s">
        <v>1294</v>
      </c>
      <c r="H663" s="56">
        <v>480</v>
      </c>
      <c r="K663" s="56" t="s">
        <v>77</v>
      </c>
      <c r="L663" s="212">
        <f t="shared" si="36"/>
        <v>0.1055</v>
      </c>
    </row>
    <row r="664" spans="1:12" x14ac:dyDescent="0.35">
      <c r="A664" s="54">
        <f>VLOOKUP(C664, Inventory!A903:H2197, 2, FALSE)</f>
        <v>9419516</v>
      </c>
      <c r="B664" s="54" t="s">
        <v>2800</v>
      </c>
      <c r="C664" s="56" t="s">
        <v>142</v>
      </c>
      <c r="D664" s="56" t="s">
        <v>79</v>
      </c>
      <c r="E664" s="56" t="s">
        <v>143</v>
      </c>
      <c r="F664" s="73">
        <v>28.36</v>
      </c>
      <c r="G664" s="56" t="s">
        <v>1294</v>
      </c>
      <c r="H664" s="56">
        <v>192</v>
      </c>
      <c r="K664" s="56" t="s">
        <v>77</v>
      </c>
      <c r="L664" s="212">
        <f t="shared" si="36"/>
        <v>0.14770833333333333</v>
      </c>
    </row>
    <row r="665" spans="1:12" x14ac:dyDescent="0.35">
      <c r="A665" s="54">
        <f>VLOOKUP(C665, Inventory!A904:H2198, 2, FALSE)</f>
        <v>6076434</v>
      </c>
      <c r="B665" s="54" t="s">
        <v>2800</v>
      </c>
      <c r="C665" s="56" t="s">
        <v>144</v>
      </c>
      <c r="D665" s="56" t="s">
        <v>120</v>
      </c>
      <c r="E665" s="56" t="s">
        <v>145</v>
      </c>
      <c r="F665" s="73">
        <v>3.72</v>
      </c>
      <c r="G665" s="56" t="s">
        <v>1299</v>
      </c>
      <c r="H665" s="56">
        <v>16</v>
      </c>
      <c r="K665" s="56" t="s">
        <v>16</v>
      </c>
      <c r="L665" s="212">
        <f t="shared" si="36"/>
        <v>0.23250000000000001</v>
      </c>
    </row>
    <row r="666" spans="1:12" x14ac:dyDescent="0.35">
      <c r="A666" s="54" t="e">
        <f>VLOOKUP(C666, Inventory!A905:H2199, 2, FALSE)</f>
        <v>#N/A</v>
      </c>
      <c r="B666" s="54" t="s">
        <v>2800</v>
      </c>
      <c r="C666" s="56" t="s">
        <v>146</v>
      </c>
      <c r="D666" s="56" t="s">
        <v>79</v>
      </c>
      <c r="E666" s="56" t="s">
        <v>76</v>
      </c>
      <c r="F666" s="73">
        <v>29.95</v>
      </c>
      <c r="G666" s="56" t="s">
        <v>1294</v>
      </c>
      <c r="H666" s="56">
        <v>320</v>
      </c>
      <c r="K666" s="56" t="s">
        <v>16</v>
      </c>
      <c r="L666" s="212">
        <f t="shared" si="36"/>
        <v>9.3593750000000003E-2</v>
      </c>
    </row>
    <row r="667" spans="1:12" x14ac:dyDescent="0.35">
      <c r="A667" s="54" t="e">
        <f>VLOOKUP(C667, Inventory!A906:H2200, 2, FALSE)</f>
        <v>#N/A</v>
      </c>
      <c r="B667" s="54" t="s">
        <v>2800</v>
      </c>
      <c r="C667" s="56" t="s">
        <v>147</v>
      </c>
      <c r="D667" s="56" t="s">
        <v>148</v>
      </c>
      <c r="E667" s="56" t="s">
        <v>149</v>
      </c>
      <c r="F667" s="73">
        <v>30.26</v>
      </c>
      <c r="G667" s="56" t="s">
        <v>1299</v>
      </c>
      <c r="H667" s="56">
        <v>16</v>
      </c>
      <c r="K667" s="56" t="s">
        <v>16</v>
      </c>
      <c r="L667" s="212">
        <f t="shared" si="36"/>
        <v>1.8912500000000001</v>
      </c>
    </row>
    <row r="668" spans="1:12" x14ac:dyDescent="0.35">
      <c r="A668" s="54">
        <f>VLOOKUP(C668, Inventory!A907:H2201, 2, FALSE)</f>
        <v>4996989</v>
      </c>
      <c r="B668" s="54" t="s">
        <v>2800</v>
      </c>
      <c r="C668" s="56" t="s">
        <v>150</v>
      </c>
      <c r="D668" s="56" t="s">
        <v>75</v>
      </c>
      <c r="E668" s="56" t="s">
        <v>96</v>
      </c>
      <c r="F668" s="73">
        <v>33.130000000000003</v>
      </c>
      <c r="G668" s="56" t="s">
        <v>1294</v>
      </c>
      <c r="H668" s="64">
        <v>213.33333333333334</v>
      </c>
      <c r="K668" s="56" t="s">
        <v>16</v>
      </c>
      <c r="L668" s="212">
        <f t="shared" si="36"/>
        <v>0.155296875</v>
      </c>
    </row>
    <row r="669" spans="1:12" x14ac:dyDescent="0.35">
      <c r="A669" s="54">
        <f>VLOOKUP(C669, Inventory!A908:H2202, 2, FALSE)</f>
        <v>1000000912</v>
      </c>
      <c r="B669" s="54" t="s">
        <v>2800</v>
      </c>
      <c r="C669" s="56" t="s">
        <v>151</v>
      </c>
      <c r="D669" s="56" t="s">
        <v>152</v>
      </c>
      <c r="E669" s="56" t="s">
        <v>153</v>
      </c>
      <c r="F669" s="73">
        <v>28.6</v>
      </c>
      <c r="G669" s="56" t="s">
        <v>9</v>
      </c>
      <c r="H669" s="56">
        <v>96</v>
      </c>
      <c r="K669" s="56" t="s">
        <v>16</v>
      </c>
      <c r="L669" s="212">
        <f t="shared" si="36"/>
        <v>0.29791666666666666</v>
      </c>
    </row>
    <row r="670" spans="1:12" ht="15" thickBot="1" x14ac:dyDescent="0.4">
      <c r="A670" s="54">
        <f>VLOOKUP(C670, Inventory!A909:H2203, 2, FALSE)</f>
        <v>1000001039</v>
      </c>
      <c r="B670" s="54" t="s">
        <v>2800</v>
      </c>
      <c r="C670" s="61" t="s">
        <v>154</v>
      </c>
      <c r="D670" s="61" t="s">
        <v>155</v>
      </c>
      <c r="E670" s="61" t="s">
        <v>156</v>
      </c>
      <c r="F670" s="74">
        <v>2.1800000000000002</v>
      </c>
      <c r="G670" s="61" t="s">
        <v>1299</v>
      </c>
      <c r="H670" s="61">
        <v>16</v>
      </c>
      <c r="K670" s="61" t="s">
        <v>16</v>
      </c>
      <c r="L670" s="212">
        <f t="shared" si="36"/>
        <v>0.13625000000000001</v>
      </c>
    </row>
    <row r="671" spans="1:12" x14ac:dyDescent="0.35">
      <c r="A671" s="54" t="e">
        <f>VLOOKUP(C671, Inventory!A910:H2204, 2, FALSE)</f>
        <v>#N/A</v>
      </c>
      <c r="B671" s="54" t="s">
        <v>2800</v>
      </c>
      <c r="C671" s="58" t="s">
        <v>157</v>
      </c>
      <c r="D671" s="58" t="s">
        <v>75</v>
      </c>
      <c r="E671" s="58" t="s">
        <v>158</v>
      </c>
      <c r="F671" s="72">
        <v>105.88</v>
      </c>
      <c r="G671" s="58" t="s">
        <v>1294</v>
      </c>
      <c r="H671" s="58">
        <v>576</v>
      </c>
      <c r="K671" s="58" t="s">
        <v>16</v>
      </c>
      <c r="L671" s="212">
        <f t="shared" si="36"/>
        <v>0.18381944444444442</v>
      </c>
    </row>
    <row r="672" spans="1:12" x14ac:dyDescent="0.35">
      <c r="A672" s="54">
        <f>VLOOKUP(C672, Inventory!A911:H2205, 2, FALSE)</f>
        <v>3742269</v>
      </c>
      <c r="B672" s="54" t="s">
        <v>2800</v>
      </c>
      <c r="C672" s="56" t="s">
        <v>159</v>
      </c>
      <c r="D672" s="56" t="s">
        <v>160</v>
      </c>
      <c r="E672" s="56" t="s">
        <v>161</v>
      </c>
      <c r="F672" s="73">
        <v>58.78</v>
      </c>
      <c r="G672" s="56" t="s">
        <v>1294</v>
      </c>
      <c r="H672" s="56">
        <v>512</v>
      </c>
      <c r="K672" s="56" t="s">
        <v>16</v>
      </c>
      <c r="L672" s="212">
        <f t="shared" si="36"/>
        <v>0.1148046875</v>
      </c>
    </row>
    <row r="673" spans="1:12" x14ac:dyDescent="0.35">
      <c r="A673" s="54" t="e">
        <f>VLOOKUP(C673, Inventory!A912:H2206, 2, FALSE)</f>
        <v>#N/A</v>
      </c>
      <c r="B673" s="54" t="s">
        <v>2800</v>
      </c>
      <c r="C673" s="56" t="s">
        <v>162</v>
      </c>
      <c r="D673" s="56" t="s">
        <v>163</v>
      </c>
      <c r="E673" s="56" t="s">
        <v>164</v>
      </c>
      <c r="F673" s="73">
        <v>24.29</v>
      </c>
      <c r="G673" s="56" t="s">
        <v>1294</v>
      </c>
      <c r="H673" s="56">
        <f>5*16</f>
        <v>80</v>
      </c>
      <c r="K673" s="56" t="s">
        <v>16</v>
      </c>
      <c r="L673" s="212">
        <f t="shared" si="36"/>
        <v>0.30362499999999998</v>
      </c>
    </row>
    <row r="674" spans="1:12" x14ac:dyDescent="0.35">
      <c r="A674" s="54">
        <f>VLOOKUP(C674, Inventory!A913:H2207, 2, FALSE)</f>
        <v>6273082</v>
      </c>
      <c r="B674" s="54" t="s">
        <v>2800</v>
      </c>
      <c r="C674" s="56" t="s">
        <v>165</v>
      </c>
      <c r="D674" s="56" t="s">
        <v>75</v>
      </c>
      <c r="E674" s="56" t="s">
        <v>166</v>
      </c>
      <c r="F674" s="73">
        <v>5.59</v>
      </c>
      <c r="G674" s="56" t="s">
        <v>1294</v>
      </c>
      <c r="H674" s="56">
        <v>256</v>
      </c>
      <c r="K674" s="56" t="s">
        <v>16</v>
      </c>
      <c r="L674" s="212">
        <f t="shared" si="36"/>
        <v>2.1835937499999999E-2</v>
      </c>
    </row>
    <row r="675" spans="1:12" x14ac:dyDescent="0.35">
      <c r="A675" s="54" t="e">
        <f>VLOOKUP(C675, Inventory!A914:H2208, 2, FALSE)</f>
        <v>#N/A</v>
      </c>
      <c r="B675" s="54" t="s">
        <v>2800</v>
      </c>
      <c r="C675" s="56" t="s">
        <v>167</v>
      </c>
      <c r="D675" s="56" t="s">
        <v>75</v>
      </c>
      <c r="E675" s="56" t="s">
        <v>168</v>
      </c>
      <c r="F675" s="73">
        <v>11.66</v>
      </c>
      <c r="G675" s="56" t="s">
        <v>1294</v>
      </c>
      <c r="H675" s="56">
        <v>384</v>
      </c>
      <c r="K675" s="56" t="s">
        <v>16</v>
      </c>
      <c r="L675" s="212">
        <f t="shared" si="36"/>
        <v>3.0364583333333334E-2</v>
      </c>
    </row>
    <row r="676" spans="1:12" x14ac:dyDescent="0.35">
      <c r="A676" s="54">
        <f>VLOOKUP(C676, Inventory!A915:H2209, 2, FALSE)</f>
        <v>3218354</v>
      </c>
      <c r="B676" s="54" t="s">
        <v>2800</v>
      </c>
      <c r="C676" s="56" t="s">
        <v>169</v>
      </c>
      <c r="D676" s="56" t="s">
        <v>75</v>
      </c>
      <c r="E676" s="56" t="s">
        <v>166</v>
      </c>
      <c r="F676" s="73">
        <v>4.66</v>
      </c>
      <c r="G676" s="56" t="s">
        <v>1294</v>
      </c>
      <c r="H676" s="56">
        <v>256</v>
      </c>
      <c r="K676" s="56" t="s">
        <v>16</v>
      </c>
      <c r="L676" s="212">
        <f t="shared" si="36"/>
        <v>1.8203125000000001E-2</v>
      </c>
    </row>
    <row r="677" spans="1:12" x14ac:dyDescent="0.35">
      <c r="A677" s="54" t="e">
        <f>VLOOKUP(C677, Inventory!A916:H2210, 2, FALSE)</f>
        <v>#N/A</v>
      </c>
      <c r="B677" s="54" t="s">
        <v>2800</v>
      </c>
      <c r="C677" s="56" t="s">
        <v>170</v>
      </c>
      <c r="D677" s="56" t="s">
        <v>75</v>
      </c>
      <c r="E677" s="56" t="s">
        <v>166</v>
      </c>
      <c r="F677" s="73">
        <v>6.86</v>
      </c>
      <c r="G677" s="56" t="s">
        <v>1294</v>
      </c>
      <c r="H677" s="56">
        <v>256</v>
      </c>
      <c r="K677" s="56" t="s">
        <v>16</v>
      </c>
      <c r="L677" s="212">
        <f t="shared" si="36"/>
        <v>2.6796875000000001E-2</v>
      </c>
    </row>
    <row r="678" spans="1:12" x14ac:dyDescent="0.35">
      <c r="A678" s="54" t="e">
        <f>VLOOKUP(C678, Inventory!A917:H2211, 2, FALSE)</f>
        <v>#N/A</v>
      </c>
      <c r="B678" s="54" t="s">
        <v>2800</v>
      </c>
      <c r="C678" s="56" t="s">
        <v>171</v>
      </c>
      <c r="D678" s="56" t="s">
        <v>172</v>
      </c>
      <c r="E678" s="56" t="s">
        <v>173</v>
      </c>
      <c r="F678" s="73">
        <v>10.42</v>
      </c>
      <c r="G678" s="56" t="s">
        <v>1294</v>
      </c>
      <c r="H678" s="56">
        <v>100</v>
      </c>
      <c r="K678" s="56" t="s">
        <v>9</v>
      </c>
      <c r="L678" s="212">
        <f t="shared" si="36"/>
        <v>0.1042</v>
      </c>
    </row>
    <row r="679" spans="1:12" x14ac:dyDescent="0.35">
      <c r="A679" s="54">
        <f>VLOOKUP(C679, Inventory!A918:H2212, 2, FALSE)</f>
        <v>1375575</v>
      </c>
      <c r="B679" s="54" t="s">
        <v>2800</v>
      </c>
      <c r="C679" s="56" t="s">
        <v>174</v>
      </c>
      <c r="D679" s="56" t="s">
        <v>75</v>
      </c>
      <c r="E679" s="56" t="s">
        <v>175</v>
      </c>
      <c r="F679" s="73">
        <v>47.99</v>
      </c>
      <c r="G679" s="56" t="s">
        <v>1294</v>
      </c>
      <c r="H679" s="56">
        <v>512</v>
      </c>
      <c r="K679" s="56" t="s">
        <v>16</v>
      </c>
      <c r="L679" s="212">
        <f t="shared" si="36"/>
        <v>9.3730468750000004E-2</v>
      </c>
    </row>
    <row r="680" spans="1:12" x14ac:dyDescent="0.35">
      <c r="A680" s="54">
        <f>VLOOKUP(C680, Inventory!A919:H2213, 2, FALSE)</f>
        <v>180638</v>
      </c>
      <c r="B680" s="54" t="s">
        <v>2800</v>
      </c>
      <c r="C680" s="56" t="s">
        <v>176</v>
      </c>
      <c r="D680" s="56" t="s">
        <v>75</v>
      </c>
      <c r="E680" s="56" t="s">
        <v>177</v>
      </c>
      <c r="F680" s="73">
        <v>40.64</v>
      </c>
      <c r="G680" s="56" t="s">
        <v>1294</v>
      </c>
      <c r="H680" s="56">
        <v>192</v>
      </c>
      <c r="K680" s="56" t="s">
        <v>16</v>
      </c>
      <c r="L680" s="212">
        <f t="shared" si="36"/>
        <v>0.21166666666666667</v>
      </c>
    </row>
    <row r="681" spans="1:12" x14ac:dyDescent="0.35">
      <c r="A681" s="54" t="e">
        <f>VLOOKUP(C681, Inventory!A920:H2214, 2, FALSE)</f>
        <v>#N/A</v>
      </c>
      <c r="B681" s="54" t="s">
        <v>2800</v>
      </c>
      <c r="C681" s="56" t="s">
        <v>178</v>
      </c>
      <c r="D681" s="56" t="s">
        <v>75</v>
      </c>
      <c r="E681" s="56" t="s">
        <v>179</v>
      </c>
      <c r="F681" s="73">
        <v>26.93</v>
      </c>
      <c r="G681" s="56" t="s">
        <v>1294</v>
      </c>
      <c r="H681" s="56">
        <v>192</v>
      </c>
      <c r="K681" s="56" t="s">
        <v>16</v>
      </c>
      <c r="L681" s="212">
        <f t="shared" si="36"/>
        <v>0.14026041666666667</v>
      </c>
    </row>
    <row r="682" spans="1:12" ht="15" thickBot="1" x14ac:dyDescent="0.4">
      <c r="A682" s="54" t="e">
        <f>VLOOKUP(C682, Inventory!A921:H2215, 2, FALSE)</f>
        <v>#N/A</v>
      </c>
      <c r="B682" s="54" t="s">
        <v>2800</v>
      </c>
      <c r="C682" s="61" t="s">
        <v>180</v>
      </c>
      <c r="D682" s="61" t="s">
        <v>75</v>
      </c>
      <c r="E682" s="61" t="s">
        <v>179</v>
      </c>
      <c r="F682" s="74">
        <v>26.93</v>
      </c>
      <c r="G682" s="61" t="s">
        <v>1294</v>
      </c>
      <c r="H682" s="61">
        <v>192</v>
      </c>
      <c r="K682" s="61" t="s">
        <v>16</v>
      </c>
      <c r="L682" s="212">
        <f t="shared" si="36"/>
        <v>0.14026041666666667</v>
      </c>
    </row>
    <row r="683" spans="1:12" x14ac:dyDescent="0.35">
      <c r="A683" s="54" t="e">
        <f>VLOOKUP(C683, Inventory!A922:H2216, 2, FALSE)</f>
        <v>#N/A</v>
      </c>
      <c r="B683" s="54" t="s">
        <v>2800</v>
      </c>
      <c r="C683" s="58" t="s">
        <v>181</v>
      </c>
      <c r="D683" s="58" t="s">
        <v>75</v>
      </c>
      <c r="E683" s="58" t="s">
        <v>182</v>
      </c>
      <c r="F683" s="72">
        <v>35.43</v>
      </c>
      <c r="G683" s="58" t="s">
        <v>1294</v>
      </c>
      <c r="H683" s="58">
        <v>400</v>
      </c>
      <c r="K683" s="58" t="s">
        <v>16</v>
      </c>
      <c r="L683" s="212">
        <f t="shared" si="36"/>
        <v>8.8575000000000001E-2</v>
      </c>
    </row>
    <row r="684" spans="1:12" x14ac:dyDescent="0.35">
      <c r="A684" s="54">
        <f>VLOOKUP(C684, Inventory!A923:H2217, 2, FALSE)</f>
        <v>759217</v>
      </c>
      <c r="B684" s="54" t="s">
        <v>2800</v>
      </c>
      <c r="C684" s="56" t="s">
        <v>183</v>
      </c>
      <c r="D684" s="56" t="s">
        <v>75</v>
      </c>
      <c r="E684" s="56" t="s">
        <v>184</v>
      </c>
      <c r="F684" s="73">
        <v>40.76</v>
      </c>
      <c r="G684" s="56" t="s">
        <v>1294</v>
      </c>
      <c r="H684" s="56">
        <v>640</v>
      </c>
      <c r="K684" s="56" t="s">
        <v>16</v>
      </c>
      <c r="L684" s="212">
        <f t="shared" si="36"/>
        <v>6.3687499999999994E-2</v>
      </c>
    </row>
    <row r="685" spans="1:12" ht="15" thickBot="1" x14ac:dyDescent="0.4">
      <c r="A685" s="54">
        <f>VLOOKUP(C685, Inventory!A924:H2218, 2, FALSE)</f>
        <v>8848087</v>
      </c>
      <c r="B685" s="54" t="s">
        <v>2800</v>
      </c>
      <c r="C685" s="61" t="s">
        <v>185</v>
      </c>
      <c r="D685" s="61" t="s">
        <v>75</v>
      </c>
      <c r="E685" s="61" t="s">
        <v>186</v>
      </c>
      <c r="F685" s="74">
        <v>39.36</v>
      </c>
      <c r="G685" s="61" t="s">
        <v>1294</v>
      </c>
      <c r="H685" s="61">
        <v>180</v>
      </c>
      <c r="K685" s="61" t="s">
        <v>9</v>
      </c>
      <c r="L685" s="212">
        <f t="shared" si="36"/>
        <v>0.21866666666666668</v>
      </c>
    </row>
    <row r="686" spans="1:12" x14ac:dyDescent="0.35">
      <c r="A686" s="54" t="e">
        <f>VLOOKUP(C686, Inventory!A925:H2219, 2, FALSE)</f>
        <v>#N/A</v>
      </c>
      <c r="B686" s="54" t="s">
        <v>2798</v>
      </c>
      <c r="C686" s="58" t="s">
        <v>6</v>
      </c>
      <c r="D686" s="58" t="s">
        <v>7</v>
      </c>
      <c r="E686" s="58" t="s">
        <v>8</v>
      </c>
      <c r="F686" s="72">
        <v>26.4</v>
      </c>
      <c r="G686" s="58" t="s">
        <v>1294</v>
      </c>
      <c r="H686" s="58">
        <v>144</v>
      </c>
      <c r="K686" s="58" t="s">
        <v>9</v>
      </c>
      <c r="L686" s="212">
        <f t="shared" si="36"/>
        <v>0.18333333333333332</v>
      </c>
    </row>
    <row r="687" spans="1:12" x14ac:dyDescent="0.35">
      <c r="A687" s="54" t="e">
        <f>VLOOKUP(C687, Inventory!A926:H2220, 2, FALSE)</f>
        <v>#N/A</v>
      </c>
      <c r="B687" s="54" t="s">
        <v>2798</v>
      </c>
      <c r="C687" s="56" t="s">
        <v>10</v>
      </c>
      <c r="D687" s="56" t="s">
        <v>11</v>
      </c>
      <c r="E687" s="56" t="s">
        <v>12</v>
      </c>
      <c r="F687" s="73">
        <v>21.12</v>
      </c>
      <c r="G687" s="56" t="s">
        <v>1294</v>
      </c>
      <c r="H687" s="56">
        <v>864</v>
      </c>
      <c r="K687" s="56" t="s">
        <v>9</v>
      </c>
      <c r="L687" s="212">
        <f t="shared" si="36"/>
        <v>2.4444444444444446E-2</v>
      </c>
    </row>
    <row r="688" spans="1:12" x14ac:dyDescent="0.35">
      <c r="A688" s="54" t="e">
        <f>VLOOKUP(C688, Inventory!A927:H2221, 2, FALSE)</f>
        <v>#N/A</v>
      </c>
      <c r="B688" s="54" t="s">
        <v>2798</v>
      </c>
      <c r="C688" s="56" t="s">
        <v>13</v>
      </c>
      <c r="D688" s="56" t="s">
        <v>11</v>
      </c>
      <c r="E688" s="56" t="s">
        <v>14</v>
      </c>
      <c r="F688" s="73" t="s">
        <v>15</v>
      </c>
      <c r="G688" s="56" t="s">
        <v>1294</v>
      </c>
      <c r="H688" s="56">
        <v>240</v>
      </c>
      <c r="K688" s="56" t="s">
        <v>16</v>
      </c>
      <c r="L688" s="211"/>
    </row>
    <row r="689" spans="1:12" x14ac:dyDescent="0.35">
      <c r="A689" s="54" t="e">
        <f>VLOOKUP(C689, Inventory!A928:H2222, 2, FALSE)</f>
        <v>#N/A</v>
      </c>
      <c r="B689" s="54" t="s">
        <v>2798</v>
      </c>
      <c r="C689" s="56" t="s">
        <v>17</v>
      </c>
      <c r="D689" s="56" t="s">
        <v>18</v>
      </c>
      <c r="E689" s="56" t="s">
        <v>19</v>
      </c>
      <c r="F689" s="73">
        <v>31.36</v>
      </c>
      <c r="G689" s="56" t="s">
        <v>1294</v>
      </c>
      <c r="H689" s="56">
        <v>30</v>
      </c>
      <c r="K689" s="56" t="s">
        <v>9</v>
      </c>
      <c r="L689" s="204">
        <v>7.0000000000000007E-2</v>
      </c>
    </row>
    <row r="690" spans="1:12" x14ac:dyDescent="0.35">
      <c r="A690" s="54" t="e">
        <f>VLOOKUP(C690, Inventory!A929:H2223, 2, FALSE)</f>
        <v>#N/A</v>
      </c>
      <c r="B690" s="54" t="s">
        <v>2798</v>
      </c>
      <c r="C690" s="56" t="s">
        <v>20</v>
      </c>
      <c r="D690" s="56" t="s">
        <v>18</v>
      </c>
      <c r="E690" s="56" t="s">
        <v>21</v>
      </c>
      <c r="F690" s="73">
        <v>16.61</v>
      </c>
      <c r="G690" s="56" t="s">
        <v>1294</v>
      </c>
      <c r="H690" s="56">
        <v>360</v>
      </c>
      <c r="K690" s="56" t="s">
        <v>9</v>
      </c>
      <c r="L690" s="204">
        <v>0.05</v>
      </c>
    </row>
    <row r="691" spans="1:12" x14ac:dyDescent="0.35">
      <c r="A691" s="54" t="e">
        <f>VLOOKUP(C691, Inventory!A930:H2224, 2, FALSE)</f>
        <v>#N/A</v>
      </c>
      <c r="B691" s="54" t="s">
        <v>2798</v>
      </c>
      <c r="C691" s="56" t="s">
        <v>22</v>
      </c>
      <c r="D691" s="56" t="s">
        <v>23</v>
      </c>
      <c r="E691" s="56" t="s">
        <v>24</v>
      </c>
      <c r="F691" s="73">
        <v>23.8</v>
      </c>
      <c r="G691" s="56" t="s">
        <v>1294</v>
      </c>
      <c r="H691" s="56">
        <v>720</v>
      </c>
      <c r="K691" s="56" t="s">
        <v>9</v>
      </c>
      <c r="L691" s="204">
        <v>0.03</v>
      </c>
    </row>
    <row r="692" spans="1:12" x14ac:dyDescent="0.35">
      <c r="A692" s="54" t="e">
        <f>VLOOKUP(C692, Inventory!A931:H2225, 2, FALSE)</f>
        <v>#N/A</v>
      </c>
      <c r="B692" s="54" t="s">
        <v>2798</v>
      </c>
      <c r="C692" s="56" t="s">
        <v>25</v>
      </c>
      <c r="D692" s="56" t="s">
        <v>18</v>
      </c>
      <c r="E692" s="56" t="s">
        <v>26</v>
      </c>
      <c r="F692" s="73">
        <v>20.59</v>
      </c>
      <c r="G692" s="56" t="s">
        <v>1294</v>
      </c>
      <c r="H692" s="56">
        <v>144</v>
      </c>
      <c r="K692" s="56" t="s">
        <v>9</v>
      </c>
      <c r="L692" s="204">
        <v>0.14000000000000001</v>
      </c>
    </row>
    <row r="693" spans="1:12" x14ac:dyDescent="0.35">
      <c r="A693" s="54" t="e">
        <f>VLOOKUP(C693, Inventory!A932:H2226, 2, FALSE)</f>
        <v>#N/A</v>
      </c>
      <c r="B693" s="54" t="s">
        <v>2798</v>
      </c>
      <c r="C693" s="56" t="s">
        <v>27</v>
      </c>
      <c r="D693" s="56" t="s">
        <v>28</v>
      </c>
      <c r="E693" s="56" t="s">
        <v>29</v>
      </c>
      <c r="F693" s="73">
        <v>15.18</v>
      </c>
      <c r="G693" s="56" t="s">
        <v>1294</v>
      </c>
      <c r="H693" s="56">
        <v>96</v>
      </c>
      <c r="K693" s="56" t="s">
        <v>9</v>
      </c>
      <c r="L693" s="204">
        <v>0.16</v>
      </c>
    </row>
    <row r="694" spans="1:12" x14ac:dyDescent="0.35">
      <c r="A694" s="54" t="e">
        <f>VLOOKUP(C694, Inventory!A933:H2227, 2, FALSE)</f>
        <v>#N/A</v>
      </c>
      <c r="B694" s="54" t="s">
        <v>2798</v>
      </c>
      <c r="C694" s="56" t="s">
        <v>30</v>
      </c>
      <c r="D694" s="56" t="s">
        <v>23</v>
      </c>
      <c r="E694" s="56" t="s">
        <v>31</v>
      </c>
      <c r="F694" s="73">
        <v>25.51</v>
      </c>
      <c r="G694" s="56" t="s">
        <v>1294</v>
      </c>
      <c r="H694" s="56">
        <v>288</v>
      </c>
      <c r="K694" s="56" t="s">
        <v>9</v>
      </c>
      <c r="L694" s="204">
        <v>0.09</v>
      </c>
    </row>
    <row r="695" spans="1:12" x14ac:dyDescent="0.35">
      <c r="A695" s="54" t="e">
        <f>VLOOKUP(C695, Inventory!A934:H2228, 2, FALSE)</f>
        <v>#N/A</v>
      </c>
      <c r="B695" s="54" t="s">
        <v>2798</v>
      </c>
      <c r="C695" s="56" t="s">
        <v>32</v>
      </c>
      <c r="D695" s="56" t="s">
        <v>18</v>
      </c>
      <c r="E695" s="56" t="s">
        <v>33</v>
      </c>
      <c r="F695" s="73">
        <v>17.100000000000001</v>
      </c>
      <c r="G695" s="56" t="s">
        <v>1294</v>
      </c>
      <c r="H695" s="56">
        <v>72</v>
      </c>
      <c r="K695" s="56" t="s">
        <v>9</v>
      </c>
      <c r="L695" s="204">
        <v>0.24</v>
      </c>
    </row>
    <row r="696" spans="1:12" x14ac:dyDescent="0.35">
      <c r="A696" s="54">
        <f>VLOOKUP(C696, Inventory!A935:H2229, 2, FALSE)</f>
        <v>7234601</v>
      </c>
      <c r="B696" s="54" t="s">
        <v>2798</v>
      </c>
      <c r="C696" s="56" t="s">
        <v>34</v>
      </c>
      <c r="D696" s="56" t="s">
        <v>35</v>
      </c>
      <c r="E696" s="56" t="s">
        <v>33</v>
      </c>
      <c r="F696" s="73">
        <v>24.95</v>
      </c>
      <c r="G696" s="56" t="s">
        <v>1294</v>
      </c>
      <c r="H696" s="56">
        <v>72</v>
      </c>
      <c r="K696" s="56" t="s">
        <v>9</v>
      </c>
      <c r="L696" s="204">
        <v>0.35</v>
      </c>
    </row>
    <row r="697" spans="1:12" x14ac:dyDescent="0.35">
      <c r="A697" s="54" t="e">
        <f>VLOOKUP(C697, Inventory!A936:H2230, 2, FALSE)</f>
        <v>#N/A</v>
      </c>
      <c r="B697" s="54" t="s">
        <v>2798</v>
      </c>
      <c r="C697" s="56" t="s">
        <v>36</v>
      </c>
      <c r="D697" s="56" t="s">
        <v>37</v>
      </c>
      <c r="E697" s="56" t="s">
        <v>33</v>
      </c>
      <c r="F697" s="73" t="s">
        <v>38</v>
      </c>
      <c r="G697" s="56" t="s">
        <v>1294</v>
      </c>
      <c r="H697" s="56">
        <v>72</v>
      </c>
      <c r="K697" s="56" t="s">
        <v>9</v>
      </c>
      <c r="L697" s="211"/>
    </row>
    <row r="698" spans="1:12" ht="15" thickBot="1" x14ac:dyDescent="0.4">
      <c r="A698" s="54">
        <f>VLOOKUP(C698, Inventory!A937:H2231, 2, FALSE)</f>
        <v>9207849</v>
      </c>
      <c r="B698" s="54" t="s">
        <v>2798</v>
      </c>
      <c r="C698" s="63" t="s">
        <v>39</v>
      </c>
      <c r="D698" s="63" t="s">
        <v>35</v>
      </c>
      <c r="E698" s="63" t="s">
        <v>33</v>
      </c>
      <c r="F698" s="77">
        <v>23.15</v>
      </c>
      <c r="G698" s="63" t="s">
        <v>1294</v>
      </c>
      <c r="H698" s="63">
        <v>72</v>
      </c>
      <c r="K698" s="63" t="s">
        <v>9</v>
      </c>
      <c r="L698" s="206">
        <v>0.32</v>
      </c>
    </row>
    <row r="699" spans="1:12" x14ac:dyDescent="0.35">
      <c r="A699" s="54" t="e">
        <f>VLOOKUP(C699, Inventory!A938:H2232, 2, FALSE)</f>
        <v>#N/A</v>
      </c>
      <c r="B699" s="54" t="s">
        <v>2798</v>
      </c>
      <c r="C699" s="48" t="s">
        <v>40</v>
      </c>
      <c r="D699" s="48" t="s">
        <v>41</v>
      </c>
      <c r="E699" s="58">
        <v>6</v>
      </c>
      <c r="F699" s="72">
        <v>3.02</v>
      </c>
      <c r="G699" s="58" t="s">
        <v>1296</v>
      </c>
      <c r="H699" s="58">
        <v>6</v>
      </c>
      <c r="K699" s="48" t="s">
        <v>9</v>
      </c>
      <c r="L699" s="208" t="e">
        <f>H699/J699</f>
        <v>#DIV/0!</v>
      </c>
    </row>
    <row r="700" spans="1:12" x14ac:dyDescent="0.35">
      <c r="A700" s="54" t="e">
        <f>VLOOKUP(C700, Inventory!A939:H2233, 2, FALSE)</f>
        <v>#N/A</v>
      </c>
      <c r="B700" s="54" t="s">
        <v>2798</v>
      </c>
      <c r="C700" s="46" t="s">
        <v>42</v>
      </c>
      <c r="D700" s="56" t="s">
        <v>43</v>
      </c>
      <c r="E700" s="56">
        <v>6</v>
      </c>
      <c r="F700" s="73">
        <v>2.09</v>
      </c>
      <c r="G700" s="56" t="s">
        <v>1296</v>
      </c>
      <c r="H700" s="56">
        <v>6</v>
      </c>
      <c r="K700" s="46" t="s">
        <v>9</v>
      </c>
      <c r="L700" s="204" t="e">
        <f t="shared" ref="L700:L725" si="37">H700/J700</f>
        <v>#DIV/0!</v>
      </c>
    </row>
    <row r="701" spans="1:12" x14ac:dyDescent="0.35">
      <c r="A701" s="54" t="e">
        <f>VLOOKUP(C701, Inventory!A940:H2234, 2, FALSE)</f>
        <v>#N/A</v>
      </c>
      <c r="B701" s="54" t="s">
        <v>2798</v>
      </c>
      <c r="C701" s="46" t="s">
        <v>44</v>
      </c>
      <c r="D701" s="56" t="s">
        <v>43</v>
      </c>
      <c r="E701" s="56">
        <v>6</v>
      </c>
      <c r="F701" s="73">
        <v>2.09</v>
      </c>
      <c r="G701" s="56" t="s">
        <v>1296</v>
      </c>
      <c r="H701" s="56">
        <v>6</v>
      </c>
      <c r="K701" s="46" t="s">
        <v>9</v>
      </c>
      <c r="L701" s="204" t="e">
        <f t="shared" si="37"/>
        <v>#DIV/0!</v>
      </c>
    </row>
    <row r="702" spans="1:12" x14ac:dyDescent="0.35">
      <c r="A702" s="54" t="e">
        <f>VLOOKUP(C702, Inventory!A941:H2235, 2, FALSE)</f>
        <v>#N/A</v>
      </c>
      <c r="B702" s="54" t="s">
        <v>2798</v>
      </c>
      <c r="C702" s="46" t="s">
        <v>45</v>
      </c>
      <c r="D702" s="56" t="s">
        <v>43</v>
      </c>
      <c r="E702" s="56">
        <v>6</v>
      </c>
      <c r="F702" s="73">
        <v>2.09</v>
      </c>
      <c r="G702" s="56" t="s">
        <v>1296</v>
      </c>
      <c r="H702" s="56">
        <v>6</v>
      </c>
      <c r="K702" s="46" t="s">
        <v>9</v>
      </c>
      <c r="L702" s="204" t="e">
        <f t="shared" si="37"/>
        <v>#DIV/0!</v>
      </c>
    </row>
    <row r="703" spans="1:12" x14ac:dyDescent="0.35">
      <c r="A703" s="54" t="e">
        <f>VLOOKUP(C703, Inventory!A942:H2236, 2, FALSE)</f>
        <v>#N/A</v>
      </c>
      <c r="B703" s="54" t="s">
        <v>2798</v>
      </c>
      <c r="C703" s="46" t="s">
        <v>46</v>
      </c>
      <c r="D703" s="56" t="s">
        <v>43</v>
      </c>
      <c r="E703" s="56">
        <v>6</v>
      </c>
      <c r="F703" s="73">
        <v>2.09</v>
      </c>
      <c r="G703" s="56" t="s">
        <v>1296</v>
      </c>
      <c r="H703" s="56">
        <v>6</v>
      </c>
      <c r="K703" s="46" t="s">
        <v>9</v>
      </c>
      <c r="L703" s="204" t="e">
        <f t="shared" si="37"/>
        <v>#DIV/0!</v>
      </c>
    </row>
    <row r="704" spans="1:12" x14ac:dyDescent="0.35">
      <c r="A704" s="54" t="e">
        <f>VLOOKUP(C704, Inventory!A943:H2237, 2, FALSE)</f>
        <v>#N/A</v>
      </c>
      <c r="B704" s="54" t="s">
        <v>2798</v>
      </c>
      <c r="C704" s="46" t="s">
        <v>47</v>
      </c>
      <c r="D704" s="56" t="s">
        <v>41</v>
      </c>
      <c r="E704" s="56">
        <v>8</v>
      </c>
      <c r="F704" s="73">
        <v>4.1399999999999997</v>
      </c>
      <c r="G704" s="56" t="s">
        <v>1296</v>
      </c>
      <c r="H704" s="56">
        <v>8</v>
      </c>
      <c r="K704" s="46" t="s">
        <v>9</v>
      </c>
      <c r="L704" s="204" t="e">
        <f t="shared" si="37"/>
        <v>#DIV/0!</v>
      </c>
    </row>
    <row r="705" spans="1:12" x14ac:dyDescent="0.35">
      <c r="A705" s="54" t="e">
        <f>VLOOKUP(C705, Inventory!A944:H2238, 2, FALSE)</f>
        <v>#N/A</v>
      </c>
      <c r="B705" s="54" t="s">
        <v>2798</v>
      </c>
      <c r="C705" s="46" t="s">
        <v>48</v>
      </c>
      <c r="D705" s="56" t="s">
        <v>49</v>
      </c>
      <c r="E705" s="56">
        <v>17</v>
      </c>
      <c r="F705" s="73">
        <v>2.74</v>
      </c>
      <c r="G705" s="56" t="s">
        <v>1296</v>
      </c>
      <c r="H705" s="56">
        <v>17</v>
      </c>
      <c r="K705" s="46" t="s">
        <v>9</v>
      </c>
      <c r="L705" s="204" t="e">
        <f t="shared" si="37"/>
        <v>#DIV/0!</v>
      </c>
    </row>
    <row r="706" spans="1:12" x14ac:dyDescent="0.35">
      <c r="A706" s="54" t="e">
        <f>VLOOKUP(C706, Inventory!A945:H2239, 2, FALSE)</f>
        <v>#N/A</v>
      </c>
      <c r="B706" s="54" t="s">
        <v>2798</v>
      </c>
      <c r="C706" s="46" t="s">
        <v>50</v>
      </c>
      <c r="D706" s="56" t="s">
        <v>41</v>
      </c>
      <c r="E706" s="56">
        <v>12</v>
      </c>
      <c r="F706" s="73">
        <v>4.6500000000000004</v>
      </c>
      <c r="G706" s="56" t="s">
        <v>1296</v>
      </c>
      <c r="H706" s="56">
        <v>12</v>
      </c>
      <c r="K706" s="46" t="s">
        <v>9</v>
      </c>
      <c r="L706" s="204" t="e">
        <f t="shared" si="37"/>
        <v>#DIV/0!</v>
      </c>
    </row>
    <row r="707" spans="1:12" x14ac:dyDescent="0.35">
      <c r="A707" s="54" t="e">
        <f>VLOOKUP(C707, Inventory!A946:H2240, 2, FALSE)</f>
        <v>#N/A</v>
      </c>
      <c r="B707" s="54" t="s">
        <v>2798</v>
      </c>
      <c r="C707" s="46" t="s">
        <v>51</v>
      </c>
      <c r="D707" s="56" t="s">
        <v>49</v>
      </c>
      <c r="E707" s="56">
        <v>10</v>
      </c>
      <c r="F707" s="73">
        <v>2.12</v>
      </c>
      <c r="G707" s="56" t="s">
        <v>1296</v>
      </c>
      <c r="H707" s="56">
        <v>10</v>
      </c>
      <c r="K707" s="46" t="s">
        <v>9</v>
      </c>
      <c r="L707" s="204" t="e">
        <f t="shared" si="37"/>
        <v>#DIV/0!</v>
      </c>
    </row>
    <row r="708" spans="1:12" x14ac:dyDescent="0.35">
      <c r="A708" s="54" t="e">
        <f>VLOOKUP(C708, Inventory!A947:H2241, 2, FALSE)</f>
        <v>#N/A</v>
      </c>
      <c r="B708" s="54" t="s">
        <v>2798</v>
      </c>
      <c r="C708" s="46" t="s">
        <v>52</v>
      </c>
      <c r="D708" s="56" t="s">
        <v>49</v>
      </c>
      <c r="E708" s="56">
        <v>17</v>
      </c>
      <c r="F708" s="73">
        <v>2.74</v>
      </c>
      <c r="G708" s="56" t="s">
        <v>1296</v>
      </c>
      <c r="H708" s="56">
        <v>17</v>
      </c>
      <c r="K708" s="46" t="s">
        <v>9</v>
      </c>
      <c r="L708" s="204" t="e">
        <f t="shared" si="37"/>
        <v>#DIV/0!</v>
      </c>
    </row>
    <row r="709" spans="1:12" x14ac:dyDescent="0.35">
      <c r="A709" s="54" t="e">
        <f>VLOOKUP(C709, Inventory!A948:H2242, 2, FALSE)</f>
        <v>#N/A</v>
      </c>
      <c r="B709" s="54" t="s">
        <v>2798</v>
      </c>
      <c r="C709" s="46" t="s">
        <v>53</v>
      </c>
      <c r="D709" s="56" t="s">
        <v>49</v>
      </c>
      <c r="E709" s="56">
        <v>12</v>
      </c>
      <c r="F709" s="73">
        <v>3.58</v>
      </c>
      <c r="G709" s="56" t="s">
        <v>1296</v>
      </c>
      <c r="H709" s="56">
        <v>12</v>
      </c>
      <c r="K709" s="46" t="s">
        <v>9</v>
      </c>
      <c r="L709" s="204" t="e">
        <f t="shared" si="37"/>
        <v>#DIV/0!</v>
      </c>
    </row>
    <row r="710" spans="1:12" x14ac:dyDescent="0.35">
      <c r="A710" s="54" t="e">
        <f>VLOOKUP(C710, Inventory!A949:H2243, 2, FALSE)</f>
        <v>#N/A</v>
      </c>
      <c r="B710" s="54" t="s">
        <v>2798</v>
      </c>
      <c r="C710" s="46" t="s">
        <v>54</v>
      </c>
      <c r="D710" s="56" t="s">
        <v>41</v>
      </c>
      <c r="E710" s="56">
        <v>6</v>
      </c>
      <c r="F710" s="73">
        <v>2.86</v>
      </c>
      <c r="G710" s="56" t="s">
        <v>1296</v>
      </c>
      <c r="H710" s="56">
        <v>6</v>
      </c>
      <c r="K710" s="46" t="s">
        <v>9</v>
      </c>
      <c r="L710" s="204" t="e">
        <f t="shared" si="37"/>
        <v>#DIV/0!</v>
      </c>
    </row>
    <row r="711" spans="1:12" x14ac:dyDescent="0.35">
      <c r="A711" s="54" t="e">
        <f>VLOOKUP(C711, Inventory!A950:H2244, 2, FALSE)</f>
        <v>#N/A</v>
      </c>
      <c r="B711" s="54" t="s">
        <v>2798</v>
      </c>
      <c r="C711" s="46" t="s">
        <v>55</v>
      </c>
      <c r="D711" s="56" t="s">
        <v>49</v>
      </c>
      <c r="E711" s="56">
        <v>18</v>
      </c>
      <c r="F711" s="73">
        <v>5.39</v>
      </c>
      <c r="G711" s="56" t="s">
        <v>1296</v>
      </c>
      <c r="H711" s="56">
        <v>18</v>
      </c>
      <c r="K711" s="46" t="s">
        <v>9</v>
      </c>
      <c r="L711" s="204" t="e">
        <f t="shared" si="37"/>
        <v>#DIV/0!</v>
      </c>
    </row>
    <row r="712" spans="1:12" x14ac:dyDescent="0.35">
      <c r="A712" s="54" t="e">
        <f>VLOOKUP(C712, Inventory!A951:H2245, 2, FALSE)</f>
        <v>#N/A</v>
      </c>
      <c r="B712" s="54" t="s">
        <v>2798</v>
      </c>
      <c r="C712" s="46" t="s">
        <v>56</v>
      </c>
      <c r="D712" s="56" t="s">
        <v>49</v>
      </c>
      <c r="E712" s="56">
        <v>12</v>
      </c>
      <c r="F712" s="73">
        <v>2.09</v>
      </c>
      <c r="G712" s="56" t="s">
        <v>1296</v>
      </c>
      <c r="H712" s="56">
        <v>12</v>
      </c>
      <c r="K712" s="46" t="s">
        <v>9</v>
      </c>
      <c r="L712" s="204" t="e">
        <f t="shared" si="37"/>
        <v>#DIV/0!</v>
      </c>
    </row>
    <row r="713" spans="1:12" x14ac:dyDescent="0.35">
      <c r="A713" s="54" t="e">
        <f>VLOOKUP(C713, Inventory!A952:H2246, 2, FALSE)</f>
        <v>#N/A</v>
      </c>
      <c r="B713" s="54" t="s">
        <v>2798</v>
      </c>
      <c r="C713" s="46" t="s">
        <v>57</v>
      </c>
      <c r="D713" s="56" t="s">
        <v>41</v>
      </c>
      <c r="E713" s="56">
        <v>12</v>
      </c>
      <c r="F713" s="73">
        <v>2.66</v>
      </c>
      <c r="G713" s="56" t="s">
        <v>1296</v>
      </c>
      <c r="H713" s="56">
        <v>12</v>
      </c>
      <c r="K713" s="46" t="s">
        <v>9</v>
      </c>
      <c r="L713" s="204" t="e">
        <f t="shared" si="37"/>
        <v>#DIV/0!</v>
      </c>
    </row>
    <row r="714" spans="1:12" x14ac:dyDescent="0.35">
      <c r="A714" s="54" t="e">
        <f>VLOOKUP(C714, Inventory!A953:H2247, 2, FALSE)</f>
        <v>#N/A</v>
      </c>
      <c r="B714" s="54" t="s">
        <v>2798</v>
      </c>
      <c r="C714" s="46" t="s">
        <v>58</v>
      </c>
      <c r="D714" s="56" t="s">
        <v>41</v>
      </c>
      <c r="E714" s="56">
        <v>12</v>
      </c>
      <c r="F714" s="73">
        <v>12.76</v>
      </c>
      <c r="G714" s="56" t="s">
        <v>1296</v>
      </c>
      <c r="H714" s="56">
        <v>12</v>
      </c>
      <c r="K714" s="46" t="s">
        <v>9</v>
      </c>
      <c r="L714" s="204" t="e">
        <f t="shared" si="37"/>
        <v>#DIV/0!</v>
      </c>
    </row>
    <row r="715" spans="1:12" x14ac:dyDescent="0.35">
      <c r="A715" s="54" t="e">
        <f>VLOOKUP(C715, Inventory!A954:H2248, 2, FALSE)</f>
        <v>#N/A</v>
      </c>
      <c r="B715" s="54" t="s">
        <v>2798</v>
      </c>
      <c r="C715" s="46" t="s">
        <v>59</v>
      </c>
      <c r="D715" s="56" t="s">
        <v>60</v>
      </c>
      <c r="E715" s="56">
        <v>6</v>
      </c>
      <c r="F715" s="73">
        <v>4.42</v>
      </c>
      <c r="G715" s="56" t="s">
        <v>1296</v>
      </c>
      <c r="H715" s="56">
        <v>6</v>
      </c>
      <c r="K715" s="46" t="s">
        <v>9</v>
      </c>
      <c r="L715" s="204" t="e">
        <f t="shared" si="37"/>
        <v>#DIV/0!</v>
      </c>
    </row>
    <row r="716" spans="1:12" x14ac:dyDescent="0.35">
      <c r="A716" s="54" t="e">
        <f>VLOOKUP(C716, Inventory!A955:H2249, 2, FALSE)</f>
        <v>#N/A</v>
      </c>
      <c r="B716" s="54" t="s">
        <v>2798</v>
      </c>
      <c r="C716" s="46" t="s">
        <v>61</v>
      </c>
      <c r="D716" s="56" t="s">
        <v>49</v>
      </c>
      <c r="E716" s="56">
        <v>17</v>
      </c>
      <c r="F716" s="73">
        <v>3.59</v>
      </c>
      <c r="G716" s="56" t="s">
        <v>1296</v>
      </c>
      <c r="H716" s="56">
        <v>17</v>
      </c>
      <c r="K716" s="46" t="s">
        <v>9</v>
      </c>
      <c r="L716" s="204" t="e">
        <f t="shared" si="37"/>
        <v>#DIV/0!</v>
      </c>
    </row>
    <row r="717" spans="1:12" x14ac:dyDescent="0.35">
      <c r="A717" s="54" t="e">
        <f>VLOOKUP(C717, Inventory!A956:H2250, 2, FALSE)</f>
        <v>#N/A</v>
      </c>
      <c r="B717" s="54" t="s">
        <v>2798</v>
      </c>
      <c r="C717" s="46" t="s">
        <v>62</v>
      </c>
      <c r="D717" s="56" t="s">
        <v>41</v>
      </c>
      <c r="E717" s="56">
        <v>18</v>
      </c>
      <c r="F717" s="73">
        <v>2.74</v>
      </c>
      <c r="G717" s="56" t="s">
        <v>1296</v>
      </c>
      <c r="H717" s="56">
        <v>18</v>
      </c>
      <c r="K717" s="46" t="s">
        <v>9</v>
      </c>
      <c r="L717" s="204" t="e">
        <f t="shared" si="37"/>
        <v>#DIV/0!</v>
      </c>
    </row>
    <row r="718" spans="1:12" x14ac:dyDescent="0.35">
      <c r="A718" s="54" t="e">
        <f>VLOOKUP(C718, Inventory!A957:H2251, 2, FALSE)</f>
        <v>#N/A</v>
      </c>
      <c r="B718" s="54" t="s">
        <v>2798</v>
      </c>
      <c r="C718" s="46" t="s">
        <v>63</v>
      </c>
      <c r="D718" s="56" t="s">
        <v>43</v>
      </c>
      <c r="E718" s="56">
        <v>12</v>
      </c>
      <c r="F718" s="73">
        <v>3.07</v>
      </c>
      <c r="G718" s="56" t="s">
        <v>1296</v>
      </c>
      <c r="H718" s="56">
        <v>12</v>
      </c>
      <c r="K718" s="46" t="s">
        <v>9</v>
      </c>
      <c r="L718" s="204" t="e">
        <f t="shared" si="37"/>
        <v>#DIV/0!</v>
      </c>
    </row>
    <row r="719" spans="1:12" x14ac:dyDescent="0.35">
      <c r="A719" s="54" t="e">
        <f>VLOOKUP(C719, Inventory!A958:H2252, 2, FALSE)</f>
        <v>#N/A</v>
      </c>
      <c r="B719" s="54" t="s">
        <v>2798</v>
      </c>
      <c r="C719" s="46" t="s">
        <v>64</v>
      </c>
      <c r="D719" s="56" t="s">
        <v>43</v>
      </c>
      <c r="E719" s="56">
        <v>12</v>
      </c>
      <c r="F719" s="73">
        <v>3.07</v>
      </c>
      <c r="G719" s="56" t="s">
        <v>1296</v>
      </c>
      <c r="H719" s="56">
        <v>12</v>
      </c>
      <c r="K719" s="46" t="s">
        <v>9</v>
      </c>
      <c r="L719" s="204" t="e">
        <f t="shared" si="37"/>
        <v>#DIV/0!</v>
      </c>
    </row>
    <row r="720" spans="1:12" x14ac:dyDescent="0.35">
      <c r="A720" s="54" t="e">
        <f>VLOOKUP(C720, Inventory!A959:H2253, 2, FALSE)</f>
        <v>#N/A</v>
      </c>
      <c r="B720" s="54" t="s">
        <v>2798</v>
      </c>
      <c r="C720" s="46" t="s">
        <v>65</v>
      </c>
      <c r="D720" s="56"/>
      <c r="E720" s="56">
        <v>17</v>
      </c>
      <c r="F720" s="73">
        <v>2.86</v>
      </c>
      <c r="G720" s="56" t="s">
        <v>1296</v>
      </c>
      <c r="H720" s="56">
        <v>17</v>
      </c>
      <c r="K720" s="46" t="s">
        <v>9</v>
      </c>
      <c r="L720" s="204" t="e">
        <f t="shared" si="37"/>
        <v>#DIV/0!</v>
      </c>
    </row>
    <row r="721" spans="1:12" x14ac:dyDescent="0.35">
      <c r="A721" s="54" t="e">
        <f>VLOOKUP(C721, Inventory!A960:H2254, 2, FALSE)</f>
        <v>#N/A</v>
      </c>
      <c r="B721" s="54" t="s">
        <v>2798</v>
      </c>
      <c r="C721" s="46" t="s">
        <v>66</v>
      </c>
      <c r="D721" s="56" t="s">
        <v>49</v>
      </c>
      <c r="E721" s="56">
        <v>8</v>
      </c>
      <c r="F721" s="73">
        <v>5.75</v>
      </c>
      <c r="G721" s="56" t="s">
        <v>1296</v>
      </c>
      <c r="H721" s="56">
        <v>8</v>
      </c>
      <c r="K721" s="46" t="s">
        <v>9</v>
      </c>
      <c r="L721" s="204" t="e">
        <f t="shared" si="37"/>
        <v>#DIV/0!</v>
      </c>
    </row>
    <row r="722" spans="1:12" x14ac:dyDescent="0.35">
      <c r="A722" s="54" t="e">
        <f>VLOOKUP(C722, Inventory!A961:H2255, 2, FALSE)</f>
        <v>#N/A</v>
      </c>
      <c r="B722" s="54" t="s">
        <v>2798</v>
      </c>
      <c r="C722" s="46" t="s">
        <v>67</v>
      </c>
      <c r="D722" s="56" t="s">
        <v>41</v>
      </c>
      <c r="E722" s="56"/>
      <c r="F722" s="73">
        <v>2.98</v>
      </c>
      <c r="G722" s="56" t="s">
        <v>1296</v>
      </c>
      <c r="H722" s="56"/>
      <c r="K722" s="46" t="s">
        <v>9</v>
      </c>
      <c r="L722" s="211" t="e">
        <f t="shared" si="37"/>
        <v>#DIV/0!</v>
      </c>
    </row>
    <row r="723" spans="1:12" x14ac:dyDescent="0.35">
      <c r="A723" s="54" t="e">
        <f>VLOOKUP(C723, Inventory!A962:H2256, 2, FALSE)</f>
        <v>#N/A</v>
      </c>
      <c r="B723" s="54" t="s">
        <v>2798</v>
      </c>
      <c r="C723" s="46" t="s">
        <v>68</v>
      </c>
      <c r="D723" s="56" t="s">
        <v>49</v>
      </c>
      <c r="E723" s="56">
        <v>17</v>
      </c>
      <c r="F723" s="73">
        <v>2.74</v>
      </c>
      <c r="G723" s="56" t="s">
        <v>1296</v>
      </c>
      <c r="H723" s="56">
        <v>17</v>
      </c>
      <c r="K723" s="46" t="s">
        <v>9</v>
      </c>
      <c r="L723" s="204" t="e">
        <f t="shared" si="37"/>
        <v>#DIV/0!</v>
      </c>
    </row>
    <row r="724" spans="1:12" x14ac:dyDescent="0.35">
      <c r="A724" s="54" t="e">
        <f>VLOOKUP(C724, Inventory!A963:H2257, 2, FALSE)</f>
        <v>#N/A</v>
      </c>
      <c r="B724" s="54" t="s">
        <v>2798</v>
      </c>
      <c r="C724" s="46" t="s">
        <v>69</v>
      </c>
      <c r="D724" s="56"/>
      <c r="E724" s="56">
        <v>6</v>
      </c>
      <c r="F724" s="73">
        <v>3.59</v>
      </c>
      <c r="G724" s="56" t="s">
        <v>1296</v>
      </c>
      <c r="H724" s="56">
        <v>6</v>
      </c>
      <c r="K724" s="46" t="s">
        <v>9</v>
      </c>
      <c r="L724" s="204" t="e">
        <f t="shared" si="37"/>
        <v>#DIV/0!</v>
      </c>
    </row>
    <row r="725" spans="1:12" ht="15" thickBot="1" x14ac:dyDescent="0.4">
      <c r="A725" s="54" t="e">
        <f>VLOOKUP(C725, Inventory!A964:H2258, 2, FALSE)</f>
        <v>#N/A</v>
      </c>
      <c r="B725" s="54" t="s">
        <v>2798</v>
      </c>
      <c r="C725" s="51" t="s">
        <v>70</v>
      </c>
      <c r="D725" s="61" t="s">
        <v>49</v>
      </c>
      <c r="E725" s="61">
        <v>18</v>
      </c>
      <c r="F725" s="74">
        <v>3.08</v>
      </c>
      <c r="G725" s="61" t="s">
        <v>1296</v>
      </c>
      <c r="H725" s="61">
        <v>18</v>
      </c>
      <c r="K725" s="51" t="s">
        <v>9</v>
      </c>
      <c r="L725" s="207" t="e">
        <f t="shared" si="37"/>
        <v>#DIV/0!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B1:J41"/>
  <sheetViews>
    <sheetView topLeftCell="C1" workbookViewId="0">
      <selection activeCell="J41" sqref="I2:J41"/>
    </sheetView>
  </sheetViews>
  <sheetFormatPr defaultRowHeight="14.5" x14ac:dyDescent="0.35"/>
  <cols>
    <col min="2" max="2" width="12" customWidth="1"/>
    <col min="3" max="3" width="68.26953125" customWidth="1"/>
    <col min="4" max="4" width="30.54296875" customWidth="1"/>
    <col min="10" max="10" width="8.7265625" style="44"/>
  </cols>
  <sheetData>
    <row r="1" spans="2:10" ht="15" thickBot="1" x14ac:dyDescent="0.4">
      <c r="B1" s="1" t="s">
        <v>1291</v>
      </c>
      <c r="C1" s="1" t="s">
        <v>0</v>
      </c>
      <c r="D1" s="1" t="s">
        <v>1</v>
      </c>
      <c r="E1" s="1" t="s">
        <v>2</v>
      </c>
      <c r="F1" s="52" t="s">
        <v>3</v>
      </c>
      <c r="G1" s="1" t="s">
        <v>4</v>
      </c>
      <c r="H1" s="1" t="s">
        <v>1292</v>
      </c>
      <c r="I1" s="1" t="s">
        <v>4</v>
      </c>
      <c r="J1" s="52" t="s">
        <v>5</v>
      </c>
    </row>
    <row r="2" spans="2:10" x14ac:dyDescent="0.35">
      <c r="B2" s="57" t="s">
        <v>1293</v>
      </c>
      <c r="C2" s="58" t="s">
        <v>6</v>
      </c>
      <c r="D2" s="58" t="s">
        <v>7</v>
      </c>
      <c r="E2" s="58" t="s">
        <v>8</v>
      </c>
      <c r="F2" s="72">
        <v>26.4</v>
      </c>
      <c r="G2" s="58" t="s">
        <v>1294</v>
      </c>
      <c r="H2" s="58">
        <v>144</v>
      </c>
      <c r="I2" s="58" t="s">
        <v>9</v>
      </c>
      <c r="J2" s="75">
        <v>0.18</v>
      </c>
    </row>
    <row r="3" spans="2:10" x14ac:dyDescent="0.35">
      <c r="B3" s="59" t="s">
        <v>1293</v>
      </c>
      <c r="C3" s="56" t="s">
        <v>10</v>
      </c>
      <c r="D3" s="56" t="s">
        <v>11</v>
      </c>
      <c r="E3" s="56" t="s">
        <v>12</v>
      </c>
      <c r="F3" s="73">
        <v>21.12</v>
      </c>
      <c r="G3" s="56" t="s">
        <v>1294</v>
      </c>
      <c r="H3" s="56">
        <v>864</v>
      </c>
      <c r="I3" s="56" t="s">
        <v>9</v>
      </c>
      <c r="J3" s="76">
        <v>0.02</v>
      </c>
    </row>
    <row r="4" spans="2:10" x14ac:dyDescent="0.35">
      <c r="B4" s="59" t="s">
        <v>1293</v>
      </c>
      <c r="C4" s="56" t="s">
        <v>13</v>
      </c>
      <c r="D4" s="56" t="s">
        <v>11</v>
      </c>
      <c r="E4" s="56" t="s">
        <v>14</v>
      </c>
      <c r="F4" s="73" t="s">
        <v>15</v>
      </c>
      <c r="G4" s="56" t="s">
        <v>1294</v>
      </c>
      <c r="H4" s="56">
        <v>240</v>
      </c>
      <c r="I4" s="56" t="s">
        <v>16</v>
      </c>
      <c r="J4" s="99"/>
    </row>
    <row r="5" spans="2:10" x14ac:dyDescent="0.35">
      <c r="B5" s="59" t="s">
        <v>1293</v>
      </c>
      <c r="C5" s="56" t="s">
        <v>17</v>
      </c>
      <c r="D5" s="56" t="s">
        <v>18</v>
      </c>
      <c r="E5" s="56" t="s">
        <v>19</v>
      </c>
      <c r="F5" s="73">
        <v>31.36</v>
      </c>
      <c r="G5" s="56" t="s">
        <v>1294</v>
      </c>
      <c r="H5" s="56">
        <v>30</v>
      </c>
      <c r="I5" s="56" t="s">
        <v>9</v>
      </c>
      <c r="J5" s="76">
        <v>7.0000000000000007E-2</v>
      </c>
    </row>
    <row r="6" spans="2:10" x14ac:dyDescent="0.35">
      <c r="B6" s="59" t="s">
        <v>1293</v>
      </c>
      <c r="C6" s="56" t="s">
        <v>20</v>
      </c>
      <c r="D6" s="56" t="s">
        <v>18</v>
      </c>
      <c r="E6" s="56" t="s">
        <v>21</v>
      </c>
      <c r="F6" s="73">
        <v>16.61</v>
      </c>
      <c r="G6" s="56" t="s">
        <v>1294</v>
      </c>
      <c r="H6" s="56">
        <v>360</v>
      </c>
      <c r="I6" s="56" t="s">
        <v>9</v>
      </c>
      <c r="J6" s="76">
        <v>0.05</v>
      </c>
    </row>
    <row r="7" spans="2:10" x14ac:dyDescent="0.35">
      <c r="B7" s="59" t="s">
        <v>1293</v>
      </c>
      <c r="C7" s="56" t="s">
        <v>22</v>
      </c>
      <c r="D7" s="56" t="s">
        <v>23</v>
      </c>
      <c r="E7" s="56" t="s">
        <v>24</v>
      </c>
      <c r="F7" s="73">
        <v>23.8</v>
      </c>
      <c r="G7" s="56" t="s">
        <v>1294</v>
      </c>
      <c r="H7" s="56">
        <v>720</v>
      </c>
      <c r="I7" s="56" t="s">
        <v>9</v>
      </c>
      <c r="J7" s="76">
        <v>0.03</v>
      </c>
    </row>
    <row r="8" spans="2:10" x14ac:dyDescent="0.35">
      <c r="B8" s="59" t="s">
        <v>1293</v>
      </c>
      <c r="C8" s="56" t="s">
        <v>25</v>
      </c>
      <c r="D8" s="56" t="s">
        <v>18</v>
      </c>
      <c r="E8" s="56" t="s">
        <v>26</v>
      </c>
      <c r="F8" s="73">
        <v>20.59</v>
      </c>
      <c r="G8" s="56" t="s">
        <v>1294</v>
      </c>
      <c r="H8" s="56">
        <v>144</v>
      </c>
      <c r="I8" s="56" t="s">
        <v>9</v>
      </c>
      <c r="J8" s="76">
        <v>0.14000000000000001</v>
      </c>
    </row>
    <row r="9" spans="2:10" x14ac:dyDescent="0.35">
      <c r="B9" s="59" t="s">
        <v>1293</v>
      </c>
      <c r="C9" s="56" t="s">
        <v>27</v>
      </c>
      <c r="D9" s="56" t="s">
        <v>28</v>
      </c>
      <c r="E9" s="56" t="s">
        <v>29</v>
      </c>
      <c r="F9" s="73">
        <v>15.18</v>
      </c>
      <c r="G9" s="56" t="s">
        <v>1294</v>
      </c>
      <c r="H9" s="56">
        <v>96</v>
      </c>
      <c r="I9" s="56" t="s">
        <v>9</v>
      </c>
      <c r="J9" s="76">
        <v>0.16</v>
      </c>
    </row>
    <row r="10" spans="2:10" x14ac:dyDescent="0.35">
      <c r="B10" s="59" t="s">
        <v>1293</v>
      </c>
      <c r="C10" s="56" t="s">
        <v>30</v>
      </c>
      <c r="D10" s="56" t="s">
        <v>23</v>
      </c>
      <c r="E10" s="56" t="s">
        <v>31</v>
      </c>
      <c r="F10" s="73">
        <v>25.51</v>
      </c>
      <c r="G10" s="56" t="s">
        <v>1294</v>
      </c>
      <c r="H10" s="56">
        <v>288</v>
      </c>
      <c r="I10" s="56" t="s">
        <v>9</v>
      </c>
      <c r="J10" s="76">
        <v>0.09</v>
      </c>
    </row>
    <row r="11" spans="2:10" x14ac:dyDescent="0.35">
      <c r="B11" s="59" t="s">
        <v>1293</v>
      </c>
      <c r="C11" s="56" t="s">
        <v>32</v>
      </c>
      <c r="D11" s="56" t="s">
        <v>18</v>
      </c>
      <c r="E11" s="56" t="s">
        <v>33</v>
      </c>
      <c r="F11" s="73">
        <v>17.100000000000001</v>
      </c>
      <c r="G11" s="56" t="s">
        <v>1294</v>
      </c>
      <c r="H11" s="56">
        <v>72</v>
      </c>
      <c r="I11" s="56" t="s">
        <v>9</v>
      </c>
      <c r="J11" s="76">
        <v>0.24</v>
      </c>
    </row>
    <row r="12" spans="2:10" x14ac:dyDescent="0.35">
      <c r="B12" s="59" t="s">
        <v>1293</v>
      </c>
      <c r="C12" s="56" t="s">
        <v>34</v>
      </c>
      <c r="D12" s="56" t="s">
        <v>35</v>
      </c>
      <c r="E12" s="56" t="s">
        <v>33</v>
      </c>
      <c r="F12" s="73">
        <v>24.95</v>
      </c>
      <c r="G12" s="56" t="s">
        <v>1294</v>
      </c>
      <c r="H12" s="56">
        <v>72</v>
      </c>
      <c r="I12" s="56" t="s">
        <v>9</v>
      </c>
      <c r="J12" s="76">
        <v>0.35</v>
      </c>
    </row>
    <row r="13" spans="2:10" x14ac:dyDescent="0.35">
      <c r="B13" s="59" t="s">
        <v>1293</v>
      </c>
      <c r="C13" s="56" t="s">
        <v>36</v>
      </c>
      <c r="D13" s="56" t="s">
        <v>37</v>
      </c>
      <c r="E13" s="56" t="s">
        <v>33</v>
      </c>
      <c r="F13" s="73" t="s">
        <v>38</v>
      </c>
      <c r="G13" s="56" t="s">
        <v>1294</v>
      </c>
      <c r="H13" s="56">
        <v>72</v>
      </c>
      <c r="I13" s="56" t="s">
        <v>9</v>
      </c>
      <c r="J13" s="99"/>
    </row>
    <row r="14" spans="2:10" ht="15" thickBot="1" x14ac:dyDescent="0.4">
      <c r="B14" s="62" t="s">
        <v>1293</v>
      </c>
      <c r="C14" s="63" t="s">
        <v>39</v>
      </c>
      <c r="D14" s="63" t="s">
        <v>35</v>
      </c>
      <c r="E14" s="63" t="s">
        <v>33</v>
      </c>
      <c r="F14" s="77">
        <v>23.15</v>
      </c>
      <c r="G14" s="63" t="s">
        <v>1294</v>
      </c>
      <c r="H14" s="63">
        <v>72</v>
      </c>
      <c r="I14" s="63" t="s">
        <v>9</v>
      </c>
      <c r="J14" s="98">
        <v>0.32</v>
      </c>
    </row>
    <row r="15" spans="2:10" x14ac:dyDescent="0.35">
      <c r="B15" s="47" t="s">
        <v>1295</v>
      </c>
      <c r="C15" s="48" t="s">
        <v>40</v>
      </c>
      <c r="D15" s="48" t="s">
        <v>41</v>
      </c>
      <c r="E15" s="58">
        <v>6</v>
      </c>
      <c r="F15" s="72">
        <v>3.02</v>
      </c>
      <c r="G15" s="58" t="s">
        <v>1296</v>
      </c>
      <c r="H15" s="58">
        <v>6</v>
      </c>
      <c r="I15" s="48" t="s">
        <v>9</v>
      </c>
      <c r="J15" s="75">
        <f>F15/H15</f>
        <v>0.5033333333333333</v>
      </c>
    </row>
    <row r="16" spans="2:10" x14ac:dyDescent="0.35">
      <c r="B16" s="49" t="s">
        <v>1295</v>
      </c>
      <c r="C16" s="46" t="s">
        <v>42</v>
      </c>
      <c r="D16" s="56" t="s">
        <v>43</v>
      </c>
      <c r="E16" s="56">
        <v>6</v>
      </c>
      <c r="F16" s="73">
        <v>2.09</v>
      </c>
      <c r="G16" s="56" t="s">
        <v>1296</v>
      </c>
      <c r="H16" s="56">
        <v>6</v>
      </c>
      <c r="I16" s="46" t="s">
        <v>9</v>
      </c>
      <c r="J16" s="76">
        <f t="shared" ref="J16:J41" si="0">F16/H16</f>
        <v>0.34833333333333333</v>
      </c>
    </row>
    <row r="17" spans="2:10" x14ac:dyDescent="0.35">
      <c r="B17" s="49" t="s">
        <v>1295</v>
      </c>
      <c r="C17" s="46" t="s">
        <v>44</v>
      </c>
      <c r="D17" s="56" t="s">
        <v>43</v>
      </c>
      <c r="E17" s="56">
        <v>6</v>
      </c>
      <c r="F17" s="73">
        <v>2.09</v>
      </c>
      <c r="G17" s="56" t="s">
        <v>1296</v>
      </c>
      <c r="H17" s="56">
        <v>6</v>
      </c>
      <c r="I17" s="46" t="s">
        <v>9</v>
      </c>
      <c r="J17" s="76">
        <f t="shared" si="0"/>
        <v>0.34833333333333333</v>
      </c>
    </row>
    <row r="18" spans="2:10" x14ac:dyDescent="0.35">
      <c r="B18" s="49" t="s">
        <v>1295</v>
      </c>
      <c r="C18" s="46" t="s">
        <v>45</v>
      </c>
      <c r="D18" s="56" t="s">
        <v>43</v>
      </c>
      <c r="E18" s="56">
        <v>6</v>
      </c>
      <c r="F18" s="73">
        <v>2.09</v>
      </c>
      <c r="G18" s="56" t="s">
        <v>1296</v>
      </c>
      <c r="H18" s="56">
        <v>6</v>
      </c>
      <c r="I18" s="46" t="s">
        <v>9</v>
      </c>
      <c r="J18" s="76">
        <f t="shared" si="0"/>
        <v>0.34833333333333333</v>
      </c>
    </row>
    <row r="19" spans="2:10" x14ac:dyDescent="0.35">
      <c r="B19" s="49" t="s">
        <v>1295</v>
      </c>
      <c r="C19" s="46" t="s">
        <v>46</v>
      </c>
      <c r="D19" s="56" t="s">
        <v>43</v>
      </c>
      <c r="E19" s="56">
        <v>6</v>
      </c>
      <c r="F19" s="73">
        <v>2.09</v>
      </c>
      <c r="G19" s="56" t="s">
        <v>1296</v>
      </c>
      <c r="H19" s="56">
        <v>6</v>
      </c>
      <c r="I19" s="46" t="s">
        <v>9</v>
      </c>
      <c r="J19" s="76">
        <f t="shared" si="0"/>
        <v>0.34833333333333333</v>
      </c>
    </row>
    <row r="20" spans="2:10" x14ac:dyDescent="0.35">
      <c r="B20" s="49" t="s">
        <v>1295</v>
      </c>
      <c r="C20" s="46" t="s">
        <v>47</v>
      </c>
      <c r="D20" s="56" t="s">
        <v>41</v>
      </c>
      <c r="E20" s="56">
        <v>8</v>
      </c>
      <c r="F20" s="73">
        <v>4.1399999999999997</v>
      </c>
      <c r="G20" s="56" t="s">
        <v>1296</v>
      </c>
      <c r="H20" s="56">
        <v>8</v>
      </c>
      <c r="I20" s="46" t="s">
        <v>9</v>
      </c>
      <c r="J20" s="76">
        <f t="shared" si="0"/>
        <v>0.51749999999999996</v>
      </c>
    </row>
    <row r="21" spans="2:10" x14ac:dyDescent="0.35">
      <c r="B21" s="49" t="s">
        <v>1295</v>
      </c>
      <c r="C21" s="46" t="s">
        <v>48</v>
      </c>
      <c r="D21" s="56" t="s">
        <v>49</v>
      </c>
      <c r="E21" s="56">
        <v>17</v>
      </c>
      <c r="F21" s="73">
        <v>2.74</v>
      </c>
      <c r="G21" s="56" t="s">
        <v>1296</v>
      </c>
      <c r="H21" s="56">
        <v>17</v>
      </c>
      <c r="I21" s="46" t="s">
        <v>9</v>
      </c>
      <c r="J21" s="76">
        <f t="shared" si="0"/>
        <v>0.16117647058823531</v>
      </c>
    </row>
    <row r="22" spans="2:10" x14ac:dyDescent="0.35">
      <c r="B22" s="49" t="s">
        <v>1295</v>
      </c>
      <c r="C22" s="46" t="s">
        <v>50</v>
      </c>
      <c r="D22" s="56" t="s">
        <v>41</v>
      </c>
      <c r="E22" s="56">
        <v>12</v>
      </c>
      <c r="F22" s="73">
        <v>4.6500000000000004</v>
      </c>
      <c r="G22" s="56" t="s">
        <v>1296</v>
      </c>
      <c r="H22" s="56">
        <v>12</v>
      </c>
      <c r="I22" s="46" t="s">
        <v>9</v>
      </c>
      <c r="J22" s="76">
        <f t="shared" si="0"/>
        <v>0.38750000000000001</v>
      </c>
    </row>
    <row r="23" spans="2:10" x14ac:dyDescent="0.35">
      <c r="B23" s="49" t="s">
        <v>1295</v>
      </c>
      <c r="C23" s="46" t="s">
        <v>51</v>
      </c>
      <c r="D23" s="56" t="s">
        <v>49</v>
      </c>
      <c r="E23" s="56">
        <v>10</v>
      </c>
      <c r="F23" s="73">
        <v>2.12</v>
      </c>
      <c r="G23" s="56" t="s">
        <v>1296</v>
      </c>
      <c r="H23" s="56">
        <v>10</v>
      </c>
      <c r="I23" s="46" t="s">
        <v>9</v>
      </c>
      <c r="J23" s="76">
        <f t="shared" si="0"/>
        <v>0.21200000000000002</v>
      </c>
    </row>
    <row r="24" spans="2:10" x14ac:dyDescent="0.35">
      <c r="B24" s="49" t="s">
        <v>1295</v>
      </c>
      <c r="C24" s="46" t="s">
        <v>52</v>
      </c>
      <c r="D24" s="56" t="s">
        <v>49</v>
      </c>
      <c r="E24" s="56">
        <v>17</v>
      </c>
      <c r="F24" s="73">
        <v>2.74</v>
      </c>
      <c r="G24" s="56" t="s">
        <v>1296</v>
      </c>
      <c r="H24" s="56">
        <v>17</v>
      </c>
      <c r="I24" s="46" t="s">
        <v>9</v>
      </c>
      <c r="J24" s="76">
        <f t="shared" si="0"/>
        <v>0.16117647058823531</v>
      </c>
    </row>
    <row r="25" spans="2:10" s="54" customFormat="1" x14ac:dyDescent="0.35">
      <c r="B25" s="49" t="s">
        <v>1295</v>
      </c>
      <c r="C25" s="46" t="s">
        <v>53</v>
      </c>
      <c r="D25" s="56" t="s">
        <v>49</v>
      </c>
      <c r="E25" s="56">
        <v>12</v>
      </c>
      <c r="F25" s="73">
        <v>3.58</v>
      </c>
      <c r="G25" s="56" t="s">
        <v>1296</v>
      </c>
      <c r="H25" s="56">
        <v>12</v>
      </c>
      <c r="I25" s="46" t="s">
        <v>9</v>
      </c>
      <c r="J25" s="76">
        <f t="shared" si="0"/>
        <v>0.29833333333333334</v>
      </c>
    </row>
    <row r="26" spans="2:10" x14ac:dyDescent="0.35">
      <c r="B26" s="49" t="s">
        <v>1295</v>
      </c>
      <c r="C26" s="46" t="s">
        <v>54</v>
      </c>
      <c r="D26" s="56" t="s">
        <v>41</v>
      </c>
      <c r="E26" s="56">
        <v>6</v>
      </c>
      <c r="F26" s="73">
        <v>2.86</v>
      </c>
      <c r="G26" s="56" t="s">
        <v>1296</v>
      </c>
      <c r="H26" s="56">
        <v>6</v>
      </c>
      <c r="I26" s="46" t="s">
        <v>9</v>
      </c>
      <c r="J26" s="76">
        <f t="shared" si="0"/>
        <v>0.47666666666666663</v>
      </c>
    </row>
    <row r="27" spans="2:10" x14ac:dyDescent="0.35">
      <c r="B27" s="49" t="s">
        <v>1295</v>
      </c>
      <c r="C27" s="46" t="s">
        <v>55</v>
      </c>
      <c r="D27" s="56" t="s">
        <v>49</v>
      </c>
      <c r="E27" s="56">
        <v>18</v>
      </c>
      <c r="F27" s="73">
        <v>5.39</v>
      </c>
      <c r="G27" s="56" t="s">
        <v>1296</v>
      </c>
      <c r="H27" s="56">
        <v>18</v>
      </c>
      <c r="I27" s="46" t="s">
        <v>9</v>
      </c>
      <c r="J27" s="76">
        <f t="shared" si="0"/>
        <v>0.2994444444444444</v>
      </c>
    </row>
    <row r="28" spans="2:10" x14ac:dyDescent="0.35">
      <c r="B28" s="49" t="s">
        <v>1295</v>
      </c>
      <c r="C28" s="46" t="s">
        <v>56</v>
      </c>
      <c r="D28" s="56" t="s">
        <v>49</v>
      </c>
      <c r="E28" s="56">
        <v>12</v>
      </c>
      <c r="F28" s="73">
        <v>2.09</v>
      </c>
      <c r="G28" s="56" t="s">
        <v>1296</v>
      </c>
      <c r="H28" s="56">
        <v>12</v>
      </c>
      <c r="I28" s="46" t="s">
        <v>9</v>
      </c>
      <c r="J28" s="76">
        <f t="shared" si="0"/>
        <v>0.17416666666666666</v>
      </c>
    </row>
    <row r="29" spans="2:10" x14ac:dyDescent="0.35">
      <c r="B29" s="49" t="s">
        <v>1295</v>
      </c>
      <c r="C29" s="46" t="s">
        <v>57</v>
      </c>
      <c r="D29" s="56" t="s">
        <v>41</v>
      </c>
      <c r="E29" s="56">
        <v>12</v>
      </c>
      <c r="F29" s="73">
        <v>2.66</v>
      </c>
      <c r="G29" s="56" t="s">
        <v>1296</v>
      </c>
      <c r="H29" s="56">
        <v>12</v>
      </c>
      <c r="I29" s="46" t="s">
        <v>9</v>
      </c>
      <c r="J29" s="76">
        <f t="shared" si="0"/>
        <v>0.22166666666666668</v>
      </c>
    </row>
    <row r="30" spans="2:10" x14ac:dyDescent="0.35">
      <c r="B30" s="49" t="s">
        <v>1295</v>
      </c>
      <c r="C30" s="46" t="s">
        <v>58</v>
      </c>
      <c r="D30" s="56" t="s">
        <v>41</v>
      </c>
      <c r="E30" s="56">
        <v>12</v>
      </c>
      <c r="F30" s="73">
        <v>12.76</v>
      </c>
      <c r="G30" s="56" t="s">
        <v>1296</v>
      </c>
      <c r="H30" s="56">
        <v>12</v>
      </c>
      <c r="I30" s="46" t="s">
        <v>9</v>
      </c>
      <c r="J30" s="76">
        <f t="shared" si="0"/>
        <v>1.0633333333333332</v>
      </c>
    </row>
    <row r="31" spans="2:10" x14ac:dyDescent="0.35">
      <c r="B31" s="49" t="s">
        <v>1295</v>
      </c>
      <c r="C31" s="46" t="s">
        <v>59</v>
      </c>
      <c r="D31" s="56" t="s">
        <v>60</v>
      </c>
      <c r="E31" s="56">
        <v>6</v>
      </c>
      <c r="F31" s="73">
        <v>4.42</v>
      </c>
      <c r="G31" s="56" t="s">
        <v>1296</v>
      </c>
      <c r="H31" s="56">
        <v>6</v>
      </c>
      <c r="I31" s="46" t="s">
        <v>9</v>
      </c>
      <c r="J31" s="76">
        <f t="shared" si="0"/>
        <v>0.73666666666666669</v>
      </c>
    </row>
    <row r="32" spans="2:10" x14ac:dyDescent="0.35">
      <c r="B32" s="49" t="s">
        <v>1295</v>
      </c>
      <c r="C32" s="46" t="s">
        <v>61</v>
      </c>
      <c r="D32" s="56" t="s">
        <v>49</v>
      </c>
      <c r="E32" s="56">
        <v>17</v>
      </c>
      <c r="F32" s="73">
        <v>3.59</v>
      </c>
      <c r="G32" s="56" t="s">
        <v>1296</v>
      </c>
      <c r="H32" s="56">
        <v>17</v>
      </c>
      <c r="I32" s="46" t="s">
        <v>9</v>
      </c>
      <c r="J32" s="76">
        <f t="shared" si="0"/>
        <v>0.2111764705882353</v>
      </c>
    </row>
    <row r="33" spans="2:10" x14ac:dyDescent="0.35">
      <c r="B33" s="49" t="s">
        <v>1295</v>
      </c>
      <c r="C33" s="46" t="s">
        <v>62</v>
      </c>
      <c r="D33" s="56" t="s">
        <v>41</v>
      </c>
      <c r="E33" s="56">
        <v>18</v>
      </c>
      <c r="F33" s="73">
        <v>2.74</v>
      </c>
      <c r="G33" s="56" t="s">
        <v>1296</v>
      </c>
      <c r="H33" s="56">
        <v>18</v>
      </c>
      <c r="I33" s="46" t="s">
        <v>9</v>
      </c>
      <c r="J33" s="76">
        <f t="shared" si="0"/>
        <v>0.15222222222222223</v>
      </c>
    </row>
    <row r="34" spans="2:10" x14ac:dyDescent="0.35">
      <c r="B34" s="49" t="s">
        <v>1295</v>
      </c>
      <c r="C34" s="46" t="s">
        <v>63</v>
      </c>
      <c r="D34" s="56" t="s">
        <v>43</v>
      </c>
      <c r="E34" s="56">
        <v>12</v>
      </c>
      <c r="F34" s="73">
        <v>3.07</v>
      </c>
      <c r="G34" s="56" t="s">
        <v>1296</v>
      </c>
      <c r="H34" s="56">
        <v>12</v>
      </c>
      <c r="I34" s="46" t="s">
        <v>9</v>
      </c>
      <c r="J34" s="76">
        <f t="shared" si="0"/>
        <v>0.2558333333333333</v>
      </c>
    </row>
    <row r="35" spans="2:10" x14ac:dyDescent="0.35">
      <c r="B35" s="49" t="s">
        <v>1295</v>
      </c>
      <c r="C35" s="46" t="s">
        <v>64</v>
      </c>
      <c r="D35" s="56" t="s">
        <v>43</v>
      </c>
      <c r="E35" s="56">
        <v>12</v>
      </c>
      <c r="F35" s="73">
        <v>3.07</v>
      </c>
      <c r="G35" s="56" t="s">
        <v>1296</v>
      </c>
      <c r="H35" s="56">
        <v>12</v>
      </c>
      <c r="I35" s="46" t="s">
        <v>9</v>
      </c>
      <c r="J35" s="76">
        <f t="shared" si="0"/>
        <v>0.2558333333333333</v>
      </c>
    </row>
    <row r="36" spans="2:10" x14ac:dyDescent="0.35">
      <c r="B36" s="49" t="s">
        <v>1295</v>
      </c>
      <c r="C36" s="46" t="s">
        <v>65</v>
      </c>
      <c r="D36" s="56"/>
      <c r="E36" s="56">
        <v>17</v>
      </c>
      <c r="F36" s="73">
        <v>2.86</v>
      </c>
      <c r="G36" s="56" t="s">
        <v>1296</v>
      </c>
      <c r="H36" s="56">
        <v>17</v>
      </c>
      <c r="I36" s="46" t="s">
        <v>9</v>
      </c>
      <c r="J36" s="76">
        <f t="shared" si="0"/>
        <v>0.16823529411764704</v>
      </c>
    </row>
    <row r="37" spans="2:10" x14ac:dyDescent="0.35">
      <c r="B37" s="49" t="s">
        <v>1295</v>
      </c>
      <c r="C37" s="46" t="s">
        <v>66</v>
      </c>
      <c r="D37" s="56" t="s">
        <v>49</v>
      </c>
      <c r="E37" s="56">
        <v>8</v>
      </c>
      <c r="F37" s="73">
        <v>5.75</v>
      </c>
      <c r="G37" s="56" t="s">
        <v>1296</v>
      </c>
      <c r="H37" s="56">
        <v>8</v>
      </c>
      <c r="I37" s="46" t="s">
        <v>9</v>
      </c>
      <c r="J37" s="76">
        <f t="shared" si="0"/>
        <v>0.71875</v>
      </c>
    </row>
    <row r="38" spans="2:10" x14ac:dyDescent="0.35">
      <c r="B38" s="49" t="s">
        <v>1295</v>
      </c>
      <c r="C38" s="46" t="s">
        <v>67</v>
      </c>
      <c r="D38" s="56" t="s">
        <v>41</v>
      </c>
      <c r="E38" s="56"/>
      <c r="F38" s="73">
        <v>2.98</v>
      </c>
      <c r="G38" s="56" t="s">
        <v>1296</v>
      </c>
      <c r="H38" s="56"/>
      <c r="I38" s="46" t="s">
        <v>9</v>
      </c>
      <c r="J38" s="99" t="e">
        <f t="shared" si="0"/>
        <v>#DIV/0!</v>
      </c>
    </row>
    <row r="39" spans="2:10" x14ac:dyDescent="0.35">
      <c r="B39" s="49" t="s">
        <v>1295</v>
      </c>
      <c r="C39" s="46" t="s">
        <v>68</v>
      </c>
      <c r="D39" s="56" t="s">
        <v>49</v>
      </c>
      <c r="E39" s="56">
        <v>17</v>
      </c>
      <c r="F39" s="73">
        <v>2.74</v>
      </c>
      <c r="G39" s="56" t="s">
        <v>1296</v>
      </c>
      <c r="H39" s="56">
        <v>17</v>
      </c>
      <c r="I39" s="46" t="s">
        <v>9</v>
      </c>
      <c r="J39" s="76">
        <f t="shared" si="0"/>
        <v>0.16117647058823531</v>
      </c>
    </row>
    <row r="40" spans="2:10" x14ac:dyDescent="0.35">
      <c r="B40" s="49" t="s">
        <v>1295</v>
      </c>
      <c r="C40" s="46" t="s">
        <v>69</v>
      </c>
      <c r="D40" s="56"/>
      <c r="E40" s="56">
        <v>6</v>
      </c>
      <c r="F40" s="73">
        <v>3.59</v>
      </c>
      <c r="G40" s="56" t="s">
        <v>1296</v>
      </c>
      <c r="H40" s="56">
        <v>6</v>
      </c>
      <c r="I40" s="46" t="s">
        <v>9</v>
      </c>
      <c r="J40" s="76">
        <f t="shared" si="0"/>
        <v>0.59833333333333327</v>
      </c>
    </row>
    <row r="41" spans="2:10" ht="15" thickBot="1" x14ac:dyDescent="0.4">
      <c r="B41" s="50" t="s">
        <v>1295</v>
      </c>
      <c r="C41" s="51" t="s">
        <v>70</v>
      </c>
      <c r="D41" s="61" t="s">
        <v>49</v>
      </c>
      <c r="E41" s="61">
        <v>18</v>
      </c>
      <c r="F41" s="74">
        <v>3.08</v>
      </c>
      <c r="G41" s="61" t="s">
        <v>1296</v>
      </c>
      <c r="H41" s="61">
        <v>18</v>
      </c>
      <c r="I41" s="51" t="s">
        <v>9</v>
      </c>
      <c r="J41" s="97">
        <f t="shared" si="0"/>
        <v>0.1711111111111111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B1:J62"/>
  <sheetViews>
    <sheetView topLeftCell="C44" workbookViewId="0">
      <selection activeCell="I2" sqref="I2:J61"/>
    </sheetView>
  </sheetViews>
  <sheetFormatPr defaultRowHeight="14.5" x14ac:dyDescent="0.35"/>
  <cols>
    <col min="3" max="3" width="85.81640625" customWidth="1"/>
    <col min="4" max="4" width="20.81640625" customWidth="1"/>
  </cols>
  <sheetData>
    <row r="1" spans="2:10" ht="15" thickBot="1" x14ac:dyDescent="0.4">
      <c r="B1" s="55" t="s">
        <v>1291</v>
      </c>
      <c r="C1" s="55" t="s">
        <v>0</v>
      </c>
      <c r="D1" s="55" t="s">
        <v>1</v>
      </c>
      <c r="E1" s="55" t="s">
        <v>2</v>
      </c>
      <c r="F1" s="55" t="s">
        <v>1297</v>
      </c>
      <c r="G1" s="55" t="s">
        <v>4</v>
      </c>
      <c r="H1" s="55" t="s">
        <v>1292</v>
      </c>
      <c r="I1" s="55" t="s">
        <v>4</v>
      </c>
      <c r="J1" s="55" t="s">
        <v>5</v>
      </c>
    </row>
    <row r="2" spans="2:10" x14ac:dyDescent="0.35">
      <c r="B2" s="57" t="s">
        <v>1298</v>
      </c>
      <c r="C2" s="58" t="s">
        <v>71</v>
      </c>
      <c r="D2" s="58" t="s">
        <v>72</v>
      </c>
      <c r="E2" s="58" t="s">
        <v>73</v>
      </c>
      <c r="F2" s="72">
        <v>19.079999999999998</v>
      </c>
      <c r="G2" s="58" t="s">
        <v>1294</v>
      </c>
      <c r="H2" s="58">
        <v>64</v>
      </c>
      <c r="I2" s="58" t="s">
        <v>16</v>
      </c>
      <c r="J2" s="78">
        <f>F2/H2</f>
        <v>0.29812499999999997</v>
      </c>
    </row>
    <row r="3" spans="2:10" x14ac:dyDescent="0.35">
      <c r="B3" s="59" t="s">
        <v>1298</v>
      </c>
      <c r="C3" s="56" t="s">
        <v>74</v>
      </c>
      <c r="D3" s="56" t="s">
        <v>75</v>
      </c>
      <c r="E3" s="56" t="s">
        <v>76</v>
      </c>
      <c r="F3" s="73">
        <v>38.61</v>
      </c>
      <c r="G3" s="56" t="s">
        <v>1294</v>
      </c>
      <c r="H3" s="56">
        <v>540</v>
      </c>
      <c r="I3" s="56" t="s">
        <v>77</v>
      </c>
      <c r="J3" s="122">
        <v>7.1499999999999994E-2</v>
      </c>
    </row>
    <row r="4" spans="2:10" x14ac:dyDescent="0.35">
      <c r="B4" s="59" t="s">
        <v>1298</v>
      </c>
      <c r="C4" s="56" t="s">
        <v>78</v>
      </c>
      <c r="D4" s="56" t="s">
        <v>79</v>
      </c>
      <c r="E4" s="56" t="s">
        <v>80</v>
      </c>
      <c r="F4" s="73">
        <v>5.41</v>
      </c>
      <c r="G4" s="56" t="s">
        <v>1299</v>
      </c>
      <c r="H4" s="56">
        <v>16</v>
      </c>
      <c r="I4" s="56" t="s">
        <v>16</v>
      </c>
      <c r="J4" s="122">
        <v>0.33812500000000001</v>
      </c>
    </row>
    <row r="5" spans="2:10" x14ac:dyDescent="0.35">
      <c r="B5" s="59" t="s">
        <v>1298</v>
      </c>
      <c r="C5" s="56" t="s">
        <v>81</v>
      </c>
      <c r="D5" s="56" t="s">
        <v>75</v>
      </c>
      <c r="E5" s="56" t="s">
        <v>82</v>
      </c>
      <c r="F5" s="73">
        <v>50.99</v>
      </c>
      <c r="G5" s="56" t="s">
        <v>1294</v>
      </c>
      <c r="H5" s="56">
        <v>240</v>
      </c>
      <c r="I5" s="56" t="s">
        <v>16</v>
      </c>
      <c r="J5" s="122">
        <v>0.21245833333333333</v>
      </c>
    </row>
    <row r="6" spans="2:10" x14ac:dyDescent="0.35">
      <c r="B6" s="59" t="s">
        <v>1298</v>
      </c>
      <c r="C6" s="56" t="s">
        <v>83</v>
      </c>
      <c r="D6" s="56" t="s">
        <v>75</v>
      </c>
      <c r="E6" s="56" t="s">
        <v>82</v>
      </c>
      <c r="F6" s="73">
        <v>40.94</v>
      </c>
      <c r="G6" s="56" t="s">
        <v>1294</v>
      </c>
      <c r="H6" s="56">
        <v>240</v>
      </c>
      <c r="I6" s="56" t="s">
        <v>16</v>
      </c>
      <c r="J6" s="122">
        <v>0.17058333333333334</v>
      </c>
    </row>
    <row r="7" spans="2:10" x14ac:dyDescent="0.35">
      <c r="B7" s="59" t="s">
        <v>1298</v>
      </c>
      <c r="C7" s="56" t="s">
        <v>84</v>
      </c>
      <c r="D7" s="56" t="s">
        <v>72</v>
      </c>
      <c r="E7" s="56">
        <v>1</v>
      </c>
      <c r="F7" s="73">
        <v>5.1100000000000003</v>
      </c>
      <c r="G7" s="56" t="s">
        <v>1299</v>
      </c>
      <c r="H7" s="56">
        <v>16</v>
      </c>
      <c r="I7" s="56" t="s">
        <v>16</v>
      </c>
      <c r="J7" s="122">
        <v>0.31937500000000002</v>
      </c>
    </row>
    <row r="8" spans="2:10" x14ac:dyDescent="0.35">
      <c r="B8" s="59" t="s">
        <v>1298</v>
      </c>
      <c r="C8" s="56" t="s">
        <v>85</v>
      </c>
      <c r="D8" s="56" t="s">
        <v>75</v>
      </c>
      <c r="E8" s="56" t="s">
        <v>86</v>
      </c>
      <c r="F8" s="73">
        <v>25.45</v>
      </c>
      <c r="G8" s="56" t="s">
        <v>1294</v>
      </c>
      <c r="H8" s="56">
        <v>70.400000000000006</v>
      </c>
      <c r="I8" s="56" t="s">
        <v>16</v>
      </c>
      <c r="J8" s="122">
        <v>0.36150568181818177</v>
      </c>
    </row>
    <row r="9" spans="2:10" x14ac:dyDescent="0.35">
      <c r="B9" s="59" t="s">
        <v>1298</v>
      </c>
      <c r="C9" s="56" t="s">
        <v>87</v>
      </c>
      <c r="D9" s="56" t="s">
        <v>72</v>
      </c>
      <c r="E9" s="56" t="s">
        <v>88</v>
      </c>
      <c r="F9" s="73">
        <v>19.399999999999999</v>
      </c>
      <c r="G9" s="56" t="s">
        <v>1294</v>
      </c>
      <c r="H9" s="56">
        <v>48</v>
      </c>
      <c r="I9" s="56" t="s">
        <v>16</v>
      </c>
      <c r="J9" s="122">
        <v>0.40416666666666662</v>
      </c>
    </row>
    <row r="10" spans="2:10" x14ac:dyDescent="0.35">
      <c r="B10" s="59" t="s">
        <v>1298</v>
      </c>
      <c r="C10" s="56" t="s">
        <v>89</v>
      </c>
      <c r="D10" s="56" t="s">
        <v>90</v>
      </c>
      <c r="E10" s="56" t="s">
        <v>91</v>
      </c>
      <c r="F10" s="73">
        <v>19.440000000000001</v>
      </c>
      <c r="G10" s="56" t="s">
        <v>1294</v>
      </c>
      <c r="H10" s="56">
        <v>48</v>
      </c>
      <c r="I10" s="56" t="s">
        <v>16</v>
      </c>
      <c r="J10" s="122">
        <v>0.40500000000000003</v>
      </c>
    </row>
    <row r="11" spans="2:10" x14ac:dyDescent="0.35">
      <c r="B11" s="59" t="s">
        <v>1298</v>
      </c>
      <c r="C11" s="56" t="s">
        <v>92</v>
      </c>
      <c r="D11" s="56" t="s">
        <v>75</v>
      </c>
      <c r="E11" s="56" t="s">
        <v>93</v>
      </c>
      <c r="F11" s="73">
        <v>29.89</v>
      </c>
      <c r="G11" s="56" t="s">
        <v>1294</v>
      </c>
      <c r="H11" s="56">
        <v>160</v>
      </c>
      <c r="I11" s="56" t="s">
        <v>16</v>
      </c>
      <c r="J11" s="122">
        <v>0.18681249999999999</v>
      </c>
    </row>
    <row r="12" spans="2:10" x14ac:dyDescent="0.35">
      <c r="B12" s="59" t="s">
        <v>1298</v>
      </c>
      <c r="C12" s="56" t="s">
        <v>94</v>
      </c>
      <c r="D12" s="56" t="s">
        <v>75</v>
      </c>
      <c r="E12" s="56" t="s">
        <v>76</v>
      </c>
      <c r="F12" s="73">
        <v>41.63</v>
      </c>
      <c r="G12" s="56" t="s">
        <v>1294</v>
      </c>
      <c r="H12" s="56">
        <v>320</v>
      </c>
      <c r="I12" s="56" t="s">
        <v>16</v>
      </c>
      <c r="J12" s="122">
        <v>0.13009375000000001</v>
      </c>
    </row>
    <row r="13" spans="2:10" x14ac:dyDescent="0.35">
      <c r="B13" s="59" t="s">
        <v>1298</v>
      </c>
      <c r="C13" s="56" t="s">
        <v>95</v>
      </c>
      <c r="D13" s="56" t="s">
        <v>75</v>
      </c>
      <c r="E13" s="56" t="s">
        <v>96</v>
      </c>
      <c r="F13" s="73">
        <v>26.99</v>
      </c>
      <c r="G13" s="56" t="s">
        <v>1294</v>
      </c>
      <c r="H13" s="64">
        <v>213.33333333333334</v>
      </c>
      <c r="I13" s="56" t="s">
        <v>9</v>
      </c>
      <c r="J13" s="122">
        <v>0.12651562499999999</v>
      </c>
    </row>
    <row r="14" spans="2:10" x14ac:dyDescent="0.35">
      <c r="B14" s="59" t="s">
        <v>1298</v>
      </c>
      <c r="C14" s="56" t="s">
        <v>97</v>
      </c>
      <c r="D14" s="56" t="s">
        <v>75</v>
      </c>
      <c r="E14" s="56" t="s">
        <v>98</v>
      </c>
      <c r="F14" s="73">
        <v>28.79</v>
      </c>
      <c r="G14" s="56" t="s">
        <v>1294</v>
      </c>
      <c r="H14" s="56">
        <v>64</v>
      </c>
      <c r="I14" s="56" t="s">
        <v>16</v>
      </c>
      <c r="J14" s="122">
        <v>0.44984374999999999</v>
      </c>
    </row>
    <row r="15" spans="2:10" x14ac:dyDescent="0.35">
      <c r="B15" s="59" t="s">
        <v>1298</v>
      </c>
      <c r="C15" s="56" t="s">
        <v>99</v>
      </c>
      <c r="D15" s="56" t="s">
        <v>23</v>
      </c>
      <c r="E15" s="56" t="s">
        <v>76</v>
      </c>
      <c r="F15" s="73">
        <v>69.489999999999995</v>
      </c>
      <c r="G15" s="56" t="s">
        <v>1294</v>
      </c>
      <c r="H15" s="56">
        <v>120</v>
      </c>
      <c r="I15" s="56" t="s">
        <v>16</v>
      </c>
      <c r="J15" s="122">
        <v>0.57908333333333328</v>
      </c>
    </row>
    <row r="16" spans="2:10" x14ac:dyDescent="0.35">
      <c r="B16" s="59" t="s">
        <v>1298</v>
      </c>
      <c r="C16" s="56" t="s">
        <v>100</v>
      </c>
      <c r="D16" s="56" t="s">
        <v>75</v>
      </c>
      <c r="E16" s="56" t="s">
        <v>76</v>
      </c>
      <c r="F16" s="73">
        <v>31.75</v>
      </c>
      <c r="G16" s="56" t="s">
        <v>1294</v>
      </c>
      <c r="H16" s="56">
        <v>320</v>
      </c>
      <c r="I16" s="56" t="s">
        <v>16</v>
      </c>
      <c r="J16" s="122">
        <v>9.9218749999999994E-2</v>
      </c>
    </row>
    <row r="17" spans="2:10" x14ac:dyDescent="0.35">
      <c r="B17" s="59" t="s">
        <v>1298</v>
      </c>
      <c r="C17" s="56" t="s">
        <v>101</v>
      </c>
      <c r="D17" s="56" t="s">
        <v>75</v>
      </c>
      <c r="E17" s="56" t="s">
        <v>102</v>
      </c>
      <c r="F17" s="73">
        <v>61.92</v>
      </c>
      <c r="G17" s="56" t="s">
        <v>1294</v>
      </c>
      <c r="H17" s="56">
        <v>480</v>
      </c>
      <c r="I17" s="56" t="s">
        <v>16</v>
      </c>
      <c r="J17" s="122">
        <v>0.129</v>
      </c>
    </row>
    <row r="18" spans="2:10" x14ac:dyDescent="0.35">
      <c r="B18" s="59" t="s">
        <v>1298</v>
      </c>
      <c r="C18" s="56" t="s">
        <v>103</v>
      </c>
      <c r="D18" s="56" t="s">
        <v>75</v>
      </c>
      <c r="E18" s="56" t="s">
        <v>104</v>
      </c>
      <c r="F18" s="73">
        <v>46.12</v>
      </c>
      <c r="G18" s="56" t="s">
        <v>1294</v>
      </c>
      <c r="H18" s="56">
        <v>288</v>
      </c>
      <c r="I18" s="56" t="s">
        <v>16</v>
      </c>
      <c r="J18" s="122">
        <v>0.16013888888888889</v>
      </c>
    </row>
    <row r="19" spans="2:10" x14ac:dyDescent="0.35">
      <c r="B19" s="59" t="s">
        <v>1298</v>
      </c>
      <c r="C19" s="56" t="s">
        <v>105</v>
      </c>
      <c r="D19" s="56" t="s">
        <v>75</v>
      </c>
      <c r="E19" s="56" t="s">
        <v>96</v>
      </c>
      <c r="F19" s="73">
        <v>26.42</v>
      </c>
      <c r="G19" s="56" t="s">
        <v>1294</v>
      </c>
      <c r="H19" s="56">
        <v>160</v>
      </c>
      <c r="I19" s="56" t="s">
        <v>16</v>
      </c>
      <c r="J19" s="122">
        <v>0.16512500000000002</v>
      </c>
    </row>
    <row r="20" spans="2:10" x14ac:dyDescent="0.35">
      <c r="B20" s="59" t="s">
        <v>1298</v>
      </c>
      <c r="C20" s="56" t="s">
        <v>106</v>
      </c>
      <c r="D20" s="56" t="s">
        <v>75</v>
      </c>
      <c r="E20" s="56" t="s">
        <v>107</v>
      </c>
      <c r="F20" s="73">
        <v>63.42</v>
      </c>
      <c r="G20" s="56" t="s">
        <v>1294</v>
      </c>
      <c r="H20" s="56">
        <v>432</v>
      </c>
      <c r="I20" s="56" t="s">
        <v>16</v>
      </c>
      <c r="J20" s="122">
        <v>0.14680555555555555</v>
      </c>
    </row>
    <row r="21" spans="2:10" x14ac:dyDescent="0.35">
      <c r="B21" s="59" t="s">
        <v>1298</v>
      </c>
      <c r="C21" s="56" t="s">
        <v>108</v>
      </c>
      <c r="D21" s="56" t="s">
        <v>90</v>
      </c>
      <c r="E21" s="56" t="s">
        <v>109</v>
      </c>
      <c r="F21" s="73" t="s">
        <v>110</v>
      </c>
      <c r="G21" s="56" t="s">
        <v>1300</v>
      </c>
      <c r="H21" s="56">
        <v>192</v>
      </c>
      <c r="I21" s="56" t="s">
        <v>16</v>
      </c>
      <c r="J21" s="122" t="e">
        <v>#VALUE!</v>
      </c>
    </row>
    <row r="22" spans="2:10" x14ac:dyDescent="0.35">
      <c r="B22" s="59" t="s">
        <v>1298</v>
      </c>
      <c r="C22" s="56" t="s">
        <v>111</v>
      </c>
      <c r="D22" s="56" t="s">
        <v>79</v>
      </c>
      <c r="E22" s="56" t="s">
        <v>82</v>
      </c>
      <c r="F22" s="73">
        <v>51.04</v>
      </c>
      <c r="G22" s="56" t="s">
        <v>1294</v>
      </c>
      <c r="H22" s="56">
        <v>240</v>
      </c>
      <c r="I22" s="56" t="s">
        <v>16</v>
      </c>
      <c r="J22" s="122">
        <v>0.21266666666666667</v>
      </c>
    </row>
    <row r="23" spans="2:10" x14ac:dyDescent="0.35">
      <c r="B23" s="59" t="s">
        <v>1298</v>
      </c>
      <c r="C23" s="56" t="s">
        <v>112</v>
      </c>
      <c r="D23" s="56" t="s">
        <v>90</v>
      </c>
      <c r="E23" s="56" t="s">
        <v>113</v>
      </c>
      <c r="F23" s="73">
        <v>3.62</v>
      </c>
      <c r="G23" s="56" t="s">
        <v>1299</v>
      </c>
      <c r="H23" s="56">
        <v>16</v>
      </c>
      <c r="I23" s="56" t="s">
        <v>16</v>
      </c>
      <c r="J23" s="122">
        <v>0.22625000000000001</v>
      </c>
    </row>
    <row r="24" spans="2:10" x14ac:dyDescent="0.35">
      <c r="B24" s="59" t="s">
        <v>1298</v>
      </c>
      <c r="C24" s="56" t="s">
        <v>114</v>
      </c>
      <c r="D24" s="56" t="s">
        <v>115</v>
      </c>
      <c r="E24" s="56" t="s">
        <v>116</v>
      </c>
      <c r="F24" s="73">
        <v>70.930000000000007</v>
      </c>
      <c r="G24" s="56" t="s">
        <v>1294</v>
      </c>
      <c r="H24" s="56">
        <v>480</v>
      </c>
      <c r="I24" s="56" t="s">
        <v>16</v>
      </c>
      <c r="J24" s="122">
        <v>0.14777083333333335</v>
      </c>
    </row>
    <row r="25" spans="2:10" x14ac:dyDescent="0.35">
      <c r="B25" s="59" t="s">
        <v>1298</v>
      </c>
      <c r="C25" s="56" t="s">
        <v>117</v>
      </c>
      <c r="D25" s="56" t="s">
        <v>75</v>
      </c>
      <c r="E25" s="56" t="s">
        <v>118</v>
      </c>
      <c r="F25" s="73">
        <v>7.93</v>
      </c>
      <c r="G25" s="56" t="s">
        <v>1299</v>
      </c>
      <c r="H25" s="56">
        <v>16</v>
      </c>
      <c r="I25" s="56" t="s">
        <v>16</v>
      </c>
      <c r="J25" s="122">
        <v>0.49562499999999998</v>
      </c>
    </row>
    <row r="26" spans="2:10" x14ac:dyDescent="0.35">
      <c r="B26" s="59" t="s">
        <v>1298</v>
      </c>
      <c r="C26" s="56" t="s">
        <v>119</v>
      </c>
      <c r="D26" s="56" t="s">
        <v>120</v>
      </c>
      <c r="E26" s="56" t="s">
        <v>121</v>
      </c>
      <c r="F26" s="73">
        <v>4.1900000000000004</v>
      </c>
      <c r="G26" s="56" t="s">
        <v>1299</v>
      </c>
      <c r="H26" s="56">
        <v>16</v>
      </c>
      <c r="I26" s="56" t="s">
        <v>16</v>
      </c>
      <c r="J26" s="122">
        <v>0.26187500000000002</v>
      </c>
    </row>
    <row r="27" spans="2:10" x14ac:dyDescent="0.35">
      <c r="B27" s="59" t="s">
        <v>1298</v>
      </c>
      <c r="C27" s="56" t="s">
        <v>122</v>
      </c>
      <c r="D27" s="56" t="s">
        <v>90</v>
      </c>
      <c r="E27" s="56" t="s">
        <v>76</v>
      </c>
      <c r="F27" s="73">
        <v>78.569999999999993</v>
      </c>
      <c r="G27" s="56" t="s">
        <v>1294</v>
      </c>
      <c r="H27" s="56">
        <v>320</v>
      </c>
      <c r="I27" s="56" t="s">
        <v>16</v>
      </c>
      <c r="J27" s="122">
        <v>0.24553124999999998</v>
      </c>
    </row>
    <row r="28" spans="2:10" x14ac:dyDescent="0.35">
      <c r="B28" s="59" t="s">
        <v>1298</v>
      </c>
      <c r="C28" s="56" t="s">
        <v>123</v>
      </c>
      <c r="D28" s="56" t="s">
        <v>75</v>
      </c>
      <c r="E28" s="56" t="s">
        <v>96</v>
      </c>
      <c r="F28" s="73">
        <v>29.36</v>
      </c>
      <c r="G28" s="56" t="s">
        <v>1294</v>
      </c>
      <c r="H28" s="64">
        <v>213.33333333333334</v>
      </c>
      <c r="I28" s="56" t="s">
        <v>77</v>
      </c>
      <c r="J28" s="122">
        <v>0.137625</v>
      </c>
    </row>
    <row r="29" spans="2:10" x14ac:dyDescent="0.35">
      <c r="B29" s="59" t="s">
        <v>1298</v>
      </c>
      <c r="C29" s="56" t="s">
        <v>124</v>
      </c>
      <c r="D29" s="56" t="s">
        <v>79</v>
      </c>
      <c r="E29" s="56" t="s">
        <v>125</v>
      </c>
      <c r="F29" s="73">
        <v>24.81</v>
      </c>
      <c r="G29" s="56" t="s">
        <v>1294</v>
      </c>
      <c r="H29" s="56">
        <v>96</v>
      </c>
      <c r="I29" s="56" t="s">
        <v>16</v>
      </c>
      <c r="J29" s="122">
        <v>0.25843749999999999</v>
      </c>
    </row>
    <row r="30" spans="2:10" x14ac:dyDescent="0.35">
      <c r="B30" s="59" t="s">
        <v>1298</v>
      </c>
      <c r="C30" s="56" t="s">
        <v>126</v>
      </c>
      <c r="D30" s="56" t="s">
        <v>90</v>
      </c>
      <c r="E30" s="56" t="s">
        <v>127</v>
      </c>
      <c r="F30" s="73">
        <v>43.34</v>
      </c>
      <c r="G30" s="56" t="s">
        <v>1294</v>
      </c>
      <c r="H30" s="56">
        <v>192</v>
      </c>
      <c r="I30" s="56" t="s">
        <v>16</v>
      </c>
      <c r="J30" s="122">
        <v>0.22572916666666668</v>
      </c>
    </row>
    <row r="31" spans="2:10" x14ac:dyDescent="0.35">
      <c r="B31" s="59" t="s">
        <v>1298</v>
      </c>
      <c r="C31" s="56" t="s">
        <v>128</v>
      </c>
      <c r="D31" s="56" t="s">
        <v>79</v>
      </c>
      <c r="E31" s="56" t="s">
        <v>125</v>
      </c>
      <c r="F31" s="73">
        <v>24.9</v>
      </c>
      <c r="G31" s="56" t="s">
        <v>1294</v>
      </c>
      <c r="H31" s="56">
        <v>96</v>
      </c>
      <c r="I31" s="56" t="s">
        <v>16</v>
      </c>
      <c r="J31" s="122">
        <v>0.25937499999999997</v>
      </c>
    </row>
    <row r="32" spans="2:10" x14ac:dyDescent="0.35">
      <c r="B32" s="59" t="s">
        <v>1298</v>
      </c>
      <c r="C32" s="56" t="s">
        <v>129</v>
      </c>
      <c r="D32" s="56" t="s">
        <v>79</v>
      </c>
      <c r="E32" s="56" t="s">
        <v>76</v>
      </c>
      <c r="F32" s="73">
        <v>43.49</v>
      </c>
      <c r="G32" s="56" t="s">
        <v>1294</v>
      </c>
      <c r="H32" s="56">
        <v>320</v>
      </c>
      <c r="I32" s="56" t="s">
        <v>16</v>
      </c>
      <c r="J32" s="122">
        <v>0.13590625000000001</v>
      </c>
    </row>
    <row r="33" spans="2:10" x14ac:dyDescent="0.35">
      <c r="B33" s="59" t="s">
        <v>1298</v>
      </c>
      <c r="C33" s="56" t="s">
        <v>130</v>
      </c>
      <c r="D33" s="56" t="s">
        <v>79</v>
      </c>
      <c r="E33" s="56" t="s">
        <v>96</v>
      </c>
      <c r="F33" s="73">
        <v>29.56</v>
      </c>
      <c r="G33" s="56" t="s">
        <v>1294</v>
      </c>
      <c r="H33" s="64">
        <v>213.33333333333334</v>
      </c>
      <c r="I33" s="56" t="s">
        <v>77</v>
      </c>
      <c r="J33" s="122">
        <v>0.13856249999999998</v>
      </c>
    </row>
    <row r="34" spans="2:10" x14ac:dyDescent="0.35">
      <c r="B34" s="59" t="s">
        <v>1298</v>
      </c>
      <c r="C34" s="56" t="s">
        <v>131</v>
      </c>
      <c r="D34" s="56" t="s">
        <v>75</v>
      </c>
      <c r="E34" s="56" t="s">
        <v>96</v>
      </c>
      <c r="F34" s="73">
        <v>30.21</v>
      </c>
      <c r="G34" s="56" t="s">
        <v>1294</v>
      </c>
      <c r="H34" s="64">
        <v>213.33333333333334</v>
      </c>
      <c r="I34" s="56" t="s">
        <v>77</v>
      </c>
      <c r="J34" s="122">
        <v>0.14160937500000001</v>
      </c>
    </row>
    <row r="35" spans="2:10" x14ac:dyDescent="0.35">
      <c r="B35" s="59" t="s">
        <v>1298</v>
      </c>
      <c r="C35" s="56" t="s">
        <v>132</v>
      </c>
      <c r="D35" s="56" t="s">
        <v>133</v>
      </c>
      <c r="E35" s="56" t="s">
        <v>134</v>
      </c>
      <c r="F35" s="73">
        <v>40.42</v>
      </c>
      <c r="G35" s="56" t="s">
        <v>1294</v>
      </c>
      <c r="H35" s="56">
        <v>160</v>
      </c>
      <c r="I35" s="56" t="s">
        <v>16</v>
      </c>
      <c r="J35" s="122">
        <v>0.25262499999999999</v>
      </c>
    </row>
    <row r="36" spans="2:10" x14ac:dyDescent="0.35">
      <c r="B36" s="59" t="s">
        <v>1298</v>
      </c>
      <c r="C36" s="56" t="s">
        <v>135</v>
      </c>
      <c r="D36" s="56" t="s">
        <v>79</v>
      </c>
      <c r="E36" s="56" t="s">
        <v>76</v>
      </c>
      <c r="F36" s="73">
        <v>99.41</v>
      </c>
      <c r="G36" s="56" t="s">
        <v>1294</v>
      </c>
      <c r="H36" s="56">
        <v>320</v>
      </c>
      <c r="I36" s="56" t="s">
        <v>16</v>
      </c>
      <c r="J36" s="122">
        <v>0.31065624999999997</v>
      </c>
    </row>
    <row r="37" spans="2:10" x14ac:dyDescent="0.35">
      <c r="B37" s="59" t="s">
        <v>1298</v>
      </c>
      <c r="C37" s="56" t="s">
        <v>136</v>
      </c>
      <c r="D37" s="56" t="s">
        <v>79</v>
      </c>
      <c r="E37" s="56" t="s">
        <v>137</v>
      </c>
      <c r="F37" s="73">
        <v>4.9800000000000004</v>
      </c>
      <c r="G37" s="56" t="s">
        <v>1299</v>
      </c>
      <c r="H37" s="56">
        <v>16</v>
      </c>
      <c r="I37" s="56" t="s">
        <v>16</v>
      </c>
      <c r="J37" s="122">
        <v>0.31125000000000003</v>
      </c>
    </row>
    <row r="38" spans="2:10" x14ac:dyDescent="0.35">
      <c r="B38" s="59" t="s">
        <v>1298</v>
      </c>
      <c r="C38" s="56" t="s">
        <v>138</v>
      </c>
      <c r="D38" s="56" t="s">
        <v>75</v>
      </c>
      <c r="E38" s="56" t="s">
        <v>96</v>
      </c>
      <c r="F38" s="73">
        <v>31.12</v>
      </c>
      <c r="G38" s="56" t="s">
        <v>1294</v>
      </c>
      <c r="H38" s="56">
        <v>213</v>
      </c>
      <c r="I38" s="56" t="s">
        <v>9</v>
      </c>
      <c r="J38" s="122">
        <v>0.14610328638497652</v>
      </c>
    </row>
    <row r="39" spans="2:10" x14ac:dyDescent="0.35">
      <c r="B39" s="59" t="s">
        <v>1298</v>
      </c>
      <c r="C39" s="56" t="s">
        <v>139</v>
      </c>
      <c r="D39" s="56" t="s">
        <v>140</v>
      </c>
      <c r="E39" s="56" t="s">
        <v>141</v>
      </c>
      <c r="F39" s="73">
        <v>50.64</v>
      </c>
      <c r="G39" s="56" t="s">
        <v>1294</v>
      </c>
      <c r="H39" s="56">
        <v>480</v>
      </c>
      <c r="I39" s="56" t="s">
        <v>77</v>
      </c>
      <c r="J39" s="122">
        <v>0.1055</v>
      </c>
    </row>
    <row r="40" spans="2:10" x14ac:dyDescent="0.35">
      <c r="B40" s="59" t="s">
        <v>1298</v>
      </c>
      <c r="C40" s="56" t="s">
        <v>142</v>
      </c>
      <c r="D40" s="56" t="s">
        <v>79</v>
      </c>
      <c r="E40" s="56" t="s">
        <v>143</v>
      </c>
      <c r="F40" s="73">
        <v>28.36</v>
      </c>
      <c r="G40" s="56" t="s">
        <v>1294</v>
      </c>
      <c r="H40" s="56">
        <v>192</v>
      </c>
      <c r="I40" s="56" t="s">
        <v>77</v>
      </c>
      <c r="J40" s="122">
        <v>0.14770833333333333</v>
      </c>
    </row>
    <row r="41" spans="2:10" x14ac:dyDescent="0.35">
      <c r="B41" s="59" t="s">
        <v>1298</v>
      </c>
      <c r="C41" s="56" t="s">
        <v>144</v>
      </c>
      <c r="D41" s="56" t="s">
        <v>120</v>
      </c>
      <c r="E41" s="56" t="s">
        <v>145</v>
      </c>
      <c r="F41" s="73">
        <v>3.72</v>
      </c>
      <c r="G41" s="56" t="s">
        <v>1299</v>
      </c>
      <c r="H41" s="56">
        <v>16</v>
      </c>
      <c r="I41" s="56" t="s">
        <v>16</v>
      </c>
      <c r="J41" s="122">
        <v>0.23250000000000001</v>
      </c>
    </row>
    <row r="42" spans="2:10" x14ac:dyDescent="0.35">
      <c r="B42" s="59" t="s">
        <v>1298</v>
      </c>
      <c r="C42" s="56" t="s">
        <v>146</v>
      </c>
      <c r="D42" s="56" t="s">
        <v>79</v>
      </c>
      <c r="E42" s="56" t="s">
        <v>76</v>
      </c>
      <c r="F42" s="73">
        <v>29.95</v>
      </c>
      <c r="G42" s="56" t="s">
        <v>1294</v>
      </c>
      <c r="H42" s="56">
        <v>320</v>
      </c>
      <c r="I42" s="56" t="s">
        <v>16</v>
      </c>
      <c r="J42" s="122">
        <v>9.3593750000000003E-2</v>
      </c>
    </row>
    <row r="43" spans="2:10" x14ac:dyDescent="0.35">
      <c r="B43" s="59" t="s">
        <v>1298</v>
      </c>
      <c r="C43" s="56" t="s">
        <v>147</v>
      </c>
      <c r="D43" s="56" t="s">
        <v>148</v>
      </c>
      <c r="E43" s="56" t="s">
        <v>149</v>
      </c>
      <c r="F43" s="73">
        <v>30.26</v>
      </c>
      <c r="G43" s="56" t="s">
        <v>1299</v>
      </c>
      <c r="H43" s="56">
        <v>16</v>
      </c>
      <c r="I43" s="56" t="s">
        <v>16</v>
      </c>
      <c r="J43" s="122">
        <v>1.8912500000000001</v>
      </c>
    </row>
    <row r="44" spans="2:10" x14ac:dyDescent="0.35">
      <c r="B44" s="59" t="s">
        <v>1298</v>
      </c>
      <c r="C44" s="56" t="s">
        <v>150</v>
      </c>
      <c r="D44" s="56" t="s">
        <v>75</v>
      </c>
      <c r="E44" s="56" t="s">
        <v>96</v>
      </c>
      <c r="F44" s="73">
        <v>33.130000000000003</v>
      </c>
      <c r="G44" s="56" t="s">
        <v>1294</v>
      </c>
      <c r="H44" s="64">
        <v>213.33333333333334</v>
      </c>
      <c r="I44" s="56" t="s">
        <v>16</v>
      </c>
      <c r="J44" s="122">
        <v>0.155296875</v>
      </c>
    </row>
    <row r="45" spans="2:10" x14ac:dyDescent="0.35">
      <c r="B45" s="59" t="s">
        <v>1298</v>
      </c>
      <c r="C45" s="56" t="s">
        <v>151</v>
      </c>
      <c r="D45" s="56" t="s">
        <v>152</v>
      </c>
      <c r="E45" s="56" t="s">
        <v>153</v>
      </c>
      <c r="F45" s="73">
        <v>28.6</v>
      </c>
      <c r="G45" s="56" t="s">
        <v>9</v>
      </c>
      <c r="H45" s="56">
        <v>96</v>
      </c>
      <c r="I45" s="56" t="s">
        <v>16</v>
      </c>
      <c r="J45" s="122">
        <v>0.29791666666666666</v>
      </c>
    </row>
    <row r="46" spans="2:10" ht="15" thickBot="1" x14ac:dyDescent="0.4">
      <c r="B46" s="60" t="s">
        <v>1298</v>
      </c>
      <c r="C46" s="61" t="s">
        <v>154</v>
      </c>
      <c r="D46" s="61" t="s">
        <v>155</v>
      </c>
      <c r="E46" s="61" t="s">
        <v>156</v>
      </c>
      <c r="F46" s="74">
        <v>2.1800000000000002</v>
      </c>
      <c r="G46" s="61" t="s">
        <v>1299</v>
      </c>
      <c r="H46" s="61">
        <v>16</v>
      </c>
      <c r="I46" s="61" t="s">
        <v>16</v>
      </c>
      <c r="J46" s="100">
        <v>0.13625000000000001</v>
      </c>
    </row>
    <row r="47" spans="2:10" x14ac:dyDescent="0.35">
      <c r="B47" s="57" t="s">
        <v>1301</v>
      </c>
      <c r="C47" s="58" t="s">
        <v>157</v>
      </c>
      <c r="D47" s="58" t="s">
        <v>75</v>
      </c>
      <c r="E47" s="58" t="s">
        <v>158</v>
      </c>
      <c r="F47" s="72">
        <v>105.88</v>
      </c>
      <c r="G47" s="58" t="s">
        <v>1294</v>
      </c>
      <c r="H47" s="58">
        <v>576</v>
      </c>
      <c r="I47" s="58" t="s">
        <v>16</v>
      </c>
      <c r="J47" s="78">
        <v>0.18381944444444442</v>
      </c>
    </row>
    <row r="48" spans="2:10" x14ac:dyDescent="0.35">
      <c r="B48" s="59" t="s">
        <v>1301</v>
      </c>
      <c r="C48" s="56" t="s">
        <v>159</v>
      </c>
      <c r="D48" s="56" t="s">
        <v>160</v>
      </c>
      <c r="E48" s="56" t="s">
        <v>161</v>
      </c>
      <c r="F48" s="73">
        <v>58.78</v>
      </c>
      <c r="G48" s="56" t="s">
        <v>1294</v>
      </c>
      <c r="H48" s="56">
        <v>512</v>
      </c>
      <c r="I48" s="56" t="s">
        <v>16</v>
      </c>
      <c r="J48" s="122">
        <v>0.1148046875</v>
      </c>
    </row>
    <row r="49" spans="2:10" s="54" customFormat="1" x14ac:dyDescent="0.35">
      <c r="B49" s="59" t="s">
        <v>1301</v>
      </c>
      <c r="C49" s="56" t="s">
        <v>162</v>
      </c>
      <c r="D49" s="56" t="s">
        <v>163</v>
      </c>
      <c r="E49" s="56" t="s">
        <v>164</v>
      </c>
      <c r="F49" s="73">
        <v>24.29</v>
      </c>
      <c r="G49" s="56" t="s">
        <v>1294</v>
      </c>
      <c r="H49" s="56">
        <f>5*16</f>
        <v>80</v>
      </c>
      <c r="I49" s="56" t="s">
        <v>16</v>
      </c>
      <c r="J49" s="122">
        <f>F49/H49</f>
        <v>0.30362499999999998</v>
      </c>
    </row>
    <row r="50" spans="2:10" x14ac:dyDescent="0.35">
      <c r="B50" s="59" t="s">
        <v>1301</v>
      </c>
      <c r="C50" s="56" t="s">
        <v>165</v>
      </c>
      <c r="D50" s="56" t="s">
        <v>75</v>
      </c>
      <c r="E50" s="56" t="s">
        <v>166</v>
      </c>
      <c r="F50" s="73">
        <v>5.59</v>
      </c>
      <c r="G50" s="56" t="s">
        <v>1294</v>
      </c>
      <c r="H50" s="56">
        <v>256</v>
      </c>
      <c r="I50" s="56" t="s">
        <v>16</v>
      </c>
      <c r="J50" s="122">
        <v>2.1835937499999999E-2</v>
      </c>
    </row>
    <row r="51" spans="2:10" x14ac:dyDescent="0.35">
      <c r="B51" s="59" t="s">
        <v>1301</v>
      </c>
      <c r="C51" s="56" t="s">
        <v>167</v>
      </c>
      <c r="D51" s="56" t="s">
        <v>75</v>
      </c>
      <c r="E51" s="56" t="s">
        <v>168</v>
      </c>
      <c r="F51" s="73">
        <v>11.66</v>
      </c>
      <c r="G51" s="56" t="s">
        <v>1294</v>
      </c>
      <c r="H51" s="56">
        <v>384</v>
      </c>
      <c r="I51" s="56" t="s">
        <v>16</v>
      </c>
      <c r="J51" s="122">
        <v>3.0364583333333334E-2</v>
      </c>
    </row>
    <row r="52" spans="2:10" x14ac:dyDescent="0.35">
      <c r="B52" s="59" t="s">
        <v>1301</v>
      </c>
      <c r="C52" s="56" t="s">
        <v>169</v>
      </c>
      <c r="D52" s="56" t="s">
        <v>75</v>
      </c>
      <c r="E52" s="56" t="s">
        <v>166</v>
      </c>
      <c r="F52" s="73">
        <v>4.66</v>
      </c>
      <c r="G52" s="56" t="s">
        <v>1294</v>
      </c>
      <c r="H52" s="56">
        <v>256</v>
      </c>
      <c r="I52" s="56" t="s">
        <v>16</v>
      </c>
      <c r="J52" s="122">
        <v>1.8203125000000001E-2</v>
      </c>
    </row>
    <row r="53" spans="2:10" x14ac:dyDescent="0.35">
      <c r="B53" s="59" t="s">
        <v>1301</v>
      </c>
      <c r="C53" s="56" t="s">
        <v>170</v>
      </c>
      <c r="D53" s="56" t="s">
        <v>75</v>
      </c>
      <c r="E53" s="56" t="s">
        <v>166</v>
      </c>
      <c r="F53" s="73">
        <v>6.86</v>
      </c>
      <c r="G53" s="56" t="s">
        <v>1294</v>
      </c>
      <c r="H53" s="56">
        <v>256</v>
      </c>
      <c r="I53" s="56" t="s">
        <v>16</v>
      </c>
      <c r="J53" s="122">
        <v>2.6796875000000001E-2</v>
      </c>
    </row>
    <row r="54" spans="2:10" x14ac:dyDescent="0.35">
      <c r="B54" s="59" t="s">
        <v>1301</v>
      </c>
      <c r="C54" s="56" t="s">
        <v>171</v>
      </c>
      <c r="D54" s="56" t="s">
        <v>172</v>
      </c>
      <c r="E54" s="56" t="s">
        <v>173</v>
      </c>
      <c r="F54" s="73">
        <v>10.42</v>
      </c>
      <c r="G54" s="56" t="s">
        <v>1294</v>
      </c>
      <c r="H54" s="56">
        <v>100</v>
      </c>
      <c r="I54" s="56" t="s">
        <v>9</v>
      </c>
      <c r="J54" s="122">
        <v>0.1042</v>
      </c>
    </row>
    <row r="55" spans="2:10" x14ac:dyDescent="0.35">
      <c r="B55" s="59" t="s">
        <v>1301</v>
      </c>
      <c r="C55" s="56" t="s">
        <v>174</v>
      </c>
      <c r="D55" s="56" t="s">
        <v>75</v>
      </c>
      <c r="E55" s="56" t="s">
        <v>175</v>
      </c>
      <c r="F55" s="73">
        <v>47.99</v>
      </c>
      <c r="G55" s="56" t="s">
        <v>1294</v>
      </c>
      <c r="H55" s="56">
        <v>512</v>
      </c>
      <c r="I55" s="56" t="s">
        <v>16</v>
      </c>
      <c r="J55" s="122">
        <v>9.3730468750000004E-2</v>
      </c>
    </row>
    <row r="56" spans="2:10" x14ac:dyDescent="0.35">
      <c r="B56" s="59" t="s">
        <v>1301</v>
      </c>
      <c r="C56" s="56" t="s">
        <v>176</v>
      </c>
      <c r="D56" s="56" t="s">
        <v>75</v>
      </c>
      <c r="E56" s="56" t="s">
        <v>177</v>
      </c>
      <c r="F56" s="73">
        <v>40.64</v>
      </c>
      <c r="G56" s="56" t="s">
        <v>1294</v>
      </c>
      <c r="H56" s="56">
        <v>192</v>
      </c>
      <c r="I56" s="56" t="s">
        <v>16</v>
      </c>
      <c r="J56" s="122">
        <v>0.21166666666666667</v>
      </c>
    </row>
    <row r="57" spans="2:10" x14ac:dyDescent="0.35">
      <c r="B57" s="59" t="s">
        <v>1301</v>
      </c>
      <c r="C57" s="56" t="s">
        <v>178</v>
      </c>
      <c r="D57" s="56" t="s">
        <v>75</v>
      </c>
      <c r="E57" s="56" t="s">
        <v>179</v>
      </c>
      <c r="F57" s="73">
        <v>26.93</v>
      </c>
      <c r="G57" s="56" t="s">
        <v>1294</v>
      </c>
      <c r="H57" s="56">
        <v>192</v>
      </c>
      <c r="I57" s="56" t="s">
        <v>16</v>
      </c>
      <c r="J57" s="122">
        <v>0.14026041666666667</v>
      </c>
    </row>
    <row r="58" spans="2:10" ht="15" thickBot="1" x14ac:dyDescent="0.4">
      <c r="B58" s="60" t="s">
        <v>1301</v>
      </c>
      <c r="C58" s="61" t="s">
        <v>180</v>
      </c>
      <c r="D58" s="61" t="s">
        <v>75</v>
      </c>
      <c r="E58" s="61" t="s">
        <v>179</v>
      </c>
      <c r="F58" s="74">
        <v>26.93</v>
      </c>
      <c r="G58" s="61" t="s">
        <v>1294</v>
      </c>
      <c r="H58" s="61">
        <v>192</v>
      </c>
      <c r="I58" s="61" t="s">
        <v>16</v>
      </c>
      <c r="J58" s="100">
        <v>0.14026041666666667</v>
      </c>
    </row>
    <row r="59" spans="2:10" x14ac:dyDescent="0.35">
      <c r="B59" s="57" t="s">
        <v>1302</v>
      </c>
      <c r="C59" s="58" t="s">
        <v>181</v>
      </c>
      <c r="D59" s="58" t="s">
        <v>75</v>
      </c>
      <c r="E59" s="58" t="s">
        <v>182</v>
      </c>
      <c r="F59" s="72">
        <v>35.43</v>
      </c>
      <c r="G59" s="58" t="s">
        <v>1294</v>
      </c>
      <c r="H59" s="58">
        <v>400</v>
      </c>
      <c r="I59" s="58" t="s">
        <v>16</v>
      </c>
      <c r="J59" s="78">
        <v>8.8575000000000001E-2</v>
      </c>
    </row>
    <row r="60" spans="2:10" x14ac:dyDescent="0.35">
      <c r="B60" s="59" t="s">
        <v>1302</v>
      </c>
      <c r="C60" s="56" t="s">
        <v>183</v>
      </c>
      <c r="D60" s="56" t="s">
        <v>75</v>
      </c>
      <c r="E60" s="56" t="s">
        <v>184</v>
      </c>
      <c r="F60" s="73">
        <v>40.76</v>
      </c>
      <c r="G60" s="56" t="s">
        <v>1294</v>
      </c>
      <c r="H60" s="56">
        <v>640</v>
      </c>
      <c r="I60" s="56" t="s">
        <v>16</v>
      </c>
      <c r="J60" s="122">
        <v>6.3687499999999994E-2</v>
      </c>
    </row>
    <row r="61" spans="2:10" ht="15" thickBot="1" x14ac:dyDescent="0.4">
      <c r="B61" s="60" t="s">
        <v>1302</v>
      </c>
      <c r="C61" s="61" t="s">
        <v>185</v>
      </c>
      <c r="D61" s="61" t="s">
        <v>75</v>
      </c>
      <c r="E61" s="61" t="s">
        <v>186</v>
      </c>
      <c r="F61" s="74">
        <v>39.36</v>
      </c>
      <c r="G61" s="61" t="s">
        <v>1294</v>
      </c>
      <c r="H61" s="61">
        <v>180</v>
      </c>
      <c r="I61" s="61" t="s">
        <v>9</v>
      </c>
      <c r="J61" s="100">
        <v>0.21866666666666668</v>
      </c>
    </row>
    <row r="62" spans="2:10" x14ac:dyDescent="0.35">
      <c r="B62" s="54"/>
      <c r="C62" s="54"/>
      <c r="D62" s="54"/>
      <c r="E62" s="54"/>
      <c r="F62" s="54"/>
      <c r="G62" s="54"/>
      <c r="H62" s="54"/>
      <c r="I62" s="54"/>
      <c r="J62" s="54"/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"/>
  <dimension ref="B1:J119"/>
  <sheetViews>
    <sheetView topLeftCell="D70" workbookViewId="0">
      <selection activeCell="D134" sqref="D134"/>
    </sheetView>
  </sheetViews>
  <sheetFormatPr defaultRowHeight="14.5" x14ac:dyDescent="0.35"/>
  <cols>
    <col min="2" max="2" width="13.54296875" customWidth="1"/>
    <col min="3" max="3" width="84.26953125" customWidth="1"/>
    <col min="4" max="4" width="29.26953125" customWidth="1"/>
    <col min="10" max="10" width="10.54296875" style="44" customWidth="1"/>
  </cols>
  <sheetData>
    <row r="1" spans="2:10" ht="15" thickBot="1" x14ac:dyDescent="0.4">
      <c r="B1" s="55" t="s">
        <v>1291</v>
      </c>
      <c r="C1" s="55" t="s">
        <v>0</v>
      </c>
      <c r="D1" s="55" t="s">
        <v>1</v>
      </c>
      <c r="E1" s="55" t="s">
        <v>2</v>
      </c>
      <c r="F1" s="71" t="s">
        <v>1303</v>
      </c>
      <c r="G1" s="55" t="s">
        <v>4</v>
      </c>
      <c r="H1" s="55" t="s">
        <v>1292</v>
      </c>
      <c r="I1" s="55" t="s">
        <v>4</v>
      </c>
      <c r="J1" s="71" t="s">
        <v>5</v>
      </c>
    </row>
    <row r="2" spans="2:10" x14ac:dyDescent="0.35">
      <c r="B2" s="57" t="s">
        <v>1304</v>
      </c>
      <c r="C2" s="58" t="s">
        <v>187</v>
      </c>
      <c r="D2" s="58" t="s">
        <v>152</v>
      </c>
      <c r="E2" s="58" t="s">
        <v>188</v>
      </c>
      <c r="F2" s="82">
        <v>28.87</v>
      </c>
      <c r="G2" s="58" t="s">
        <v>1294</v>
      </c>
      <c r="H2" s="58">
        <v>100</v>
      </c>
      <c r="I2" s="58" t="s">
        <v>9</v>
      </c>
      <c r="J2" s="75">
        <v>0.28999999999999998</v>
      </c>
    </row>
    <row r="3" spans="2:10" x14ac:dyDescent="0.35">
      <c r="B3" s="59" t="s">
        <v>1304</v>
      </c>
      <c r="C3" s="56" t="s">
        <v>189</v>
      </c>
      <c r="D3" s="56" t="s">
        <v>190</v>
      </c>
      <c r="E3" s="56" t="s">
        <v>191</v>
      </c>
      <c r="F3" s="84">
        <v>23.4</v>
      </c>
      <c r="G3" s="56" t="s">
        <v>1294</v>
      </c>
      <c r="H3" s="56">
        <v>64</v>
      </c>
      <c r="I3" s="56" t="s">
        <v>9</v>
      </c>
      <c r="J3" s="76">
        <v>0.37</v>
      </c>
    </row>
    <row r="4" spans="2:10" x14ac:dyDescent="0.35">
      <c r="B4" s="59" t="s">
        <v>1304</v>
      </c>
      <c r="C4" s="56" t="s">
        <v>192</v>
      </c>
      <c r="D4" s="56" t="s">
        <v>190</v>
      </c>
      <c r="E4" s="56" t="s">
        <v>193</v>
      </c>
      <c r="F4" s="84">
        <v>32.72</v>
      </c>
      <c r="G4" s="56" t="s">
        <v>1294</v>
      </c>
      <c r="H4" s="56">
        <v>48</v>
      </c>
      <c r="I4" s="56" t="s">
        <v>9</v>
      </c>
      <c r="J4" s="76">
        <v>0.68</v>
      </c>
    </row>
    <row r="5" spans="2:10" x14ac:dyDescent="0.35">
      <c r="B5" s="59" t="s">
        <v>1304</v>
      </c>
      <c r="C5" s="56" t="s">
        <v>194</v>
      </c>
      <c r="D5" s="56" t="s">
        <v>195</v>
      </c>
      <c r="E5" s="56" t="s">
        <v>196</v>
      </c>
      <c r="F5" s="84">
        <v>28.84</v>
      </c>
      <c r="G5" s="56" t="s">
        <v>1294</v>
      </c>
      <c r="H5" s="56">
        <v>120</v>
      </c>
      <c r="I5" s="56" t="s">
        <v>9</v>
      </c>
      <c r="J5" s="76">
        <v>0.24</v>
      </c>
    </row>
    <row r="6" spans="2:10" x14ac:dyDescent="0.35">
      <c r="B6" s="59" t="s">
        <v>1304</v>
      </c>
      <c r="C6" s="56" t="s">
        <v>197</v>
      </c>
      <c r="D6" s="56" t="s">
        <v>198</v>
      </c>
      <c r="E6" s="56" t="s">
        <v>199</v>
      </c>
      <c r="F6" s="73" t="s">
        <v>200</v>
      </c>
      <c r="G6" s="56"/>
      <c r="H6" s="56">
        <v>80</v>
      </c>
      <c r="I6" s="56" t="s">
        <v>9</v>
      </c>
      <c r="J6" s="76"/>
    </row>
    <row r="7" spans="2:10" x14ac:dyDescent="0.35">
      <c r="B7" s="59" t="s">
        <v>1304</v>
      </c>
      <c r="C7" s="56" t="s">
        <v>201</v>
      </c>
      <c r="D7" s="56" t="s">
        <v>202</v>
      </c>
      <c r="E7" s="56" t="s">
        <v>203</v>
      </c>
      <c r="F7" s="84">
        <v>20.32</v>
      </c>
      <c r="G7" s="56" t="s">
        <v>1294</v>
      </c>
      <c r="H7" s="56">
        <v>90</v>
      </c>
      <c r="I7" s="56" t="s">
        <v>9</v>
      </c>
      <c r="J7" s="76">
        <v>0.23</v>
      </c>
    </row>
    <row r="8" spans="2:10" x14ac:dyDescent="0.35">
      <c r="B8" s="59" t="s">
        <v>1304</v>
      </c>
      <c r="C8" s="56" t="s">
        <v>204</v>
      </c>
      <c r="D8" s="56" t="s">
        <v>35</v>
      </c>
      <c r="E8" s="56" t="s">
        <v>205</v>
      </c>
      <c r="F8" s="84">
        <v>23.16</v>
      </c>
      <c r="G8" s="56" t="s">
        <v>1294</v>
      </c>
      <c r="H8" s="56">
        <v>170</v>
      </c>
      <c r="I8" s="56" t="s">
        <v>9</v>
      </c>
      <c r="J8" s="76">
        <v>0.14000000000000001</v>
      </c>
    </row>
    <row r="9" spans="2:10" x14ac:dyDescent="0.35">
      <c r="B9" s="59" t="s">
        <v>1304</v>
      </c>
      <c r="C9" s="56" t="s">
        <v>206</v>
      </c>
      <c r="D9" s="56" t="s">
        <v>207</v>
      </c>
      <c r="E9" s="56" t="s">
        <v>208</v>
      </c>
      <c r="F9" s="84">
        <v>46.12</v>
      </c>
      <c r="G9" s="56" t="s">
        <v>1294</v>
      </c>
      <c r="H9" s="56">
        <v>84</v>
      </c>
      <c r="I9" s="56" t="s">
        <v>9</v>
      </c>
      <c r="J9" s="76">
        <v>0.55000000000000004</v>
      </c>
    </row>
    <row r="10" spans="2:10" x14ac:dyDescent="0.35">
      <c r="B10" s="59" t="s">
        <v>1304</v>
      </c>
      <c r="C10" s="56" t="s">
        <v>209</v>
      </c>
      <c r="D10" s="56" t="s">
        <v>210</v>
      </c>
      <c r="E10" s="56" t="s">
        <v>211</v>
      </c>
      <c r="F10" s="84">
        <v>31.88</v>
      </c>
      <c r="G10" s="56" t="s">
        <v>1294</v>
      </c>
      <c r="H10" s="56">
        <v>170</v>
      </c>
      <c r="I10" s="56" t="s">
        <v>9</v>
      </c>
      <c r="J10" s="76">
        <v>0.19</v>
      </c>
    </row>
    <row r="11" spans="2:10" x14ac:dyDescent="0.35">
      <c r="B11" s="59" t="s">
        <v>1304</v>
      </c>
      <c r="C11" s="56" t="s">
        <v>212</v>
      </c>
      <c r="D11" s="56" t="s">
        <v>213</v>
      </c>
      <c r="E11" s="56" t="s">
        <v>214</v>
      </c>
      <c r="F11" s="84">
        <v>45.26</v>
      </c>
      <c r="G11" s="56" t="s">
        <v>1294</v>
      </c>
      <c r="H11" s="56">
        <v>72</v>
      </c>
      <c r="I11" s="56" t="s">
        <v>9</v>
      </c>
      <c r="J11" s="76">
        <v>0.63</v>
      </c>
    </row>
    <row r="12" spans="2:10" x14ac:dyDescent="0.35">
      <c r="B12" s="59" t="s">
        <v>1304</v>
      </c>
      <c r="C12" s="56" t="s">
        <v>215</v>
      </c>
      <c r="D12" s="56" t="s">
        <v>35</v>
      </c>
      <c r="E12" s="56" t="s">
        <v>216</v>
      </c>
      <c r="F12" s="84">
        <v>31.03</v>
      </c>
      <c r="G12" s="56" t="s">
        <v>1294</v>
      </c>
      <c r="H12" s="56">
        <v>30</v>
      </c>
      <c r="I12" s="56" t="s">
        <v>9</v>
      </c>
      <c r="J12" s="76">
        <v>1.03</v>
      </c>
    </row>
    <row r="13" spans="2:10" x14ac:dyDescent="0.35">
      <c r="B13" s="59" t="s">
        <v>1304</v>
      </c>
      <c r="C13" s="56" t="s">
        <v>217</v>
      </c>
      <c r="D13" s="56" t="s">
        <v>218</v>
      </c>
      <c r="E13" s="56" t="s">
        <v>219</v>
      </c>
      <c r="F13" s="73" t="s">
        <v>200</v>
      </c>
      <c r="G13" s="56"/>
      <c r="H13" s="56">
        <v>60</v>
      </c>
      <c r="I13" s="56" t="s">
        <v>9</v>
      </c>
      <c r="J13" s="76"/>
    </row>
    <row r="14" spans="2:10" x14ac:dyDescent="0.35">
      <c r="B14" s="59" t="s">
        <v>1304</v>
      </c>
      <c r="C14" s="56" t="s">
        <v>220</v>
      </c>
      <c r="D14" s="56" t="s">
        <v>35</v>
      </c>
      <c r="E14" s="56" t="s">
        <v>221</v>
      </c>
      <c r="F14" s="84">
        <v>19.760000000000002</v>
      </c>
      <c r="G14" s="56" t="s">
        <v>1294</v>
      </c>
      <c r="H14" s="56">
        <v>96</v>
      </c>
      <c r="I14" s="56" t="s">
        <v>9</v>
      </c>
      <c r="J14" s="76">
        <v>0.21</v>
      </c>
    </row>
    <row r="15" spans="2:10" x14ac:dyDescent="0.35">
      <c r="B15" s="59" t="s">
        <v>1304</v>
      </c>
      <c r="C15" s="56" t="s">
        <v>222</v>
      </c>
      <c r="D15" s="56" t="s">
        <v>35</v>
      </c>
      <c r="E15" s="56" t="s">
        <v>223</v>
      </c>
      <c r="F15" s="84">
        <v>21.37</v>
      </c>
      <c r="G15" s="56" t="s">
        <v>1294</v>
      </c>
      <c r="H15" s="56">
        <v>32</v>
      </c>
      <c r="I15" s="56" t="s">
        <v>9</v>
      </c>
      <c r="J15" s="76">
        <v>0.67</v>
      </c>
    </row>
    <row r="16" spans="2:10" x14ac:dyDescent="0.35">
      <c r="B16" s="59" t="s">
        <v>1304</v>
      </c>
      <c r="C16" s="56" t="s">
        <v>224</v>
      </c>
      <c r="D16" s="56" t="s">
        <v>225</v>
      </c>
      <c r="E16" s="56" t="s">
        <v>226</v>
      </c>
      <c r="F16" s="84">
        <v>23.72</v>
      </c>
      <c r="G16" s="56" t="s">
        <v>1294</v>
      </c>
      <c r="H16" s="56">
        <v>60</v>
      </c>
      <c r="I16" s="56" t="s">
        <v>9</v>
      </c>
      <c r="J16" s="76">
        <v>0.4</v>
      </c>
    </row>
    <row r="17" spans="2:10" x14ac:dyDescent="0.35">
      <c r="B17" s="59" t="s">
        <v>1304</v>
      </c>
      <c r="C17" s="56" t="s">
        <v>227</v>
      </c>
      <c r="D17" s="56" t="s">
        <v>225</v>
      </c>
      <c r="E17" s="56" t="s">
        <v>226</v>
      </c>
      <c r="F17" s="84">
        <v>21.88</v>
      </c>
      <c r="G17" s="56" t="s">
        <v>1294</v>
      </c>
      <c r="H17" s="56">
        <v>60</v>
      </c>
      <c r="I17" s="56" t="s">
        <v>9</v>
      </c>
      <c r="J17" s="76">
        <v>0.36</v>
      </c>
    </row>
    <row r="18" spans="2:10" x14ac:dyDescent="0.35">
      <c r="B18" s="59" t="s">
        <v>1304</v>
      </c>
      <c r="C18" s="56" t="s">
        <v>228</v>
      </c>
      <c r="D18" s="56" t="s">
        <v>225</v>
      </c>
      <c r="E18" s="56" t="s">
        <v>226</v>
      </c>
      <c r="F18" s="84">
        <v>20.440000000000001</v>
      </c>
      <c r="G18" s="56" t="s">
        <v>1294</v>
      </c>
      <c r="H18" s="56">
        <v>60</v>
      </c>
      <c r="I18" s="56" t="s">
        <v>9</v>
      </c>
      <c r="J18" s="76">
        <v>0.34</v>
      </c>
    </row>
    <row r="19" spans="2:10" x14ac:dyDescent="0.35">
      <c r="B19" s="59" t="s">
        <v>1304</v>
      </c>
      <c r="C19" s="56" t="s">
        <v>229</v>
      </c>
      <c r="D19" s="56" t="s">
        <v>230</v>
      </c>
      <c r="E19" s="56" t="s">
        <v>231</v>
      </c>
      <c r="F19" s="84">
        <v>75.5</v>
      </c>
      <c r="G19" s="56" t="s">
        <v>1294</v>
      </c>
      <c r="H19" s="56">
        <v>120</v>
      </c>
      <c r="I19" s="56" t="s">
        <v>9</v>
      </c>
      <c r="J19" s="76">
        <v>0.63</v>
      </c>
    </row>
    <row r="20" spans="2:10" x14ac:dyDescent="0.35">
      <c r="B20" s="59" t="s">
        <v>1304</v>
      </c>
      <c r="C20" s="56" t="s">
        <v>232</v>
      </c>
      <c r="D20" s="56" t="s">
        <v>79</v>
      </c>
      <c r="E20" s="56" t="s">
        <v>233</v>
      </c>
      <c r="F20" s="84">
        <v>34.53</v>
      </c>
      <c r="G20" s="56" t="s">
        <v>1294</v>
      </c>
      <c r="H20" s="56">
        <v>20</v>
      </c>
      <c r="I20" s="56" t="s">
        <v>9</v>
      </c>
      <c r="J20" s="76">
        <v>1.73</v>
      </c>
    </row>
    <row r="21" spans="2:10" x14ac:dyDescent="0.35">
      <c r="B21" s="59" t="s">
        <v>1304</v>
      </c>
      <c r="C21" s="56" t="s">
        <v>234</v>
      </c>
      <c r="D21" s="56" t="s">
        <v>79</v>
      </c>
      <c r="E21" s="56" t="s">
        <v>235</v>
      </c>
      <c r="F21" s="84">
        <v>39.54</v>
      </c>
      <c r="G21" s="56" t="s">
        <v>1294</v>
      </c>
      <c r="H21" s="56">
        <v>96</v>
      </c>
      <c r="I21" s="56" t="s">
        <v>9</v>
      </c>
      <c r="J21" s="76">
        <v>0.41</v>
      </c>
    </row>
    <row r="22" spans="2:10" x14ac:dyDescent="0.35">
      <c r="B22" s="59" t="s">
        <v>1304</v>
      </c>
      <c r="C22" s="56" t="s">
        <v>236</v>
      </c>
      <c r="D22" s="56" t="s">
        <v>237</v>
      </c>
      <c r="E22" s="56" t="s">
        <v>238</v>
      </c>
      <c r="F22" s="84">
        <v>16.36</v>
      </c>
      <c r="G22" s="56" t="s">
        <v>1294</v>
      </c>
      <c r="H22" s="56">
        <v>48</v>
      </c>
      <c r="I22" s="56" t="s">
        <v>9</v>
      </c>
      <c r="J22" s="76">
        <v>0.34</v>
      </c>
    </row>
    <row r="23" spans="2:10" x14ac:dyDescent="0.35">
      <c r="B23" s="59" t="s">
        <v>1304</v>
      </c>
      <c r="C23" s="56" t="s">
        <v>239</v>
      </c>
      <c r="D23" s="56" t="s">
        <v>240</v>
      </c>
      <c r="E23" s="56" t="s">
        <v>241</v>
      </c>
      <c r="F23" s="84">
        <v>38.28</v>
      </c>
      <c r="G23" s="56" t="s">
        <v>1294</v>
      </c>
      <c r="H23" s="56">
        <v>24</v>
      </c>
      <c r="I23" s="56" t="s">
        <v>9</v>
      </c>
      <c r="J23" s="76">
        <v>1.6</v>
      </c>
    </row>
    <row r="24" spans="2:10" x14ac:dyDescent="0.35">
      <c r="B24" s="59" t="s">
        <v>1304</v>
      </c>
      <c r="C24" s="56" t="s">
        <v>242</v>
      </c>
      <c r="D24" s="56" t="s">
        <v>243</v>
      </c>
      <c r="E24" s="56" t="s">
        <v>244</v>
      </c>
      <c r="F24" s="84">
        <v>33.270000000000003</v>
      </c>
      <c r="G24" s="56" t="s">
        <v>1294</v>
      </c>
      <c r="H24" s="56">
        <v>216</v>
      </c>
      <c r="I24" s="56" t="s">
        <v>9</v>
      </c>
      <c r="J24" s="76">
        <v>0.15</v>
      </c>
    </row>
    <row r="25" spans="2:10" x14ac:dyDescent="0.35">
      <c r="B25" s="59" t="s">
        <v>1304</v>
      </c>
      <c r="C25" s="56" t="s">
        <v>245</v>
      </c>
      <c r="D25" s="56" t="s">
        <v>243</v>
      </c>
      <c r="E25" s="56" t="s">
        <v>246</v>
      </c>
      <c r="F25" s="84">
        <v>36.25</v>
      </c>
      <c r="G25" s="56" t="s">
        <v>1294</v>
      </c>
      <c r="H25" s="56">
        <v>80</v>
      </c>
      <c r="I25" s="56" t="s">
        <v>9</v>
      </c>
      <c r="J25" s="76">
        <v>0.45</v>
      </c>
    </row>
    <row r="26" spans="2:10" x14ac:dyDescent="0.35">
      <c r="B26" s="59" t="s">
        <v>1304</v>
      </c>
      <c r="C26" s="56" t="s">
        <v>247</v>
      </c>
      <c r="D26" s="56" t="s">
        <v>190</v>
      </c>
      <c r="E26" s="56" t="s">
        <v>248</v>
      </c>
      <c r="F26" s="84">
        <v>31.12</v>
      </c>
      <c r="G26" s="56" t="s">
        <v>1294</v>
      </c>
      <c r="H26" s="56">
        <v>60</v>
      </c>
      <c r="I26" s="56" t="s">
        <v>9</v>
      </c>
      <c r="J26" s="76">
        <v>0.52</v>
      </c>
    </row>
    <row r="27" spans="2:10" x14ac:dyDescent="0.35">
      <c r="B27" s="59" t="s">
        <v>1304</v>
      </c>
      <c r="C27" s="56" t="s">
        <v>249</v>
      </c>
      <c r="D27" s="56" t="s">
        <v>250</v>
      </c>
      <c r="E27" s="56" t="s">
        <v>251</v>
      </c>
      <c r="F27" s="84">
        <v>27.65</v>
      </c>
      <c r="G27" s="56" t="s">
        <v>1294</v>
      </c>
      <c r="H27" s="56">
        <v>54</v>
      </c>
      <c r="I27" s="56" t="s">
        <v>9</v>
      </c>
      <c r="J27" s="76">
        <v>0.51</v>
      </c>
    </row>
    <row r="28" spans="2:10" x14ac:dyDescent="0.35">
      <c r="B28" s="59" t="s">
        <v>1304</v>
      </c>
      <c r="C28" s="56" t="s">
        <v>252</v>
      </c>
      <c r="D28" s="56" t="s">
        <v>253</v>
      </c>
      <c r="E28" s="56" t="s">
        <v>254</v>
      </c>
      <c r="F28" s="84">
        <v>27.72</v>
      </c>
      <c r="G28" s="56" t="s">
        <v>1294</v>
      </c>
      <c r="H28" s="56">
        <v>54</v>
      </c>
      <c r="I28" s="56" t="s">
        <v>9</v>
      </c>
      <c r="J28" s="76">
        <v>0.51</v>
      </c>
    </row>
    <row r="29" spans="2:10" ht="15" thickBot="1" x14ac:dyDescent="0.4">
      <c r="B29" s="60" t="s">
        <v>1304</v>
      </c>
      <c r="C29" s="61" t="s">
        <v>255</v>
      </c>
      <c r="D29" s="61" t="s">
        <v>256</v>
      </c>
      <c r="E29" s="61" t="s">
        <v>257</v>
      </c>
      <c r="F29" s="85">
        <v>32.68</v>
      </c>
      <c r="G29" s="61" t="s">
        <v>1294</v>
      </c>
      <c r="H29" s="61">
        <v>96</v>
      </c>
      <c r="I29" s="61" t="s">
        <v>9</v>
      </c>
      <c r="J29" s="97">
        <v>0.34</v>
      </c>
    </row>
    <row r="30" spans="2:10" x14ac:dyDescent="0.35">
      <c r="B30" s="107" t="s">
        <v>1305</v>
      </c>
      <c r="C30" s="45" t="s">
        <v>258</v>
      </c>
      <c r="D30" s="45" t="s">
        <v>259</v>
      </c>
      <c r="E30" s="45" t="s">
        <v>260</v>
      </c>
      <c r="F30" s="83">
        <v>63.41</v>
      </c>
      <c r="G30" s="45" t="s">
        <v>1294</v>
      </c>
      <c r="H30" s="45">
        <v>64</v>
      </c>
      <c r="I30" s="45" t="s">
        <v>9</v>
      </c>
      <c r="J30" s="110">
        <v>0.99</v>
      </c>
    </row>
    <row r="31" spans="2:10" x14ac:dyDescent="0.35">
      <c r="B31" s="59" t="s">
        <v>1305</v>
      </c>
      <c r="C31" s="56" t="s">
        <v>261</v>
      </c>
      <c r="D31" s="56" t="s">
        <v>152</v>
      </c>
      <c r="E31" s="56" t="s">
        <v>262</v>
      </c>
      <c r="F31" s="84">
        <v>47.47</v>
      </c>
      <c r="G31" s="56" t="s">
        <v>1294</v>
      </c>
      <c r="H31" s="56">
        <v>120</v>
      </c>
      <c r="I31" s="56" t="s">
        <v>9</v>
      </c>
      <c r="J31" s="76">
        <v>0.4</v>
      </c>
    </row>
    <row r="32" spans="2:10" x14ac:dyDescent="0.35">
      <c r="B32" s="59" t="s">
        <v>1305</v>
      </c>
      <c r="C32" s="56" t="s">
        <v>263</v>
      </c>
      <c r="D32" s="56" t="s">
        <v>264</v>
      </c>
      <c r="E32" s="56" t="s">
        <v>265</v>
      </c>
      <c r="F32" s="84">
        <v>15.72</v>
      </c>
      <c r="G32" s="56" t="s">
        <v>1294</v>
      </c>
      <c r="H32" s="56">
        <v>50</v>
      </c>
      <c r="I32" s="56" t="s">
        <v>9</v>
      </c>
      <c r="J32" s="76">
        <v>0.31</v>
      </c>
    </row>
    <row r="33" spans="2:10" x14ac:dyDescent="0.35">
      <c r="B33" s="59" t="s">
        <v>1305</v>
      </c>
      <c r="C33" s="56" t="s">
        <v>266</v>
      </c>
      <c r="D33" s="56" t="s">
        <v>152</v>
      </c>
      <c r="E33" s="56" t="s">
        <v>267</v>
      </c>
      <c r="F33" s="84">
        <v>41.56</v>
      </c>
      <c r="G33" s="56" t="s">
        <v>1294</v>
      </c>
      <c r="H33" s="56">
        <v>60</v>
      </c>
      <c r="I33" s="56" t="s">
        <v>9</v>
      </c>
      <c r="J33" s="76">
        <v>0.69</v>
      </c>
    </row>
    <row r="34" spans="2:10" x14ac:dyDescent="0.35">
      <c r="B34" s="59" t="s">
        <v>1305</v>
      </c>
      <c r="C34" s="56" t="s">
        <v>268</v>
      </c>
      <c r="D34" s="56" t="s">
        <v>152</v>
      </c>
      <c r="E34" s="56" t="s">
        <v>267</v>
      </c>
      <c r="F34" s="84">
        <v>41.56</v>
      </c>
      <c r="G34" s="56" t="s">
        <v>1294</v>
      </c>
      <c r="H34" s="56">
        <v>60</v>
      </c>
      <c r="I34" s="56" t="s">
        <v>9</v>
      </c>
      <c r="J34" s="76">
        <v>0.69</v>
      </c>
    </row>
    <row r="35" spans="2:10" x14ac:dyDescent="0.35">
      <c r="B35" s="59" t="s">
        <v>1305</v>
      </c>
      <c r="C35" s="56" t="s">
        <v>269</v>
      </c>
      <c r="D35" s="56" t="s">
        <v>270</v>
      </c>
      <c r="E35" s="56" t="s">
        <v>271</v>
      </c>
      <c r="F35" s="84">
        <v>35.61</v>
      </c>
      <c r="G35" s="56" t="s">
        <v>1294</v>
      </c>
      <c r="H35" s="56">
        <v>240</v>
      </c>
      <c r="I35" s="56" t="s">
        <v>9</v>
      </c>
      <c r="J35" s="76">
        <v>0.15</v>
      </c>
    </row>
    <row r="36" spans="2:10" x14ac:dyDescent="0.35">
      <c r="B36" s="59" t="s">
        <v>1305</v>
      </c>
      <c r="C36" s="56" t="s">
        <v>272</v>
      </c>
      <c r="D36" s="56" t="s">
        <v>273</v>
      </c>
      <c r="E36" s="56" t="s">
        <v>274</v>
      </c>
      <c r="F36" s="84">
        <v>77.22</v>
      </c>
      <c r="G36" s="56" t="s">
        <v>1294</v>
      </c>
      <c r="H36" s="56">
        <v>84</v>
      </c>
      <c r="I36" s="56" t="s">
        <v>9</v>
      </c>
      <c r="J36" s="76">
        <v>0.92</v>
      </c>
    </row>
    <row r="37" spans="2:10" x14ac:dyDescent="0.35">
      <c r="B37" s="59" t="s">
        <v>1305</v>
      </c>
      <c r="C37" s="56" t="s">
        <v>275</v>
      </c>
      <c r="D37" s="56" t="s">
        <v>276</v>
      </c>
      <c r="E37" s="56" t="s">
        <v>277</v>
      </c>
      <c r="F37" s="84">
        <v>44.8</v>
      </c>
      <c r="G37" s="56" t="s">
        <v>1294</v>
      </c>
      <c r="H37" s="56">
        <v>320</v>
      </c>
      <c r="I37" s="56" t="s">
        <v>9</v>
      </c>
      <c r="J37" s="76">
        <v>0.14000000000000001</v>
      </c>
    </row>
    <row r="38" spans="2:10" x14ac:dyDescent="0.35">
      <c r="B38" s="59" t="s">
        <v>1305</v>
      </c>
      <c r="C38" s="56" t="s">
        <v>278</v>
      </c>
      <c r="D38" s="56" t="s">
        <v>279</v>
      </c>
      <c r="E38" s="56" t="s">
        <v>277</v>
      </c>
      <c r="F38" s="84">
        <v>27.92</v>
      </c>
      <c r="G38" s="56" t="s">
        <v>1294</v>
      </c>
      <c r="H38" s="56">
        <v>320</v>
      </c>
      <c r="I38" s="56" t="s">
        <v>9</v>
      </c>
      <c r="J38" s="76">
        <v>0.09</v>
      </c>
    </row>
    <row r="39" spans="2:10" x14ac:dyDescent="0.35">
      <c r="B39" s="59" t="s">
        <v>1305</v>
      </c>
      <c r="C39" s="56" t="s">
        <v>280</v>
      </c>
      <c r="D39" s="56" t="s">
        <v>281</v>
      </c>
      <c r="E39" s="56" t="s">
        <v>282</v>
      </c>
      <c r="F39" s="84">
        <v>72.39</v>
      </c>
      <c r="G39" s="56" t="s">
        <v>1294</v>
      </c>
      <c r="H39" s="56">
        <v>180</v>
      </c>
      <c r="I39" s="56" t="s">
        <v>9</v>
      </c>
      <c r="J39" s="76">
        <v>0.4</v>
      </c>
    </row>
    <row r="40" spans="2:10" x14ac:dyDescent="0.35">
      <c r="B40" s="59" t="s">
        <v>1305</v>
      </c>
      <c r="C40" s="56" t="s">
        <v>283</v>
      </c>
      <c r="D40" s="56" t="s">
        <v>284</v>
      </c>
      <c r="E40" s="56" t="s">
        <v>285</v>
      </c>
      <c r="F40" s="84">
        <v>39.950000000000003</v>
      </c>
      <c r="G40" s="56" t="s">
        <v>1294</v>
      </c>
      <c r="H40" s="56">
        <v>104</v>
      </c>
      <c r="I40" s="56" t="s">
        <v>9</v>
      </c>
      <c r="J40" s="76">
        <v>0.38</v>
      </c>
    </row>
    <row r="41" spans="2:10" x14ac:dyDescent="0.35">
      <c r="B41" s="59" t="s">
        <v>1305</v>
      </c>
      <c r="C41" s="56" t="s">
        <v>286</v>
      </c>
      <c r="D41" s="56" t="s">
        <v>273</v>
      </c>
      <c r="E41" s="56" t="s">
        <v>274</v>
      </c>
      <c r="F41" s="84">
        <v>77.22</v>
      </c>
      <c r="G41" s="56" t="s">
        <v>1294</v>
      </c>
      <c r="H41" s="56">
        <v>84</v>
      </c>
      <c r="I41" s="56" t="s">
        <v>9</v>
      </c>
      <c r="J41" s="76">
        <v>0.92</v>
      </c>
    </row>
    <row r="42" spans="2:10" x14ac:dyDescent="0.35">
      <c r="B42" s="59" t="s">
        <v>1305</v>
      </c>
      <c r="C42" s="56" t="s">
        <v>287</v>
      </c>
      <c r="D42" s="56" t="s">
        <v>284</v>
      </c>
      <c r="E42" s="56" t="s">
        <v>288</v>
      </c>
      <c r="F42" s="73" t="s">
        <v>200</v>
      </c>
      <c r="G42" s="56" t="s">
        <v>1294</v>
      </c>
      <c r="H42" s="56">
        <v>104</v>
      </c>
      <c r="I42" s="56" t="s">
        <v>9</v>
      </c>
      <c r="J42" s="99"/>
    </row>
    <row r="43" spans="2:10" x14ac:dyDescent="0.35">
      <c r="B43" s="59" t="s">
        <v>1305</v>
      </c>
      <c r="C43" s="56" t="s">
        <v>289</v>
      </c>
      <c r="D43" s="56" t="s">
        <v>290</v>
      </c>
      <c r="E43" s="56" t="s">
        <v>291</v>
      </c>
      <c r="F43" s="84">
        <v>49.62</v>
      </c>
      <c r="G43" s="56" t="s">
        <v>1294</v>
      </c>
      <c r="H43" s="56">
        <v>106</v>
      </c>
      <c r="I43" s="56" t="s">
        <v>9</v>
      </c>
      <c r="J43" s="76">
        <v>0.47</v>
      </c>
    </row>
    <row r="44" spans="2:10" x14ac:dyDescent="0.35">
      <c r="B44" s="59" t="s">
        <v>1305</v>
      </c>
      <c r="C44" s="56" t="s">
        <v>292</v>
      </c>
      <c r="D44" s="56" t="s">
        <v>290</v>
      </c>
      <c r="E44" s="56" t="s">
        <v>291</v>
      </c>
      <c r="F44" s="84">
        <v>60.44</v>
      </c>
      <c r="G44" s="56" t="s">
        <v>1294</v>
      </c>
      <c r="H44" s="56">
        <v>106</v>
      </c>
      <c r="I44" s="56" t="s">
        <v>9</v>
      </c>
      <c r="J44" s="76">
        <v>0.56999999999999995</v>
      </c>
    </row>
    <row r="45" spans="2:10" x14ac:dyDescent="0.35">
      <c r="B45" s="59" t="s">
        <v>1305</v>
      </c>
      <c r="C45" s="56" t="s">
        <v>293</v>
      </c>
      <c r="D45" s="56" t="s">
        <v>294</v>
      </c>
      <c r="E45" s="56" t="s">
        <v>295</v>
      </c>
      <c r="F45" s="84">
        <v>75.7</v>
      </c>
      <c r="G45" s="56" t="s">
        <v>1294</v>
      </c>
      <c r="H45" s="56">
        <v>84</v>
      </c>
      <c r="I45" s="56" t="s">
        <v>9</v>
      </c>
      <c r="J45" s="76">
        <v>0.9</v>
      </c>
    </row>
    <row r="46" spans="2:10" x14ac:dyDescent="0.35">
      <c r="B46" s="59" t="s">
        <v>1305</v>
      </c>
      <c r="C46" s="56" t="s">
        <v>296</v>
      </c>
      <c r="D46" s="56" t="s">
        <v>297</v>
      </c>
      <c r="E46" s="56" t="s">
        <v>298</v>
      </c>
      <c r="F46" s="73" t="s">
        <v>200</v>
      </c>
      <c r="G46" s="56" t="s">
        <v>1294</v>
      </c>
      <c r="H46" s="56">
        <v>80</v>
      </c>
      <c r="I46" s="56" t="s">
        <v>9</v>
      </c>
      <c r="J46" s="99"/>
    </row>
    <row r="47" spans="2:10" x14ac:dyDescent="0.35">
      <c r="B47" s="59" t="s">
        <v>1305</v>
      </c>
      <c r="C47" s="56" t="s">
        <v>299</v>
      </c>
      <c r="D47" s="56" t="s">
        <v>281</v>
      </c>
      <c r="E47" s="56" t="s">
        <v>282</v>
      </c>
      <c r="F47" s="84">
        <v>58.09</v>
      </c>
      <c r="G47" s="56" t="s">
        <v>1294</v>
      </c>
      <c r="H47" s="56">
        <v>180</v>
      </c>
      <c r="I47" s="56" t="s">
        <v>9</v>
      </c>
      <c r="J47" s="76">
        <v>0.32</v>
      </c>
    </row>
    <row r="48" spans="2:10" x14ac:dyDescent="0.35">
      <c r="B48" s="59" t="s">
        <v>1305</v>
      </c>
      <c r="C48" s="56" t="s">
        <v>300</v>
      </c>
      <c r="D48" s="56" t="s">
        <v>279</v>
      </c>
      <c r="E48" s="56" t="s">
        <v>277</v>
      </c>
      <c r="F48" s="84">
        <v>30.51</v>
      </c>
      <c r="G48" s="56" t="s">
        <v>1294</v>
      </c>
      <c r="H48" s="56">
        <v>320</v>
      </c>
      <c r="I48" s="56" t="s">
        <v>9</v>
      </c>
      <c r="J48" s="76">
        <v>0.1</v>
      </c>
    </row>
    <row r="49" spans="2:10" x14ac:dyDescent="0.35">
      <c r="B49" s="59" t="s">
        <v>1305</v>
      </c>
      <c r="C49" s="56" t="s">
        <v>301</v>
      </c>
      <c r="D49" s="56" t="s">
        <v>281</v>
      </c>
      <c r="E49" s="56" t="s">
        <v>282</v>
      </c>
      <c r="F49" s="84">
        <v>62.91</v>
      </c>
      <c r="G49" s="56" t="s">
        <v>1294</v>
      </c>
      <c r="H49" s="56">
        <v>180</v>
      </c>
      <c r="I49" s="56" t="s">
        <v>9</v>
      </c>
      <c r="J49" s="76">
        <v>0.35</v>
      </c>
    </row>
    <row r="50" spans="2:10" x14ac:dyDescent="0.35">
      <c r="B50" s="59" t="s">
        <v>1305</v>
      </c>
      <c r="C50" s="56" t="s">
        <v>302</v>
      </c>
      <c r="D50" s="56" t="s">
        <v>284</v>
      </c>
      <c r="E50" s="56" t="s">
        <v>288</v>
      </c>
      <c r="F50" s="73"/>
      <c r="G50" s="56" t="s">
        <v>1294</v>
      </c>
      <c r="H50" s="56">
        <v>104</v>
      </c>
      <c r="I50" s="56" t="s">
        <v>9</v>
      </c>
      <c r="J50" s="99"/>
    </row>
    <row r="51" spans="2:10" x14ac:dyDescent="0.35">
      <c r="B51" s="59" t="s">
        <v>1305</v>
      </c>
      <c r="C51" s="56" t="s">
        <v>303</v>
      </c>
      <c r="D51" s="56" t="s">
        <v>279</v>
      </c>
      <c r="E51" s="56" t="s">
        <v>277</v>
      </c>
      <c r="F51" s="84">
        <v>30.51</v>
      </c>
      <c r="G51" s="56" t="s">
        <v>1294</v>
      </c>
      <c r="H51" s="56">
        <v>320</v>
      </c>
      <c r="I51" s="56" t="s">
        <v>9</v>
      </c>
      <c r="J51" s="76">
        <v>0.1</v>
      </c>
    </row>
    <row r="52" spans="2:10" x14ac:dyDescent="0.35">
      <c r="B52" s="59" t="s">
        <v>1305</v>
      </c>
      <c r="C52" s="56" t="s">
        <v>304</v>
      </c>
      <c r="D52" s="56" t="s">
        <v>294</v>
      </c>
      <c r="E52" s="56" t="s">
        <v>305</v>
      </c>
      <c r="F52" s="84">
        <v>75.7</v>
      </c>
      <c r="G52" s="56" t="s">
        <v>1294</v>
      </c>
      <c r="H52" s="56">
        <v>84</v>
      </c>
      <c r="I52" s="56" t="s">
        <v>9</v>
      </c>
      <c r="J52" s="76">
        <v>0.9</v>
      </c>
    </row>
    <row r="53" spans="2:10" x14ac:dyDescent="0.35">
      <c r="B53" s="59" t="s">
        <v>1305</v>
      </c>
      <c r="C53" s="56" t="s">
        <v>306</v>
      </c>
      <c r="D53" s="56" t="s">
        <v>279</v>
      </c>
      <c r="E53" s="56" t="s">
        <v>277</v>
      </c>
      <c r="F53" s="84">
        <v>27.9</v>
      </c>
      <c r="G53" s="56" t="s">
        <v>1294</v>
      </c>
      <c r="H53" s="56">
        <v>320</v>
      </c>
      <c r="I53" s="56" t="s">
        <v>9</v>
      </c>
      <c r="J53" s="76">
        <v>0.09</v>
      </c>
    </row>
    <row r="54" spans="2:10" x14ac:dyDescent="0.35">
      <c r="B54" s="59" t="s">
        <v>1305</v>
      </c>
      <c r="C54" s="56" t="s">
        <v>307</v>
      </c>
      <c r="D54" s="56" t="s">
        <v>281</v>
      </c>
      <c r="E54" s="56" t="s">
        <v>282</v>
      </c>
      <c r="F54" s="84">
        <v>92.37</v>
      </c>
      <c r="G54" s="56" t="s">
        <v>1294</v>
      </c>
      <c r="H54" s="56">
        <v>180</v>
      </c>
      <c r="I54" s="56" t="s">
        <v>9</v>
      </c>
      <c r="J54" s="76">
        <v>0.51</v>
      </c>
    </row>
    <row r="55" spans="2:10" x14ac:dyDescent="0.35">
      <c r="B55" s="59" t="s">
        <v>1305</v>
      </c>
      <c r="C55" s="56" t="s">
        <v>308</v>
      </c>
      <c r="D55" s="56" t="s">
        <v>309</v>
      </c>
      <c r="E55" s="56" t="s">
        <v>310</v>
      </c>
      <c r="F55" s="73"/>
      <c r="G55" s="56" t="s">
        <v>1294</v>
      </c>
      <c r="H55" s="56">
        <v>120</v>
      </c>
      <c r="I55" s="56" t="s">
        <v>9</v>
      </c>
      <c r="J55" s="99"/>
    </row>
    <row r="56" spans="2:10" x14ac:dyDescent="0.35">
      <c r="B56" s="59" t="s">
        <v>1305</v>
      </c>
      <c r="C56" s="56" t="s">
        <v>311</v>
      </c>
      <c r="D56" s="56" t="s">
        <v>312</v>
      </c>
      <c r="E56" s="56" t="s">
        <v>109</v>
      </c>
      <c r="F56" s="84">
        <v>29.83</v>
      </c>
      <c r="G56" s="56" t="s">
        <v>1294</v>
      </c>
      <c r="H56" s="56">
        <v>192</v>
      </c>
      <c r="I56" s="56" t="s">
        <v>16</v>
      </c>
      <c r="J56" s="76">
        <v>0.16</v>
      </c>
    </row>
    <row r="57" spans="2:10" x14ac:dyDescent="0.35">
      <c r="B57" s="59" t="s">
        <v>1305</v>
      </c>
      <c r="C57" s="56" t="s">
        <v>313</v>
      </c>
      <c r="D57" s="56" t="s">
        <v>314</v>
      </c>
      <c r="E57" s="56" t="s">
        <v>315</v>
      </c>
      <c r="F57" s="84">
        <v>40.4</v>
      </c>
      <c r="G57" s="56" t="s">
        <v>1294</v>
      </c>
      <c r="H57" s="56">
        <v>108</v>
      </c>
      <c r="I57" s="56" t="s">
        <v>9</v>
      </c>
      <c r="J57" s="76">
        <v>0.37</v>
      </c>
    </row>
    <row r="58" spans="2:10" x14ac:dyDescent="0.35">
      <c r="B58" s="59" t="s">
        <v>1305</v>
      </c>
      <c r="C58" s="56" t="s">
        <v>316</v>
      </c>
      <c r="D58" s="56" t="s">
        <v>317</v>
      </c>
      <c r="E58" s="56" t="s">
        <v>318</v>
      </c>
      <c r="F58" s="84">
        <v>29.65</v>
      </c>
      <c r="G58" s="56" t="s">
        <v>1294</v>
      </c>
      <c r="H58" s="56">
        <v>84</v>
      </c>
      <c r="I58" s="56" t="s">
        <v>9</v>
      </c>
      <c r="J58" s="76">
        <v>0.35</v>
      </c>
    </row>
    <row r="59" spans="2:10" x14ac:dyDescent="0.35">
      <c r="B59" s="59" t="s">
        <v>1305</v>
      </c>
      <c r="C59" s="56" t="s">
        <v>319</v>
      </c>
      <c r="D59" s="56" t="s">
        <v>320</v>
      </c>
      <c r="E59" s="56" t="s">
        <v>321</v>
      </c>
      <c r="F59" s="84">
        <v>40</v>
      </c>
      <c r="G59" s="56" t="s">
        <v>1294</v>
      </c>
      <c r="H59" s="56">
        <v>48</v>
      </c>
      <c r="I59" s="56" t="s">
        <v>9</v>
      </c>
      <c r="J59" s="76">
        <v>0.83</v>
      </c>
    </row>
    <row r="60" spans="2:10" x14ac:dyDescent="0.35">
      <c r="B60" s="59" t="s">
        <v>1305</v>
      </c>
      <c r="C60" s="56" t="s">
        <v>322</v>
      </c>
      <c r="D60" s="56" t="s">
        <v>323</v>
      </c>
      <c r="E60" s="56" t="s">
        <v>324</v>
      </c>
      <c r="F60" s="84">
        <v>86.41</v>
      </c>
      <c r="G60" s="56" t="s">
        <v>1294</v>
      </c>
      <c r="H60" s="56">
        <v>300</v>
      </c>
      <c r="I60" s="56" t="s">
        <v>9</v>
      </c>
      <c r="J60" s="76">
        <v>0.28999999999999998</v>
      </c>
    </row>
    <row r="61" spans="2:10" x14ac:dyDescent="0.35">
      <c r="B61" s="59" t="s">
        <v>1305</v>
      </c>
      <c r="C61" s="56" t="s">
        <v>325</v>
      </c>
      <c r="D61" s="56" t="s">
        <v>326</v>
      </c>
      <c r="E61" s="56" t="s">
        <v>327</v>
      </c>
      <c r="F61" s="84">
        <v>22.7</v>
      </c>
      <c r="G61" s="56" t="s">
        <v>1294</v>
      </c>
      <c r="H61" s="56">
        <v>20</v>
      </c>
      <c r="I61" s="56" t="s">
        <v>9</v>
      </c>
      <c r="J61" s="76">
        <v>1.1399999999999999</v>
      </c>
    </row>
    <row r="62" spans="2:10" x14ac:dyDescent="0.35">
      <c r="B62" s="59" t="s">
        <v>1305</v>
      </c>
      <c r="C62" s="56" t="s">
        <v>328</v>
      </c>
      <c r="D62" s="56" t="s">
        <v>329</v>
      </c>
      <c r="E62" s="56" t="s">
        <v>330</v>
      </c>
      <c r="F62" s="84">
        <v>43.8</v>
      </c>
      <c r="G62" s="56" t="s">
        <v>1294</v>
      </c>
      <c r="H62" s="56">
        <v>240</v>
      </c>
      <c r="I62" s="56" t="s">
        <v>9</v>
      </c>
      <c r="J62" s="76">
        <v>0.18</v>
      </c>
    </row>
    <row r="63" spans="2:10" x14ac:dyDescent="0.35">
      <c r="B63" s="59" t="s">
        <v>1305</v>
      </c>
      <c r="C63" s="56" t="s">
        <v>331</v>
      </c>
      <c r="D63" s="56" t="s">
        <v>230</v>
      </c>
      <c r="E63" s="56" t="s">
        <v>332</v>
      </c>
      <c r="F63" s="84">
        <v>34.81</v>
      </c>
      <c r="G63" s="56" t="s">
        <v>1294</v>
      </c>
      <c r="H63" s="56">
        <v>96</v>
      </c>
      <c r="I63" s="56" t="s">
        <v>9</v>
      </c>
      <c r="J63" s="76">
        <v>0.36</v>
      </c>
    </row>
    <row r="64" spans="2:10" ht="15" thickBot="1" x14ac:dyDescent="0.4">
      <c r="B64" s="60" t="s">
        <v>1305</v>
      </c>
      <c r="C64" s="61" t="s">
        <v>333</v>
      </c>
      <c r="D64" s="61" t="s">
        <v>230</v>
      </c>
      <c r="E64" s="61" t="s">
        <v>334</v>
      </c>
      <c r="F64" s="85">
        <v>33.200000000000003</v>
      </c>
      <c r="G64" s="61" t="s">
        <v>1294</v>
      </c>
      <c r="H64" s="61">
        <v>60</v>
      </c>
      <c r="I64" s="61" t="s">
        <v>9</v>
      </c>
      <c r="J64" s="97">
        <v>0.55000000000000004</v>
      </c>
    </row>
    <row r="65" spans="2:10" x14ac:dyDescent="0.35">
      <c r="B65" s="57" t="s">
        <v>1306</v>
      </c>
      <c r="C65" s="58" t="s">
        <v>335</v>
      </c>
      <c r="D65" s="58" t="s">
        <v>336</v>
      </c>
      <c r="E65" s="58" t="s">
        <v>134</v>
      </c>
      <c r="F65" s="83">
        <v>29.6</v>
      </c>
      <c r="G65" s="45" t="s">
        <v>1294</v>
      </c>
      <c r="H65" s="58">
        <v>160</v>
      </c>
      <c r="I65" s="58" t="s">
        <v>16</v>
      </c>
      <c r="J65" s="75">
        <v>0.19</v>
      </c>
    </row>
    <row r="66" spans="2:10" x14ac:dyDescent="0.35">
      <c r="B66" s="59" t="s">
        <v>1306</v>
      </c>
      <c r="C66" s="56" t="s">
        <v>337</v>
      </c>
      <c r="D66" s="56" t="s">
        <v>336</v>
      </c>
      <c r="E66" s="56" t="s">
        <v>134</v>
      </c>
      <c r="F66" s="84">
        <v>20.67</v>
      </c>
      <c r="G66" s="56" t="s">
        <v>1294</v>
      </c>
      <c r="H66" s="56">
        <v>160</v>
      </c>
      <c r="I66" s="56" t="s">
        <v>16</v>
      </c>
      <c r="J66" s="76">
        <v>0.13</v>
      </c>
    </row>
    <row r="67" spans="2:10" x14ac:dyDescent="0.35">
      <c r="B67" s="59" t="s">
        <v>1306</v>
      </c>
      <c r="C67" s="56" t="s">
        <v>338</v>
      </c>
      <c r="D67" s="56" t="s">
        <v>339</v>
      </c>
      <c r="E67" s="56" t="s">
        <v>152</v>
      </c>
      <c r="F67" s="84">
        <v>50.44</v>
      </c>
      <c r="G67" s="56" t="s">
        <v>1294</v>
      </c>
      <c r="H67" s="56"/>
      <c r="I67" s="56"/>
      <c r="J67" s="99"/>
    </row>
    <row r="68" spans="2:10" x14ac:dyDescent="0.35">
      <c r="B68" s="59" t="s">
        <v>1306</v>
      </c>
      <c r="C68" s="56" t="s">
        <v>340</v>
      </c>
      <c r="D68" s="56" t="s">
        <v>336</v>
      </c>
      <c r="E68" s="56" t="s">
        <v>341</v>
      </c>
      <c r="F68" s="84">
        <v>19.45</v>
      </c>
      <c r="G68" s="56" t="s">
        <v>1294</v>
      </c>
      <c r="H68" s="56">
        <v>24</v>
      </c>
      <c r="I68" s="56" t="s">
        <v>9</v>
      </c>
      <c r="J68" s="76">
        <v>0.81</v>
      </c>
    </row>
    <row r="69" spans="2:10" x14ac:dyDescent="0.35">
      <c r="B69" s="59" t="s">
        <v>1306</v>
      </c>
      <c r="C69" s="56" t="s">
        <v>342</v>
      </c>
      <c r="D69" s="56" t="s">
        <v>276</v>
      </c>
      <c r="E69" s="56" t="s">
        <v>343</v>
      </c>
      <c r="F69" s="84">
        <v>31.55</v>
      </c>
      <c r="G69" s="56" t="s">
        <v>1294</v>
      </c>
      <c r="H69" s="56">
        <v>320</v>
      </c>
      <c r="I69" s="56" t="s">
        <v>16</v>
      </c>
      <c r="J69" s="76">
        <v>0.1</v>
      </c>
    </row>
    <row r="70" spans="2:10" x14ac:dyDescent="0.35">
      <c r="B70" s="59" t="s">
        <v>1306</v>
      </c>
      <c r="C70" s="56" t="s">
        <v>344</v>
      </c>
      <c r="D70" s="56" t="s">
        <v>345</v>
      </c>
      <c r="E70" s="56" t="s">
        <v>134</v>
      </c>
      <c r="F70" s="84">
        <v>21.87</v>
      </c>
      <c r="G70" s="56" t="s">
        <v>1294</v>
      </c>
      <c r="H70" s="56">
        <v>160</v>
      </c>
      <c r="I70" s="56" t="s">
        <v>16</v>
      </c>
      <c r="J70" s="76">
        <v>0.14000000000000001</v>
      </c>
    </row>
    <row r="71" spans="2:10" x14ac:dyDescent="0.35">
      <c r="B71" s="59" t="s">
        <v>1306</v>
      </c>
      <c r="C71" s="56" t="s">
        <v>346</v>
      </c>
      <c r="D71" s="56" t="s">
        <v>336</v>
      </c>
      <c r="E71" s="56" t="s">
        <v>134</v>
      </c>
      <c r="F71" s="84">
        <v>31.9</v>
      </c>
      <c r="G71" s="56" t="s">
        <v>1294</v>
      </c>
      <c r="H71" s="56">
        <v>160</v>
      </c>
      <c r="I71" s="56" t="s">
        <v>16</v>
      </c>
      <c r="J71" s="76">
        <v>0.2</v>
      </c>
    </row>
    <row r="72" spans="2:10" x14ac:dyDescent="0.35">
      <c r="B72" s="59" t="s">
        <v>1306</v>
      </c>
      <c r="C72" s="56" t="s">
        <v>347</v>
      </c>
      <c r="D72" s="56" t="s">
        <v>276</v>
      </c>
      <c r="E72" s="56" t="s">
        <v>343</v>
      </c>
      <c r="F72" s="84">
        <v>52.89</v>
      </c>
      <c r="G72" s="56" t="s">
        <v>1294</v>
      </c>
      <c r="H72" s="56">
        <v>320</v>
      </c>
      <c r="I72" s="56" t="s">
        <v>16</v>
      </c>
      <c r="J72" s="76">
        <v>0.17</v>
      </c>
    </row>
    <row r="73" spans="2:10" ht="15" thickBot="1" x14ac:dyDescent="0.4">
      <c r="B73" s="60" t="s">
        <v>1306</v>
      </c>
      <c r="C73" s="61" t="s">
        <v>348</v>
      </c>
      <c r="D73" s="61" t="s">
        <v>276</v>
      </c>
      <c r="E73" s="61" t="s">
        <v>343</v>
      </c>
      <c r="F73" s="85">
        <v>31.4</v>
      </c>
      <c r="G73" s="61" t="s">
        <v>1294</v>
      </c>
      <c r="H73" s="61">
        <v>320</v>
      </c>
      <c r="I73" s="61" t="s">
        <v>16</v>
      </c>
      <c r="J73" s="97">
        <v>0.1</v>
      </c>
    </row>
    <row r="74" spans="2:10" x14ac:dyDescent="0.35">
      <c r="B74" s="57" t="s">
        <v>1307</v>
      </c>
      <c r="C74" s="58" t="s">
        <v>349</v>
      </c>
      <c r="D74" s="58" t="s">
        <v>336</v>
      </c>
      <c r="E74" s="58" t="s">
        <v>350</v>
      </c>
      <c r="F74" s="82">
        <v>35.92</v>
      </c>
      <c r="G74" s="58" t="s">
        <v>1294</v>
      </c>
      <c r="H74" s="58">
        <v>384</v>
      </c>
      <c r="I74" s="58" t="s">
        <v>16</v>
      </c>
      <c r="J74" s="75">
        <v>0.09</v>
      </c>
    </row>
    <row r="75" spans="2:10" x14ac:dyDescent="0.35">
      <c r="B75" s="59" t="s">
        <v>1307</v>
      </c>
      <c r="C75" s="56" t="s">
        <v>351</v>
      </c>
      <c r="D75" s="56" t="s">
        <v>352</v>
      </c>
      <c r="E75" s="56" t="s">
        <v>353</v>
      </c>
      <c r="F75" s="84">
        <v>30.48</v>
      </c>
      <c r="G75" s="56" t="s">
        <v>1294</v>
      </c>
      <c r="H75" s="56">
        <v>352</v>
      </c>
      <c r="I75" s="56" t="s">
        <v>16</v>
      </c>
      <c r="J75" s="76">
        <v>0.09</v>
      </c>
    </row>
    <row r="76" spans="2:10" x14ac:dyDescent="0.35">
      <c r="B76" s="59" t="s">
        <v>1307</v>
      </c>
      <c r="C76" s="56" t="s">
        <v>354</v>
      </c>
      <c r="D76" s="56" t="s">
        <v>336</v>
      </c>
      <c r="E76" s="56" t="s">
        <v>355</v>
      </c>
      <c r="F76" s="84">
        <v>28.29</v>
      </c>
      <c r="G76" s="56" t="s">
        <v>1294</v>
      </c>
      <c r="H76" s="56">
        <v>384</v>
      </c>
      <c r="I76" s="56" t="s">
        <v>16</v>
      </c>
      <c r="J76" s="76">
        <v>7.0000000000000007E-2</v>
      </c>
    </row>
    <row r="77" spans="2:10" x14ac:dyDescent="0.35">
      <c r="B77" s="59" t="s">
        <v>1307</v>
      </c>
      <c r="C77" s="56" t="s">
        <v>356</v>
      </c>
      <c r="D77" s="56" t="s">
        <v>276</v>
      </c>
      <c r="E77" s="56" t="s">
        <v>343</v>
      </c>
      <c r="F77" s="84">
        <v>11.3</v>
      </c>
      <c r="G77" s="56" t="s">
        <v>1294</v>
      </c>
      <c r="H77" s="56">
        <v>320</v>
      </c>
      <c r="I77" s="56" t="s">
        <v>16</v>
      </c>
      <c r="J77" s="76">
        <v>0.04</v>
      </c>
    </row>
    <row r="78" spans="2:10" x14ac:dyDescent="0.35">
      <c r="B78" s="59" t="s">
        <v>1307</v>
      </c>
      <c r="C78" s="56" t="s">
        <v>357</v>
      </c>
      <c r="D78" s="56" t="s">
        <v>336</v>
      </c>
      <c r="E78" s="56" t="s">
        <v>358</v>
      </c>
      <c r="F78" s="84">
        <v>18.239999999999998</v>
      </c>
      <c r="G78" s="56" t="s">
        <v>1294</v>
      </c>
      <c r="H78" s="56">
        <v>96</v>
      </c>
      <c r="I78" s="56" t="s">
        <v>9</v>
      </c>
      <c r="J78" s="76">
        <v>0.19</v>
      </c>
    </row>
    <row r="79" spans="2:10" x14ac:dyDescent="0.35">
      <c r="B79" s="59" t="s">
        <v>1307</v>
      </c>
      <c r="C79" s="56" t="s">
        <v>359</v>
      </c>
      <c r="D79" s="56" t="s">
        <v>276</v>
      </c>
      <c r="E79" s="56" t="s">
        <v>343</v>
      </c>
      <c r="F79" s="84">
        <v>15.2</v>
      </c>
      <c r="G79" s="56" t="s">
        <v>1294</v>
      </c>
      <c r="H79" s="56">
        <v>320</v>
      </c>
      <c r="I79" s="56" t="s">
        <v>16</v>
      </c>
      <c r="J79" s="76">
        <v>0.05</v>
      </c>
    </row>
    <row r="80" spans="2:10" x14ac:dyDescent="0.35">
      <c r="B80" s="59" t="s">
        <v>1307</v>
      </c>
      <c r="C80" s="56" t="s">
        <v>360</v>
      </c>
      <c r="D80" s="56" t="s">
        <v>336</v>
      </c>
      <c r="E80" s="56" t="s">
        <v>361</v>
      </c>
      <c r="F80" s="84">
        <v>46.83</v>
      </c>
      <c r="G80" s="56" t="s">
        <v>1294</v>
      </c>
      <c r="H80" s="56">
        <v>576</v>
      </c>
      <c r="I80" s="56" t="s">
        <v>16</v>
      </c>
      <c r="J80" s="76">
        <v>0.08</v>
      </c>
    </row>
    <row r="81" spans="2:10" x14ac:dyDescent="0.35">
      <c r="B81" s="59" t="s">
        <v>1307</v>
      </c>
      <c r="C81" s="56" t="s">
        <v>362</v>
      </c>
      <c r="D81" s="56" t="s">
        <v>276</v>
      </c>
      <c r="E81" s="56" t="s">
        <v>343</v>
      </c>
      <c r="F81" s="84">
        <v>17.47</v>
      </c>
      <c r="G81" s="56" t="s">
        <v>1294</v>
      </c>
      <c r="H81" s="56">
        <v>320</v>
      </c>
      <c r="I81" s="56" t="s">
        <v>16</v>
      </c>
      <c r="J81" s="76">
        <v>0.05</v>
      </c>
    </row>
    <row r="82" spans="2:10" x14ac:dyDescent="0.35">
      <c r="B82" s="59" t="s">
        <v>1307</v>
      </c>
      <c r="C82" s="56" t="s">
        <v>363</v>
      </c>
      <c r="D82" s="56" t="s">
        <v>336</v>
      </c>
      <c r="E82" s="56" t="s">
        <v>355</v>
      </c>
      <c r="F82" s="84">
        <v>36.22</v>
      </c>
      <c r="G82" s="56" t="s">
        <v>1294</v>
      </c>
      <c r="H82" s="56">
        <v>384</v>
      </c>
      <c r="I82" s="56" t="s">
        <v>16</v>
      </c>
      <c r="J82" s="76">
        <v>0.09</v>
      </c>
    </row>
    <row r="83" spans="2:10" x14ac:dyDescent="0.35">
      <c r="B83" s="59" t="s">
        <v>1307</v>
      </c>
      <c r="C83" s="56" t="s">
        <v>364</v>
      </c>
      <c r="D83" s="56" t="s">
        <v>336</v>
      </c>
      <c r="E83" s="56" t="s">
        <v>365</v>
      </c>
      <c r="F83" s="84">
        <v>30.97</v>
      </c>
      <c r="G83" s="56" t="s">
        <v>1294</v>
      </c>
      <c r="H83" s="56">
        <v>240</v>
      </c>
      <c r="I83" s="56" t="s">
        <v>16</v>
      </c>
      <c r="J83" s="76">
        <v>0.13</v>
      </c>
    </row>
    <row r="84" spans="2:10" ht="15" thickBot="1" x14ac:dyDescent="0.4">
      <c r="B84" s="60" t="s">
        <v>1307</v>
      </c>
      <c r="C84" s="61" t="s">
        <v>366</v>
      </c>
      <c r="D84" s="61" t="s">
        <v>336</v>
      </c>
      <c r="E84" s="61" t="s">
        <v>361</v>
      </c>
      <c r="F84" s="85">
        <v>39.82</v>
      </c>
      <c r="G84" s="61" t="s">
        <v>1294</v>
      </c>
      <c r="H84" s="61">
        <v>576</v>
      </c>
      <c r="I84" s="61" t="s">
        <v>16</v>
      </c>
      <c r="J84" s="97">
        <v>7.0000000000000007E-2</v>
      </c>
    </row>
    <row r="85" spans="2:10" x14ac:dyDescent="0.35">
      <c r="B85" s="107" t="s">
        <v>1308</v>
      </c>
      <c r="C85" s="45" t="s">
        <v>367</v>
      </c>
      <c r="D85" s="45" t="s">
        <v>368</v>
      </c>
      <c r="E85" s="45" t="s">
        <v>369</v>
      </c>
      <c r="F85" s="83">
        <v>31</v>
      </c>
      <c r="G85" s="45" t="s">
        <v>1294</v>
      </c>
      <c r="H85" s="45">
        <v>576</v>
      </c>
      <c r="I85" s="45" t="s">
        <v>16</v>
      </c>
      <c r="J85" s="110">
        <v>0.05</v>
      </c>
    </row>
    <row r="86" spans="2:10" x14ac:dyDescent="0.35">
      <c r="B86" s="59" t="s">
        <v>1308</v>
      </c>
      <c r="C86" s="56" t="s">
        <v>370</v>
      </c>
      <c r="D86" s="56" t="s">
        <v>371</v>
      </c>
      <c r="E86" s="56" t="s">
        <v>116</v>
      </c>
      <c r="F86" s="84">
        <v>48.62</v>
      </c>
      <c r="G86" s="56" t="s">
        <v>1294</v>
      </c>
      <c r="H86" s="56">
        <v>480</v>
      </c>
      <c r="I86" s="56" t="s">
        <v>16</v>
      </c>
      <c r="J86" s="76">
        <v>0.1</v>
      </c>
    </row>
    <row r="87" spans="2:10" x14ac:dyDescent="0.35">
      <c r="B87" s="59" t="s">
        <v>1308</v>
      </c>
      <c r="C87" s="56" t="s">
        <v>372</v>
      </c>
      <c r="D87" s="56" t="s">
        <v>373</v>
      </c>
      <c r="E87" s="56" t="s">
        <v>116</v>
      </c>
      <c r="F87" s="84">
        <v>30.48</v>
      </c>
      <c r="G87" s="56" t="s">
        <v>1294</v>
      </c>
      <c r="H87" s="56">
        <v>480</v>
      </c>
      <c r="I87" s="56" t="s">
        <v>16</v>
      </c>
      <c r="J87" s="76">
        <v>0.06</v>
      </c>
    </row>
    <row r="88" spans="2:10" x14ac:dyDescent="0.35">
      <c r="B88" s="59" t="s">
        <v>1308</v>
      </c>
      <c r="C88" s="56" t="s">
        <v>374</v>
      </c>
      <c r="D88" s="56" t="s">
        <v>375</v>
      </c>
      <c r="E88" s="56" t="s">
        <v>116</v>
      </c>
      <c r="F88" s="84">
        <v>29.49</v>
      </c>
      <c r="G88" s="56" t="s">
        <v>1294</v>
      </c>
      <c r="H88" s="56">
        <v>480</v>
      </c>
      <c r="I88" s="56" t="s">
        <v>16</v>
      </c>
      <c r="J88" s="76">
        <v>0.06</v>
      </c>
    </row>
    <row r="89" spans="2:10" x14ac:dyDescent="0.35">
      <c r="B89" s="59" t="s">
        <v>1308</v>
      </c>
      <c r="C89" s="56" t="s">
        <v>376</v>
      </c>
      <c r="D89" s="56" t="s">
        <v>336</v>
      </c>
      <c r="E89" s="56" t="s">
        <v>116</v>
      </c>
      <c r="F89" s="84">
        <v>33.979999999999997</v>
      </c>
      <c r="G89" s="56" t="s">
        <v>1294</v>
      </c>
      <c r="H89" s="56">
        <v>480</v>
      </c>
      <c r="I89" s="56" t="s">
        <v>16</v>
      </c>
      <c r="J89" s="76">
        <v>7.0000000000000007E-2</v>
      </c>
    </row>
    <row r="90" spans="2:10" x14ac:dyDescent="0.35">
      <c r="B90" s="59" t="s">
        <v>1308</v>
      </c>
      <c r="C90" s="56" t="s">
        <v>377</v>
      </c>
      <c r="D90" s="56" t="s">
        <v>378</v>
      </c>
      <c r="E90" s="56" t="s">
        <v>350</v>
      </c>
      <c r="F90" s="84">
        <v>26.81</v>
      </c>
      <c r="G90" s="56" t="s">
        <v>1294</v>
      </c>
      <c r="H90" s="56">
        <v>384</v>
      </c>
      <c r="I90" s="56" t="s">
        <v>16</v>
      </c>
      <c r="J90" s="76">
        <v>7.0000000000000007E-2</v>
      </c>
    </row>
    <row r="91" spans="2:10" x14ac:dyDescent="0.35">
      <c r="B91" s="59" t="s">
        <v>1308</v>
      </c>
      <c r="C91" s="56" t="s">
        <v>379</v>
      </c>
      <c r="D91" s="56" t="s">
        <v>336</v>
      </c>
      <c r="E91" s="56" t="s">
        <v>380</v>
      </c>
      <c r="F91" s="84">
        <v>24.15</v>
      </c>
      <c r="G91" s="56" t="s">
        <v>1294</v>
      </c>
      <c r="H91" s="56">
        <v>240</v>
      </c>
      <c r="I91" s="56" t="s">
        <v>16</v>
      </c>
      <c r="J91" s="76">
        <v>0.1</v>
      </c>
    </row>
    <row r="92" spans="2:10" x14ac:dyDescent="0.35">
      <c r="B92" s="59" t="s">
        <v>1308</v>
      </c>
      <c r="C92" s="56" t="s">
        <v>381</v>
      </c>
      <c r="D92" s="56" t="s">
        <v>382</v>
      </c>
      <c r="E92" s="56" t="s">
        <v>365</v>
      </c>
      <c r="F92" s="84">
        <v>22.79</v>
      </c>
      <c r="G92" s="56" t="s">
        <v>1294</v>
      </c>
      <c r="H92" s="56">
        <v>240</v>
      </c>
      <c r="I92" s="56" t="s">
        <v>16</v>
      </c>
      <c r="J92" s="76">
        <v>0.09</v>
      </c>
    </row>
    <row r="93" spans="2:10" x14ac:dyDescent="0.35">
      <c r="B93" s="59" t="s">
        <v>1308</v>
      </c>
      <c r="C93" s="56" t="s">
        <v>383</v>
      </c>
      <c r="D93" s="56" t="s">
        <v>336</v>
      </c>
      <c r="E93" s="56" t="s">
        <v>82</v>
      </c>
      <c r="F93" s="84">
        <v>26.65</v>
      </c>
      <c r="G93" s="56" t="s">
        <v>1294</v>
      </c>
      <c r="H93" s="56">
        <v>240</v>
      </c>
      <c r="I93" s="56" t="s">
        <v>16</v>
      </c>
      <c r="J93" s="76">
        <v>0.11</v>
      </c>
    </row>
    <row r="94" spans="2:10" x14ac:dyDescent="0.35">
      <c r="B94" s="59" t="s">
        <v>1308</v>
      </c>
      <c r="C94" s="56" t="s">
        <v>384</v>
      </c>
      <c r="D94" s="56" t="s">
        <v>336</v>
      </c>
      <c r="E94" s="56" t="s">
        <v>82</v>
      </c>
      <c r="F94" s="84">
        <v>30.14</v>
      </c>
      <c r="G94" s="56" t="s">
        <v>1294</v>
      </c>
      <c r="H94" s="56">
        <v>240</v>
      </c>
      <c r="I94" s="56" t="s">
        <v>16</v>
      </c>
      <c r="J94" s="76">
        <v>0.13</v>
      </c>
    </row>
    <row r="95" spans="2:10" x14ac:dyDescent="0.35">
      <c r="B95" s="59" t="s">
        <v>1308</v>
      </c>
      <c r="C95" s="56" t="s">
        <v>385</v>
      </c>
      <c r="D95" s="56" t="s">
        <v>336</v>
      </c>
      <c r="E95" s="56" t="s">
        <v>350</v>
      </c>
      <c r="F95" s="84">
        <v>33.58</v>
      </c>
      <c r="G95" s="56" t="s">
        <v>1294</v>
      </c>
      <c r="H95" s="56">
        <v>384</v>
      </c>
      <c r="I95" s="56" t="s">
        <v>16</v>
      </c>
      <c r="J95" s="76">
        <v>0.09</v>
      </c>
    </row>
    <row r="96" spans="2:10" x14ac:dyDescent="0.35">
      <c r="B96" s="59" t="s">
        <v>1308</v>
      </c>
      <c r="C96" s="56" t="s">
        <v>386</v>
      </c>
      <c r="D96" s="56" t="s">
        <v>387</v>
      </c>
      <c r="E96" s="56" t="s">
        <v>388</v>
      </c>
      <c r="F96" s="84">
        <v>22.84</v>
      </c>
      <c r="G96" s="56" t="s">
        <v>1294</v>
      </c>
      <c r="H96" s="56">
        <v>270</v>
      </c>
      <c r="I96" s="56" t="s">
        <v>16</v>
      </c>
      <c r="J96" s="76">
        <v>0.08</v>
      </c>
    </row>
    <row r="97" spans="2:10" x14ac:dyDescent="0.35">
      <c r="B97" s="59" t="s">
        <v>1308</v>
      </c>
      <c r="C97" s="56" t="s">
        <v>389</v>
      </c>
      <c r="D97" s="56" t="s">
        <v>276</v>
      </c>
      <c r="E97" s="56" t="s">
        <v>390</v>
      </c>
      <c r="F97" s="84">
        <v>16.989999999999998</v>
      </c>
      <c r="G97" s="56" t="s">
        <v>1294</v>
      </c>
      <c r="H97" s="56">
        <v>288</v>
      </c>
      <c r="I97" s="56" t="s">
        <v>16</v>
      </c>
      <c r="J97" s="76">
        <v>0.06</v>
      </c>
    </row>
    <row r="98" spans="2:10" x14ac:dyDescent="0.35">
      <c r="B98" s="59" t="s">
        <v>1308</v>
      </c>
      <c r="C98" s="56" t="s">
        <v>391</v>
      </c>
      <c r="D98" s="56" t="s">
        <v>336</v>
      </c>
      <c r="E98" s="56" t="s">
        <v>116</v>
      </c>
      <c r="F98" s="84">
        <v>31.98</v>
      </c>
      <c r="G98" s="56" t="s">
        <v>1294</v>
      </c>
      <c r="H98" s="56">
        <v>480</v>
      </c>
      <c r="I98" s="56" t="s">
        <v>16</v>
      </c>
      <c r="J98" s="76">
        <v>7.0000000000000007E-2</v>
      </c>
    </row>
    <row r="99" spans="2:10" x14ac:dyDescent="0.35">
      <c r="B99" s="59" t="s">
        <v>1308</v>
      </c>
      <c r="C99" s="56" t="s">
        <v>392</v>
      </c>
      <c r="D99" s="56" t="s">
        <v>336</v>
      </c>
      <c r="E99" s="56" t="s">
        <v>365</v>
      </c>
      <c r="F99" s="84">
        <v>26.48</v>
      </c>
      <c r="G99" s="56" t="s">
        <v>1294</v>
      </c>
      <c r="H99" s="56">
        <v>240</v>
      </c>
      <c r="I99" s="56" t="s">
        <v>16</v>
      </c>
      <c r="J99" s="76">
        <v>0.11</v>
      </c>
    </row>
    <row r="100" spans="2:10" x14ac:dyDescent="0.35">
      <c r="B100" s="59" t="s">
        <v>1308</v>
      </c>
      <c r="C100" s="56" t="s">
        <v>393</v>
      </c>
      <c r="D100" s="56" t="s">
        <v>394</v>
      </c>
      <c r="E100" s="56" t="s">
        <v>116</v>
      </c>
      <c r="F100" s="84">
        <v>21.74</v>
      </c>
      <c r="G100" s="56" t="s">
        <v>1294</v>
      </c>
      <c r="H100" s="56">
        <v>480</v>
      </c>
      <c r="I100" s="56" t="s">
        <v>16</v>
      </c>
      <c r="J100" s="76">
        <v>0.05</v>
      </c>
    </row>
    <row r="101" spans="2:10" x14ac:dyDescent="0.35">
      <c r="B101" s="60" t="s">
        <v>1308</v>
      </c>
      <c r="C101" s="61" t="s">
        <v>395</v>
      </c>
      <c r="D101" s="61" t="s">
        <v>396</v>
      </c>
      <c r="E101" s="61" t="s">
        <v>397</v>
      </c>
      <c r="F101" s="85">
        <v>22.1</v>
      </c>
      <c r="G101" s="61" t="s">
        <v>1294</v>
      </c>
      <c r="H101" s="61">
        <v>320</v>
      </c>
      <c r="I101" s="61" t="s">
        <v>16</v>
      </c>
      <c r="J101" s="97">
        <v>7.0000000000000007E-2</v>
      </c>
    </row>
    <row r="102" spans="2:10" s="54" customFormat="1" x14ac:dyDescent="0.35">
      <c r="B102" s="57" t="s">
        <v>1309</v>
      </c>
      <c r="C102" s="58" t="s">
        <v>398</v>
      </c>
      <c r="D102" s="58" t="s">
        <v>163</v>
      </c>
      <c r="E102" s="58" t="s">
        <v>399</v>
      </c>
      <c r="F102" s="58">
        <v>2</v>
      </c>
      <c r="G102" s="58" t="s">
        <v>1294</v>
      </c>
      <c r="H102" s="58">
        <v>16</v>
      </c>
      <c r="I102" s="58" t="s">
        <v>16</v>
      </c>
      <c r="J102" s="75">
        <f t="shared" ref="J102" si="0">F102/H102</f>
        <v>0.125</v>
      </c>
    </row>
    <row r="103" spans="2:10" x14ac:dyDescent="0.35">
      <c r="B103" s="57" t="s">
        <v>1309</v>
      </c>
      <c r="C103" s="58" t="s">
        <v>400</v>
      </c>
      <c r="D103" s="58" t="s">
        <v>401</v>
      </c>
      <c r="E103" s="58" t="s">
        <v>109</v>
      </c>
      <c r="F103" s="58">
        <v>34.21</v>
      </c>
      <c r="G103" s="58" t="s">
        <v>1294</v>
      </c>
      <c r="H103" s="58">
        <v>192</v>
      </c>
      <c r="I103" s="58" t="s">
        <v>16</v>
      </c>
      <c r="J103" s="75">
        <f t="shared" ref="J103:J119" si="1">F103/H103</f>
        <v>0.17817708333333335</v>
      </c>
    </row>
    <row r="104" spans="2:10" x14ac:dyDescent="0.35">
      <c r="B104" s="59" t="s">
        <v>1309</v>
      </c>
      <c r="C104" s="56" t="s">
        <v>402</v>
      </c>
      <c r="D104" s="56" t="s">
        <v>403</v>
      </c>
      <c r="E104" s="56" t="s">
        <v>134</v>
      </c>
      <c r="F104" s="56">
        <v>37.03</v>
      </c>
      <c r="G104" s="56" t="s">
        <v>1294</v>
      </c>
      <c r="H104" s="56">
        <v>160</v>
      </c>
      <c r="I104" s="56" t="s">
        <v>16</v>
      </c>
      <c r="J104" s="76">
        <f t="shared" si="1"/>
        <v>0.23143750000000002</v>
      </c>
    </row>
    <row r="105" spans="2:10" x14ac:dyDescent="0.35">
      <c r="B105" s="59" t="s">
        <v>1309</v>
      </c>
      <c r="C105" s="56" t="s">
        <v>404</v>
      </c>
      <c r="D105" s="56" t="s">
        <v>405</v>
      </c>
      <c r="E105" s="56" t="s">
        <v>406</v>
      </c>
      <c r="F105" s="56">
        <v>47.59</v>
      </c>
      <c r="G105" s="56" t="s">
        <v>1294</v>
      </c>
      <c r="H105" s="56">
        <v>480</v>
      </c>
      <c r="I105" s="56" t="s">
        <v>16</v>
      </c>
      <c r="J105" s="76">
        <f t="shared" si="1"/>
        <v>9.9145833333333336E-2</v>
      </c>
    </row>
    <row r="106" spans="2:10" x14ac:dyDescent="0.35">
      <c r="B106" s="59" t="s">
        <v>1309</v>
      </c>
      <c r="C106" s="56" t="s">
        <v>407</v>
      </c>
      <c r="D106" s="56" t="s">
        <v>408</v>
      </c>
      <c r="E106" s="56" t="s">
        <v>409</v>
      </c>
      <c r="F106" s="56">
        <v>50.23</v>
      </c>
      <c r="G106" s="56" t="s">
        <v>1294</v>
      </c>
      <c r="H106" s="56">
        <v>440</v>
      </c>
      <c r="I106" s="56" t="s">
        <v>16</v>
      </c>
      <c r="J106" s="76">
        <f t="shared" si="1"/>
        <v>0.1141590909090909</v>
      </c>
    </row>
    <row r="107" spans="2:10" x14ac:dyDescent="0.35">
      <c r="B107" s="59" t="s">
        <v>1309</v>
      </c>
      <c r="C107" s="56" t="s">
        <v>410</v>
      </c>
      <c r="D107" s="56" t="s">
        <v>411</v>
      </c>
      <c r="E107" s="56" t="s">
        <v>412</v>
      </c>
      <c r="F107" s="56" t="s">
        <v>110</v>
      </c>
      <c r="G107" s="56"/>
      <c r="H107" s="56">
        <v>528</v>
      </c>
      <c r="I107" s="56" t="s">
        <v>16</v>
      </c>
      <c r="J107" s="99" t="e">
        <f t="shared" si="1"/>
        <v>#VALUE!</v>
      </c>
    </row>
    <row r="108" spans="2:10" x14ac:dyDescent="0.35">
      <c r="B108" s="59" t="s">
        <v>1309</v>
      </c>
      <c r="C108" s="56" t="s">
        <v>413</v>
      </c>
      <c r="D108" s="56" t="s">
        <v>414</v>
      </c>
      <c r="E108" s="56" t="s">
        <v>406</v>
      </c>
      <c r="F108" s="56">
        <v>48.02</v>
      </c>
      <c r="G108" s="56" t="s">
        <v>1294</v>
      </c>
      <c r="H108" s="56">
        <v>480</v>
      </c>
      <c r="I108" s="56" t="s">
        <v>16</v>
      </c>
      <c r="J108" s="76">
        <f t="shared" si="1"/>
        <v>0.10004166666666667</v>
      </c>
    </row>
    <row r="109" spans="2:10" x14ac:dyDescent="0.35">
      <c r="B109" s="59" t="s">
        <v>1309</v>
      </c>
      <c r="C109" s="56" t="s">
        <v>415</v>
      </c>
      <c r="D109" s="56" t="s">
        <v>416</v>
      </c>
      <c r="E109" s="56" t="s">
        <v>355</v>
      </c>
      <c r="F109" s="56">
        <v>27.84</v>
      </c>
      <c r="G109" s="56" t="s">
        <v>1294</v>
      </c>
      <c r="H109" s="56">
        <v>480</v>
      </c>
      <c r="I109" s="56" t="s">
        <v>16</v>
      </c>
      <c r="J109" s="76">
        <f t="shared" si="1"/>
        <v>5.8000000000000003E-2</v>
      </c>
    </row>
    <row r="110" spans="2:10" x14ac:dyDescent="0.35">
      <c r="B110" s="59" t="s">
        <v>1309</v>
      </c>
      <c r="C110" s="56" t="s">
        <v>417</v>
      </c>
      <c r="D110" s="56" t="s">
        <v>418</v>
      </c>
      <c r="E110" s="56" t="s">
        <v>141</v>
      </c>
      <c r="F110" s="56">
        <v>20.14</v>
      </c>
      <c r="G110" s="56" t="s">
        <v>1294</v>
      </c>
      <c r="H110" s="56">
        <v>320</v>
      </c>
      <c r="I110" s="56" t="s">
        <v>16</v>
      </c>
      <c r="J110" s="76">
        <f t="shared" si="1"/>
        <v>6.2937500000000007E-2</v>
      </c>
    </row>
    <row r="111" spans="2:10" x14ac:dyDescent="0.35">
      <c r="B111" s="59" t="s">
        <v>1309</v>
      </c>
      <c r="C111" s="56" t="s">
        <v>419</v>
      </c>
      <c r="D111" s="56" t="s">
        <v>79</v>
      </c>
      <c r="E111" s="56" t="s">
        <v>125</v>
      </c>
      <c r="F111" s="56">
        <v>31.59</v>
      </c>
      <c r="G111" s="56" t="s">
        <v>1294</v>
      </c>
      <c r="H111" s="56">
        <v>96</v>
      </c>
      <c r="I111" s="56" t="s">
        <v>16</v>
      </c>
      <c r="J111" s="76">
        <f t="shared" si="1"/>
        <v>0.32906249999999998</v>
      </c>
    </row>
    <row r="112" spans="2:10" x14ac:dyDescent="0.35">
      <c r="B112" s="59" t="s">
        <v>1309</v>
      </c>
      <c r="C112" s="56" t="s">
        <v>420</v>
      </c>
      <c r="D112" s="56" t="s">
        <v>421</v>
      </c>
      <c r="E112" s="56" t="s">
        <v>422</v>
      </c>
      <c r="F112" s="56">
        <v>37.26</v>
      </c>
      <c r="G112" s="56" t="s">
        <v>1294</v>
      </c>
      <c r="H112" s="56">
        <v>120</v>
      </c>
      <c r="I112" s="56" t="s">
        <v>9</v>
      </c>
      <c r="J112" s="76">
        <f t="shared" si="1"/>
        <v>0.3105</v>
      </c>
    </row>
    <row r="113" spans="2:10" x14ac:dyDescent="0.35">
      <c r="B113" s="59" t="s">
        <v>1309</v>
      </c>
      <c r="C113" s="56" t="s">
        <v>423</v>
      </c>
      <c r="D113" s="56" t="s">
        <v>424</v>
      </c>
      <c r="E113" s="56" t="s">
        <v>76</v>
      </c>
      <c r="F113" s="56">
        <v>31.27</v>
      </c>
      <c r="G113" s="56" t="s">
        <v>1294</v>
      </c>
      <c r="H113" s="56">
        <v>320</v>
      </c>
      <c r="I113" s="56" t="s">
        <v>16</v>
      </c>
      <c r="J113" s="76">
        <f t="shared" si="1"/>
        <v>9.7718749999999993E-2</v>
      </c>
    </row>
    <row r="114" spans="2:10" x14ac:dyDescent="0.35">
      <c r="B114" s="59" t="s">
        <v>1309</v>
      </c>
      <c r="C114" s="56" t="s">
        <v>425</v>
      </c>
      <c r="D114" s="56" t="s">
        <v>426</v>
      </c>
      <c r="E114" s="56" t="s">
        <v>427</v>
      </c>
      <c r="F114" s="56">
        <v>36.99</v>
      </c>
      <c r="G114" s="56" t="s">
        <v>1294</v>
      </c>
      <c r="H114" s="56"/>
      <c r="I114" s="56"/>
      <c r="J114" s="99" t="e">
        <f t="shared" si="1"/>
        <v>#DIV/0!</v>
      </c>
    </row>
    <row r="115" spans="2:10" x14ac:dyDescent="0.35">
      <c r="B115" s="59" t="s">
        <v>1309</v>
      </c>
      <c r="C115" s="56" t="s">
        <v>428</v>
      </c>
      <c r="D115" s="56" t="s">
        <v>79</v>
      </c>
      <c r="E115" s="56" t="s">
        <v>93</v>
      </c>
      <c r="F115" s="56">
        <v>18.190000000000001</v>
      </c>
      <c r="G115" s="56" t="s">
        <v>1294</v>
      </c>
      <c r="H115" s="56">
        <v>160</v>
      </c>
      <c r="I115" s="56" t="s">
        <v>16</v>
      </c>
      <c r="J115" s="76">
        <f t="shared" si="1"/>
        <v>0.11368750000000001</v>
      </c>
    </row>
    <row r="116" spans="2:10" x14ac:dyDescent="0.35">
      <c r="B116" s="59" t="s">
        <v>1309</v>
      </c>
      <c r="C116" s="56" t="s">
        <v>429</v>
      </c>
      <c r="D116" s="56" t="s">
        <v>430</v>
      </c>
      <c r="E116" s="56" t="s">
        <v>431</v>
      </c>
      <c r="F116" s="56">
        <v>30.53</v>
      </c>
      <c r="G116" s="56" t="s">
        <v>1294</v>
      </c>
      <c r="H116" s="56">
        <v>96</v>
      </c>
      <c r="I116" s="56" t="s">
        <v>16</v>
      </c>
      <c r="J116" s="76">
        <f t="shared" si="1"/>
        <v>0.31802083333333336</v>
      </c>
    </row>
    <row r="117" spans="2:10" x14ac:dyDescent="0.35">
      <c r="B117" s="59" t="s">
        <v>1309</v>
      </c>
      <c r="C117" s="56" t="s">
        <v>432</v>
      </c>
      <c r="D117" s="56" t="s">
        <v>421</v>
      </c>
      <c r="E117" s="56" t="s">
        <v>433</v>
      </c>
      <c r="F117" s="56">
        <v>45.94</v>
      </c>
      <c r="G117" s="56" t="s">
        <v>1294</v>
      </c>
      <c r="H117" s="56">
        <v>216</v>
      </c>
      <c r="I117" s="56" t="s">
        <v>16</v>
      </c>
      <c r="J117" s="76">
        <f t="shared" si="1"/>
        <v>0.21268518518518517</v>
      </c>
    </row>
    <row r="118" spans="2:10" x14ac:dyDescent="0.35">
      <c r="B118" s="59" t="s">
        <v>1309</v>
      </c>
      <c r="C118" s="56" t="s">
        <v>434</v>
      </c>
      <c r="D118" s="56" t="s">
        <v>421</v>
      </c>
      <c r="E118" s="56" t="s">
        <v>435</v>
      </c>
      <c r="F118" s="56">
        <v>36.6</v>
      </c>
      <c r="G118" s="56" t="s">
        <v>1294</v>
      </c>
      <c r="H118" s="56">
        <v>216</v>
      </c>
      <c r="I118" s="56" t="s">
        <v>16</v>
      </c>
      <c r="J118" s="76">
        <f t="shared" si="1"/>
        <v>0.16944444444444445</v>
      </c>
    </row>
    <row r="119" spans="2:10" ht="15" thickBot="1" x14ac:dyDescent="0.4">
      <c r="B119" s="60" t="s">
        <v>1309</v>
      </c>
      <c r="C119" s="61" t="s">
        <v>436</v>
      </c>
      <c r="D119" s="61" t="s">
        <v>437</v>
      </c>
      <c r="E119" s="61" t="s">
        <v>438</v>
      </c>
      <c r="F119" s="61">
        <v>53.34</v>
      </c>
      <c r="G119" s="61" t="s">
        <v>1294</v>
      </c>
      <c r="H119" s="61">
        <v>136</v>
      </c>
      <c r="I119" s="61" t="s">
        <v>9</v>
      </c>
      <c r="J119" s="97">
        <f t="shared" si="1"/>
        <v>0.39220588235294118</v>
      </c>
    </row>
  </sheetData>
  <sortState xmlns:xlrd2="http://schemas.microsoft.com/office/spreadsheetml/2017/richdata2" ref="B2:J101">
    <sortCondition ref="B2:B10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"/>
  <dimension ref="B1:J317"/>
  <sheetViews>
    <sheetView topLeftCell="A296" workbookViewId="0">
      <selection activeCell="C1" sqref="C1:J316"/>
    </sheetView>
  </sheetViews>
  <sheetFormatPr defaultRowHeight="14.5" x14ac:dyDescent="0.35"/>
  <cols>
    <col min="3" max="3" width="42.54296875" customWidth="1"/>
    <col min="6" max="6" width="9" style="44" bestFit="1" customWidth="1"/>
    <col min="10" max="10" width="8.7265625" style="44"/>
  </cols>
  <sheetData>
    <row r="1" spans="2:10" ht="15" thickBot="1" x14ac:dyDescent="0.4">
      <c r="B1" s="55" t="s">
        <v>1291</v>
      </c>
      <c r="C1" s="55" t="s">
        <v>0</v>
      </c>
      <c r="D1" s="55" t="s">
        <v>1</v>
      </c>
      <c r="E1" s="55" t="s">
        <v>2</v>
      </c>
      <c r="F1" s="71" t="s">
        <v>3</v>
      </c>
      <c r="G1" s="55" t="s">
        <v>4</v>
      </c>
      <c r="H1" s="55" t="s">
        <v>1276</v>
      </c>
      <c r="I1" s="55" t="s">
        <v>4</v>
      </c>
      <c r="J1" s="71" t="s">
        <v>5</v>
      </c>
    </row>
    <row r="2" spans="2:10" x14ac:dyDescent="0.35">
      <c r="B2" s="57" t="s">
        <v>1310</v>
      </c>
      <c r="C2" s="58" t="s">
        <v>439</v>
      </c>
      <c r="D2" s="58" t="s">
        <v>440</v>
      </c>
      <c r="E2" s="58" t="s">
        <v>441</v>
      </c>
      <c r="F2" s="72">
        <v>85.11</v>
      </c>
      <c r="G2" s="58" t="s">
        <v>1294</v>
      </c>
      <c r="H2" s="58">
        <f>2*10*16</f>
        <v>320</v>
      </c>
      <c r="I2" s="58" t="s">
        <v>16</v>
      </c>
      <c r="J2" s="75">
        <f>F2/H2</f>
        <v>0.26596874999999998</v>
      </c>
    </row>
    <row r="3" spans="2:10" x14ac:dyDescent="0.35">
      <c r="B3" s="59" t="s">
        <v>1310</v>
      </c>
      <c r="C3" s="56" t="s">
        <v>442</v>
      </c>
      <c r="D3" s="56" t="s">
        <v>440</v>
      </c>
      <c r="E3" s="56" t="s">
        <v>441</v>
      </c>
      <c r="F3" s="73">
        <v>72.47</v>
      </c>
      <c r="G3" s="56" t="s">
        <v>1294</v>
      </c>
      <c r="H3" s="56">
        <f>2*10*16</f>
        <v>320</v>
      </c>
      <c r="I3" s="56" t="s">
        <v>16</v>
      </c>
      <c r="J3" s="76">
        <f t="shared" ref="J3:J10" si="0">F3/H3</f>
        <v>0.22646875</v>
      </c>
    </row>
    <row r="4" spans="2:10" ht="15" thickBot="1" x14ac:dyDescent="0.4">
      <c r="B4" s="59" t="s">
        <v>1310</v>
      </c>
      <c r="C4" s="56" t="s">
        <v>443</v>
      </c>
      <c r="D4" s="56" t="s">
        <v>444</v>
      </c>
      <c r="E4" s="56" t="s">
        <v>445</v>
      </c>
      <c r="F4" s="73">
        <v>33.770000000000003</v>
      </c>
      <c r="G4" s="56" t="s">
        <v>1294</v>
      </c>
      <c r="H4" s="56">
        <f>6*16</f>
        <v>96</v>
      </c>
      <c r="I4" s="56" t="s">
        <v>16</v>
      </c>
      <c r="J4" s="97">
        <f t="shared" si="0"/>
        <v>0.35177083333333337</v>
      </c>
    </row>
    <row r="5" spans="2:10" x14ac:dyDescent="0.35">
      <c r="B5" s="57" t="s">
        <v>1310</v>
      </c>
      <c r="C5" s="58" t="s">
        <v>446</v>
      </c>
      <c r="D5" s="58" t="s">
        <v>447</v>
      </c>
      <c r="E5" s="58" t="s">
        <v>448</v>
      </c>
      <c r="F5" s="72">
        <v>8.2899999999999991</v>
      </c>
      <c r="G5" s="58" t="s">
        <v>9</v>
      </c>
      <c r="H5" s="58">
        <v>16</v>
      </c>
      <c r="I5" s="58" t="s">
        <v>16</v>
      </c>
      <c r="J5" s="75">
        <f>F5/H5</f>
        <v>0.51812499999999995</v>
      </c>
    </row>
    <row r="6" spans="2:10" x14ac:dyDescent="0.35">
      <c r="B6" s="59" t="s">
        <v>1310</v>
      </c>
      <c r="C6" s="56" t="s">
        <v>449</v>
      </c>
      <c r="D6" s="56" t="s">
        <v>447</v>
      </c>
      <c r="E6" s="56" t="s">
        <v>448</v>
      </c>
      <c r="F6" s="73">
        <v>15.75</v>
      </c>
      <c r="G6" s="56" t="s">
        <v>9</v>
      </c>
      <c r="H6" s="56"/>
      <c r="I6" s="56"/>
      <c r="J6" s="76" t="e">
        <f>F6/H6</f>
        <v>#DIV/0!</v>
      </c>
    </row>
    <row r="7" spans="2:10" x14ac:dyDescent="0.35">
      <c r="B7" s="59" t="s">
        <v>1310</v>
      </c>
      <c r="C7" s="56" t="s">
        <v>450</v>
      </c>
      <c r="D7" s="56" t="s">
        <v>451</v>
      </c>
      <c r="E7" s="56" t="s">
        <v>445</v>
      </c>
      <c r="F7" s="73">
        <v>71.17</v>
      </c>
      <c r="G7" s="56" t="s">
        <v>1294</v>
      </c>
      <c r="H7" s="56">
        <f>6*16</f>
        <v>96</v>
      </c>
      <c r="I7" s="56" t="s">
        <v>16</v>
      </c>
      <c r="J7" s="76">
        <f t="shared" si="0"/>
        <v>0.74135416666666665</v>
      </c>
    </row>
    <row r="8" spans="2:10" x14ac:dyDescent="0.35">
      <c r="B8" s="59" t="s">
        <v>1310</v>
      </c>
      <c r="C8" s="56" t="s">
        <v>452</v>
      </c>
      <c r="D8" s="56" t="s">
        <v>453</v>
      </c>
      <c r="E8" s="56" t="s">
        <v>454</v>
      </c>
      <c r="F8" s="73">
        <v>24.72</v>
      </c>
      <c r="G8" s="56" t="s">
        <v>1294</v>
      </c>
      <c r="H8" s="56">
        <f>22*16</f>
        <v>352</v>
      </c>
      <c r="I8" s="56" t="s">
        <v>16</v>
      </c>
      <c r="J8" s="76">
        <f t="shared" si="0"/>
        <v>7.0227272727272722E-2</v>
      </c>
    </row>
    <row r="9" spans="2:10" x14ac:dyDescent="0.35">
      <c r="B9" s="59" t="s">
        <v>1310</v>
      </c>
      <c r="C9" s="56" t="s">
        <v>455</v>
      </c>
      <c r="D9" s="56" t="s">
        <v>440</v>
      </c>
      <c r="E9" s="56" t="s">
        <v>445</v>
      </c>
      <c r="F9" s="73">
        <v>19.68</v>
      </c>
      <c r="G9" s="56" t="s">
        <v>1294</v>
      </c>
      <c r="H9" s="56">
        <f>6*16</f>
        <v>96</v>
      </c>
      <c r="I9" s="56" t="s">
        <v>16</v>
      </c>
      <c r="J9" s="76">
        <f t="shared" si="0"/>
        <v>0.20499999999999999</v>
      </c>
    </row>
    <row r="10" spans="2:10" ht="15" thickBot="1" x14ac:dyDescent="0.4">
      <c r="B10" s="60" t="s">
        <v>1310</v>
      </c>
      <c r="C10" s="61" t="s">
        <v>456</v>
      </c>
      <c r="D10" s="61" t="s">
        <v>451</v>
      </c>
      <c r="E10" s="61" t="s">
        <v>457</v>
      </c>
      <c r="F10" s="74">
        <v>28.54</v>
      </c>
      <c r="G10" s="61" t="s">
        <v>1294</v>
      </c>
      <c r="H10" s="61">
        <f>6*14.4</f>
        <v>86.4</v>
      </c>
      <c r="I10" s="61" t="s">
        <v>16</v>
      </c>
      <c r="J10" s="97">
        <f t="shared" si="0"/>
        <v>0.33032407407407405</v>
      </c>
    </row>
    <row r="11" spans="2:10" x14ac:dyDescent="0.35">
      <c r="B11" s="57" t="s">
        <v>1311</v>
      </c>
      <c r="C11" s="58" t="s">
        <v>458</v>
      </c>
      <c r="D11" s="58" t="s">
        <v>23</v>
      </c>
      <c r="E11" s="58" t="s">
        <v>459</v>
      </c>
      <c r="F11" s="72">
        <v>47.11</v>
      </c>
      <c r="G11" s="58" t="s">
        <v>1294</v>
      </c>
      <c r="H11" s="58">
        <f>50*16</f>
        <v>800</v>
      </c>
      <c r="I11" s="58" t="s">
        <v>16</v>
      </c>
      <c r="J11" s="75">
        <f>F11/H11</f>
        <v>5.8887500000000002E-2</v>
      </c>
    </row>
    <row r="12" spans="2:10" x14ac:dyDescent="0.35">
      <c r="B12" s="59" t="s">
        <v>1311</v>
      </c>
      <c r="C12" s="56" t="s">
        <v>460</v>
      </c>
      <c r="D12" s="56" t="s">
        <v>23</v>
      </c>
      <c r="E12" s="56" t="s">
        <v>343</v>
      </c>
      <c r="F12" s="73">
        <v>17.84</v>
      </c>
      <c r="G12" s="56" t="s">
        <v>1294</v>
      </c>
      <c r="H12" s="56">
        <f t="shared" ref="H12:H19" si="1">20*16</f>
        <v>320</v>
      </c>
      <c r="I12" s="56" t="s">
        <v>16</v>
      </c>
      <c r="J12" s="76">
        <f t="shared" ref="J12:J20" si="2">F12/H12</f>
        <v>5.5750000000000001E-2</v>
      </c>
    </row>
    <row r="13" spans="2:10" x14ac:dyDescent="0.35">
      <c r="B13" s="59" t="s">
        <v>1311</v>
      </c>
      <c r="C13" s="56" t="s">
        <v>461</v>
      </c>
      <c r="D13" s="56" t="s">
        <v>336</v>
      </c>
      <c r="E13" s="56" t="s">
        <v>343</v>
      </c>
      <c r="F13" s="73">
        <v>32.979999999999997</v>
      </c>
      <c r="G13" s="56" t="s">
        <v>1294</v>
      </c>
      <c r="H13" s="56">
        <f t="shared" si="1"/>
        <v>320</v>
      </c>
      <c r="I13" s="56" t="s">
        <v>16</v>
      </c>
      <c r="J13" s="76">
        <f t="shared" si="2"/>
        <v>0.10306249999999999</v>
      </c>
    </row>
    <row r="14" spans="2:10" x14ac:dyDescent="0.35">
      <c r="B14" s="59" t="s">
        <v>1311</v>
      </c>
      <c r="C14" s="56" t="s">
        <v>462</v>
      </c>
      <c r="D14" s="56" t="s">
        <v>336</v>
      </c>
      <c r="E14" s="56" t="s">
        <v>343</v>
      </c>
      <c r="F14" s="73">
        <v>30.64</v>
      </c>
      <c r="G14" s="56" t="s">
        <v>1294</v>
      </c>
      <c r="H14" s="56">
        <f t="shared" si="1"/>
        <v>320</v>
      </c>
      <c r="I14" s="56" t="s">
        <v>16</v>
      </c>
      <c r="J14" s="76">
        <f t="shared" si="2"/>
        <v>9.5750000000000002E-2</v>
      </c>
    </row>
    <row r="15" spans="2:10" x14ac:dyDescent="0.35">
      <c r="B15" s="59" t="s">
        <v>1311</v>
      </c>
      <c r="C15" s="56" t="s">
        <v>463</v>
      </c>
      <c r="D15" s="56" t="s">
        <v>336</v>
      </c>
      <c r="E15" s="56" t="s">
        <v>343</v>
      </c>
      <c r="F15" s="73">
        <v>31.27</v>
      </c>
      <c r="G15" s="56" t="s">
        <v>1294</v>
      </c>
      <c r="H15" s="56">
        <f t="shared" si="1"/>
        <v>320</v>
      </c>
      <c r="I15" s="56" t="s">
        <v>16</v>
      </c>
      <c r="J15" s="76">
        <f t="shared" si="2"/>
        <v>9.7718749999999993E-2</v>
      </c>
    </row>
    <row r="16" spans="2:10" x14ac:dyDescent="0.35">
      <c r="B16" s="59" t="s">
        <v>1311</v>
      </c>
      <c r="C16" s="56" t="s">
        <v>464</v>
      </c>
      <c r="D16" s="56" t="s">
        <v>23</v>
      </c>
      <c r="E16" s="56" t="s">
        <v>459</v>
      </c>
      <c r="F16" s="73">
        <v>29.23</v>
      </c>
      <c r="G16" s="56" t="s">
        <v>1294</v>
      </c>
      <c r="H16" s="56">
        <f t="shared" si="1"/>
        <v>320</v>
      </c>
      <c r="I16" s="56" t="s">
        <v>465</v>
      </c>
      <c r="J16" s="76">
        <f t="shared" si="2"/>
        <v>9.1343750000000001E-2</v>
      </c>
    </row>
    <row r="17" spans="2:10" x14ac:dyDescent="0.35">
      <c r="B17" s="59" t="s">
        <v>1311</v>
      </c>
      <c r="C17" s="56" t="s">
        <v>466</v>
      </c>
      <c r="D17" s="56" t="s">
        <v>336</v>
      </c>
      <c r="E17" s="56" t="s">
        <v>343</v>
      </c>
      <c r="F17" s="73">
        <v>29.11</v>
      </c>
      <c r="G17" s="56" t="s">
        <v>1294</v>
      </c>
      <c r="H17" s="56">
        <f t="shared" si="1"/>
        <v>320</v>
      </c>
      <c r="I17" s="56" t="s">
        <v>16</v>
      </c>
      <c r="J17" s="76">
        <f t="shared" si="2"/>
        <v>9.0968750000000001E-2</v>
      </c>
    </row>
    <row r="18" spans="2:10" x14ac:dyDescent="0.35">
      <c r="B18" s="59" t="s">
        <v>1311</v>
      </c>
      <c r="C18" s="56" t="s">
        <v>467</v>
      </c>
      <c r="D18" s="56" t="s">
        <v>336</v>
      </c>
      <c r="E18" s="56" t="s">
        <v>343</v>
      </c>
      <c r="F18" s="73">
        <v>27.24</v>
      </c>
      <c r="G18" s="56" t="s">
        <v>1294</v>
      </c>
      <c r="H18" s="56">
        <f t="shared" si="1"/>
        <v>320</v>
      </c>
      <c r="I18" s="56" t="s">
        <v>16</v>
      </c>
      <c r="J18" s="76">
        <f t="shared" si="2"/>
        <v>8.5124999999999992E-2</v>
      </c>
    </row>
    <row r="19" spans="2:10" x14ac:dyDescent="0.35">
      <c r="B19" s="59" t="s">
        <v>1311</v>
      </c>
      <c r="C19" s="56" t="s">
        <v>468</v>
      </c>
      <c r="D19" s="56" t="s">
        <v>469</v>
      </c>
      <c r="E19" s="56" t="s">
        <v>343</v>
      </c>
      <c r="F19" s="73">
        <v>19.3</v>
      </c>
      <c r="G19" s="56" t="s">
        <v>1294</v>
      </c>
      <c r="H19" s="56">
        <f t="shared" si="1"/>
        <v>320</v>
      </c>
      <c r="I19" s="56" t="s">
        <v>16</v>
      </c>
      <c r="J19" s="76">
        <f t="shared" si="2"/>
        <v>6.0312500000000005E-2</v>
      </c>
    </row>
    <row r="20" spans="2:10" ht="15" thickBot="1" x14ac:dyDescent="0.4">
      <c r="B20" s="60" t="s">
        <v>1311</v>
      </c>
      <c r="C20" s="61" t="s">
        <v>470</v>
      </c>
      <c r="D20" s="61" t="s">
        <v>152</v>
      </c>
      <c r="E20" s="61" t="s">
        <v>471</v>
      </c>
      <c r="F20" s="74">
        <v>31.2</v>
      </c>
      <c r="G20" s="61" t="s">
        <v>1294</v>
      </c>
      <c r="H20" s="61">
        <f>25*16</f>
        <v>400</v>
      </c>
      <c r="I20" s="61" t="s">
        <v>16</v>
      </c>
      <c r="J20" s="97">
        <f t="shared" si="2"/>
        <v>7.8E-2</v>
      </c>
    </row>
    <row r="21" spans="2:10" x14ac:dyDescent="0.35">
      <c r="B21" s="57" t="s">
        <v>1312</v>
      </c>
      <c r="C21" s="58" t="s">
        <v>472</v>
      </c>
      <c r="D21" s="58" t="s">
        <v>473</v>
      </c>
      <c r="E21" s="58" t="s">
        <v>474</v>
      </c>
      <c r="F21" s="72">
        <v>33.340000000000003</v>
      </c>
      <c r="G21" s="58" t="s">
        <v>1294</v>
      </c>
      <c r="H21" s="58">
        <v>50</v>
      </c>
      <c r="I21" s="58" t="s">
        <v>16</v>
      </c>
      <c r="J21" s="75">
        <f>F21/H21</f>
        <v>0.66680000000000006</v>
      </c>
    </row>
    <row r="22" spans="2:10" x14ac:dyDescent="0.35">
      <c r="B22" s="59" t="s">
        <v>1312</v>
      </c>
      <c r="C22" s="56" t="s">
        <v>475</v>
      </c>
      <c r="D22" s="56" t="s">
        <v>336</v>
      </c>
      <c r="E22" s="56" t="s">
        <v>476</v>
      </c>
      <c r="F22" s="73">
        <v>74.53</v>
      </c>
      <c r="G22" s="56" t="s">
        <v>1294</v>
      </c>
      <c r="H22" s="64">
        <v>634</v>
      </c>
      <c r="I22" s="56" t="s">
        <v>16</v>
      </c>
      <c r="J22" s="76">
        <f t="shared" ref="J22:J85" si="3">F22/H22</f>
        <v>0.11755520504731862</v>
      </c>
    </row>
    <row r="23" spans="2:10" x14ac:dyDescent="0.35">
      <c r="B23" s="59" t="s">
        <v>1312</v>
      </c>
      <c r="C23" s="56" t="s">
        <v>477</v>
      </c>
      <c r="D23" s="56" t="s">
        <v>478</v>
      </c>
      <c r="E23" s="56" t="s">
        <v>479</v>
      </c>
      <c r="F23" s="73">
        <v>17.22</v>
      </c>
      <c r="G23" s="56" t="s">
        <v>1294</v>
      </c>
      <c r="H23" s="56">
        <v>390</v>
      </c>
      <c r="I23" s="56" t="s">
        <v>16</v>
      </c>
      <c r="J23" s="76">
        <f t="shared" si="3"/>
        <v>4.4153846153846148E-2</v>
      </c>
    </row>
    <row r="24" spans="2:10" x14ac:dyDescent="0.35">
      <c r="B24" s="59" t="s">
        <v>1312</v>
      </c>
      <c r="C24" s="56" t="s">
        <v>480</v>
      </c>
      <c r="D24" s="56" t="s">
        <v>336</v>
      </c>
      <c r="E24" s="56" t="s">
        <v>179</v>
      </c>
      <c r="F24" s="73">
        <v>56</v>
      </c>
      <c r="G24" s="56" t="s">
        <v>1294</v>
      </c>
      <c r="H24" s="56">
        <v>192</v>
      </c>
      <c r="I24" s="56" t="s">
        <v>16</v>
      </c>
      <c r="J24" s="76">
        <f t="shared" si="3"/>
        <v>0.29166666666666669</v>
      </c>
    </row>
    <row r="25" spans="2:10" x14ac:dyDescent="0.35">
      <c r="B25" s="59" t="s">
        <v>1312</v>
      </c>
      <c r="C25" s="56" t="s">
        <v>481</v>
      </c>
      <c r="D25" s="56" t="s">
        <v>421</v>
      </c>
      <c r="E25" s="56" t="s">
        <v>479</v>
      </c>
      <c r="F25" s="73">
        <v>39.71</v>
      </c>
      <c r="G25" s="56" t="s">
        <v>1294</v>
      </c>
      <c r="H25" s="56">
        <f>6*6*16+8</f>
        <v>584</v>
      </c>
      <c r="I25" s="56" t="s">
        <v>16</v>
      </c>
      <c r="J25" s="76">
        <f t="shared" si="3"/>
        <v>6.7996575342465754E-2</v>
      </c>
    </row>
    <row r="26" spans="2:10" x14ac:dyDescent="0.35">
      <c r="B26" s="59" t="s">
        <v>1312</v>
      </c>
      <c r="C26" s="56" t="s">
        <v>482</v>
      </c>
      <c r="D26" s="56" t="s">
        <v>483</v>
      </c>
      <c r="E26" s="56" t="s">
        <v>479</v>
      </c>
      <c r="F26" s="73">
        <v>18.55</v>
      </c>
      <c r="G26" s="56" t="s">
        <v>1294</v>
      </c>
      <c r="H26" s="56">
        <v>444</v>
      </c>
      <c r="I26" s="56" t="s">
        <v>16</v>
      </c>
      <c r="J26" s="76">
        <f t="shared" si="3"/>
        <v>4.1779279279279283E-2</v>
      </c>
    </row>
    <row r="27" spans="2:10" x14ac:dyDescent="0.35">
      <c r="B27" s="59" t="s">
        <v>1312</v>
      </c>
      <c r="C27" s="56" t="s">
        <v>484</v>
      </c>
      <c r="D27" s="56" t="s">
        <v>485</v>
      </c>
      <c r="E27" s="56" t="s">
        <v>486</v>
      </c>
      <c r="F27" s="73">
        <v>32.229999999999997</v>
      </c>
      <c r="G27" s="56" t="s">
        <v>1294</v>
      </c>
      <c r="H27" s="56">
        <f>12*46</f>
        <v>552</v>
      </c>
      <c r="I27" s="56" t="s">
        <v>16</v>
      </c>
      <c r="J27" s="76">
        <f t="shared" si="3"/>
        <v>5.8387681159420286E-2</v>
      </c>
    </row>
    <row r="28" spans="2:10" x14ac:dyDescent="0.35">
      <c r="B28" s="59" t="s">
        <v>1312</v>
      </c>
      <c r="C28" s="56" t="s">
        <v>487</v>
      </c>
      <c r="D28" s="56" t="s">
        <v>345</v>
      </c>
      <c r="E28" s="56" t="s">
        <v>486</v>
      </c>
      <c r="F28" s="73">
        <v>22.6</v>
      </c>
      <c r="G28" s="56" t="s">
        <v>1294</v>
      </c>
      <c r="H28" s="56">
        <f>12*46</f>
        <v>552</v>
      </c>
      <c r="I28" s="56" t="s">
        <v>16</v>
      </c>
      <c r="J28" s="76">
        <f t="shared" si="3"/>
        <v>4.0942028985507251E-2</v>
      </c>
    </row>
    <row r="29" spans="2:10" x14ac:dyDescent="0.35">
      <c r="B29" s="59" t="s">
        <v>1312</v>
      </c>
      <c r="C29" s="56" t="s">
        <v>488</v>
      </c>
      <c r="D29" s="56" t="s">
        <v>489</v>
      </c>
      <c r="E29" s="56" t="s">
        <v>479</v>
      </c>
      <c r="F29" s="73">
        <v>26.13</v>
      </c>
      <c r="G29" s="56" t="s">
        <v>1294</v>
      </c>
      <c r="H29" s="56">
        <f>6*114</f>
        <v>684</v>
      </c>
      <c r="I29" s="56" t="s">
        <v>16</v>
      </c>
      <c r="J29" s="76">
        <f t="shared" si="3"/>
        <v>3.820175438596491E-2</v>
      </c>
    </row>
    <row r="30" spans="2:10" x14ac:dyDescent="0.35">
      <c r="B30" s="59" t="s">
        <v>1312</v>
      </c>
      <c r="C30" s="56" t="s">
        <v>490</v>
      </c>
      <c r="D30" s="56" t="s">
        <v>491</v>
      </c>
      <c r="E30" s="56" t="s">
        <v>479</v>
      </c>
      <c r="F30" s="73">
        <v>70.89</v>
      </c>
      <c r="G30" s="56" t="s">
        <v>1294</v>
      </c>
      <c r="H30" s="56">
        <v>786</v>
      </c>
      <c r="I30" s="56" t="s">
        <v>16</v>
      </c>
      <c r="J30" s="76">
        <f t="shared" si="3"/>
        <v>9.0190839694656494E-2</v>
      </c>
    </row>
    <row r="31" spans="2:10" x14ac:dyDescent="0.35">
      <c r="B31" s="59" t="s">
        <v>1312</v>
      </c>
      <c r="C31" s="56" t="s">
        <v>492</v>
      </c>
      <c r="D31" s="56" t="s">
        <v>493</v>
      </c>
      <c r="E31" s="56" t="s">
        <v>494</v>
      </c>
      <c r="F31" s="73">
        <v>44.26</v>
      </c>
      <c r="G31" s="56" t="s">
        <v>1294</v>
      </c>
      <c r="H31" s="56">
        <f>6*98</f>
        <v>588</v>
      </c>
      <c r="I31" s="56" t="s">
        <v>16</v>
      </c>
      <c r="J31" s="76">
        <f t="shared" si="3"/>
        <v>7.5272108843537411E-2</v>
      </c>
    </row>
    <row r="32" spans="2:10" x14ac:dyDescent="0.35">
      <c r="B32" s="59" t="s">
        <v>1312</v>
      </c>
      <c r="C32" s="56" t="s">
        <v>495</v>
      </c>
      <c r="D32" s="56" t="s">
        <v>336</v>
      </c>
      <c r="E32" s="56" t="s">
        <v>479</v>
      </c>
      <c r="F32" s="73">
        <v>50.68</v>
      </c>
      <c r="G32" s="56" t="s">
        <v>1294</v>
      </c>
      <c r="H32" s="56">
        <f>6*55</f>
        <v>330</v>
      </c>
      <c r="I32" s="56" t="s">
        <v>16</v>
      </c>
      <c r="J32" s="76">
        <f t="shared" si="3"/>
        <v>0.15357575757575759</v>
      </c>
    </row>
    <row r="33" spans="2:10" x14ac:dyDescent="0.35">
      <c r="B33" s="59" t="s">
        <v>1312</v>
      </c>
      <c r="C33" s="56" t="s">
        <v>496</v>
      </c>
      <c r="D33" s="56" t="s">
        <v>497</v>
      </c>
      <c r="E33" s="56" t="s">
        <v>498</v>
      </c>
      <c r="F33" s="73">
        <v>127.67</v>
      </c>
      <c r="G33" s="56" t="s">
        <v>1294</v>
      </c>
      <c r="H33" s="56">
        <v>634</v>
      </c>
      <c r="I33" s="56" t="s">
        <v>16</v>
      </c>
      <c r="J33" s="76">
        <f t="shared" si="3"/>
        <v>0.20137223974763407</v>
      </c>
    </row>
    <row r="34" spans="2:10" x14ac:dyDescent="0.35">
      <c r="B34" s="59" t="s">
        <v>1312</v>
      </c>
      <c r="C34" s="56" t="s">
        <v>499</v>
      </c>
      <c r="D34" s="56" t="s">
        <v>336</v>
      </c>
      <c r="E34" s="56" t="s">
        <v>479</v>
      </c>
      <c r="F34" s="73">
        <v>54.11</v>
      </c>
      <c r="G34" s="56" t="s">
        <v>1294</v>
      </c>
      <c r="H34" s="56">
        <f>6*55</f>
        <v>330</v>
      </c>
      <c r="I34" s="56" t="s">
        <v>16</v>
      </c>
      <c r="J34" s="76">
        <f t="shared" si="3"/>
        <v>0.16396969696969696</v>
      </c>
    </row>
    <row r="35" spans="2:10" x14ac:dyDescent="0.35">
      <c r="B35" s="59" t="s">
        <v>1312</v>
      </c>
      <c r="C35" s="56" t="s">
        <v>500</v>
      </c>
      <c r="D35" s="56" t="s">
        <v>336</v>
      </c>
      <c r="E35" s="56" t="s">
        <v>479</v>
      </c>
      <c r="F35" s="73">
        <v>51.3</v>
      </c>
      <c r="G35" s="56" t="s">
        <v>1294</v>
      </c>
      <c r="H35" s="56">
        <v>444</v>
      </c>
      <c r="I35" s="56" t="s">
        <v>16</v>
      </c>
      <c r="J35" s="76">
        <f t="shared" si="3"/>
        <v>0.11554054054054054</v>
      </c>
    </row>
    <row r="36" spans="2:10" x14ac:dyDescent="0.35">
      <c r="B36" s="59" t="s">
        <v>1312</v>
      </c>
      <c r="C36" s="56" t="s">
        <v>501</v>
      </c>
      <c r="D36" s="56" t="s">
        <v>79</v>
      </c>
      <c r="E36" s="56" t="s">
        <v>161</v>
      </c>
      <c r="F36" s="73">
        <v>32.97</v>
      </c>
      <c r="G36" s="56" t="s">
        <v>1294</v>
      </c>
      <c r="H36" s="56">
        <v>512</v>
      </c>
      <c r="I36" s="56" t="s">
        <v>16</v>
      </c>
      <c r="J36" s="76">
        <f t="shared" si="3"/>
        <v>6.4394531249999998E-2</v>
      </c>
    </row>
    <row r="37" spans="2:10" x14ac:dyDescent="0.35">
      <c r="B37" s="59" t="s">
        <v>1312</v>
      </c>
      <c r="C37" s="56" t="s">
        <v>502</v>
      </c>
      <c r="D37" s="56" t="s">
        <v>503</v>
      </c>
      <c r="E37" s="56" t="s">
        <v>161</v>
      </c>
      <c r="F37" s="73">
        <v>19.64</v>
      </c>
      <c r="G37" s="56" t="s">
        <v>1294</v>
      </c>
      <c r="H37" s="56">
        <v>512</v>
      </c>
      <c r="I37" s="56" t="s">
        <v>16</v>
      </c>
      <c r="J37" s="76">
        <f t="shared" si="3"/>
        <v>3.8359375000000001E-2</v>
      </c>
    </row>
    <row r="38" spans="2:10" x14ac:dyDescent="0.35">
      <c r="B38" s="59" t="s">
        <v>1312</v>
      </c>
      <c r="C38" s="56" t="s">
        <v>504</v>
      </c>
      <c r="D38" s="56" t="s">
        <v>503</v>
      </c>
      <c r="E38" s="56" t="s">
        <v>479</v>
      </c>
      <c r="F38" s="73">
        <v>41.68</v>
      </c>
      <c r="G38" s="56" t="s">
        <v>1294</v>
      </c>
      <c r="H38" s="56">
        <f>6*102</f>
        <v>612</v>
      </c>
      <c r="I38" s="56" t="s">
        <v>16</v>
      </c>
      <c r="J38" s="76">
        <f t="shared" si="3"/>
        <v>6.8104575163398698E-2</v>
      </c>
    </row>
    <row r="39" spans="2:10" x14ac:dyDescent="0.35">
      <c r="B39" s="59" t="s">
        <v>1312</v>
      </c>
      <c r="C39" s="56" t="s">
        <v>505</v>
      </c>
      <c r="D39" s="56" t="s">
        <v>506</v>
      </c>
      <c r="E39" s="56" t="s">
        <v>507</v>
      </c>
      <c r="F39" s="73">
        <v>18.760000000000002</v>
      </c>
      <c r="G39" s="56" t="s">
        <v>1294</v>
      </c>
      <c r="H39" s="56">
        <v>84</v>
      </c>
      <c r="I39" s="56" t="s">
        <v>16</v>
      </c>
      <c r="J39" s="76">
        <f t="shared" si="3"/>
        <v>0.22333333333333336</v>
      </c>
    </row>
    <row r="40" spans="2:10" x14ac:dyDescent="0.35">
      <c r="B40" s="59" t="s">
        <v>1312</v>
      </c>
      <c r="C40" s="56" t="s">
        <v>508</v>
      </c>
      <c r="D40" s="56" t="s">
        <v>23</v>
      </c>
      <c r="E40" s="56" t="s">
        <v>479</v>
      </c>
      <c r="F40" s="73">
        <v>30.51</v>
      </c>
      <c r="G40" s="56" t="s">
        <v>1294</v>
      </c>
      <c r="H40" s="56">
        <v>480</v>
      </c>
      <c r="I40" s="56" t="s">
        <v>16</v>
      </c>
      <c r="J40" s="76">
        <f t="shared" si="3"/>
        <v>6.3562500000000008E-2</v>
      </c>
    </row>
    <row r="41" spans="2:10" x14ac:dyDescent="0.35">
      <c r="B41" s="59" t="s">
        <v>1312</v>
      </c>
      <c r="C41" s="56" t="s">
        <v>509</v>
      </c>
      <c r="D41" s="56" t="s">
        <v>510</v>
      </c>
      <c r="E41" s="56" t="s">
        <v>511</v>
      </c>
      <c r="F41" s="73">
        <v>39.799999999999997</v>
      </c>
      <c r="G41" s="56" t="s">
        <v>1294</v>
      </c>
      <c r="H41" s="56">
        <v>336</v>
      </c>
      <c r="I41" s="56" t="s">
        <v>16</v>
      </c>
      <c r="J41" s="76">
        <f t="shared" si="3"/>
        <v>0.11845238095238095</v>
      </c>
    </row>
    <row r="42" spans="2:10" x14ac:dyDescent="0.35">
      <c r="B42" s="59" t="s">
        <v>1312</v>
      </c>
      <c r="C42" s="56" t="s">
        <v>512</v>
      </c>
      <c r="D42" s="56" t="s">
        <v>336</v>
      </c>
      <c r="E42" s="56" t="s">
        <v>513</v>
      </c>
      <c r="F42" s="73">
        <v>27.21</v>
      </c>
      <c r="G42" s="56" t="s">
        <v>1294</v>
      </c>
      <c r="H42" s="56">
        <f>5*128</f>
        <v>640</v>
      </c>
      <c r="I42" s="56" t="s">
        <v>16</v>
      </c>
      <c r="J42" s="76">
        <f t="shared" si="3"/>
        <v>4.2515625000000001E-2</v>
      </c>
    </row>
    <row r="43" spans="2:10" x14ac:dyDescent="0.35">
      <c r="B43" s="59" t="s">
        <v>1312</v>
      </c>
      <c r="C43" s="56" t="s">
        <v>514</v>
      </c>
      <c r="D43" s="56" t="s">
        <v>276</v>
      </c>
      <c r="E43" s="56" t="s">
        <v>479</v>
      </c>
      <c r="F43" s="73">
        <v>45.97</v>
      </c>
      <c r="G43" s="56" t="s">
        <v>1294</v>
      </c>
      <c r="H43" s="56">
        <f>6*6*16+11</f>
        <v>587</v>
      </c>
      <c r="I43" s="56" t="s">
        <v>16</v>
      </c>
      <c r="J43" s="76">
        <f t="shared" si="3"/>
        <v>7.8313458262350935E-2</v>
      </c>
    </row>
    <row r="44" spans="2:10" x14ac:dyDescent="0.35">
      <c r="B44" s="59" t="s">
        <v>1312</v>
      </c>
      <c r="C44" s="56" t="s">
        <v>515</v>
      </c>
      <c r="D44" s="56" t="s">
        <v>516</v>
      </c>
      <c r="E44" s="56" t="s">
        <v>479</v>
      </c>
      <c r="F44" s="73">
        <v>97.16</v>
      </c>
      <c r="G44" s="56" t="s">
        <v>1294</v>
      </c>
      <c r="H44" s="56">
        <f>6*8*16</f>
        <v>768</v>
      </c>
      <c r="I44" s="56" t="s">
        <v>16</v>
      </c>
      <c r="J44" s="76">
        <f t="shared" si="3"/>
        <v>0.12651041666666665</v>
      </c>
    </row>
    <row r="45" spans="2:10" x14ac:dyDescent="0.35">
      <c r="B45" s="59" t="s">
        <v>1312</v>
      </c>
      <c r="C45" s="56" t="s">
        <v>517</v>
      </c>
      <c r="D45" s="56" t="s">
        <v>491</v>
      </c>
      <c r="E45" s="56" t="s">
        <v>479</v>
      </c>
      <c r="F45" s="73">
        <v>98.04</v>
      </c>
      <c r="G45" s="56" t="s">
        <v>1294</v>
      </c>
      <c r="H45" s="56">
        <v>786</v>
      </c>
      <c r="I45" s="56" t="s">
        <v>16</v>
      </c>
      <c r="J45" s="76">
        <f t="shared" si="3"/>
        <v>0.12473282442748092</v>
      </c>
    </row>
    <row r="46" spans="2:10" x14ac:dyDescent="0.35">
      <c r="B46" s="59" t="s">
        <v>1312</v>
      </c>
      <c r="C46" s="56" t="s">
        <v>518</v>
      </c>
      <c r="D46" s="56" t="s">
        <v>336</v>
      </c>
      <c r="E46" s="56" t="s">
        <v>479</v>
      </c>
      <c r="F46" s="73">
        <v>27.87</v>
      </c>
      <c r="G46" s="56" t="s">
        <v>1294</v>
      </c>
      <c r="H46" s="56">
        <f>6*7*16</f>
        <v>672</v>
      </c>
      <c r="I46" s="56" t="s">
        <v>16</v>
      </c>
      <c r="J46" s="76">
        <f t="shared" si="3"/>
        <v>4.1473214285714287E-2</v>
      </c>
    </row>
    <row r="47" spans="2:10" x14ac:dyDescent="0.35">
      <c r="B47" s="59" t="s">
        <v>1312</v>
      </c>
      <c r="C47" s="56" t="s">
        <v>519</v>
      </c>
      <c r="D47" s="56" t="s">
        <v>276</v>
      </c>
      <c r="E47" s="56" t="s">
        <v>479</v>
      </c>
      <c r="F47" s="73">
        <v>26.34</v>
      </c>
      <c r="G47" s="56" t="s">
        <v>1294</v>
      </c>
      <c r="H47" s="56">
        <f>6*7*16</f>
        <v>672</v>
      </c>
      <c r="I47" s="56" t="s">
        <v>16</v>
      </c>
      <c r="J47" s="76">
        <f t="shared" si="3"/>
        <v>3.919642857142857E-2</v>
      </c>
    </row>
    <row r="48" spans="2:10" x14ac:dyDescent="0.35">
      <c r="B48" s="59" t="s">
        <v>1312</v>
      </c>
      <c r="C48" s="56" t="s">
        <v>520</v>
      </c>
      <c r="D48" s="56" t="s">
        <v>521</v>
      </c>
      <c r="E48" s="56" t="s">
        <v>479</v>
      </c>
      <c r="F48" s="73">
        <v>40.69</v>
      </c>
      <c r="G48" s="56" t="s">
        <v>1294</v>
      </c>
      <c r="H48" s="56">
        <v>636</v>
      </c>
      <c r="I48" s="56" t="s">
        <v>16</v>
      </c>
      <c r="J48" s="76">
        <f t="shared" si="3"/>
        <v>6.397798742138365E-2</v>
      </c>
    </row>
    <row r="49" spans="2:10" x14ac:dyDescent="0.35">
      <c r="B49" s="59" t="s">
        <v>1312</v>
      </c>
      <c r="C49" s="56" t="s">
        <v>522</v>
      </c>
      <c r="D49" s="56" t="s">
        <v>523</v>
      </c>
      <c r="E49" s="56" t="s">
        <v>479</v>
      </c>
      <c r="F49" s="73">
        <v>30.84</v>
      </c>
      <c r="G49" s="56" t="s">
        <v>1294</v>
      </c>
      <c r="H49" s="56">
        <f>6*113</f>
        <v>678</v>
      </c>
      <c r="I49" s="56" t="s">
        <v>16</v>
      </c>
      <c r="J49" s="76">
        <f t="shared" si="3"/>
        <v>4.5486725663716816E-2</v>
      </c>
    </row>
    <row r="50" spans="2:10" x14ac:dyDescent="0.35">
      <c r="B50" s="59" t="s">
        <v>1312</v>
      </c>
      <c r="C50" s="56" t="s">
        <v>524</v>
      </c>
      <c r="D50" s="56" t="s">
        <v>489</v>
      </c>
      <c r="E50" s="56" t="s">
        <v>479</v>
      </c>
      <c r="F50" s="73">
        <v>25.62</v>
      </c>
      <c r="G50" s="56" t="s">
        <v>1294</v>
      </c>
      <c r="H50" s="56">
        <f>6*6*16+10</f>
        <v>586</v>
      </c>
      <c r="I50" s="56" t="s">
        <v>16</v>
      </c>
      <c r="J50" s="76">
        <f t="shared" si="3"/>
        <v>4.3720136518771331E-2</v>
      </c>
    </row>
    <row r="51" spans="2:10" x14ac:dyDescent="0.35">
      <c r="B51" s="59" t="s">
        <v>1312</v>
      </c>
      <c r="C51" s="56" t="s">
        <v>525</v>
      </c>
      <c r="D51" s="56" t="s">
        <v>336</v>
      </c>
      <c r="E51" s="56" t="s">
        <v>526</v>
      </c>
      <c r="F51" s="73">
        <v>14.59</v>
      </c>
      <c r="G51" s="56" t="s">
        <v>1294</v>
      </c>
      <c r="H51" s="56">
        <f>2*128</f>
        <v>256</v>
      </c>
      <c r="I51" s="56" t="s">
        <v>16</v>
      </c>
      <c r="J51" s="76">
        <f t="shared" si="3"/>
        <v>5.6992187499999999E-2</v>
      </c>
    </row>
    <row r="52" spans="2:10" x14ac:dyDescent="0.35">
      <c r="B52" s="59" t="s">
        <v>1312</v>
      </c>
      <c r="C52" s="56" t="s">
        <v>527</v>
      </c>
      <c r="D52" s="56" t="s">
        <v>503</v>
      </c>
      <c r="E52" s="56" t="s">
        <v>479</v>
      </c>
      <c r="F52" s="73">
        <v>26.22</v>
      </c>
      <c r="G52" s="56" t="s">
        <v>1294</v>
      </c>
      <c r="H52" s="56">
        <v>600</v>
      </c>
      <c r="I52" s="56" t="s">
        <v>16</v>
      </c>
      <c r="J52" s="76">
        <f t="shared" si="3"/>
        <v>4.3699999999999996E-2</v>
      </c>
    </row>
    <row r="53" spans="2:10" x14ac:dyDescent="0.35">
      <c r="B53" s="59" t="s">
        <v>1312</v>
      </c>
      <c r="C53" s="56" t="s">
        <v>528</v>
      </c>
      <c r="D53" s="56" t="s">
        <v>503</v>
      </c>
      <c r="E53" s="56" t="s">
        <v>479</v>
      </c>
      <c r="F53" s="73">
        <v>24.58</v>
      </c>
      <c r="G53" s="56" t="s">
        <v>1294</v>
      </c>
      <c r="H53" s="56">
        <f>6*6*16+4</f>
        <v>580</v>
      </c>
      <c r="I53" s="56" t="s">
        <v>16</v>
      </c>
      <c r="J53" s="76">
        <f t="shared" si="3"/>
        <v>4.2379310344827587E-2</v>
      </c>
    </row>
    <row r="54" spans="2:10" x14ac:dyDescent="0.35">
      <c r="B54" s="59" t="s">
        <v>1312</v>
      </c>
      <c r="C54" s="56" t="s">
        <v>529</v>
      </c>
      <c r="D54" s="56" t="s">
        <v>489</v>
      </c>
      <c r="E54" s="56" t="s">
        <v>479</v>
      </c>
      <c r="F54" s="73">
        <v>22.93</v>
      </c>
      <c r="G54" s="56" t="s">
        <v>1294</v>
      </c>
      <c r="H54" s="56">
        <f>6*6*16+6</f>
        <v>582</v>
      </c>
      <c r="I54" s="56" t="s">
        <v>16</v>
      </c>
      <c r="J54" s="76">
        <f t="shared" si="3"/>
        <v>3.9398625429553268E-2</v>
      </c>
    </row>
    <row r="55" spans="2:10" x14ac:dyDescent="0.35">
      <c r="B55" s="59" t="s">
        <v>1312</v>
      </c>
      <c r="C55" s="56" t="s">
        <v>530</v>
      </c>
      <c r="D55" s="56" t="s">
        <v>23</v>
      </c>
      <c r="E55" s="56" t="s">
        <v>479</v>
      </c>
      <c r="F55" s="73">
        <v>39.56</v>
      </c>
      <c r="G55" s="56" t="s">
        <v>1294</v>
      </c>
      <c r="H55" s="56">
        <f>6*6*16+6</f>
        <v>582</v>
      </c>
      <c r="I55" s="56" t="s">
        <v>16</v>
      </c>
      <c r="J55" s="76">
        <f t="shared" si="3"/>
        <v>6.7972508591065295E-2</v>
      </c>
    </row>
    <row r="56" spans="2:10" x14ac:dyDescent="0.35">
      <c r="B56" s="59" t="s">
        <v>1312</v>
      </c>
      <c r="C56" s="56" t="s">
        <v>531</v>
      </c>
      <c r="D56" s="56" t="s">
        <v>79</v>
      </c>
      <c r="E56" s="56" t="s">
        <v>479</v>
      </c>
      <c r="F56" s="73">
        <v>28.02</v>
      </c>
      <c r="G56" s="56" t="s">
        <v>1294</v>
      </c>
      <c r="H56" s="56">
        <f>6*6*16+10</f>
        <v>586</v>
      </c>
      <c r="I56" s="56" t="s">
        <v>16</v>
      </c>
      <c r="J56" s="76">
        <f t="shared" si="3"/>
        <v>4.7815699658703067E-2</v>
      </c>
    </row>
    <row r="57" spans="2:10" x14ac:dyDescent="0.35">
      <c r="B57" s="59" t="s">
        <v>1312</v>
      </c>
      <c r="C57" s="56" t="s">
        <v>532</v>
      </c>
      <c r="D57" s="56" t="s">
        <v>79</v>
      </c>
      <c r="E57" s="56" t="s">
        <v>479</v>
      </c>
      <c r="F57" s="73">
        <v>38.21</v>
      </c>
      <c r="G57" s="56" t="s">
        <v>1294</v>
      </c>
      <c r="H57" s="56">
        <f>6*6*16+15</f>
        <v>591</v>
      </c>
      <c r="I57" s="56" t="s">
        <v>16</v>
      </c>
      <c r="J57" s="76">
        <f t="shared" si="3"/>
        <v>6.4653130287648061E-2</v>
      </c>
    </row>
    <row r="58" spans="2:10" x14ac:dyDescent="0.35">
      <c r="B58" s="59" t="s">
        <v>1312</v>
      </c>
      <c r="C58" s="56" t="s">
        <v>533</v>
      </c>
      <c r="D58" s="56" t="s">
        <v>336</v>
      </c>
      <c r="E58" s="56" t="s">
        <v>479</v>
      </c>
      <c r="F58" s="73">
        <v>26.28</v>
      </c>
      <c r="G58" s="56" t="s">
        <v>1294</v>
      </c>
      <c r="H58" s="56">
        <f>6*6*16+10</f>
        <v>586</v>
      </c>
      <c r="I58" s="56" t="s">
        <v>16</v>
      </c>
      <c r="J58" s="76">
        <f t="shared" si="3"/>
        <v>4.4846416382252563E-2</v>
      </c>
    </row>
    <row r="59" spans="2:10" x14ac:dyDescent="0.35">
      <c r="B59" s="59" t="s">
        <v>1312</v>
      </c>
      <c r="C59" s="56" t="s">
        <v>534</v>
      </c>
      <c r="D59" s="56" t="s">
        <v>535</v>
      </c>
      <c r="E59" s="56" t="s">
        <v>479</v>
      </c>
      <c r="F59" s="73">
        <v>26.84</v>
      </c>
      <c r="G59" s="56" t="s">
        <v>1294</v>
      </c>
      <c r="H59" s="56">
        <f>6*6*16+9</f>
        <v>585</v>
      </c>
      <c r="I59" s="56" t="s">
        <v>16</v>
      </c>
      <c r="J59" s="76">
        <f t="shared" si="3"/>
        <v>4.5880341880341881E-2</v>
      </c>
    </row>
    <row r="60" spans="2:10" x14ac:dyDescent="0.35">
      <c r="B60" s="59" t="s">
        <v>1313</v>
      </c>
      <c r="C60" s="56" t="s">
        <v>536</v>
      </c>
      <c r="D60" s="56" t="s">
        <v>75</v>
      </c>
      <c r="E60" s="56" t="s">
        <v>537</v>
      </c>
      <c r="F60" s="73">
        <v>54.93</v>
      </c>
      <c r="G60" s="56" t="s">
        <v>1294</v>
      </c>
      <c r="H60" s="56">
        <v>336</v>
      </c>
      <c r="I60" s="56" t="s">
        <v>16</v>
      </c>
      <c r="J60" s="76">
        <f t="shared" si="3"/>
        <v>0.16348214285714285</v>
      </c>
    </row>
    <row r="61" spans="2:10" ht="15" thickBot="1" x14ac:dyDescent="0.4">
      <c r="B61" s="60" t="s">
        <v>1313</v>
      </c>
      <c r="C61" s="61" t="s">
        <v>538</v>
      </c>
      <c r="D61" s="61" t="s">
        <v>539</v>
      </c>
      <c r="E61" s="61" t="s">
        <v>540</v>
      </c>
      <c r="F61" s="74">
        <v>35.950000000000003</v>
      </c>
      <c r="G61" s="61" t="s">
        <v>1294</v>
      </c>
      <c r="H61" s="61">
        <v>288</v>
      </c>
      <c r="I61" s="61" t="s">
        <v>16</v>
      </c>
      <c r="J61" s="97">
        <f t="shared" si="3"/>
        <v>0.1248263888888889</v>
      </c>
    </row>
    <row r="62" spans="2:10" x14ac:dyDescent="0.35">
      <c r="B62" s="107" t="s">
        <v>1314</v>
      </c>
      <c r="C62" s="45" t="s">
        <v>541</v>
      </c>
      <c r="D62" s="45" t="s">
        <v>542</v>
      </c>
      <c r="E62" s="45" t="s">
        <v>543</v>
      </c>
      <c r="F62" s="108">
        <v>34.99</v>
      </c>
      <c r="G62" s="45" t="s">
        <v>1294</v>
      </c>
      <c r="H62" s="45">
        <v>80</v>
      </c>
      <c r="I62" s="45" t="s">
        <v>16</v>
      </c>
      <c r="J62" s="75">
        <f t="shared" si="3"/>
        <v>0.43737500000000001</v>
      </c>
    </row>
    <row r="63" spans="2:10" x14ac:dyDescent="0.35">
      <c r="B63" s="59" t="s">
        <v>1314</v>
      </c>
      <c r="C63" s="56" t="s">
        <v>544</v>
      </c>
      <c r="D63" s="56" t="s">
        <v>545</v>
      </c>
      <c r="E63" s="56" t="s">
        <v>543</v>
      </c>
      <c r="F63" s="73">
        <v>49.92</v>
      </c>
      <c r="G63" s="56" t="s">
        <v>1294</v>
      </c>
      <c r="H63" s="56">
        <v>80</v>
      </c>
      <c r="I63" s="56" t="s">
        <v>16</v>
      </c>
      <c r="J63" s="76">
        <f t="shared" si="3"/>
        <v>0.624</v>
      </c>
    </row>
    <row r="64" spans="2:10" x14ac:dyDescent="0.35">
      <c r="B64" s="59" t="s">
        <v>1314</v>
      </c>
      <c r="C64" s="56" t="s">
        <v>546</v>
      </c>
      <c r="D64" s="56" t="s">
        <v>547</v>
      </c>
      <c r="E64" s="56" t="s">
        <v>93</v>
      </c>
      <c r="F64" s="73">
        <v>25.55</v>
      </c>
      <c r="G64" s="56" t="s">
        <v>1294</v>
      </c>
      <c r="H64" s="56">
        <v>160</v>
      </c>
      <c r="I64" s="56" t="s">
        <v>16</v>
      </c>
      <c r="J64" s="76">
        <f t="shared" si="3"/>
        <v>0.15968750000000001</v>
      </c>
    </row>
    <row r="65" spans="2:10" x14ac:dyDescent="0.35">
      <c r="B65" s="59" t="s">
        <v>1314</v>
      </c>
      <c r="C65" s="56" t="s">
        <v>548</v>
      </c>
      <c r="D65" s="56" t="s">
        <v>549</v>
      </c>
      <c r="E65" s="56" t="s">
        <v>93</v>
      </c>
      <c r="F65" s="73">
        <v>20.3</v>
      </c>
      <c r="G65" s="56" t="s">
        <v>1294</v>
      </c>
      <c r="H65" s="56">
        <v>160</v>
      </c>
      <c r="I65" s="56" t="s">
        <v>16</v>
      </c>
      <c r="J65" s="76">
        <f t="shared" si="3"/>
        <v>0.12687500000000002</v>
      </c>
    </row>
    <row r="66" spans="2:10" x14ac:dyDescent="0.35">
      <c r="B66" s="59" t="s">
        <v>1314</v>
      </c>
      <c r="C66" s="56" t="s">
        <v>550</v>
      </c>
      <c r="D66" s="56" t="s">
        <v>545</v>
      </c>
      <c r="E66" s="56" t="s">
        <v>543</v>
      </c>
      <c r="F66" s="73">
        <v>35.659999999999997</v>
      </c>
      <c r="G66" s="56" t="s">
        <v>1294</v>
      </c>
      <c r="H66" s="56">
        <v>80</v>
      </c>
      <c r="I66" s="56" t="s">
        <v>16</v>
      </c>
      <c r="J66" s="76">
        <f t="shared" si="3"/>
        <v>0.44574999999999998</v>
      </c>
    </row>
    <row r="67" spans="2:10" x14ac:dyDescent="0.35">
      <c r="B67" s="59" t="s">
        <v>1314</v>
      </c>
      <c r="C67" s="56" t="s">
        <v>551</v>
      </c>
      <c r="D67" s="56" t="s">
        <v>545</v>
      </c>
      <c r="E67" s="56" t="s">
        <v>552</v>
      </c>
      <c r="F67" s="73">
        <v>50.04</v>
      </c>
      <c r="G67" s="56" t="s">
        <v>1294</v>
      </c>
      <c r="H67" s="56">
        <v>360</v>
      </c>
      <c r="I67" s="56" t="s">
        <v>16</v>
      </c>
      <c r="J67" s="76">
        <f t="shared" si="3"/>
        <v>0.13899999999999998</v>
      </c>
    </row>
    <row r="68" spans="2:10" x14ac:dyDescent="0.35">
      <c r="B68" s="59" t="s">
        <v>1314</v>
      </c>
      <c r="C68" s="56" t="s">
        <v>553</v>
      </c>
      <c r="D68" s="56" t="s">
        <v>545</v>
      </c>
      <c r="E68" s="56" t="s">
        <v>355</v>
      </c>
      <c r="F68" s="73">
        <v>51.88</v>
      </c>
      <c r="G68" s="56" t="s">
        <v>1294</v>
      </c>
      <c r="H68" s="56">
        <v>384</v>
      </c>
      <c r="I68" s="56" t="s">
        <v>16</v>
      </c>
      <c r="J68" s="76">
        <f t="shared" si="3"/>
        <v>0.13510416666666666</v>
      </c>
    </row>
    <row r="69" spans="2:10" ht="15" thickBot="1" x14ac:dyDescent="0.4">
      <c r="B69" s="60" t="s">
        <v>1314</v>
      </c>
      <c r="C69" s="61" t="s">
        <v>554</v>
      </c>
      <c r="D69" s="61" t="s">
        <v>79</v>
      </c>
      <c r="E69" s="61" t="s">
        <v>543</v>
      </c>
      <c r="F69" s="74">
        <v>26.26</v>
      </c>
      <c r="G69" s="61" t="s">
        <v>1294</v>
      </c>
      <c r="H69" s="61">
        <v>80</v>
      </c>
      <c r="I69" s="61" t="s">
        <v>16</v>
      </c>
      <c r="J69" s="97">
        <f t="shared" si="3"/>
        <v>0.32825000000000004</v>
      </c>
    </row>
    <row r="70" spans="2:10" x14ac:dyDescent="0.35">
      <c r="B70" s="103" t="s">
        <v>1315</v>
      </c>
      <c r="C70" s="104" t="s">
        <v>555</v>
      </c>
      <c r="D70" s="104" t="s">
        <v>336</v>
      </c>
      <c r="E70" s="104" t="s">
        <v>556</v>
      </c>
      <c r="F70" s="105">
        <v>9.2799999999999994</v>
      </c>
      <c r="G70" s="104" t="s">
        <v>9</v>
      </c>
      <c r="H70" s="104">
        <v>32</v>
      </c>
      <c r="I70" s="104" t="s">
        <v>16</v>
      </c>
      <c r="J70" s="121">
        <f t="shared" si="3"/>
        <v>0.28999999999999998</v>
      </c>
    </row>
    <row r="71" spans="2:10" ht="15" thickBot="1" x14ac:dyDescent="0.4">
      <c r="B71" s="60" t="s">
        <v>1315</v>
      </c>
      <c r="C71" s="61" t="s">
        <v>557</v>
      </c>
      <c r="D71" s="61" t="s">
        <v>336</v>
      </c>
      <c r="E71" s="61" t="s">
        <v>558</v>
      </c>
      <c r="F71" s="74">
        <v>5.53</v>
      </c>
      <c r="G71" s="61" t="s">
        <v>9</v>
      </c>
      <c r="H71" s="61">
        <v>16</v>
      </c>
      <c r="I71" s="61" t="s">
        <v>16</v>
      </c>
      <c r="J71" s="97">
        <f t="shared" si="3"/>
        <v>0.34562500000000002</v>
      </c>
    </row>
    <row r="72" spans="2:10" x14ac:dyDescent="0.35">
      <c r="B72" s="107" t="s">
        <v>1316</v>
      </c>
      <c r="C72" s="45" t="s">
        <v>559</v>
      </c>
      <c r="D72" s="45" t="s">
        <v>336</v>
      </c>
      <c r="E72" s="45" t="s">
        <v>558</v>
      </c>
      <c r="F72" s="108">
        <v>5.84</v>
      </c>
      <c r="G72" s="45" t="s">
        <v>9</v>
      </c>
      <c r="H72" s="45">
        <v>16</v>
      </c>
      <c r="I72" s="45" t="s">
        <v>16</v>
      </c>
      <c r="J72" s="75">
        <f t="shared" si="3"/>
        <v>0.36499999999999999</v>
      </c>
    </row>
    <row r="73" spans="2:10" x14ac:dyDescent="0.35">
      <c r="B73" s="59" t="s">
        <v>1316</v>
      </c>
      <c r="C73" s="56" t="s">
        <v>560</v>
      </c>
      <c r="D73" s="56" t="s">
        <v>336</v>
      </c>
      <c r="E73" s="56" t="s">
        <v>558</v>
      </c>
      <c r="F73" s="73">
        <v>10.199999999999999</v>
      </c>
      <c r="G73" s="56" t="s">
        <v>9</v>
      </c>
      <c r="H73" s="56">
        <v>16</v>
      </c>
      <c r="I73" s="56" t="s">
        <v>16</v>
      </c>
      <c r="J73" s="76">
        <f t="shared" si="3"/>
        <v>0.63749999999999996</v>
      </c>
    </row>
    <row r="74" spans="2:10" ht="15" thickBot="1" x14ac:dyDescent="0.4">
      <c r="B74" s="60" t="s">
        <v>1316</v>
      </c>
      <c r="C74" s="61" t="s">
        <v>561</v>
      </c>
      <c r="D74" s="61" t="s">
        <v>336</v>
      </c>
      <c r="E74" s="61" t="s">
        <v>562</v>
      </c>
      <c r="F74" s="74">
        <v>10.4</v>
      </c>
      <c r="G74" s="61" t="s">
        <v>9</v>
      </c>
      <c r="H74" s="61">
        <v>128</v>
      </c>
      <c r="I74" s="61" t="s">
        <v>16</v>
      </c>
      <c r="J74" s="97">
        <f t="shared" si="3"/>
        <v>8.1250000000000003E-2</v>
      </c>
    </row>
    <row r="75" spans="2:10" x14ac:dyDescent="0.35">
      <c r="B75" s="107" t="s">
        <v>1317</v>
      </c>
      <c r="C75" s="45" t="s">
        <v>563</v>
      </c>
      <c r="D75" s="45" t="s">
        <v>564</v>
      </c>
      <c r="E75" s="45" t="s">
        <v>565</v>
      </c>
      <c r="F75" s="108">
        <v>20.3</v>
      </c>
      <c r="G75" s="45" t="s">
        <v>1294</v>
      </c>
      <c r="H75" s="45">
        <v>640</v>
      </c>
      <c r="I75" s="45" t="s">
        <v>16</v>
      </c>
      <c r="J75" s="75">
        <f t="shared" si="3"/>
        <v>3.1718750000000004E-2</v>
      </c>
    </row>
    <row r="76" spans="2:10" x14ac:dyDescent="0.35">
      <c r="B76" s="59" t="s">
        <v>1317</v>
      </c>
      <c r="C76" s="56" t="s">
        <v>566</v>
      </c>
      <c r="D76" s="56" t="s">
        <v>567</v>
      </c>
      <c r="E76" s="56" t="s">
        <v>182</v>
      </c>
      <c r="F76" s="73">
        <v>19.600000000000001</v>
      </c>
      <c r="G76" s="56" t="s">
        <v>1294</v>
      </c>
      <c r="H76" s="56">
        <v>400</v>
      </c>
      <c r="I76" s="56" t="s">
        <v>16</v>
      </c>
      <c r="J76" s="76">
        <f t="shared" si="3"/>
        <v>4.9000000000000002E-2</v>
      </c>
    </row>
    <row r="77" spans="2:10" x14ac:dyDescent="0.35">
      <c r="B77" s="59" t="s">
        <v>1317</v>
      </c>
      <c r="C77" s="56" t="s">
        <v>568</v>
      </c>
      <c r="D77" s="56" t="s">
        <v>569</v>
      </c>
      <c r="E77" s="56" t="s">
        <v>459</v>
      </c>
      <c r="F77" s="73">
        <v>28.1</v>
      </c>
      <c r="G77" s="56" t="s">
        <v>1294</v>
      </c>
      <c r="H77" s="56">
        <v>800</v>
      </c>
      <c r="I77" s="56" t="s">
        <v>16</v>
      </c>
      <c r="J77" s="76">
        <f t="shared" si="3"/>
        <v>3.5125000000000003E-2</v>
      </c>
    </row>
    <row r="78" spans="2:10" x14ac:dyDescent="0.35">
      <c r="B78" s="59" t="s">
        <v>1317</v>
      </c>
      <c r="C78" s="56" t="s">
        <v>570</v>
      </c>
      <c r="D78" s="56" t="s">
        <v>571</v>
      </c>
      <c r="E78" s="56" t="s">
        <v>459</v>
      </c>
      <c r="F78" s="73">
        <v>15.4</v>
      </c>
      <c r="G78" s="56" t="s">
        <v>1294</v>
      </c>
      <c r="H78" s="56">
        <v>800</v>
      </c>
      <c r="I78" s="56" t="s">
        <v>16</v>
      </c>
      <c r="J78" s="76">
        <f t="shared" si="3"/>
        <v>1.925E-2</v>
      </c>
    </row>
    <row r="79" spans="2:10" x14ac:dyDescent="0.35">
      <c r="B79" s="59" t="s">
        <v>1317</v>
      </c>
      <c r="C79" s="56" t="s">
        <v>572</v>
      </c>
      <c r="D79" s="56" t="s">
        <v>571</v>
      </c>
      <c r="E79" s="56" t="s">
        <v>459</v>
      </c>
      <c r="F79" s="73">
        <v>14.2</v>
      </c>
      <c r="G79" s="56" t="s">
        <v>1294</v>
      </c>
      <c r="H79" s="56">
        <v>800</v>
      </c>
      <c r="I79" s="56" t="s">
        <v>16</v>
      </c>
      <c r="J79" s="76">
        <f t="shared" si="3"/>
        <v>1.7749999999999998E-2</v>
      </c>
    </row>
    <row r="80" spans="2:10" x14ac:dyDescent="0.35">
      <c r="B80" s="59" t="s">
        <v>1317</v>
      </c>
      <c r="C80" s="56" t="s">
        <v>573</v>
      </c>
      <c r="D80" s="56" t="s">
        <v>571</v>
      </c>
      <c r="E80" s="56" t="s">
        <v>459</v>
      </c>
      <c r="F80" s="73">
        <v>12.9</v>
      </c>
      <c r="G80" s="56" t="s">
        <v>1294</v>
      </c>
      <c r="H80" s="56">
        <v>800</v>
      </c>
      <c r="I80" s="56" t="s">
        <v>16</v>
      </c>
      <c r="J80" s="76">
        <f t="shared" si="3"/>
        <v>1.6125E-2</v>
      </c>
    </row>
    <row r="81" spans="2:10" ht="15" thickBot="1" x14ac:dyDescent="0.4">
      <c r="B81" s="60" t="s">
        <v>1317</v>
      </c>
      <c r="C81" s="61" t="s">
        <v>574</v>
      </c>
      <c r="D81" s="61" t="s">
        <v>575</v>
      </c>
      <c r="E81" s="61" t="s">
        <v>576</v>
      </c>
      <c r="F81" s="74">
        <v>21.2</v>
      </c>
      <c r="G81" s="61" t="s">
        <v>1294</v>
      </c>
      <c r="H81" s="61">
        <v>800</v>
      </c>
      <c r="I81" s="61" t="s">
        <v>16</v>
      </c>
      <c r="J81" s="97">
        <f t="shared" si="3"/>
        <v>2.6499999999999999E-2</v>
      </c>
    </row>
    <row r="82" spans="2:10" x14ac:dyDescent="0.35">
      <c r="B82" s="107" t="s">
        <v>1318</v>
      </c>
      <c r="C82" s="45" t="s">
        <v>577</v>
      </c>
      <c r="D82" s="45" t="s">
        <v>79</v>
      </c>
      <c r="E82" s="45" t="s">
        <v>93</v>
      </c>
      <c r="F82" s="108">
        <v>13.8</v>
      </c>
      <c r="G82" s="45" t="s">
        <v>1294</v>
      </c>
      <c r="H82" s="45">
        <v>160</v>
      </c>
      <c r="I82" s="45" t="s">
        <v>16</v>
      </c>
      <c r="J82" s="75">
        <f t="shared" si="3"/>
        <v>8.6250000000000007E-2</v>
      </c>
    </row>
    <row r="83" spans="2:10" x14ac:dyDescent="0.35">
      <c r="B83" s="59" t="s">
        <v>1318</v>
      </c>
      <c r="C83" s="56" t="s">
        <v>578</v>
      </c>
      <c r="D83" s="56" t="s">
        <v>469</v>
      </c>
      <c r="E83" s="56" t="s">
        <v>343</v>
      </c>
      <c r="F83" s="73">
        <v>13.7</v>
      </c>
      <c r="G83" s="56" t="s">
        <v>1294</v>
      </c>
      <c r="H83" s="56">
        <v>320</v>
      </c>
      <c r="I83" s="56" t="s">
        <v>16</v>
      </c>
      <c r="J83" s="76">
        <f t="shared" si="3"/>
        <v>4.2812499999999996E-2</v>
      </c>
    </row>
    <row r="84" spans="2:10" x14ac:dyDescent="0.35">
      <c r="B84" s="59" t="s">
        <v>1318</v>
      </c>
      <c r="C84" s="56" t="s">
        <v>579</v>
      </c>
      <c r="D84" s="56" t="s">
        <v>510</v>
      </c>
      <c r="E84" s="56" t="s">
        <v>580</v>
      </c>
      <c r="F84" s="73">
        <v>39.9</v>
      </c>
      <c r="G84" s="56" t="s">
        <v>1294</v>
      </c>
      <c r="H84" s="56">
        <v>140</v>
      </c>
      <c r="I84" s="56" t="s">
        <v>16</v>
      </c>
      <c r="J84" s="76">
        <f t="shared" si="3"/>
        <v>0.28499999999999998</v>
      </c>
    </row>
    <row r="85" spans="2:10" x14ac:dyDescent="0.35">
      <c r="B85" s="59" t="s">
        <v>1318</v>
      </c>
      <c r="C85" s="56" t="s">
        <v>581</v>
      </c>
      <c r="D85" s="56" t="s">
        <v>582</v>
      </c>
      <c r="E85" s="56" t="s">
        <v>583</v>
      </c>
      <c r="F85" s="73">
        <v>48.6</v>
      </c>
      <c r="G85" s="56" t="s">
        <v>1294</v>
      </c>
      <c r="H85" s="56">
        <v>352</v>
      </c>
      <c r="I85" s="56" t="s">
        <v>16</v>
      </c>
      <c r="J85" s="76">
        <f t="shared" si="3"/>
        <v>0.13806818181818181</v>
      </c>
    </row>
    <row r="86" spans="2:10" x14ac:dyDescent="0.35">
      <c r="B86" s="59" t="s">
        <v>1318</v>
      </c>
      <c r="C86" s="56" t="s">
        <v>584</v>
      </c>
      <c r="D86" s="56" t="s">
        <v>497</v>
      </c>
      <c r="E86" s="56" t="s">
        <v>134</v>
      </c>
      <c r="F86" s="73">
        <v>53.1</v>
      </c>
      <c r="G86" s="56" t="s">
        <v>1294</v>
      </c>
      <c r="H86" s="56">
        <v>160</v>
      </c>
      <c r="I86" s="56" t="s">
        <v>16</v>
      </c>
      <c r="J86" s="76">
        <f t="shared" ref="J86:J151" si="4">F86/H86</f>
        <v>0.33187500000000003</v>
      </c>
    </row>
    <row r="87" spans="2:10" x14ac:dyDescent="0.35">
      <c r="B87" s="59" t="s">
        <v>1318</v>
      </c>
      <c r="C87" s="56" t="s">
        <v>585</v>
      </c>
      <c r="D87" s="56" t="s">
        <v>497</v>
      </c>
      <c r="E87" s="56" t="s">
        <v>134</v>
      </c>
      <c r="F87" s="73">
        <v>41.5</v>
      </c>
      <c r="G87" s="56" t="s">
        <v>1294</v>
      </c>
      <c r="H87" s="56">
        <v>160</v>
      </c>
      <c r="I87" s="56" t="s">
        <v>16</v>
      </c>
      <c r="J87" s="76">
        <f t="shared" si="4"/>
        <v>0.25937500000000002</v>
      </c>
    </row>
    <row r="88" spans="2:10" x14ac:dyDescent="0.35">
      <c r="B88" s="59" t="s">
        <v>1318</v>
      </c>
      <c r="C88" s="56" t="s">
        <v>586</v>
      </c>
      <c r="D88" s="56" t="s">
        <v>510</v>
      </c>
      <c r="E88" s="56" t="s">
        <v>93</v>
      </c>
      <c r="F88" s="73">
        <v>17.600000000000001</v>
      </c>
      <c r="G88" s="56" t="s">
        <v>1294</v>
      </c>
      <c r="H88" s="56">
        <v>160</v>
      </c>
      <c r="I88" s="56" t="s">
        <v>16</v>
      </c>
      <c r="J88" s="76">
        <f t="shared" si="4"/>
        <v>0.11000000000000001</v>
      </c>
    </row>
    <row r="89" spans="2:10" ht="15" thickBot="1" x14ac:dyDescent="0.4">
      <c r="B89" s="60" t="s">
        <v>1318</v>
      </c>
      <c r="C89" s="61" t="s">
        <v>587</v>
      </c>
      <c r="D89" s="61" t="s">
        <v>588</v>
      </c>
      <c r="E89" s="61" t="s">
        <v>93</v>
      </c>
      <c r="F89" s="74">
        <v>57.1</v>
      </c>
      <c r="G89" s="61" t="s">
        <v>1294</v>
      </c>
      <c r="H89" s="61">
        <v>160</v>
      </c>
      <c r="I89" s="61" t="s">
        <v>16</v>
      </c>
      <c r="J89" s="97">
        <f t="shared" si="4"/>
        <v>0.356875</v>
      </c>
    </row>
    <row r="90" spans="2:10" s="54" customFormat="1" x14ac:dyDescent="0.35">
      <c r="B90" s="57" t="s">
        <v>1319</v>
      </c>
      <c r="C90" s="58" t="s">
        <v>589</v>
      </c>
      <c r="D90" s="58" t="s">
        <v>590</v>
      </c>
      <c r="E90" s="58" t="s">
        <v>591</v>
      </c>
      <c r="F90" s="72">
        <v>24.09</v>
      </c>
      <c r="G90" s="58" t="s">
        <v>1294</v>
      </c>
      <c r="H90" s="58">
        <f>24*12</f>
        <v>288</v>
      </c>
      <c r="I90" s="58" t="s">
        <v>16</v>
      </c>
      <c r="J90" s="75">
        <f t="shared" si="4"/>
        <v>8.3645833333333336E-2</v>
      </c>
    </row>
    <row r="91" spans="2:10" x14ac:dyDescent="0.35">
      <c r="B91" s="59" t="s">
        <v>1319</v>
      </c>
      <c r="C91" s="56" t="s">
        <v>592</v>
      </c>
      <c r="D91" s="56" t="s">
        <v>593</v>
      </c>
      <c r="E91" s="56" t="s">
        <v>594</v>
      </c>
      <c r="F91" s="73">
        <v>34.5</v>
      </c>
      <c r="G91" s="56" t="s">
        <v>1294</v>
      </c>
      <c r="H91" s="56">
        <f>3*128</f>
        <v>384</v>
      </c>
      <c r="I91" s="56" t="s">
        <v>16</v>
      </c>
      <c r="J91" s="76">
        <f t="shared" si="4"/>
        <v>8.984375E-2</v>
      </c>
    </row>
    <row r="92" spans="2:10" x14ac:dyDescent="0.35">
      <c r="B92" s="59" t="s">
        <v>1319</v>
      </c>
      <c r="C92" s="56" t="s">
        <v>595</v>
      </c>
      <c r="D92" s="56" t="s">
        <v>596</v>
      </c>
      <c r="E92" s="56" t="s">
        <v>179</v>
      </c>
      <c r="F92" s="73">
        <v>21.4</v>
      </c>
      <c r="G92" s="56" t="s">
        <v>1294</v>
      </c>
      <c r="H92" s="56">
        <f>6*32</f>
        <v>192</v>
      </c>
      <c r="I92" s="56" t="s">
        <v>16</v>
      </c>
      <c r="J92" s="76">
        <f t="shared" si="4"/>
        <v>0.11145833333333333</v>
      </c>
    </row>
    <row r="93" spans="2:10" x14ac:dyDescent="0.35">
      <c r="B93" s="59" t="s">
        <v>1319</v>
      </c>
      <c r="C93" s="56" t="s">
        <v>597</v>
      </c>
      <c r="D93" s="56" t="s">
        <v>596</v>
      </c>
      <c r="E93" s="56" t="s">
        <v>179</v>
      </c>
      <c r="F93" s="73">
        <v>21.7</v>
      </c>
      <c r="G93" s="56" t="s">
        <v>1294</v>
      </c>
      <c r="H93" s="56">
        <f>6*32</f>
        <v>192</v>
      </c>
      <c r="I93" s="56" t="s">
        <v>16</v>
      </c>
      <c r="J93" s="76">
        <f t="shared" si="4"/>
        <v>0.11302083333333333</v>
      </c>
    </row>
    <row r="94" spans="2:10" ht="15" thickBot="1" x14ac:dyDescent="0.4">
      <c r="B94" s="60" t="s">
        <v>1319</v>
      </c>
      <c r="C94" s="61" t="s">
        <v>598</v>
      </c>
      <c r="D94" s="61" t="s">
        <v>596</v>
      </c>
      <c r="E94" s="61" t="s">
        <v>161</v>
      </c>
      <c r="F94" s="74">
        <v>32.9</v>
      </c>
      <c r="G94" s="61" t="s">
        <v>1294</v>
      </c>
      <c r="H94" s="61">
        <f>4*128</f>
        <v>512</v>
      </c>
      <c r="I94" s="61" t="s">
        <v>16</v>
      </c>
      <c r="J94" s="97">
        <f t="shared" si="4"/>
        <v>6.4257812499999997E-2</v>
      </c>
    </row>
    <row r="95" spans="2:10" x14ac:dyDescent="0.35">
      <c r="B95" s="57" t="s">
        <v>1320</v>
      </c>
      <c r="C95" s="58" t="s">
        <v>599</v>
      </c>
      <c r="D95" s="58" t="s">
        <v>336</v>
      </c>
      <c r="E95" s="58" t="s">
        <v>600</v>
      </c>
      <c r="F95" s="72"/>
      <c r="G95" s="58" t="s">
        <v>1294</v>
      </c>
      <c r="H95" s="58">
        <v>32</v>
      </c>
      <c r="I95" s="58" t="s">
        <v>16</v>
      </c>
      <c r="J95" s="75">
        <f t="shared" si="4"/>
        <v>0</v>
      </c>
    </row>
    <row r="96" spans="2:10" x14ac:dyDescent="0.35">
      <c r="B96" s="59" t="s">
        <v>1320</v>
      </c>
      <c r="C96" s="56" t="s">
        <v>601</v>
      </c>
      <c r="D96" s="56" t="s">
        <v>602</v>
      </c>
      <c r="E96" s="56" t="s">
        <v>116</v>
      </c>
      <c r="F96" s="73">
        <v>60.04</v>
      </c>
      <c r="G96" s="56" t="s">
        <v>1294</v>
      </c>
      <c r="H96" s="56">
        <v>480</v>
      </c>
      <c r="I96" s="56" t="s">
        <v>16</v>
      </c>
      <c r="J96" s="76">
        <f t="shared" si="4"/>
        <v>0.12508333333333332</v>
      </c>
    </row>
    <row r="97" spans="2:10" x14ac:dyDescent="0.35">
      <c r="B97" s="59" t="s">
        <v>1320</v>
      </c>
      <c r="C97" s="56" t="s">
        <v>603</v>
      </c>
      <c r="D97" s="56" t="s">
        <v>336</v>
      </c>
      <c r="E97" s="56" t="s">
        <v>399</v>
      </c>
      <c r="F97" s="73">
        <v>1.48</v>
      </c>
      <c r="G97" s="56" t="s">
        <v>9</v>
      </c>
      <c r="H97" s="56">
        <v>16</v>
      </c>
      <c r="I97" s="56" t="s">
        <v>16</v>
      </c>
      <c r="J97" s="76">
        <f t="shared" si="4"/>
        <v>9.2499999999999999E-2</v>
      </c>
    </row>
    <row r="98" spans="2:10" x14ac:dyDescent="0.35">
      <c r="B98" s="59" t="s">
        <v>1320</v>
      </c>
      <c r="C98" s="56" t="s">
        <v>604</v>
      </c>
      <c r="D98" s="56" t="s">
        <v>336</v>
      </c>
      <c r="E98" s="56" t="s">
        <v>605</v>
      </c>
      <c r="F98" s="73">
        <v>6.77</v>
      </c>
      <c r="G98" s="56" t="s">
        <v>1294</v>
      </c>
      <c r="H98" s="56">
        <v>36</v>
      </c>
      <c r="I98" s="56" t="s">
        <v>16</v>
      </c>
      <c r="J98" s="76">
        <f t="shared" si="4"/>
        <v>0.18805555555555553</v>
      </c>
    </row>
    <row r="99" spans="2:10" x14ac:dyDescent="0.35">
      <c r="B99" s="59" t="s">
        <v>1320</v>
      </c>
      <c r="C99" s="56" t="s">
        <v>606</v>
      </c>
      <c r="D99" s="56" t="s">
        <v>607</v>
      </c>
      <c r="E99" s="56" t="s">
        <v>608</v>
      </c>
      <c r="F99" s="73">
        <v>54.38</v>
      </c>
      <c r="G99" s="56" t="s">
        <v>1294</v>
      </c>
      <c r="H99" s="56">
        <v>320</v>
      </c>
      <c r="I99" s="56" t="s">
        <v>16</v>
      </c>
      <c r="J99" s="76">
        <f t="shared" si="4"/>
        <v>0.16993750000000002</v>
      </c>
    </row>
    <row r="100" spans="2:10" ht="15" thickBot="1" x14ac:dyDescent="0.4">
      <c r="B100" s="60" t="s">
        <v>1320</v>
      </c>
      <c r="C100" s="61" t="s">
        <v>609</v>
      </c>
      <c r="D100" s="61" t="s">
        <v>610</v>
      </c>
      <c r="E100" s="61" t="s">
        <v>399</v>
      </c>
      <c r="F100" s="74">
        <v>9.19</v>
      </c>
      <c r="G100" s="61" t="s">
        <v>1294</v>
      </c>
      <c r="H100" s="61">
        <v>16</v>
      </c>
      <c r="I100" s="61" t="s">
        <v>16</v>
      </c>
      <c r="J100" s="97">
        <f t="shared" si="4"/>
        <v>0.57437499999999997</v>
      </c>
    </row>
    <row r="101" spans="2:10" x14ac:dyDescent="0.35">
      <c r="B101" s="57" t="s">
        <v>1321</v>
      </c>
      <c r="C101" s="58" t="s">
        <v>611</v>
      </c>
      <c r="D101" s="58" t="s">
        <v>612</v>
      </c>
      <c r="E101" s="58" t="s">
        <v>182</v>
      </c>
      <c r="F101" s="72">
        <v>86.4</v>
      </c>
      <c r="G101" s="58" t="s">
        <v>1294</v>
      </c>
      <c r="H101" s="58">
        <v>400</v>
      </c>
      <c r="I101" s="58" t="s">
        <v>16</v>
      </c>
      <c r="J101" s="75">
        <f t="shared" si="4"/>
        <v>0.21600000000000003</v>
      </c>
    </row>
    <row r="102" spans="2:10" x14ac:dyDescent="0.35">
      <c r="B102" s="59" t="s">
        <v>1321</v>
      </c>
      <c r="C102" s="56" t="s">
        <v>613</v>
      </c>
      <c r="D102" s="56" t="s">
        <v>614</v>
      </c>
      <c r="E102" s="56" t="s">
        <v>182</v>
      </c>
      <c r="F102" s="73">
        <v>77.3</v>
      </c>
      <c r="G102" s="56" t="s">
        <v>1294</v>
      </c>
      <c r="H102" s="56">
        <v>400</v>
      </c>
      <c r="I102" s="56" t="s">
        <v>16</v>
      </c>
      <c r="J102" s="76">
        <f t="shared" si="4"/>
        <v>0.19325000000000001</v>
      </c>
    </row>
    <row r="103" spans="2:10" x14ac:dyDescent="0.35">
      <c r="B103" s="59" t="s">
        <v>1321</v>
      </c>
      <c r="C103" s="56" t="s">
        <v>615</v>
      </c>
      <c r="D103" s="56" t="s">
        <v>616</v>
      </c>
      <c r="E103" s="56" t="s">
        <v>511</v>
      </c>
      <c r="F103" s="73">
        <v>19.7</v>
      </c>
      <c r="G103" s="56" t="s">
        <v>1294</v>
      </c>
      <c r="H103" s="56">
        <v>336</v>
      </c>
      <c r="I103" s="56" t="s">
        <v>16</v>
      </c>
      <c r="J103" s="76">
        <f t="shared" si="4"/>
        <v>5.8630952380952381E-2</v>
      </c>
    </row>
    <row r="104" spans="2:10" x14ac:dyDescent="0.35">
      <c r="B104" s="59" t="s">
        <v>1321</v>
      </c>
      <c r="C104" s="56" t="s">
        <v>617</v>
      </c>
      <c r="D104" s="56" t="s">
        <v>616</v>
      </c>
      <c r="E104" s="56" t="s">
        <v>618</v>
      </c>
      <c r="F104" s="73">
        <v>27.9</v>
      </c>
      <c r="G104" s="56" t="s">
        <v>1294</v>
      </c>
      <c r="H104" s="56">
        <v>504</v>
      </c>
      <c r="I104" s="56" t="s">
        <v>16</v>
      </c>
      <c r="J104" s="76">
        <f t="shared" si="4"/>
        <v>5.5357142857142855E-2</v>
      </c>
    </row>
    <row r="105" spans="2:10" x14ac:dyDescent="0.35">
      <c r="B105" s="59" t="s">
        <v>1321</v>
      </c>
      <c r="C105" s="56" t="s">
        <v>619</v>
      </c>
      <c r="D105" s="56" t="s">
        <v>620</v>
      </c>
      <c r="E105" s="56" t="s">
        <v>621</v>
      </c>
      <c r="F105" s="73">
        <v>16.309999999999999</v>
      </c>
      <c r="G105" s="56" t="s">
        <v>1294</v>
      </c>
      <c r="H105" s="56">
        <v>128</v>
      </c>
      <c r="I105" s="56" t="s">
        <v>16</v>
      </c>
      <c r="J105" s="76">
        <f t="shared" si="4"/>
        <v>0.12742187499999999</v>
      </c>
    </row>
    <row r="106" spans="2:10" x14ac:dyDescent="0.35">
      <c r="B106" s="59" t="s">
        <v>1321</v>
      </c>
      <c r="C106" s="56" t="s">
        <v>622</v>
      </c>
      <c r="D106" s="56" t="s">
        <v>623</v>
      </c>
      <c r="E106" s="56" t="s">
        <v>624</v>
      </c>
      <c r="F106" s="73">
        <v>171.93</v>
      </c>
      <c r="G106" s="56" t="s">
        <v>1294</v>
      </c>
      <c r="H106" s="56">
        <v>882</v>
      </c>
      <c r="I106" s="56" t="s">
        <v>16</v>
      </c>
      <c r="J106" s="76">
        <f t="shared" si="4"/>
        <v>0.19493197278911564</v>
      </c>
    </row>
    <row r="107" spans="2:10" x14ac:dyDescent="0.35">
      <c r="B107" s="59" t="s">
        <v>1321</v>
      </c>
      <c r="C107" s="56" t="s">
        <v>625</v>
      </c>
      <c r="D107" s="56" t="s">
        <v>626</v>
      </c>
      <c r="E107" s="56" t="s">
        <v>454</v>
      </c>
      <c r="F107" s="73">
        <v>48.9</v>
      </c>
      <c r="G107" s="56" t="s">
        <v>1294</v>
      </c>
      <c r="H107" s="56">
        <v>352</v>
      </c>
      <c r="I107" s="56" t="s">
        <v>16</v>
      </c>
      <c r="J107" s="76">
        <f t="shared" si="4"/>
        <v>0.13892045454545454</v>
      </c>
    </row>
    <row r="108" spans="2:10" x14ac:dyDescent="0.35">
      <c r="B108" s="59" t="s">
        <v>1321</v>
      </c>
      <c r="C108" s="56" t="s">
        <v>627</v>
      </c>
      <c r="D108" s="56" t="s">
        <v>628</v>
      </c>
      <c r="E108" s="56" t="s">
        <v>93</v>
      </c>
      <c r="F108" s="73">
        <v>36.200000000000003</v>
      </c>
      <c r="G108" s="56" t="s">
        <v>1294</v>
      </c>
      <c r="H108" s="56">
        <v>160</v>
      </c>
      <c r="I108" s="56" t="s">
        <v>16</v>
      </c>
      <c r="J108" s="76">
        <f t="shared" si="4"/>
        <v>0.22625000000000001</v>
      </c>
    </row>
    <row r="109" spans="2:10" x14ac:dyDescent="0.35">
      <c r="B109" s="59" t="s">
        <v>1321</v>
      </c>
      <c r="C109" s="56" t="s">
        <v>629</v>
      </c>
      <c r="D109" s="56" t="s">
        <v>336</v>
      </c>
      <c r="E109" s="56" t="s">
        <v>116</v>
      </c>
      <c r="F109" s="73">
        <v>140</v>
      </c>
      <c r="G109" s="56" t="s">
        <v>1294</v>
      </c>
      <c r="H109" s="56">
        <v>480</v>
      </c>
      <c r="I109" s="56" t="s">
        <v>16</v>
      </c>
      <c r="J109" s="76">
        <f t="shared" si="4"/>
        <v>0.29166666666666669</v>
      </c>
    </row>
    <row r="110" spans="2:10" x14ac:dyDescent="0.35">
      <c r="B110" s="59" t="s">
        <v>1321</v>
      </c>
      <c r="C110" s="56" t="s">
        <v>630</v>
      </c>
      <c r="D110" s="56" t="s">
        <v>631</v>
      </c>
      <c r="E110" s="56" t="s">
        <v>93</v>
      </c>
      <c r="F110" s="73">
        <v>19.850000000000001</v>
      </c>
      <c r="G110" s="56" t="s">
        <v>1294</v>
      </c>
      <c r="H110" s="56">
        <v>160</v>
      </c>
      <c r="I110" s="56" t="s">
        <v>16</v>
      </c>
      <c r="J110" s="76">
        <f t="shared" si="4"/>
        <v>0.12406250000000001</v>
      </c>
    </row>
    <row r="111" spans="2:10" x14ac:dyDescent="0.35">
      <c r="B111" s="59" t="s">
        <v>1321</v>
      </c>
      <c r="C111" s="56" t="s">
        <v>632</v>
      </c>
      <c r="D111" s="56" t="s">
        <v>571</v>
      </c>
      <c r="E111" s="56" t="s">
        <v>583</v>
      </c>
      <c r="F111" s="73">
        <v>59.02</v>
      </c>
      <c r="G111" s="56" t="s">
        <v>1294</v>
      </c>
      <c r="H111" s="56">
        <v>352</v>
      </c>
      <c r="I111" s="56" t="s">
        <v>16</v>
      </c>
      <c r="J111" s="76">
        <f t="shared" si="4"/>
        <v>0.16767045454545457</v>
      </c>
    </row>
    <row r="112" spans="2:10" x14ac:dyDescent="0.35">
      <c r="B112" s="59" t="s">
        <v>1321</v>
      </c>
      <c r="C112" s="56" t="s">
        <v>633</v>
      </c>
      <c r="D112" s="56" t="s">
        <v>571</v>
      </c>
      <c r="E112" s="56" t="s">
        <v>583</v>
      </c>
      <c r="F112" s="73">
        <v>55.6</v>
      </c>
      <c r="G112" s="56" t="s">
        <v>1294</v>
      </c>
      <c r="H112" s="56">
        <v>352</v>
      </c>
      <c r="I112" s="56" t="s">
        <v>16</v>
      </c>
      <c r="J112" s="76">
        <f t="shared" si="4"/>
        <v>0.15795454545454546</v>
      </c>
    </row>
    <row r="113" spans="2:10" x14ac:dyDescent="0.35">
      <c r="B113" s="59" t="s">
        <v>1321</v>
      </c>
      <c r="C113" s="56" t="s">
        <v>634</v>
      </c>
      <c r="D113" s="56" t="s">
        <v>635</v>
      </c>
      <c r="E113" s="56" t="s">
        <v>109</v>
      </c>
      <c r="F113" s="73">
        <v>21.1</v>
      </c>
      <c r="G113" s="56" t="s">
        <v>1294</v>
      </c>
      <c r="H113" s="56">
        <v>192</v>
      </c>
      <c r="I113" s="56" t="s">
        <v>16</v>
      </c>
      <c r="J113" s="76">
        <f t="shared" si="4"/>
        <v>0.10989583333333335</v>
      </c>
    </row>
    <row r="114" spans="2:10" x14ac:dyDescent="0.35">
      <c r="B114" s="59" t="s">
        <v>1321</v>
      </c>
      <c r="C114" s="56" t="s">
        <v>636</v>
      </c>
      <c r="D114" s="56" t="s">
        <v>336</v>
      </c>
      <c r="E114" s="56" t="s">
        <v>369</v>
      </c>
      <c r="F114" s="73">
        <v>57.8</v>
      </c>
      <c r="G114" s="56" t="s">
        <v>1294</v>
      </c>
      <c r="H114" s="56">
        <v>576</v>
      </c>
      <c r="I114" s="56" t="s">
        <v>16</v>
      </c>
      <c r="J114" s="76">
        <f t="shared" si="4"/>
        <v>0.10034722222222221</v>
      </c>
    </row>
    <row r="115" spans="2:10" x14ac:dyDescent="0.35">
      <c r="B115" s="59" t="s">
        <v>1321</v>
      </c>
      <c r="C115" s="56" t="s">
        <v>637</v>
      </c>
      <c r="D115" s="56" t="s">
        <v>336</v>
      </c>
      <c r="E115" s="56" t="s">
        <v>116</v>
      </c>
      <c r="F115" s="73">
        <v>60.4</v>
      </c>
      <c r="G115" s="56" t="s">
        <v>1294</v>
      </c>
      <c r="H115" s="56">
        <v>480</v>
      </c>
      <c r="I115" s="56" t="s">
        <v>16</v>
      </c>
      <c r="J115" s="76">
        <f t="shared" si="4"/>
        <v>0.12583333333333332</v>
      </c>
    </row>
    <row r="116" spans="2:10" x14ac:dyDescent="0.35">
      <c r="B116" s="59" t="s">
        <v>1321</v>
      </c>
      <c r="C116" s="56" t="s">
        <v>638</v>
      </c>
      <c r="D116" s="56" t="s">
        <v>336</v>
      </c>
      <c r="E116" s="56" t="s">
        <v>116</v>
      </c>
      <c r="F116" s="73">
        <v>55.9</v>
      </c>
      <c r="G116" s="56" t="s">
        <v>1294</v>
      </c>
      <c r="H116" s="56">
        <v>480</v>
      </c>
      <c r="I116" s="56" t="s">
        <v>16</v>
      </c>
      <c r="J116" s="76">
        <f t="shared" si="4"/>
        <v>0.11645833333333333</v>
      </c>
    </row>
    <row r="117" spans="2:10" x14ac:dyDescent="0.35">
      <c r="B117" s="59" t="s">
        <v>1321</v>
      </c>
      <c r="C117" s="56" t="s">
        <v>639</v>
      </c>
      <c r="D117" s="56" t="s">
        <v>336</v>
      </c>
      <c r="E117" s="56" t="s">
        <v>116</v>
      </c>
      <c r="F117" s="73">
        <v>51.7</v>
      </c>
      <c r="G117" s="56" t="s">
        <v>1294</v>
      </c>
      <c r="H117" s="56">
        <v>480</v>
      </c>
      <c r="I117" s="56" t="s">
        <v>16</v>
      </c>
      <c r="J117" s="76">
        <f t="shared" si="4"/>
        <v>0.10770833333333334</v>
      </c>
    </row>
    <row r="118" spans="2:10" x14ac:dyDescent="0.35">
      <c r="B118" s="59" t="s">
        <v>1321</v>
      </c>
      <c r="C118" s="56" t="s">
        <v>640</v>
      </c>
      <c r="D118" s="56" t="s">
        <v>641</v>
      </c>
      <c r="E118" s="56" t="s">
        <v>642</v>
      </c>
      <c r="F118" s="73">
        <v>51.09</v>
      </c>
      <c r="G118" s="56" t="s">
        <v>1294</v>
      </c>
      <c r="H118" s="56">
        <v>384</v>
      </c>
      <c r="I118" s="56" t="s">
        <v>16</v>
      </c>
      <c r="J118" s="76">
        <f t="shared" si="4"/>
        <v>0.13304687500000001</v>
      </c>
    </row>
    <row r="119" spans="2:10" x14ac:dyDescent="0.35">
      <c r="B119" s="59" t="s">
        <v>1321</v>
      </c>
      <c r="C119" s="56" t="s">
        <v>643</v>
      </c>
      <c r="D119" s="56" t="s">
        <v>644</v>
      </c>
      <c r="E119" s="56" t="s">
        <v>642</v>
      </c>
      <c r="F119" s="73">
        <v>67.7</v>
      </c>
      <c r="G119" s="56" t="s">
        <v>1294</v>
      </c>
      <c r="H119" s="56">
        <v>384</v>
      </c>
      <c r="I119" s="56" t="s">
        <v>16</v>
      </c>
      <c r="J119" s="76">
        <f t="shared" si="4"/>
        <v>0.17630208333333333</v>
      </c>
    </row>
    <row r="120" spans="2:10" ht="15" thickBot="1" x14ac:dyDescent="0.4">
      <c r="B120" s="60" t="s">
        <v>1321</v>
      </c>
      <c r="C120" s="61" t="s">
        <v>645</v>
      </c>
      <c r="D120" s="61" t="s">
        <v>646</v>
      </c>
      <c r="E120" s="61" t="s">
        <v>96</v>
      </c>
      <c r="F120" s="74">
        <v>29.4</v>
      </c>
      <c r="G120" s="61" t="s">
        <v>1294</v>
      </c>
      <c r="H120" s="61">
        <v>160</v>
      </c>
      <c r="I120" s="61" t="s">
        <v>16</v>
      </c>
      <c r="J120" s="97">
        <f t="shared" si="4"/>
        <v>0.18375</v>
      </c>
    </row>
    <row r="121" spans="2:10" x14ac:dyDescent="0.35">
      <c r="B121" s="57" t="s">
        <v>1322</v>
      </c>
      <c r="C121" s="58" t="s">
        <v>647</v>
      </c>
      <c r="D121" s="58" t="s">
        <v>644</v>
      </c>
      <c r="E121" s="58" t="s">
        <v>543</v>
      </c>
      <c r="F121" s="72">
        <v>43</v>
      </c>
      <c r="G121" s="58" t="s">
        <v>1294</v>
      </c>
      <c r="H121" s="58">
        <v>80</v>
      </c>
      <c r="I121" s="58" t="s">
        <v>16</v>
      </c>
      <c r="J121" s="75">
        <f t="shared" si="4"/>
        <v>0.53749999999999998</v>
      </c>
    </row>
    <row r="122" spans="2:10" x14ac:dyDescent="0.35">
      <c r="B122" s="59" t="s">
        <v>1322</v>
      </c>
      <c r="C122" s="56" t="s">
        <v>648</v>
      </c>
      <c r="D122" s="56" t="s">
        <v>644</v>
      </c>
      <c r="E122" s="56" t="s">
        <v>543</v>
      </c>
      <c r="F122" s="73">
        <v>36.200000000000003</v>
      </c>
      <c r="G122" s="56" t="s">
        <v>1294</v>
      </c>
      <c r="H122" s="56">
        <v>80</v>
      </c>
      <c r="I122" s="56" t="s">
        <v>16</v>
      </c>
      <c r="J122" s="76">
        <f t="shared" si="4"/>
        <v>0.45250000000000001</v>
      </c>
    </row>
    <row r="123" spans="2:10" x14ac:dyDescent="0.35">
      <c r="B123" s="59" t="s">
        <v>1322</v>
      </c>
      <c r="C123" s="56" t="s">
        <v>649</v>
      </c>
      <c r="D123" s="56" t="s">
        <v>650</v>
      </c>
      <c r="E123" s="56" t="s">
        <v>543</v>
      </c>
      <c r="F123" s="73">
        <v>53.5</v>
      </c>
      <c r="G123" s="56" t="s">
        <v>1294</v>
      </c>
      <c r="H123" s="56">
        <v>80</v>
      </c>
      <c r="I123" s="56" t="s">
        <v>16</v>
      </c>
      <c r="J123" s="76">
        <f t="shared" si="4"/>
        <v>0.66874999999999996</v>
      </c>
    </row>
    <row r="124" spans="2:10" x14ac:dyDescent="0.35">
      <c r="B124" s="59" t="s">
        <v>1322</v>
      </c>
      <c r="C124" s="56" t="s">
        <v>651</v>
      </c>
      <c r="D124" s="56" t="s">
        <v>652</v>
      </c>
      <c r="E124" s="56" t="s">
        <v>653</v>
      </c>
      <c r="F124" s="73">
        <v>17</v>
      </c>
      <c r="G124" s="56" t="s">
        <v>1294</v>
      </c>
      <c r="H124" s="56">
        <v>96</v>
      </c>
      <c r="I124" s="56" t="s">
        <v>16</v>
      </c>
      <c r="J124" s="76">
        <f t="shared" si="4"/>
        <v>0.17708333333333334</v>
      </c>
    </row>
    <row r="125" spans="2:10" x14ac:dyDescent="0.35">
      <c r="B125" s="59" t="s">
        <v>1322</v>
      </c>
      <c r="C125" s="56" t="s">
        <v>654</v>
      </c>
      <c r="D125" s="56" t="s">
        <v>336</v>
      </c>
      <c r="E125" s="56" t="s">
        <v>543</v>
      </c>
      <c r="F125" s="73">
        <v>45.8</v>
      </c>
      <c r="G125" s="56" t="s">
        <v>1294</v>
      </c>
      <c r="H125" s="56">
        <v>80</v>
      </c>
      <c r="I125" s="56" t="s">
        <v>16</v>
      </c>
      <c r="J125" s="76">
        <f t="shared" si="4"/>
        <v>0.57250000000000001</v>
      </c>
    </row>
    <row r="126" spans="2:10" x14ac:dyDescent="0.35">
      <c r="B126" s="59" t="s">
        <v>1322</v>
      </c>
      <c r="C126" s="56" t="s">
        <v>655</v>
      </c>
      <c r="D126" s="56" t="s">
        <v>336</v>
      </c>
      <c r="E126" s="56" t="s">
        <v>543</v>
      </c>
      <c r="F126" s="73">
        <v>85</v>
      </c>
      <c r="G126" s="56" t="s">
        <v>1294</v>
      </c>
      <c r="H126" s="56">
        <v>80</v>
      </c>
      <c r="I126" s="56" t="s">
        <v>16</v>
      </c>
      <c r="J126" s="76">
        <f t="shared" si="4"/>
        <v>1.0625</v>
      </c>
    </row>
    <row r="127" spans="2:10" ht="15" thickBot="1" x14ac:dyDescent="0.4">
      <c r="B127" s="60" t="s">
        <v>1322</v>
      </c>
      <c r="C127" s="61" t="s">
        <v>656</v>
      </c>
      <c r="D127" s="61" t="s">
        <v>545</v>
      </c>
      <c r="E127" s="61" t="s">
        <v>182</v>
      </c>
      <c r="F127" s="74">
        <v>78.8</v>
      </c>
      <c r="G127" s="61" t="s">
        <v>1294</v>
      </c>
      <c r="H127" s="61">
        <v>400</v>
      </c>
      <c r="I127" s="61" t="s">
        <v>16</v>
      </c>
      <c r="J127" s="97">
        <f t="shared" si="4"/>
        <v>0.19699999999999998</v>
      </c>
    </row>
    <row r="128" spans="2:10" x14ac:dyDescent="0.35">
      <c r="B128" s="57" t="s">
        <v>1323</v>
      </c>
      <c r="C128" s="58" t="s">
        <v>657</v>
      </c>
      <c r="D128" s="58" t="s">
        <v>79</v>
      </c>
      <c r="E128" s="58" t="s">
        <v>161</v>
      </c>
      <c r="F128" s="72">
        <v>45.9</v>
      </c>
      <c r="G128" s="58" t="s">
        <v>1294</v>
      </c>
      <c r="H128" s="58">
        <v>512</v>
      </c>
      <c r="I128" s="58" t="s">
        <v>16</v>
      </c>
      <c r="J128" s="75">
        <f t="shared" si="4"/>
        <v>8.9648437499999997E-2</v>
      </c>
    </row>
    <row r="129" spans="2:10" x14ac:dyDescent="0.35">
      <c r="B129" s="59" t="s">
        <v>1323</v>
      </c>
      <c r="C129" s="56" t="s">
        <v>658</v>
      </c>
      <c r="D129" s="56" t="s">
        <v>79</v>
      </c>
      <c r="E129" s="56" t="s">
        <v>659</v>
      </c>
      <c r="F129" s="73">
        <v>90.8</v>
      </c>
      <c r="G129" s="56" t="s">
        <v>1294</v>
      </c>
      <c r="H129" s="56">
        <v>406</v>
      </c>
      <c r="I129" s="56" t="s">
        <v>16</v>
      </c>
      <c r="J129" s="76">
        <f t="shared" si="4"/>
        <v>0.22364532019704433</v>
      </c>
    </row>
    <row r="130" spans="2:10" x14ac:dyDescent="0.35">
      <c r="B130" s="59" t="s">
        <v>1323</v>
      </c>
      <c r="C130" s="56" t="s">
        <v>660</v>
      </c>
      <c r="D130" s="56" t="s">
        <v>336</v>
      </c>
      <c r="E130" s="56" t="s">
        <v>661</v>
      </c>
      <c r="F130" s="73">
        <v>14.5</v>
      </c>
      <c r="G130" s="56" t="s">
        <v>1294</v>
      </c>
      <c r="H130" s="56">
        <v>84</v>
      </c>
      <c r="I130" s="56" t="s">
        <v>16</v>
      </c>
      <c r="J130" s="76">
        <f t="shared" si="4"/>
        <v>0.17261904761904762</v>
      </c>
    </row>
    <row r="131" spans="2:10" x14ac:dyDescent="0.35">
      <c r="B131" s="59" t="s">
        <v>1323</v>
      </c>
      <c r="C131" s="56" t="s">
        <v>662</v>
      </c>
      <c r="D131" s="56" t="s">
        <v>663</v>
      </c>
      <c r="E131" s="56" t="s">
        <v>161</v>
      </c>
      <c r="F131" s="73">
        <v>38.700000000000003</v>
      </c>
      <c r="G131" s="56" t="s">
        <v>1294</v>
      </c>
      <c r="H131" s="56">
        <v>512</v>
      </c>
      <c r="I131" s="56" t="s">
        <v>16</v>
      </c>
      <c r="J131" s="76">
        <f t="shared" si="4"/>
        <v>7.5585937500000006E-2</v>
      </c>
    </row>
    <row r="132" spans="2:10" x14ac:dyDescent="0.35">
      <c r="B132" s="59" t="s">
        <v>1323</v>
      </c>
      <c r="C132" s="56" t="s">
        <v>664</v>
      </c>
      <c r="D132" s="56" t="s">
        <v>23</v>
      </c>
      <c r="E132" s="56" t="s">
        <v>665</v>
      </c>
      <c r="F132" s="73">
        <v>30.9</v>
      </c>
      <c r="G132" s="56" t="s">
        <v>1294</v>
      </c>
      <c r="H132" s="56">
        <v>768</v>
      </c>
      <c r="I132" s="56" t="s">
        <v>16</v>
      </c>
      <c r="J132" s="76">
        <f t="shared" si="4"/>
        <v>4.0234374999999996E-2</v>
      </c>
    </row>
    <row r="133" spans="2:10" ht="15" thickBot="1" x14ac:dyDescent="0.4">
      <c r="B133" s="60" t="s">
        <v>1323</v>
      </c>
      <c r="C133" s="61" t="s">
        <v>666</v>
      </c>
      <c r="D133" s="61" t="s">
        <v>276</v>
      </c>
      <c r="E133" s="61" t="s">
        <v>667</v>
      </c>
      <c r="F133" s="74">
        <v>26.6</v>
      </c>
      <c r="G133" s="61" t="s">
        <v>1294</v>
      </c>
      <c r="H133" s="61">
        <v>560</v>
      </c>
      <c r="I133" s="61" t="s">
        <v>16</v>
      </c>
      <c r="J133" s="97">
        <f t="shared" si="4"/>
        <v>4.7500000000000001E-2</v>
      </c>
    </row>
    <row r="134" spans="2:10" x14ac:dyDescent="0.35">
      <c r="B134" s="57" t="s">
        <v>1324</v>
      </c>
      <c r="C134" s="58" t="s">
        <v>668</v>
      </c>
      <c r="D134" s="58" t="s">
        <v>79</v>
      </c>
      <c r="E134" s="58" t="s">
        <v>134</v>
      </c>
      <c r="F134" s="72">
        <v>15.1</v>
      </c>
      <c r="G134" s="58" t="s">
        <v>1294</v>
      </c>
      <c r="H134" s="58">
        <v>160</v>
      </c>
      <c r="I134" s="58" t="s">
        <v>16</v>
      </c>
      <c r="J134" s="75">
        <f t="shared" si="4"/>
        <v>9.4375000000000001E-2</v>
      </c>
    </row>
    <row r="135" spans="2:10" x14ac:dyDescent="0.35">
      <c r="B135" s="59" t="s">
        <v>1324</v>
      </c>
      <c r="C135" s="56" t="s">
        <v>669</v>
      </c>
      <c r="D135" s="56" t="s">
        <v>670</v>
      </c>
      <c r="E135" s="56" t="s">
        <v>671</v>
      </c>
      <c r="F135" s="73">
        <v>37.799999999999997</v>
      </c>
      <c r="G135" s="56" t="s">
        <v>1294</v>
      </c>
      <c r="H135" s="56">
        <v>420</v>
      </c>
      <c r="I135" s="56" t="s">
        <v>16</v>
      </c>
      <c r="J135" s="76">
        <f t="shared" si="4"/>
        <v>0.09</v>
      </c>
    </row>
    <row r="136" spans="2:10" x14ac:dyDescent="0.35">
      <c r="B136" s="59" t="s">
        <v>1324</v>
      </c>
      <c r="C136" s="56" t="s">
        <v>672</v>
      </c>
      <c r="D136" s="56" t="s">
        <v>79</v>
      </c>
      <c r="E136" s="56" t="s">
        <v>134</v>
      </c>
      <c r="F136" s="73">
        <v>8.34</v>
      </c>
      <c r="G136" s="56" t="s">
        <v>1294</v>
      </c>
      <c r="H136" s="56">
        <v>160</v>
      </c>
      <c r="I136" s="56" t="s">
        <v>16</v>
      </c>
      <c r="J136" s="76">
        <f t="shared" si="4"/>
        <v>5.2124999999999998E-2</v>
      </c>
    </row>
    <row r="137" spans="2:10" x14ac:dyDescent="0.35">
      <c r="B137" s="59" t="s">
        <v>1324</v>
      </c>
      <c r="C137" s="56" t="s">
        <v>673</v>
      </c>
      <c r="D137" s="56" t="s">
        <v>510</v>
      </c>
      <c r="E137" s="56" t="s">
        <v>674</v>
      </c>
      <c r="F137" s="73">
        <v>19.399999999999999</v>
      </c>
      <c r="G137" s="56" t="s">
        <v>1294</v>
      </c>
      <c r="H137" s="56">
        <v>128</v>
      </c>
      <c r="I137" s="56" t="s">
        <v>16</v>
      </c>
      <c r="J137" s="76">
        <f t="shared" si="4"/>
        <v>0.15156249999999999</v>
      </c>
    </row>
    <row r="138" spans="2:10" x14ac:dyDescent="0.35">
      <c r="B138" s="59" t="s">
        <v>1324</v>
      </c>
      <c r="C138" s="56" t="s">
        <v>675</v>
      </c>
      <c r="D138" s="56" t="s">
        <v>510</v>
      </c>
      <c r="E138" s="56" t="s">
        <v>93</v>
      </c>
      <c r="F138" s="73">
        <v>28.31</v>
      </c>
      <c r="G138" s="56" t="s">
        <v>1294</v>
      </c>
      <c r="H138" s="56">
        <v>160</v>
      </c>
      <c r="I138" s="56" t="s">
        <v>16</v>
      </c>
      <c r="J138" s="76">
        <f t="shared" si="4"/>
        <v>0.1769375</v>
      </c>
    </row>
    <row r="139" spans="2:10" x14ac:dyDescent="0.35">
      <c r="B139" s="59" t="s">
        <v>1324</v>
      </c>
      <c r="C139" s="56" t="s">
        <v>676</v>
      </c>
      <c r="D139" s="56" t="s">
        <v>79</v>
      </c>
      <c r="E139" s="56" t="s">
        <v>134</v>
      </c>
      <c r="F139" s="73">
        <v>8.84</v>
      </c>
      <c r="G139" s="56" t="s">
        <v>1294</v>
      </c>
      <c r="H139" s="56">
        <v>160</v>
      </c>
      <c r="I139" s="56" t="s">
        <v>16</v>
      </c>
      <c r="J139" s="76">
        <f t="shared" si="4"/>
        <v>5.525E-2</v>
      </c>
    </row>
    <row r="140" spans="2:10" x14ac:dyDescent="0.35">
      <c r="B140" s="59" t="s">
        <v>1324</v>
      </c>
      <c r="C140" s="56" t="s">
        <v>677</v>
      </c>
      <c r="D140" s="56" t="s">
        <v>276</v>
      </c>
      <c r="E140" s="56" t="s">
        <v>441</v>
      </c>
      <c r="F140" s="73">
        <v>13.4</v>
      </c>
      <c r="G140" s="56" t="s">
        <v>1294</v>
      </c>
      <c r="H140" s="56">
        <v>320</v>
      </c>
      <c r="I140" s="56" t="s">
        <v>16</v>
      </c>
      <c r="J140" s="76">
        <f t="shared" si="4"/>
        <v>4.1875000000000002E-2</v>
      </c>
    </row>
    <row r="141" spans="2:10" x14ac:dyDescent="0.35">
      <c r="B141" s="59" t="s">
        <v>1324</v>
      </c>
      <c r="C141" s="56" t="s">
        <v>678</v>
      </c>
      <c r="D141" s="56" t="s">
        <v>679</v>
      </c>
      <c r="E141" s="56" t="s">
        <v>93</v>
      </c>
      <c r="F141" s="73">
        <v>18</v>
      </c>
      <c r="G141" s="56" t="s">
        <v>1294</v>
      </c>
      <c r="H141" s="56">
        <v>160</v>
      </c>
      <c r="I141" s="56" t="s">
        <v>16</v>
      </c>
      <c r="J141" s="76">
        <f t="shared" si="4"/>
        <v>0.1125</v>
      </c>
    </row>
    <row r="142" spans="2:10" x14ac:dyDescent="0.35">
      <c r="B142" s="59" t="s">
        <v>1324</v>
      </c>
      <c r="C142" s="56" t="s">
        <v>680</v>
      </c>
      <c r="D142" s="56" t="s">
        <v>79</v>
      </c>
      <c r="E142" s="56" t="s">
        <v>93</v>
      </c>
      <c r="F142" s="73">
        <v>18.399999999999999</v>
      </c>
      <c r="G142" s="56" t="s">
        <v>1294</v>
      </c>
      <c r="H142" s="56">
        <v>160</v>
      </c>
      <c r="I142" s="56" t="s">
        <v>16</v>
      </c>
      <c r="J142" s="76">
        <f t="shared" si="4"/>
        <v>0.11499999999999999</v>
      </c>
    </row>
    <row r="143" spans="2:10" x14ac:dyDescent="0.35">
      <c r="B143" s="59" t="s">
        <v>1324</v>
      </c>
      <c r="C143" s="56" t="s">
        <v>681</v>
      </c>
      <c r="D143" s="56" t="s">
        <v>276</v>
      </c>
      <c r="E143" s="56" t="s">
        <v>441</v>
      </c>
      <c r="F143" s="73">
        <v>13.8</v>
      </c>
      <c r="G143" s="56" t="s">
        <v>1294</v>
      </c>
      <c r="H143" s="56">
        <v>320</v>
      </c>
      <c r="I143" s="56" t="s">
        <v>16</v>
      </c>
      <c r="J143" s="76">
        <f t="shared" si="4"/>
        <v>4.3125000000000004E-2</v>
      </c>
    </row>
    <row r="144" spans="2:10" x14ac:dyDescent="0.35">
      <c r="B144" s="59" t="s">
        <v>1324</v>
      </c>
      <c r="C144" s="56" t="s">
        <v>682</v>
      </c>
      <c r="D144" s="56" t="s">
        <v>79</v>
      </c>
      <c r="E144" s="56" t="s">
        <v>134</v>
      </c>
      <c r="F144" s="73">
        <v>9.67</v>
      </c>
      <c r="G144" s="56" t="s">
        <v>1294</v>
      </c>
      <c r="H144" s="56">
        <v>160</v>
      </c>
      <c r="I144" s="56" t="s">
        <v>16</v>
      </c>
      <c r="J144" s="76">
        <f t="shared" si="4"/>
        <v>6.0437499999999998E-2</v>
      </c>
    </row>
    <row r="145" spans="2:10" x14ac:dyDescent="0.35">
      <c r="B145" s="59" t="s">
        <v>1324</v>
      </c>
      <c r="C145" s="56" t="s">
        <v>683</v>
      </c>
      <c r="D145" s="56" t="s">
        <v>336</v>
      </c>
      <c r="E145" s="56" t="s">
        <v>109</v>
      </c>
      <c r="F145" s="73">
        <v>28.8</v>
      </c>
      <c r="G145" s="56" t="s">
        <v>1294</v>
      </c>
      <c r="H145" s="56">
        <v>192</v>
      </c>
      <c r="I145" s="56" t="s">
        <v>16</v>
      </c>
      <c r="J145" s="76">
        <f t="shared" si="4"/>
        <v>0.15</v>
      </c>
    </row>
    <row r="146" spans="2:10" x14ac:dyDescent="0.35">
      <c r="B146" s="59" t="s">
        <v>1324</v>
      </c>
      <c r="C146" s="56" t="s">
        <v>684</v>
      </c>
      <c r="D146" s="56" t="s">
        <v>79</v>
      </c>
      <c r="E146" s="56" t="s">
        <v>441</v>
      </c>
      <c r="F146" s="73">
        <v>18.2</v>
      </c>
      <c r="G146" s="56" t="s">
        <v>1294</v>
      </c>
      <c r="H146" s="56">
        <v>320</v>
      </c>
      <c r="I146" s="56" t="s">
        <v>16</v>
      </c>
      <c r="J146" s="76">
        <f t="shared" si="4"/>
        <v>5.6874999999999995E-2</v>
      </c>
    </row>
    <row r="147" spans="2:10" x14ac:dyDescent="0.35">
      <c r="B147" s="59" t="s">
        <v>1324</v>
      </c>
      <c r="C147" s="56" t="s">
        <v>685</v>
      </c>
      <c r="D147" s="56" t="s">
        <v>79</v>
      </c>
      <c r="E147" s="56" t="s">
        <v>134</v>
      </c>
      <c r="F147" s="73">
        <v>13</v>
      </c>
      <c r="G147" s="56" t="s">
        <v>1294</v>
      </c>
      <c r="H147" s="56">
        <v>160</v>
      </c>
      <c r="I147" s="56" t="s">
        <v>16</v>
      </c>
      <c r="J147" s="76">
        <f t="shared" si="4"/>
        <v>8.1250000000000003E-2</v>
      </c>
    </row>
    <row r="148" spans="2:10" x14ac:dyDescent="0.35">
      <c r="B148" s="59" t="s">
        <v>1324</v>
      </c>
      <c r="C148" s="56" t="s">
        <v>686</v>
      </c>
      <c r="D148" s="56" t="s">
        <v>276</v>
      </c>
      <c r="E148" s="56" t="s">
        <v>441</v>
      </c>
      <c r="F148" s="73">
        <v>17.7</v>
      </c>
      <c r="G148" s="56" t="s">
        <v>1294</v>
      </c>
      <c r="H148" s="56">
        <v>320</v>
      </c>
      <c r="I148" s="56" t="s">
        <v>16</v>
      </c>
      <c r="J148" s="76">
        <f t="shared" si="4"/>
        <v>5.5312500000000001E-2</v>
      </c>
    </row>
    <row r="149" spans="2:10" x14ac:dyDescent="0.35">
      <c r="B149" s="59" t="s">
        <v>1324</v>
      </c>
      <c r="C149" s="56" t="s">
        <v>687</v>
      </c>
      <c r="D149" s="56" t="s">
        <v>79</v>
      </c>
      <c r="E149" s="56" t="s">
        <v>441</v>
      </c>
      <c r="F149" s="73">
        <v>17.5</v>
      </c>
      <c r="G149" s="56" t="s">
        <v>1294</v>
      </c>
      <c r="H149" s="56">
        <v>320</v>
      </c>
      <c r="I149" s="56" t="s">
        <v>16</v>
      </c>
      <c r="J149" s="76">
        <f t="shared" si="4"/>
        <v>5.46875E-2</v>
      </c>
    </row>
    <row r="150" spans="2:10" x14ac:dyDescent="0.35">
      <c r="B150" s="59" t="s">
        <v>1324</v>
      </c>
      <c r="C150" s="56" t="s">
        <v>688</v>
      </c>
      <c r="D150" s="56" t="s">
        <v>79</v>
      </c>
      <c r="E150" s="56" t="s">
        <v>441</v>
      </c>
      <c r="F150" s="73">
        <v>14.5</v>
      </c>
      <c r="G150" s="56" t="s">
        <v>1294</v>
      </c>
      <c r="H150" s="56">
        <v>320</v>
      </c>
      <c r="I150" s="56" t="s">
        <v>16</v>
      </c>
      <c r="J150" s="76">
        <f t="shared" si="4"/>
        <v>4.5312499999999999E-2</v>
      </c>
    </row>
    <row r="151" spans="2:10" x14ac:dyDescent="0.35">
      <c r="B151" s="59" t="s">
        <v>1324</v>
      </c>
      <c r="C151" s="56" t="s">
        <v>689</v>
      </c>
      <c r="D151" s="56" t="s">
        <v>79</v>
      </c>
      <c r="E151" s="56" t="s">
        <v>134</v>
      </c>
      <c r="F151" s="73">
        <v>13.2</v>
      </c>
      <c r="G151" s="56" t="s">
        <v>1294</v>
      </c>
      <c r="H151" s="56">
        <v>160</v>
      </c>
      <c r="I151" s="56" t="s">
        <v>16</v>
      </c>
      <c r="J151" s="76">
        <f t="shared" si="4"/>
        <v>8.249999999999999E-2</v>
      </c>
    </row>
    <row r="152" spans="2:10" ht="15" thickBot="1" x14ac:dyDescent="0.4">
      <c r="B152" s="60" t="s">
        <v>1324</v>
      </c>
      <c r="C152" s="61" t="s">
        <v>690</v>
      </c>
      <c r="D152" s="61" t="s">
        <v>79</v>
      </c>
      <c r="E152" s="61" t="s">
        <v>441</v>
      </c>
      <c r="F152" s="74">
        <v>15.4</v>
      </c>
      <c r="G152" s="61" t="s">
        <v>1294</v>
      </c>
      <c r="H152" s="61">
        <v>320</v>
      </c>
      <c r="I152" s="61" t="s">
        <v>16</v>
      </c>
      <c r="J152" s="97">
        <f t="shared" ref="J152:J216" si="5">F152/H152</f>
        <v>4.8125000000000001E-2</v>
      </c>
    </row>
    <row r="153" spans="2:10" x14ac:dyDescent="0.35">
      <c r="B153" s="57" t="s">
        <v>1325</v>
      </c>
      <c r="C153" s="58" t="s">
        <v>691</v>
      </c>
      <c r="D153" s="58" t="s">
        <v>692</v>
      </c>
      <c r="E153" s="58" t="s">
        <v>693</v>
      </c>
      <c r="F153" s="72">
        <v>86.1</v>
      </c>
      <c r="G153" s="58" t="s">
        <v>1294</v>
      </c>
      <c r="H153" s="58">
        <v>400</v>
      </c>
      <c r="I153" s="58" t="s">
        <v>16</v>
      </c>
      <c r="J153" s="75">
        <f t="shared" si="5"/>
        <v>0.21525</v>
      </c>
    </row>
    <row r="154" spans="2:10" x14ac:dyDescent="0.35">
      <c r="B154" s="59" t="s">
        <v>1325</v>
      </c>
      <c r="C154" s="56" t="s">
        <v>694</v>
      </c>
      <c r="D154" s="56" t="s">
        <v>453</v>
      </c>
      <c r="E154" s="56" t="s">
        <v>427</v>
      </c>
      <c r="F154" s="73">
        <v>34.99</v>
      </c>
      <c r="G154" s="56" t="s">
        <v>1294</v>
      </c>
      <c r="H154" s="56"/>
      <c r="I154" s="56"/>
      <c r="J154" s="99" t="e">
        <f>F154/H154</f>
        <v>#DIV/0!</v>
      </c>
    </row>
    <row r="155" spans="2:10" x14ac:dyDescent="0.35">
      <c r="B155" s="59" t="s">
        <v>1325</v>
      </c>
      <c r="C155" s="56" t="s">
        <v>691</v>
      </c>
      <c r="D155" s="56" t="s">
        <v>692</v>
      </c>
      <c r="E155" s="56" t="s">
        <v>693</v>
      </c>
      <c r="F155" s="73">
        <v>86.1</v>
      </c>
      <c r="G155" s="56" t="s">
        <v>1294</v>
      </c>
      <c r="H155" s="56">
        <v>400</v>
      </c>
      <c r="I155" s="56" t="s">
        <v>16</v>
      </c>
      <c r="J155" s="76">
        <f t="shared" si="5"/>
        <v>0.21525</v>
      </c>
    </row>
    <row r="156" spans="2:10" x14ac:dyDescent="0.35">
      <c r="B156" s="59" t="s">
        <v>1325</v>
      </c>
      <c r="C156" s="56" t="s">
        <v>695</v>
      </c>
      <c r="D156" s="56" t="s">
        <v>696</v>
      </c>
      <c r="E156" s="56" t="s">
        <v>697</v>
      </c>
      <c r="F156" s="73">
        <v>53.4</v>
      </c>
      <c r="G156" s="56" t="s">
        <v>1294</v>
      </c>
      <c r="H156" s="56">
        <v>420</v>
      </c>
      <c r="I156" s="56" t="s">
        <v>16</v>
      </c>
      <c r="J156" s="76">
        <f t="shared" si="5"/>
        <v>0.12714285714285714</v>
      </c>
    </row>
    <row r="157" spans="2:10" x14ac:dyDescent="0.35">
      <c r="B157" s="59" t="s">
        <v>1325</v>
      </c>
      <c r="C157" s="56" t="s">
        <v>698</v>
      </c>
      <c r="D157" s="56" t="s">
        <v>510</v>
      </c>
      <c r="E157" s="56" t="s">
        <v>177</v>
      </c>
      <c r="F157" s="73">
        <v>54.9</v>
      </c>
      <c r="G157" s="56" t="s">
        <v>1294</v>
      </c>
      <c r="H157" s="56">
        <v>192</v>
      </c>
      <c r="I157" s="56" t="s">
        <v>16</v>
      </c>
      <c r="J157" s="76">
        <f t="shared" si="5"/>
        <v>0.28593750000000001</v>
      </c>
    </row>
    <row r="158" spans="2:10" x14ac:dyDescent="0.35">
      <c r="B158" s="59" t="s">
        <v>1325</v>
      </c>
      <c r="C158" s="56" t="s">
        <v>699</v>
      </c>
      <c r="D158" s="56" t="s">
        <v>700</v>
      </c>
      <c r="E158" s="56" t="s">
        <v>701</v>
      </c>
      <c r="F158" s="73">
        <v>86.3</v>
      </c>
      <c r="G158" s="56" t="s">
        <v>1294</v>
      </c>
      <c r="H158" s="56">
        <v>422</v>
      </c>
      <c r="I158" s="56" t="s">
        <v>16</v>
      </c>
      <c r="J158" s="76">
        <f t="shared" si="5"/>
        <v>0.20450236966824645</v>
      </c>
    </row>
    <row r="159" spans="2:10" ht="15" thickBot="1" x14ac:dyDescent="0.4">
      <c r="B159" s="60" t="s">
        <v>1325</v>
      </c>
      <c r="C159" s="61" t="s">
        <v>702</v>
      </c>
      <c r="D159" s="61" t="s">
        <v>703</v>
      </c>
      <c r="E159" s="61" t="s">
        <v>704</v>
      </c>
      <c r="F159" s="74">
        <v>163</v>
      </c>
      <c r="G159" s="61" t="s">
        <v>1294</v>
      </c>
      <c r="H159" s="61">
        <v>800</v>
      </c>
      <c r="I159" s="61" t="s">
        <v>16</v>
      </c>
      <c r="J159" s="97">
        <f t="shared" si="5"/>
        <v>0.20374999999999999</v>
      </c>
    </row>
    <row r="160" spans="2:10" x14ac:dyDescent="0.35">
      <c r="B160" s="57" t="s">
        <v>1326</v>
      </c>
      <c r="C160" s="58" t="s">
        <v>705</v>
      </c>
      <c r="D160" s="58" t="s">
        <v>510</v>
      </c>
      <c r="E160" s="58" t="s">
        <v>706</v>
      </c>
      <c r="F160" s="72">
        <v>68.95</v>
      </c>
      <c r="G160" s="58" t="s">
        <v>1294</v>
      </c>
      <c r="H160" s="58">
        <v>528</v>
      </c>
      <c r="I160" s="58" t="s">
        <v>16</v>
      </c>
      <c r="J160" s="75">
        <f t="shared" si="5"/>
        <v>0.13058712121212121</v>
      </c>
    </row>
    <row r="161" spans="2:10" x14ac:dyDescent="0.35">
      <c r="B161" s="59" t="s">
        <v>1326</v>
      </c>
      <c r="C161" s="56" t="s">
        <v>707</v>
      </c>
      <c r="D161" s="56" t="s">
        <v>708</v>
      </c>
      <c r="E161" s="56" t="s">
        <v>93</v>
      </c>
      <c r="F161" s="73">
        <v>41</v>
      </c>
      <c r="G161" s="56" t="s">
        <v>1294</v>
      </c>
      <c r="H161" s="56">
        <v>160</v>
      </c>
      <c r="I161" s="56" t="s">
        <v>16</v>
      </c>
      <c r="J161" s="76">
        <f t="shared" si="5"/>
        <v>0.25624999999999998</v>
      </c>
    </row>
    <row r="162" spans="2:10" x14ac:dyDescent="0.35">
      <c r="B162" s="59" t="s">
        <v>1326</v>
      </c>
      <c r="C162" s="56" t="s">
        <v>709</v>
      </c>
      <c r="D162" s="56" t="s">
        <v>510</v>
      </c>
      <c r="E162" s="56" t="s">
        <v>93</v>
      </c>
      <c r="F162" s="73">
        <v>16.100000000000001</v>
      </c>
      <c r="G162" s="56" t="s">
        <v>1294</v>
      </c>
      <c r="H162" s="56">
        <v>160</v>
      </c>
      <c r="I162" s="56" t="s">
        <v>16</v>
      </c>
      <c r="J162" s="76">
        <f t="shared" si="5"/>
        <v>0.10062500000000001</v>
      </c>
    </row>
    <row r="163" spans="2:10" x14ac:dyDescent="0.35">
      <c r="B163" s="59" t="s">
        <v>1326</v>
      </c>
      <c r="C163" s="56" t="s">
        <v>710</v>
      </c>
      <c r="D163" s="56" t="s">
        <v>711</v>
      </c>
      <c r="E163" s="56" t="s">
        <v>454</v>
      </c>
      <c r="F163" s="73">
        <v>58.4</v>
      </c>
      <c r="G163" s="56" t="s">
        <v>1294</v>
      </c>
      <c r="H163" s="56">
        <v>352</v>
      </c>
      <c r="I163" s="56" t="s">
        <v>16</v>
      </c>
      <c r="J163" s="76">
        <f t="shared" si="5"/>
        <v>0.16590909090909089</v>
      </c>
    </row>
    <row r="164" spans="2:10" x14ac:dyDescent="0.35">
      <c r="B164" s="59" t="s">
        <v>1326</v>
      </c>
      <c r="C164" s="56" t="s">
        <v>712</v>
      </c>
      <c r="D164" s="56" t="s">
        <v>336</v>
      </c>
      <c r="E164" s="56" t="s">
        <v>182</v>
      </c>
      <c r="F164" s="73">
        <v>17.7</v>
      </c>
      <c r="G164" s="56" t="s">
        <v>1294</v>
      </c>
      <c r="H164" s="56">
        <v>400</v>
      </c>
      <c r="I164" s="56" t="s">
        <v>16</v>
      </c>
      <c r="J164" s="76">
        <f t="shared" si="5"/>
        <v>4.4249999999999998E-2</v>
      </c>
    </row>
    <row r="165" spans="2:10" x14ac:dyDescent="0.35">
      <c r="B165" s="59" t="s">
        <v>1326</v>
      </c>
      <c r="C165" s="56" t="s">
        <v>713</v>
      </c>
      <c r="D165" s="56" t="s">
        <v>714</v>
      </c>
      <c r="E165" s="56" t="s">
        <v>182</v>
      </c>
      <c r="F165" s="73">
        <v>27.9</v>
      </c>
      <c r="G165" s="56" t="s">
        <v>1294</v>
      </c>
      <c r="H165" s="56">
        <v>400</v>
      </c>
      <c r="I165" s="56" t="s">
        <v>16</v>
      </c>
      <c r="J165" s="76">
        <f t="shared" si="5"/>
        <v>6.9749999999999993E-2</v>
      </c>
    </row>
    <row r="166" spans="2:10" x14ac:dyDescent="0.35">
      <c r="B166" s="59" t="s">
        <v>1326</v>
      </c>
      <c r="C166" s="56" t="s">
        <v>715</v>
      </c>
      <c r="D166" s="56" t="s">
        <v>336</v>
      </c>
      <c r="E166" s="56" t="s">
        <v>459</v>
      </c>
      <c r="F166" s="73">
        <v>35.24</v>
      </c>
      <c r="G166" s="56" t="s">
        <v>1294</v>
      </c>
      <c r="H166" s="56">
        <v>800</v>
      </c>
      <c r="I166" s="56" t="s">
        <v>16</v>
      </c>
      <c r="J166" s="76">
        <f t="shared" si="5"/>
        <v>4.4050000000000006E-2</v>
      </c>
    </row>
    <row r="167" spans="2:10" x14ac:dyDescent="0.35">
      <c r="B167" s="59" t="s">
        <v>1326</v>
      </c>
      <c r="C167" s="56" t="s">
        <v>716</v>
      </c>
      <c r="D167" s="56" t="s">
        <v>152</v>
      </c>
      <c r="E167" s="56" t="s">
        <v>576</v>
      </c>
      <c r="F167" s="73">
        <v>28.9</v>
      </c>
      <c r="G167" s="56" t="s">
        <v>1294</v>
      </c>
      <c r="H167" s="56">
        <v>800</v>
      </c>
      <c r="I167" s="56" t="s">
        <v>16</v>
      </c>
      <c r="J167" s="76">
        <f t="shared" si="5"/>
        <v>3.6124999999999997E-2</v>
      </c>
    </row>
    <row r="168" spans="2:10" x14ac:dyDescent="0.35">
      <c r="B168" s="59" t="s">
        <v>1326</v>
      </c>
      <c r="C168" s="56" t="s">
        <v>717</v>
      </c>
      <c r="D168" s="56" t="s">
        <v>510</v>
      </c>
      <c r="E168" s="56" t="s">
        <v>14</v>
      </c>
      <c r="F168" s="73">
        <v>21.5</v>
      </c>
      <c r="G168" s="56" t="s">
        <v>1294</v>
      </c>
      <c r="H168" s="56">
        <v>240</v>
      </c>
      <c r="I168" s="56" t="s">
        <v>16</v>
      </c>
      <c r="J168" s="76">
        <f t="shared" si="5"/>
        <v>8.9583333333333334E-2</v>
      </c>
    </row>
    <row r="169" spans="2:10" ht="15" thickBot="1" x14ac:dyDescent="0.4">
      <c r="B169" s="60" t="s">
        <v>1326</v>
      </c>
      <c r="C169" s="61" t="s">
        <v>718</v>
      </c>
      <c r="D169" s="61" t="s">
        <v>719</v>
      </c>
      <c r="E169" s="61" t="s">
        <v>134</v>
      </c>
      <c r="F169" s="74">
        <v>68.3</v>
      </c>
      <c r="G169" s="61" t="s">
        <v>1294</v>
      </c>
      <c r="H169" s="61">
        <v>160</v>
      </c>
      <c r="I169" s="61" t="s">
        <v>16</v>
      </c>
      <c r="J169" s="97">
        <f t="shared" si="5"/>
        <v>0.426875</v>
      </c>
    </row>
    <row r="170" spans="2:10" x14ac:dyDescent="0.35">
      <c r="B170" s="57" t="s">
        <v>1327</v>
      </c>
      <c r="C170" s="58" t="s">
        <v>720</v>
      </c>
      <c r="D170" s="58" t="s">
        <v>721</v>
      </c>
      <c r="E170" s="58" t="s">
        <v>722</v>
      </c>
      <c r="F170" s="72">
        <v>47.3</v>
      </c>
      <c r="G170" s="58" t="s">
        <v>1294</v>
      </c>
      <c r="H170" s="58">
        <v>384</v>
      </c>
      <c r="I170" s="58" t="s">
        <v>16</v>
      </c>
      <c r="J170" s="75">
        <f t="shared" si="5"/>
        <v>0.12317708333333333</v>
      </c>
    </row>
    <row r="171" spans="2:10" x14ac:dyDescent="0.35">
      <c r="B171" s="59" t="s">
        <v>1327</v>
      </c>
      <c r="C171" s="56" t="s">
        <v>723</v>
      </c>
      <c r="D171" s="56" t="s">
        <v>724</v>
      </c>
      <c r="E171" s="56" t="s">
        <v>725</v>
      </c>
      <c r="F171" s="73">
        <v>20.2</v>
      </c>
      <c r="G171" s="56" t="s">
        <v>1294</v>
      </c>
      <c r="H171" s="56">
        <v>384</v>
      </c>
      <c r="I171" s="56" t="s">
        <v>16</v>
      </c>
      <c r="J171" s="76">
        <f t="shared" si="5"/>
        <v>5.2604166666666667E-2</v>
      </c>
    </row>
    <row r="172" spans="2:10" x14ac:dyDescent="0.35">
      <c r="B172" s="59" t="s">
        <v>1327</v>
      </c>
      <c r="C172" s="56" t="s">
        <v>726</v>
      </c>
      <c r="D172" s="56" t="s">
        <v>724</v>
      </c>
      <c r="E172" s="56" t="s">
        <v>725</v>
      </c>
      <c r="F172" s="73">
        <v>34.4</v>
      </c>
      <c r="G172" s="56" t="s">
        <v>1294</v>
      </c>
      <c r="H172" s="56">
        <v>384</v>
      </c>
      <c r="I172" s="56" t="s">
        <v>16</v>
      </c>
      <c r="J172" s="76">
        <f t="shared" si="5"/>
        <v>8.9583333333333334E-2</v>
      </c>
    </row>
    <row r="173" spans="2:10" x14ac:dyDescent="0.35">
      <c r="B173" s="59" t="s">
        <v>1327</v>
      </c>
      <c r="C173" s="56" t="s">
        <v>727</v>
      </c>
      <c r="D173" s="56" t="s">
        <v>635</v>
      </c>
      <c r="E173" s="56" t="s">
        <v>728</v>
      </c>
      <c r="F173" s="73">
        <v>27.2</v>
      </c>
      <c r="G173" s="56" t="s">
        <v>1294</v>
      </c>
      <c r="H173" s="56">
        <v>480</v>
      </c>
      <c r="I173" s="56" t="s">
        <v>16</v>
      </c>
      <c r="J173" s="76">
        <f t="shared" si="5"/>
        <v>5.6666666666666664E-2</v>
      </c>
    </row>
    <row r="174" spans="2:10" x14ac:dyDescent="0.35">
      <c r="B174" s="59" t="s">
        <v>1327</v>
      </c>
      <c r="C174" s="56" t="s">
        <v>729</v>
      </c>
      <c r="D174" s="56" t="s">
        <v>635</v>
      </c>
      <c r="E174" s="56" t="s">
        <v>161</v>
      </c>
      <c r="F174" s="73">
        <v>24.9</v>
      </c>
      <c r="G174" s="56" t="s">
        <v>1294</v>
      </c>
      <c r="H174" s="56">
        <v>512</v>
      </c>
      <c r="I174" s="56" t="s">
        <v>16</v>
      </c>
      <c r="J174" s="76">
        <f t="shared" si="5"/>
        <v>4.8632812499999997E-2</v>
      </c>
    </row>
    <row r="175" spans="2:10" x14ac:dyDescent="0.35">
      <c r="B175" s="59" t="s">
        <v>1327</v>
      </c>
      <c r="C175" s="56" t="s">
        <v>730</v>
      </c>
      <c r="D175" s="56" t="s">
        <v>510</v>
      </c>
      <c r="E175" s="56" t="s">
        <v>731</v>
      </c>
      <c r="F175" s="73">
        <v>91.7</v>
      </c>
      <c r="G175" s="56" t="s">
        <v>1294</v>
      </c>
      <c r="H175" s="56">
        <v>826</v>
      </c>
      <c r="I175" s="56" t="s">
        <v>16</v>
      </c>
      <c r="J175" s="76">
        <f t="shared" si="5"/>
        <v>0.11101694915254237</v>
      </c>
    </row>
    <row r="176" spans="2:10" x14ac:dyDescent="0.35">
      <c r="B176" s="59" t="s">
        <v>1327</v>
      </c>
      <c r="C176" s="56" t="s">
        <v>732</v>
      </c>
      <c r="D176" s="56" t="s">
        <v>733</v>
      </c>
      <c r="E176" s="56" t="s">
        <v>734</v>
      </c>
      <c r="F176" s="73">
        <v>56.7</v>
      </c>
      <c r="G176" s="56" t="s">
        <v>1294</v>
      </c>
      <c r="H176" s="56">
        <v>288</v>
      </c>
      <c r="I176" s="56" t="s">
        <v>16</v>
      </c>
      <c r="J176" s="76">
        <f t="shared" si="5"/>
        <v>0.19687500000000002</v>
      </c>
    </row>
    <row r="177" spans="2:10" x14ac:dyDescent="0.35">
      <c r="B177" s="59" t="s">
        <v>1327</v>
      </c>
      <c r="C177" s="56" t="s">
        <v>735</v>
      </c>
      <c r="D177" s="56" t="s">
        <v>724</v>
      </c>
      <c r="E177" s="56" t="s">
        <v>725</v>
      </c>
      <c r="F177" s="73">
        <v>14.4</v>
      </c>
      <c r="G177" s="56" t="s">
        <v>1294</v>
      </c>
      <c r="H177" s="56">
        <v>384</v>
      </c>
      <c r="I177" s="56" t="s">
        <v>16</v>
      </c>
      <c r="J177" s="76">
        <f t="shared" si="5"/>
        <v>3.7499999999999999E-2</v>
      </c>
    </row>
    <row r="178" spans="2:10" x14ac:dyDescent="0.35">
      <c r="B178" s="59" t="s">
        <v>1327</v>
      </c>
      <c r="C178" s="56" t="s">
        <v>736</v>
      </c>
      <c r="D178" s="56" t="s">
        <v>336</v>
      </c>
      <c r="E178" s="56" t="s">
        <v>161</v>
      </c>
      <c r="F178" s="73">
        <v>17.600000000000001</v>
      </c>
      <c r="G178" s="56" t="s">
        <v>1294</v>
      </c>
      <c r="H178" s="56">
        <v>512</v>
      </c>
      <c r="I178" s="56" t="s">
        <v>16</v>
      </c>
      <c r="J178" s="76">
        <f t="shared" si="5"/>
        <v>3.4375000000000003E-2</v>
      </c>
    </row>
    <row r="179" spans="2:10" x14ac:dyDescent="0.35">
      <c r="B179" s="59" t="s">
        <v>1327</v>
      </c>
      <c r="C179" s="56" t="s">
        <v>737</v>
      </c>
      <c r="D179" s="56" t="s">
        <v>276</v>
      </c>
      <c r="E179" s="56" t="s">
        <v>161</v>
      </c>
      <c r="F179" s="73">
        <v>30.1</v>
      </c>
      <c r="G179" s="56" t="s">
        <v>1294</v>
      </c>
      <c r="H179" s="56">
        <v>512</v>
      </c>
      <c r="I179" s="56" t="s">
        <v>16</v>
      </c>
      <c r="J179" s="76">
        <f t="shared" si="5"/>
        <v>5.8789062500000003E-2</v>
      </c>
    </row>
    <row r="180" spans="2:10" x14ac:dyDescent="0.35">
      <c r="B180" s="59" t="s">
        <v>1327</v>
      </c>
      <c r="C180" s="56" t="s">
        <v>738</v>
      </c>
      <c r="D180" s="56" t="s">
        <v>739</v>
      </c>
      <c r="E180" s="56" t="s">
        <v>161</v>
      </c>
      <c r="F180" s="73">
        <v>35.9</v>
      </c>
      <c r="G180" s="56" t="s">
        <v>1294</v>
      </c>
      <c r="H180" s="56">
        <v>512</v>
      </c>
      <c r="I180" s="56" t="s">
        <v>16</v>
      </c>
      <c r="J180" s="76">
        <f t="shared" si="5"/>
        <v>7.0117187499999997E-2</v>
      </c>
    </row>
    <row r="181" spans="2:10" x14ac:dyDescent="0.35">
      <c r="B181" s="59" t="s">
        <v>1327</v>
      </c>
      <c r="C181" s="56" t="s">
        <v>740</v>
      </c>
      <c r="D181" s="56" t="s">
        <v>741</v>
      </c>
      <c r="E181" s="56" t="s">
        <v>742</v>
      </c>
      <c r="F181" s="73">
        <v>33.1</v>
      </c>
      <c r="G181" s="56" t="s">
        <v>1294</v>
      </c>
      <c r="H181" s="56">
        <v>408</v>
      </c>
      <c r="I181" s="56" t="s">
        <v>16</v>
      </c>
      <c r="J181" s="76">
        <f t="shared" si="5"/>
        <v>8.112745098039216E-2</v>
      </c>
    </row>
    <row r="182" spans="2:10" x14ac:dyDescent="0.35">
      <c r="B182" s="59" t="s">
        <v>1327</v>
      </c>
      <c r="C182" s="56" t="s">
        <v>743</v>
      </c>
      <c r="D182" s="56" t="s">
        <v>741</v>
      </c>
      <c r="E182" s="56" t="s">
        <v>511</v>
      </c>
      <c r="F182" s="73">
        <v>28</v>
      </c>
      <c r="G182" s="56" t="s">
        <v>1294</v>
      </c>
      <c r="H182" s="56">
        <v>336</v>
      </c>
      <c r="I182" s="56" t="s">
        <v>16</v>
      </c>
      <c r="J182" s="76">
        <f t="shared" si="5"/>
        <v>8.3333333333333329E-2</v>
      </c>
    </row>
    <row r="183" spans="2:10" x14ac:dyDescent="0.35">
      <c r="B183" s="59" t="s">
        <v>1327</v>
      </c>
      <c r="C183" s="56" t="s">
        <v>744</v>
      </c>
      <c r="D183" s="56" t="s">
        <v>696</v>
      </c>
      <c r="E183" s="56" t="s">
        <v>745</v>
      </c>
      <c r="F183" s="73">
        <v>27.6</v>
      </c>
      <c r="G183" s="56" t="s">
        <v>1294</v>
      </c>
      <c r="H183" s="56">
        <v>384</v>
      </c>
      <c r="I183" s="56" t="s">
        <v>16</v>
      </c>
      <c r="J183" s="76">
        <f t="shared" si="5"/>
        <v>7.1875000000000008E-2</v>
      </c>
    </row>
    <row r="184" spans="2:10" x14ac:dyDescent="0.35">
      <c r="B184" s="59" t="s">
        <v>1327</v>
      </c>
      <c r="C184" s="56" t="s">
        <v>746</v>
      </c>
      <c r="D184" s="56" t="s">
        <v>747</v>
      </c>
      <c r="E184" s="56" t="s">
        <v>748</v>
      </c>
      <c r="F184" s="73">
        <v>25.8</v>
      </c>
      <c r="G184" s="56" t="s">
        <v>1294</v>
      </c>
      <c r="H184" s="56">
        <v>300</v>
      </c>
      <c r="I184" s="56" t="s">
        <v>16</v>
      </c>
      <c r="J184" s="76">
        <f t="shared" si="5"/>
        <v>8.6000000000000007E-2</v>
      </c>
    </row>
    <row r="185" spans="2:10" x14ac:dyDescent="0.35">
      <c r="B185" s="59" t="s">
        <v>1327</v>
      </c>
      <c r="C185" s="56" t="s">
        <v>749</v>
      </c>
      <c r="D185" s="56" t="s">
        <v>750</v>
      </c>
      <c r="E185" s="56" t="s">
        <v>116</v>
      </c>
      <c r="F185" s="73">
        <v>33.9</v>
      </c>
      <c r="G185" s="56" t="s">
        <v>1294</v>
      </c>
      <c r="H185" s="56">
        <v>480</v>
      </c>
      <c r="I185" s="56" t="s">
        <v>16</v>
      </c>
      <c r="J185" s="76">
        <f t="shared" si="5"/>
        <v>7.0624999999999993E-2</v>
      </c>
    </row>
    <row r="186" spans="2:10" x14ac:dyDescent="0.35">
      <c r="B186" s="59" t="s">
        <v>1327</v>
      </c>
      <c r="C186" s="56" t="s">
        <v>751</v>
      </c>
      <c r="D186" s="56" t="s">
        <v>752</v>
      </c>
      <c r="E186" s="56" t="s">
        <v>753</v>
      </c>
      <c r="F186" s="73">
        <v>46.3</v>
      </c>
      <c r="G186" s="56" t="s">
        <v>1294</v>
      </c>
      <c r="H186" s="56">
        <v>144</v>
      </c>
      <c r="I186" s="56" t="s">
        <v>16</v>
      </c>
      <c r="J186" s="76">
        <f t="shared" si="5"/>
        <v>0.32152777777777775</v>
      </c>
    </row>
    <row r="187" spans="2:10" x14ac:dyDescent="0.35">
      <c r="B187" s="59" t="s">
        <v>1327</v>
      </c>
      <c r="C187" s="56" t="s">
        <v>751</v>
      </c>
      <c r="D187" s="56" t="s">
        <v>754</v>
      </c>
      <c r="E187" s="56" t="s">
        <v>753</v>
      </c>
      <c r="F187" s="73">
        <v>68.900000000000006</v>
      </c>
      <c r="G187" s="56" t="s">
        <v>1294</v>
      </c>
      <c r="H187" s="56">
        <v>144</v>
      </c>
      <c r="I187" s="56" t="s">
        <v>16</v>
      </c>
      <c r="J187" s="76">
        <f t="shared" si="5"/>
        <v>0.47847222222222224</v>
      </c>
    </row>
    <row r="188" spans="2:10" x14ac:dyDescent="0.35">
      <c r="B188" s="59" t="s">
        <v>1327</v>
      </c>
      <c r="C188" s="56" t="s">
        <v>755</v>
      </c>
      <c r="D188" s="56" t="s">
        <v>756</v>
      </c>
      <c r="E188" s="56" t="s">
        <v>161</v>
      </c>
      <c r="F188" s="73">
        <v>37.6</v>
      </c>
      <c r="G188" s="56" t="s">
        <v>1294</v>
      </c>
      <c r="H188" s="56">
        <v>512</v>
      </c>
      <c r="I188" s="56" t="s">
        <v>16</v>
      </c>
      <c r="J188" s="76">
        <f t="shared" si="5"/>
        <v>7.3437500000000003E-2</v>
      </c>
    </row>
    <row r="189" spans="2:10" x14ac:dyDescent="0.35">
      <c r="B189" s="59" t="s">
        <v>1327</v>
      </c>
      <c r="C189" s="56" t="s">
        <v>757</v>
      </c>
      <c r="D189" s="56" t="s">
        <v>758</v>
      </c>
      <c r="E189" s="56" t="s">
        <v>116</v>
      </c>
      <c r="F189" s="73">
        <v>34.53</v>
      </c>
      <c r="G189" s="56" t="s">
        <v>1294</v>
      </c>
      <c r="H189" s="56">
        <v>480</v>
      </c>
      <c r="I189" s="56" t="s">
        <v>16</v>
      </c>
      <c r="J189" s="76">
        <f t="shared" si="5"/>
        <v>7.1937500000000001E-2</v>
      </c>
    </row>
    <row r="190" spans="2:10" x14ac:dyDescent="0.35">
      <c r="B190" s="59" t="s">
        <v>1327</v>
      </c>
      <c r="C190" s="56" t="s">
        <v>759</v>
      </c>
      <c r="D190" s="56" t="s">
        <v>760</v>
      </c>
      <c r="E190" s="56" t="s">
        <v>116</v>
      </c>
      <c r="F190" s="73">
        <v>69.3</v>
      </c>
      <c r="G190" s="56" t="s">
        <v>1294</v>
      </c>
      <c r="H190" s="56">
        <v>480</v>
      </c>
      <c r="I190" s="56" t="s">
        <v>16</v>
      </c>
      <c r="J190" s="76">
        <f t="shared" si="5"/>
        <v>0.144375</v>
      </c>
    </row>
    <row r="191" spans="2:10" x14ac:dyDescent="0.35">
      <c r="B191" s="59" t="s">
        <v>1327</v>
      </c>
      <c r="C191" s="56" t="s">
        <v>761</v>
      </c>
      <c r="D191" s="56" t="s">
        <v>567</v>
      </c>
      <c r="E191" s="56" t="s">
        <v>513</v>
      </c>
      <c r="F191" s="73">
        <v>33.9</v>
      </c>
      <c r="G191" s="56" t="s">
        <v>1294</v>
      </c>
      <c r="H191" s="56">
        <v>640</v>
      </c>
      <c r="I191" s="56" t="s">
        <v>16</v>
      </c>
      <c r="J191" s="76">
        <f t="shared" si="5"/>
        <v>5.2968749999999995E-2</v>
      </c>
    </row>
    <row r="192" spans="2:10" x14ac:dyDescent="0.35">
      <c r="B192" s="59" t="s">
        <v>1327</v>
      </c>
      <c r="C192" s="56" t="s">
        <v>762</v>
      </c>
      <c r="D192" s="56" t="s">
        <v>567</v>
      </c>
      <c r="E192" s="56" t="s">
        <v>161</v>
      </c>
      <c r="F192" s="73">
        <v>40.1</v>
      </c>
      <c r="G192" s="56" t="s">
        <v>1294</v>
      </c>
      <c r="H192" s="56">
        <v>512</v>
      </c>
      <c r="I192" s="56" t="s">
        <v>16</v>
      </c>
      <c r="J192" s="76">
        <f t="shared" si="5"/>
        <v>7.8320312500000003E-2</v>
      </c>
    </row>
    <row r="193" spans="2:10" x14ac:dyDescent="0.35">
      <c r="B193" s="59" t="s">
        <v>1327</v>
      </c>
      <c r="C193" s="56" t="s">
        <v>763</v>
      </c>
      <c r="D193" s="56" t="s">
        <v>567</v>
      </c>
      <c r="E193" s="56" t="s">
        <v>168</v>
      </c>
      <c r="F193" s="73">
        <v>57.7</v>
      </c>
      <c r="G193" s="56" t="s">
        <v>1294</v>
      </c>
      <c r="H193" s="56">
        <v>384</v>
      </c>
      <c r="I193" s="56" t="s">
        <v>16</v>
      </c>
      <c r="J193" s="76">
        <f t="shared" si="5"/>
        <v>0.15026041666666667</v>
      </c>
    </row>
    <row r="194" spans="2:10" x14ac:dyDescent="0.35">
      <c r="B194" s="59" t="s">
        <v>1327</v>
      </c>
      <c r="C194" s="56" t="s">
        <v>764</v>
      </c>
      <c r="D194" s="56" t="s">
        <v>724</v>
      </c>
      <c r="E194" s="56" t="s">
        <v>765</v>
      </c>
      <c r="F194" s="73">
        <v>34</v>
      </c>
      <c r="G194" s="56" t="s">
        <v>1294</v>
      </c>
      <c r="H194" s="56">
        <v>120</v>
      </c>
      <c r="I194" s="56" t="s">
        <v>16</v>
      </c>
      <c r="J194" s="76">
        <f t="shared" si="5"/>
        <v>0.28333333333333333</v>
      </c>
    </row>
    <row r="195" spans="2:10" x14ac:dyDescent="0.35">
      <c r="B195" s="59" t="s">
        <v>1327</v>
      </c>
      <c r="C195" s="56" t="s">
        <v>766</v>
      </c>
      <c r="D195" s="56" t="s">
        <v>767</v>
      </c>
      <c r="E195" s="56" t="s">
        <v>768</v>
      </c>
      <c r="F195" s="73">
        <v>35.9</v>
      </c>
      <c r="G195" s="56" t="s">
        <v>1294</v>
      </c>
      <c r="H195" s="56">
        <v>120</v>
      </c>
      <c r="I195" s="56" t="s">
        <v>16</v>
      </c>
      <c r="J195" s="76">
        <f t="shared" si="5"/>
        <v>0.29916666666666664</v>
      </c>
    </row>
    <row r="196" spans="2:10" ht="15" thickBot="1" x14ac:dyDescent="0.4">
      <c r="B196" s="60" t="s">
        <v>1327</v>
      </c>
      <c r="C196" s="61" t="s">
        <v>769</v>
      </c>
      <c r="D196" s="61" t="s">
        <v>770</v>
      </c>
      <c r="E196" s="61" t="s">
        <v>771</v>
      </c>
      <c r="F196" s="74">
        <v>23.47</v>
      </c>
      <c r="G196" s="61" t="s">
        <v>1294</v>
      </c>
      <c r="H196" s="61">
        <v>384</v>
      </c>
      <c r="I196" s="61" t="s">
        <v>16</v>
      </c>
      <c r="J196" s="97">
        <f t="shared" si="5"/>
        <v>6.1119791666666666E-2</v>
      </c>
    </row>
    <row r="197" spans="2:10" x14ac:dyDescent="0.35">
      <c r="B197" s="57" t="s">
        <v>1328</v>
      </c>
      <c r="C197" s="58" t="s">
        <v>772</v>
      </c>
      <c r="D197" s="58" t="s">
        <v>545</v>
      </c>
      <c r="E197" s="58" t="s">
        <v>543</v>
      </c>
      <c r="F197" s="72">
        <v>29</v>
      </c>
      <c r="G197" s="58" t="s">
        <v>1294</v>
      </c>
      <c r="H197" s="58">
        <v>80</v>
      </c>
      <c r="I197" s="58" t="s">
        <v>16</v>
      </c>
      <c r="J197" s="75">
        <f t="shared" si="5"/>
        <v>0.36249999999999999</v>
      </c>
    </row>
    <row r="198" spans="2:10" ht="15" thickBot="1" x14ac:dyDescent="0.4">
      <c r="B198" s="60" t="s">
        <v>1328</v>
      </c>
      <c r="C198" s="61" t="s">
        <v>773</v>
      </c>
      <c r="D198" s="61" t="s">
        <v>774</v>
      </c>
      <c r="E198" s="61" t="s">
        <v>93</v>
      </c>
      <c r="F198" s="74">
        <v>15.4</v>
      </c>
      <c r="G198" s="61" t="s">
        <v>1294</v>
      </c>
      <c r="H198" s="61">
        <v>160</v>
      </c>
      <c r="I198" s="61" t="s">
        <v>16</v>
      </c>
      <c r="J198" s="97">
        <f t="shared" si="5"/>
        <v>9.6250000000000002E-2</v>
      </c>
    </row>
    <row r="199" spans="2:10" x14ac:dyDescent="0.35">
      <c r="B199" s="57" t="s">
        <v>1329</v>
      </c>
      <c r="C199" s="58" t="s">
        <v>775</v>
      </c>
      <c r="D199" s="58" t="s">
        <v>776</v>
      </c>
      <c r="E199" s="58" t="s">
        <v>399</v>
      </c>
      <c r="F199" s="72">
        <v>39.74</v>
      </c>
      <c r="G199" s="58" t="s">
        <v>9</v>
      </c>
      <c r="H199" s="58">
        <v>16</v>
      </c>
      <c r="I199" s="58" t="s">
        <v>16</v>
      </c>
      <c r="J199" s="75">
        <f t="shared" si="5"/>
        <v>2.4837500000000001</v>
      </c>
    </row>
    <row r="200" spans="2:10" x14ac:dyDescent="0.35">
      <c r="B200" s="59" t="s">
        <v>1329</v>
      </c>
      <c r="C200" s="56" t="s">
        <v>691</v>
      </c>
      <c r="D200" s="56" t="s">
        <v>692</v>
      </c>
      <c r="E200" s="56" t="s">
        <v>693</v>
      </c>
      <c r="F200" s="73">
        <v>86.1</v>
      </c>
      <c r="G200" s="56" t="s">
        <v>1294</v>
      </c>
      <c r="H200" s="56">
        <v>400</v>
      </c>
      <c r="I200" s="56" t="s">
        <v>16</v>
      </c>
      <c r="J200" s="76">
        <f t="shared" si="5"/>
        <v>0.21525</v>
      </c>
    </row>
    <row r="201" spans="2:10" x14ac:dyDescent="0.35">
      <c r="B201" s="59" t="s">
        <v>1329</v>
      </c>
      <c r="C201" s="56" t="s">
        <v>777</v>
      </c>
      <c r="D201" s="56" t="s">
        <v>778</v>
      </c>
      <c r="E201" s="56" t="s">
        <v>459</v>
      </c>
      <c r="F201" s="73">
        <v>79.33</v>
      </c>
      <c r="G201" s="56" t="s">
        <v>1294</v>
      </c>
      <c r="H201" s="56">
        <v>800</v>
      </c>
      <c r="I201" s="56" t="s">
        <v>16</v>
      </c>
      <c r="J201" s="76">
        <f t="shared" si="5"/>
        <v>9.9162500000000001E-2</v>
      </c>
    </row>
    <row r="202" spans="2:10" x14ac:dyDescent="0.35">
      <c r="B202" s="59" t="s">
        <v>1329</v>
      </c>
      <c r="C202" s="56" t="s">
        <v>779</v>
      </c>
      <c r="D202" s="56" t="s">
        <v>780</v>
      </c>
      <c r="E202" s="56" t="s">
        <v>343</v>
      </c>
      <c r="F202" s="73">
        <v>147</v>
      </c>
      <c r="G202" s="56" t="s">
        <v>1294</v>
      </c>
      <c r="H202" s="56">
        <v>320</v>
      </c>
      <c r="I202" s="56" t="s">
        <v>16</v>
      </c>
      <c r="J202" s="76">
        <f t="shared" si="5"/>
        <v>0.45937499999999998</v>
      </c>
    </row>
    <row r="203" spans="2:10" x14ac:dyDescent="0.35">
      <c r="B203" s="59" t="s">
        <v>1329</v>
      </c>
      <c r="C203" s="56" t="s">
        <v>699</v>
      </c>
      <c r="D203" s="56" t="s">
        <v>700</v>
      </c>
      <c r="E203" s="56" t="s">
        <v>701</v>
      </c>
      <c r="F203" s="73">
        <v>86.3</v>
      </c>
      <c r="G203" s="56" t="s">
        <v>1294</v>
      </c>
      <c r="H203" s="56">
        <v>422</v>
      </c>
      <c r="I203" s="56" t="s">
        <v>16</v>
      </c>
      <c r="J203" s="76">
        <f t="shared" si="5"/>
        <v>0.20450236966824645</v>
      </c>
    </row>
    <row r="204" spans="2:10" x14ac:dyDescent="0.35">
      <c r="B204" s="59" t="s">
        <v>1329</v>
      </c>
      <c r="C204" s="56" t="s">
        <v>781</v>
      </c>
      <c r="D204" s="56" t="s">
        <v>588</v>
      </c>
      <c r="E204" s="56" t="s">
        <v>782</v>
      </c>
      <c r="F204" s="73">
        <v>34.9</v>
      </c>
      <c r="G204" s="56" t="s">
        <v>9</v>
      </c>
      <c r="H204" s="56">
        <v>35.200000000000003</v>
      </c>
      <c r="I204" s="56" t="s">
        <v>16</v>
      </c>
      <c r="J204" s="76">
        <f t="shared" si="5"/>
        <v>0.9914772727272726</v>
      </c>
    </row>
    <row r="205" spans="2:10" x14ac:dyDescent="0.35">
      <c r="B205" s="59" t="s">
        <v>1329</v>
      </c>
      <c r="C205" s="56" t="s">
        <v>783</v>
      </c>
      <c r="D205" s="56" t="s">
        <v>784</v>
      </c>
      <c r="E205" s="56" t="s">
        <v>182</v>
      </c>
      <c r="F205" s="73">
        <v>12.6</v>
      </c>
      <c r="G205" s="56" t="s">
        <v>1294</v>
      </c>
      <c r="H205" s="56">
        <v>400</v>
      </c>
      <c r="I205" s="56" t="s">
        <v>16</v>
      </c>
      <c r="J205" s="76">
        <f t="shared" si="5"/>
        <v>3.15E-2</v>
      </c>
    </row>
    <row r="206" spans="2:10" x14ac:dyDescent="0.35">
      <c r="B206" s="59" t="s">
        <v>1329</v>
      </c>
      <c r="C206" s="56" t="s">
        <v>783</v>
      </c>
      <c r="D206" s="56" t="s">
        <v>784</v>
      </c>
      <c r="E206" s="56" t="s">
        <v>182</v>
      </c>
      <c r="F206" s="73">
        <v>12.6</v>
      </c>
      <c r="G206" s="56" t="s">
        <v>1294</v>
      </c>
      <c r="H206" s="56">
        <v>400</v>
      </c>
      <c r="I206" s="56" t="s">
        <v>16</v>
      </c>
      <c r="J206" s="76">
        <f t="shared" si="5"/>
        <v>3.15E-2</v>
      </c>
    </row>
    <row r="207" spans="2:10" x14ac:dyDescent="0.35">
      <c r="B207" s="59" t="s">
        <v>1329</v>
      </c>
      <c r="C207" s="56" t="s">
        <v>785</v>
      </c>
      <c r="D207" s="56" t="s">
        <v>786</v>
      </c>
      <c r="E207" s="56" t="s">
        <v>787</v>
      </c>
      <c r="F207" s="73">
        <v>21.47</v>
      </c>
      <c r="G207" s="56" t="s">
        <v>1294</v>
      </c>
      <c r="H207" s="56">
        <v>211</v>
      </c>
      <c r="I207" s="56" t="s">
        <v>16</v>
      </c>
      <c r="J207" s="76">
        <f t="shared" si="5"/>
        <v>0.10175355450236967</v>
      </c>
    </row>
    <row r="208" spans="2:10" x14ac:dyDescent="0.35">
      <c r="B208" s="59" t="s">
        <v>1329</v>
      </c>
      <c r="C208" s="56" t="s">
        <v>759</v>
      </c>
      <c r="D208" s="56" t="s">
        <v>760</v>
      </c>
      <c r="E208" s="56" t="s">
        <v>116</v>
      </c>
      <c r="F208" s="73">
        <v>69.3</v>
      </c>
      <c r="G208" s="56" t="s">
        <v>1294</v>
      </c>
      <c r="H208" s="56">
        <v>480</v>
      </c>
      <c r="I208" s="56" t="s">
        <v>16</v>
      </c>
      <c r="J208" s="76">
        <f t="shared" si="5"/>
        <v>0.144375</v>
      </c>
    </row>
    <row r="209" spans="2:10" x14ac:dyDescent="0.35">
      <c r="B209" s="59" t="s">
        <v>1329</v>
      </c>
      <c r="C209" s="56" t="s">
        <v>788</v>
      </c>
      <c r="D209" s="56" t="s">
        <v>336</v>
      </c>
      <c r="E209" s="56" t="s">
        <v>789</v>
      </c>
      <c r="F209" s="73">
        <v>11.7</v>
      </c>
      <c r="G209" s="56" t="s">
        <v>9</v>
      </c>
      <c r="H209" s="56">
        <v>22</v>
      </c>
      <c r="I209" s="56" t="s">
        <v>16</v>
      </c>
      <c r="J209" s="76">
        <f t="shared" si="5"/>
        <v>0.53181818181818175</v>
      </c>
    </row>
    <row r="210" spans="2:10" x14ac:dyDescent="0.35">
      <c r="B210" s="59" t="s">
        <v>1329</v>
      </c>
      <c r="C210" s="56" t="s">
        <v>788</v>
      </c>
      <c r="D210" s="56" t="s">
        <v>336</v>
      </c>
      <c r="E210" s="56" t="s">
        <v>789</v>
      </c>
      <c r="F210" s="73">
        <v>11.7</v>
      </c>
      <c r="G210" s="56" t="s">
        <v>9</v>
      </c>
      <c r="H210" s="56">
        <v>22</v>
      </c>
      <c r="I210" s="56" t="s">
        <v>16</v>
      </c>
      <c r="J210" s="76">
        <f t="shared" si="5"/>
        <v>0.53181818181818175</v>
      </c>
    </row>
    <row r="211" spans="2:10" x14ac:dyDescent="0.35">
      <c r="B211" s="59" t="s">
        <v>1329</v>
      </c>
      <c r="C211" s="56" t="s">
        <v>790</v>
      </c>
      <c r="D211" s="56" t="s">
        <v>791</v>
      </c>
      <c r="E211" s="56" t="s">
        <v>792</v>
      </c>
      <c r="F211" s="73">
        <v>15.93</v>
      </c>
      <c r="G211" s="56" t="s">
        <v>9</v>
      </c>
      <c r="H211" s="56">
        <v>5.5</v>
      </c>
      <c r="I211" s="56" t="s">
        <v>16</v>
      </c>
      <c r="J211" s="76">
        <f t="shared" si="5"/>
        <v>2.8963636363636365</v>
      </c>
    </row>
    <row r="212" spans="2:10" x14ac:dyDescent="0.35">
      <c r="B212" s="59" t="s">
        <v>1329</v>
      </c>
      <c r="C212" s="56" t="s">
        <v>793</v>
      </c>
      <c r="D212" s="56" t="s">
        <v>336</v>
      </c>
      <c r="E212" s="56" t="s">
        <v>794</v>
      </c>
      <c r="F212" s="73">
        <v>21.7</v>
      </c>
      <c r="G212" s="56" t="s">
        <v>9</v>
      </c>
      <c r="H212" s="56">
        <v>28</v>
      </c>
      <c r="I212" s="56" t="s">
        <v>16</v>
      </c>
      <c r="J212" s="76">
        <f t="shared" si="5"/>
        <v>0.77500000000000002</v>
      </c>
    </row>
    <row r="213" spans="2:10" x14ac:dyDescent="0.35">
      <c r="B213" s="59" t="s">
        <v>1329</v>
      </c>
      <c r="C213" s="56" t="s">
        <v>793</v>
      </c>
      <c r="D213" s="56" t="s">
        <v>336</v>
      </c>
      <c r="E213" s="56" t="s">
        <v>794</v>
      </c>
      <c r="F213" s="73">
        <v>21.7</v>
      </c>
      <c r="G213" s="56" t="s">
        <v>9</v>
      </c>
      <c r="H213" s="56">
        <v>28</v>
      </c>
      <c r="I213" s="56" t="s">
        <v>16</v>
      </c>
      <c r="J213" s="76">
        <f t="shared" si="5"/>
        <v>0.77500000000000002</v>
      </c>
    </row>
    <row r="214" spans="2:10" x14ac:dyDescent="0.35">
      <c r="B214" s="59" t="s">
        <v>1329</v>
      </c>
      <c r="C214" s="56" t="s">
        <v>795</v>
      </c>
      <c r="D214" s="56" t="s">
        <v>336</v>
      </c>
      <c r="E214" s="56" t="s">
        <v>796</v>
      </c>
      <c r="F214" s="73">
        <v>18.5</v>
      </c>
      <c r="G214" s="56" t="s">
        <v>9</v>
      </c>
      <c r="H214" s="56">
        <v>25</v>
      </c>
      <c r="I214" s="56" t="s">
        <v>16</v>
      </c>
      <c r="J214" s="76">
        <f t="shared" si="5"/>
        <v>0.74</v>
      </c>
    </row>
    <row r="215" spans="2:10" x14ac:dyDescent="0.35">
      <c r="B215" s="59" t="s">
        <v>1329</v>
      </c>
      <c r="C215" s="56" t="s">
        <v>797</v>
      </c>
      <c r="D215" s="56" t="s">
        <v>336</v>
      </c>
      <c r="E215" s="56" t="s">
        <v>794</v>
      </c>
      <c r="F215" s="73">
        <v>9.4499999999999993</v>
      </c>
      <c r="G215" s="56" t="s">
        <v>9</v>
      </c>
      <c r="H215" s="56">
        <v>28</v>
      </c>
      <c r="I215" s="56" t="s">
        <v>16</v>
      </c>
      <c r="J215" s="76">
        <f t="shared" si="5"/>
        <v>0.33749999999999997</v>
      </c>
    </row>
    <row r="216" spans="2:10" x14ac:dyDescent="0.35">
      <c r="B216" s="59" t="s">
        <v>1329</v>
      </c>
      <c r="C216" s="56" t="s">
        <v>798</v>
      </c>
      <c r="D216" s="56" t="s">
        <v>336</v>
      </c>
      <c r="E216" s="56" t="s">
        <v>799</v>
      </c>
      <c r="F216" s="73">
        <v>7.85</v>
      </c>
      <c r="G216" s="56" t="s">
        <v>9</v>
      </c>
      <c r="H216" s="56">
        <v>14</v>
      </c>
      <c r="I216" s="56" t="s">
        <v>16</v>
      </c>
      <c r="J216" s="76">
        <f t="shared" si="5"/>
        <v>0.56071428571428572</v>
      </c>
    </row>
    <row r="217" spans="2:10" x14ac:dyDescent="0.35">
      <c r="B217" s="59" t="s">
        <v>1329</v>
      </c>
      <c r="C217" s="56" t="s">
        <v>800</v>
      </c>
      <c r="D217" s="56" t="s">
        <v>801</v>
      </c>
      <c r="E217" s="56" t="s">
        <v>802</v>
      </c>
      <c r="F217" s="73">
        <v>6.51</v>
      </c>
      <c r="G217" s="56" t="s">
        <v>9</v>
      </c>
      <c r="H217" s="56">
        <v>16</v>
      </c>
      <c r="I217" s="56" t="s">
        <v>16</v>
      </c>
      <c r="J217" s="76">
        <f t="shared" ref="J217:J281" si="6">F217/H217</f>
        <v>0.40687499999999999</v>
      </c>
    </row>
    <row r="218" spans="2:10" x14ac:dyDescent="0.35">
      <c r="B218" s="59" t="s">
        <v>1329</v>
      </c>
      <c r="C218" s="56" t="s">
        <v>800</v>
      </c>
      <c r="D218" s="56" t="s">
        <v>801</v>
      </c>
      <c r="E218" s="56" t="s">
        <v>802</v>
      </c>
      <c r="F218" s="73">
        <v>6.51</v>
      </c>
      <c r="G218" s="56" t="s">
        <v>9</v>
      </c>
      <c r="H218" s="56">
        <v>16</v>
      </c>
      <c r="I218" s="56" t="s">
        <v>16</v>
      </c>
      <c r="J218" s="76">
        <f t="shared" si="6"/>
        <v>0.40687499999999999</v>
      </c>
    </row>
    <row r="219" spans="2:10" x14ac:dyDescent="0.35">
      <c r="B219" s="59" t="s">
        <v>1329</v>
      </c>
      <c r="C219" s="56" t="s">
        <v>803</v>
      </c>
      <c r="D219" s="56" t="s">
        <v>336</v>
      </c>
      <c r="E219" s="56" t="s">
        <v>802</v>
      </c>
      <c r="F219" s="73">
        <v>10.66</v>
      </c>
      <c r="G219" s="56" t="s">
        <v>9</v>
      </c>
      <c r="H219" s="56">
        <v>16</v>
      </c>
      <c r="I219" s="56" t="s">
        <v>16</v>
      </c>
      <c r="J219" s="76">
        <f t="shared" si="6"/>
        <v>0.66625000000000001</v>
      </c>
    </row>
    <row r="220" spans="2:10" x14ac:dyDescent="0.35">
      <c r="B220" s="59" t="s">
        <v>1329</v>
      </c>
      <c r="C220" s="56" t="s">
        <v>804</v>
      </c>
      <c r="D220" s="56" t="s">
        <v>791</v>
      </c>
      <c r="E220" s="56" t="s">
        <v>802</v>
      </c>
      <c r="F220" s="73" t="s">
        <v>805</v>
      </c>
      <c r="G220" s="56" t="s">
        <v>9</v>
      </c>
      <c r="H220" s="56">
        <v>16</v>
      </c>
      <c r="I220" s="56" t="s">
        <v>16</v>
      </c>
      <c r="J220" s="76" t="e">
        <f t="shared" si="6"/>
        <v>#VALUE!</v>
      </c>
    </row>
    <row r="221" spans="2:10" x14ac:dyDescent="0.35">
      <c r="B221" s="59" t="s">
        <v>1329</v>
      </c>
      <c r="C221" s="56" t="s">
        <v>806</v>
      </c>
      <c r="D221" s="56" t="s">
        <v>588</v>
      </c>
      <c r="E221" s="56" t="s">
        <v>807</v>
      </c>
      <c r="F221" s="73">
        <v>30.1</v>
      </c>
      <c r="G221" s="56" t="s">
        <v>9</v>
      </c>
      <c r="H221" s="56">
        <v>8</v>
      </c>
      <c r="I221" s="56" t="s">
        <v>16</v>
      </c>
      <c r="J221" s="76">
        <f t="shared" si="6"/>
        <v>3.7625000000000002</v>
      </c>
    </row>
    <row r="222" spans="2:10" x14ac:dyDescent="0.35">
      <c r="B222" s="59" t="s">
        <v>1329</v>
      </c>
      <c r="C222" s="56" t="s">
        <v>808</v>
      </c>
      <c r="D222" s="56" t="s">
        <v>336</v>
      </c>
      <c r="E222" s="56" t="s">
        <v>809</v>
      </c>
      <c r="F222" s="73">
        <v>20.399999999999999</v>
      </c>
      <c r="G222" s="56" t="s">
        <v>1294</v>
      </c>
      <c r="H222" s="56">
        <v>26</v>
      </c>
      <c r="I222" s="56" t="s">
        <v>16</v>
      </c>
      <c r="J222" s="76">
        <f t="shared" si="6"/>
        <v>0.7846153846153846</v>
      </c>
    </row>
    <row r="223" spans="2:10" x14ac:dyDescent="0.35">
      <c r="B223" s="59" t="s">
        <v>1329</v>
      </c>
      <c r="C223" s="56" t="s">
        <v>810</v>
      </c>
      <c r="D223" s="56" t="s">
        <v>336</v>
      </c>
      <c r="E223" s="56" t="s">
        <v>811</v>
      </c>
      <c r="F223" s="73">
        <v>16.100000000000001</v>
      </c>
      <c r="G223" s="56" t="s">
        <v>9</v>
      </c>
      <c r="H223" s="56">
        <v>12</v>
      </c>
      <c r="I223" s="56" t="s">
        <v>16</v>
      </c>
      <c r="J223" s="76">
        <f t="shared" si="6"/>
        <v>1.3416666666666668</v>
      </c>
    </row>
    <row r="224" spans="2:10" x14ac:dyDescent="0.35">
      <c r="B224" s="59" t="s">
        <v>1329</v>
      </c>
      <c r="C224" s="56" t="s">
        <v>812</v>
      </c>
      <c r="D224" s="56" t="s">
        <v>336</v>
      </c>
      <c r="E224" s="56" t="s">
        <v>802</v>
      </c>
      <c r="F224" s="73">
        <v>9.17</v>
      </c>
      <c r="G224" s="56" t="s">
        <v>9</v>
      </c>
      <c r="H224" s="56">
        <v>16</v>
      </c>
      <c r="I224" s="56" t="s">
        <v>16</v>
      </c>
      <c r="J224" s="76">
        <f t="shared" si="6"/>
        <v>0.573125</v>
      </c>
    </row>
    <row r="225" spans="2:10" x14ac:dyDescent="0.35">
      <c r="B225" s="59" t="s">
        <v>1329</v>
      </c>
      <c r="C225" s="56" t="s">
        <v>813</v>
      </c>
      <c r="D225" s="56" t="s">
        <v>791</v>
      </c>
      <c r="E225" s="56" t="s">
        <v>814</v>
      </c>
      <c r="F225" s="73">
        <v>48.26</v>
      </c>
      <c r="G225" s="56" t="s">
        <v>9</v>
      </c>
      <c r="H225" s="56">
        <v>15</v>
      </c>
      <c r="I225" s="56" t="s">
        <v>16</v>
      </c>
      <c r="J225" s="76">
        <f t="shared" si="6"/>
        <v>3.2173333333333334</v>
      </c>
    </row>
    <row r="226" spans="2:10" x14ac:dyDescent="0.35">
      <c r="B226" s="59" t="s">
        <v>1329</v>
      </c>
      <c r="C226" s="56" t="s">
        <v>815</v>
      </c>
      <c r="D226" s="56" t="s">
        <v>336</v>
      </c>
      <c r="E226" s="56" t="s">
        <v>816</v>
      </c>
      <c r="F226" s="73">
        <v>6.68</v>
      </c>
      <c r="G226" s="56" t="s">
        <v>9</v>
      </c>
      <c r="H226" s="56">
        <v>35</v>
      </c>
      <c r="I226" s="56" t="s">
        <v>16</v>
      </c>
      <c r="J226" s="76">
        <f t="shared" si="6"/>
        <v>0.19085714285714284</v>
      </c>
    </row>
    <row r="227" spans="2:10" x14ac:dyDescent="0.35">
      <c r="B227" s="59" t="s">
        <v>1329</v>
      </c>
      <c r="C227" s="56" t="s">
        <v>817</v>
      </c>
      <c r="D227" s="56" t="s">
        <v>336</v>
      </c>
      <c r="E227" s="56" t="s">
        <v>802</v>
      </c>
      <c r="F227" s="73">
        <v>6.98</v>
      </c>
      <c r="G227" s="56" t="s">
        <v>9</v>
      </c>
      <c r="H227" s="56">
        <v>16</v>
      </c>
      <c r="I227" s="56" t="s">
        <v>16</v>
      </c>
      <c r="J227" s="76">
        <f t="shared" si="6"/>
        <v>0.43625000000000003</v>
      </c>
    </row>
    <row r="228" spans="2:10" x14ac:dyDescent="0.35">
      <c r="B228" s="59" t="s">
        <v>1329</v>
      </c>
      <c r="C228" s="56" t="s">
        <v>818</v>
      </c>
      <c r="D228" s="56" t="s">
        <v>336</v>
      </c>
      <c r="E228" s="56" t="s">
        <v>543</v>
      </c>
      <c r="F228" s="73">
        <v>30.6</v>
      </c>
      <c r="G228" s="56" t="s">
        <v>9</v>
      </c>
      <c r="H228" s="56">
        <v>80</v>
      </c>
      <c r="I228" s="56" t="s">
        <v>16</v>
      </c>
      <c r="J228" s="76">
        <f t="shared" si="6"/>
        <v>0.38250000000000001</v>
      </c>
    </row>
    <row r="229" spans="2:10" x14ac:dyDescent="0.35">
      <c r="B229" s="59" t="s">
        <v>1329</v>
      </c>
      <c r="C229" s="56" t="s">
        <v>819</v>
      </c>
      <c r="D229" s="56" t="s">
        <v>336</v>
      </c>
      <c r="E229" s="56" t="s">
        <v>543</v>
      </c>
      <c r="F229" s="73">
        <v>31</v>
      </c>
      <c r="G229" s="56" t="s">
        <v>9</v>
      </c>
      <c r="H229" s="56">
        <v>80</v>
      </c>
      <c r="I229" s="56" t="s">
        <v>16</v>
      </c>
      <c r="J229" s="76">
        <f t="shared" si="6"/>
        <v>0.38750000000000001</v>
      </c>
    </row>
    <row r="230" spans="2:10" x14ac:dyDescent="0.35">
      <c r="B230" s="59" t="s">
        <v>1329</v>
      </c>
      <c r="C230" s="56" t="s">
        <v>820</v>
      </c>
      <c r="D230" s="56" t="s">
        <v>336</v>
      </c>
      <c r="E230" s="56" t="s">
        <v>807</v>
      </c>
      <c r="F230" s="73">
        <v>9.81</v>
      </c>
      <c r="G230" s="56" t="s">
        <v>9</v>
      </c>
      <c r="H230" s="56">
        <v>8</v>
      </c>
      <c r="I230" s="56" t="s">
        <v>16</v>
      </c>
      <c r="J230" s="76">
        <f t="shared" si="6"/>
        <v>1.2262500000000001</v>
      </c>
    </row>
    <row r="231" spans="2:10" x14ac:dyDescent="0.35">
      <c r="B231" s="59" t="s">
        <v>1329</v>
      </c>
      <c r="C231" s="56" t="s">
        <v>821</v>
      </c>
      <c r="D231" s="56" t="s">
        <v>336</v>
      </c>
      <c r="E231" s="56" t="s">
        <v>802</v>
      </c>
      <c r="F231" s="73">
        <v>16.579999999999998</v>
      </c>
      <c r="G231" s="56" t="s">
        <v>9</v>
      </c>
      <c r="H231" s="56">
        <v>16</v>
      </c>
      <c r="I231" s="56" t="s">
        <v>16</v>
      </c>
      <c r="J231" s="76">
        <f t="shared" si="6"/>
        <v>1.0362499999999999</v>
      </c>
    </row>
    <row r="232" spans="2:10" x14ac:dyDescent="0.35">
      <c r="B232" s="59" t="s">
        <v>1329</v>
      </c>
      <c r="C232" s="56" t="s">
        <v>822</v>
      </c>
      <c r="D232" s="56" t="s">
        <v>336</v>
      </c>
      <c r="E232" s="56" t="s">
        <v>823</v>
      </c>
      <c r="F232" s="73">
        <v>13.6</v>
      </c>
      <c r="G232" s="56" t="s">
        <v>9</v>
      </c>
      <c r="H232" s="56">
        <v>11</v>
      </c>
      <c r="I232" s="56" t="s">
        <v>16</v>
      </c>
      <c r="J232" s="76">
        <f t="shared" si="6"/>
        <v>1.2363636363636363</v>
      </c>
    </row>
    <row r="233" spans="2:10" x14ac:dyDescent="0.35">
      <c r="B233" s="59" t="s">
        <v>1329</v>
      </c>
      <c r="C233" s="56" t="s">
        <v>824</v>
      </c>
      <c r="D233" s="56" t="s">
        <v>336</v>
      </c>
      <c r="E233" s="56" t="s">
        <v>799</v>
      </c>
      <c r="F233" s="73">
        <v>7.55</v>
      </c>
      <c r="G233" s="56" t="s">
        <v>9</v>
      </c>
      <c r="H233" s="56">
        <v>14</v>
      </c>
      <c r="I233" s="56" t="s">
        <v>16</v>
      </c>
      <c r="J233" s="76">
        <f t="shared" si="6"/>
        <v>0.53928571428571426</v>
      </c>
    </row>
    <row r="234" spans="2:10" x14ac:dyDescent="0.35">
      <c r="B234" s="59" t="s">
        <v>1329</v>
      </c>
      <c r="C234" s="56" t="s">
        <v>825</v>
      </c>
      <c r="D234" s="56" t="s">
        <v>791</v>
      </c>
      <c r="E234" s="56" t="s">
        <v>823</v>
      </c>
      <c r="F234" s="73">
        <v>8.48</v>
      </c>
      <c r="G234" s="56" t="s">
        <v>9</v>
      </c>
      <c r="H234" s="56">
        <v>11</v>
      </c>
      <c r="I234" s="56" t="s">
        <v>16</v>
      </c>
      <c r="J234" s="76">
        <f t="shared" si="6"/>
        <v>0.77090909090909099</v>
      </c>
    </row>
    <row r="235" spans="2:10" x14ac:dyDescent="0.35">
      <c r="B235" s="59" t="s">
        <v>1329</v>
      </c>
      <c r="C235" s="56" t="s">
        <v>826</v>
      </c>
      <c r="D235" s="56" t="s">
        <v>336</v>
      </c>
      <c r="E235" s="56" t="s">
        <v>600</v>
      </c>
      <c r="F235" s="73">
        <v>16.8</v>
      </c>
      <c r="G235" s="56" t="s">
        <v>9</v>
      </c>
      <c r="H235" s="56">
        <v>32</v>
      </c>
      <c r="I235" s="56" t="s">
        <v>16</v>
      </c>
      <c r="J235" s="76">
        <f t="shared" si="6"/>
        <v>0.52500000000000002</v>
      </c>
    </row>
    <row r="236" spans="2:10" x14ac:dyDescent="0.35">
      <c r="B236" s="59" t="s">
        <v>1329</v>
      </c>
      <c r="C236" s="56" t="s">
        <v>827</v>
      </c>
      <c r="D236" s="56" t="s">
        <v>336</v>
      </c>
      <c r="E236" s="56" t="s">
        <v>543</v>
      </c>
      <c r="F236" s="73">
        <v>45</v>
      </c>
      <c r="G236" s="56" t="s">
        <v>9</v>
      </c>
      <c r="H236" s="56">
        <v>80</v>
      </c>
      <c r="I236" s="56" t="s">
        <v>16</v>
      </c>
      <c r="J236" s="76">
        <f t="shared" si="6"/>
        <v>0.5625</v>
      </c>
    </row>
    <row r="237" spans="2:10" x14ac:dyDescent="0.35">
      <c r="B237" s="59" t="s">
        <v>1329</v>
      </c>
      <c r="C237" s="56" t="s">
        <v>828</v>
      </c>
      <c r="D237" s="56" t="s">
        <v>791</v>
      </c>
      <c r="E237" s="56" t="s">
        <v>802</v>
      </c>
      <c r="F237" s="73">
        <v>14.3</v>
      </c>
      <c r="G237" s="56" t="s">
        <v>9</v>
      </c>
      <c r="H237" s="56">
        <v>16</v>
      </c>
      <c r="I237" s="56" t="s">
        <v>16</v>
      </c>
      <c r="J237" s="76">
        <f t="shared" si="6"/>
        <v>0.89375000000000004</v>
      </c>
    </row>
    <row r="238" spans="2:10" x14ac:dyDescent="0.35">
      <c r="B238" s="59" t="s">
        <v>1329</v>
      </c>
      <c r="C238" s="56" t="s">
        <v>829</v>
      </c>
      <c r="D238" s="56" t="s">
        <v>336</v>
      </c>
      <c r="E238" s="56" t="s">
        <v>802</v>
      </c>
      <c r="F238" s="73">
        <v>8.67</v>
      </c>
      <c r="G238" s="56" t="s">
        <v>9</v>
      </c>
      <c r="H238" s="56">
        <v>16</v>
      </c>
      <c r="I238" s="56" t="s">
        <v>16</v>
      </c>
      <c r="J238" s="76">
        <f t="shared" si="6"/>
        <v>0.541875</v>
      </c>
    </row>
    <row r="239" spans="2:10" x14ac:dyDescent="0.35">
      <c r="B239" s="59" t="s">
        <v>1329</v>
      </c>
      <c r="C239" s="56" t="s">
        <v>830</v>
      </c>
      <c r="D239" s="56" t="s">
        <v>336</v>
      </c>
      <c r="E239" s="56" t="s">
        <v>792</v>
      </c>
      <c r="F239" s="73">
        <v>9.27</v>
      </c>
      <c r="G239" s="56" t="s">
        <v>9</v>
      </c>
      <c r="H239" s="56">
        <v>5.5</v>
      </c>
      <c r="I239" s="56" t="s">
        <v>16</v>
      </c>
      <c r="J239" s="76">
        <f t="shared" si="6"/>
        <v>1.6854545454545453</v>
      </c>
    </row>
    <row r="240" spans="2:10" x14ac:dyDescent="0.35">
      <c r="B240" s="59" t="s">
        <v>1329</v>
      </c>
      <c r="C240" s="56" t="s">
        <v>831</v>
      </c>
      <c r="D240" s="56" t="s">
        <v>336</v>
      </c>
      <c r="E240" s="56" t="s">
        <v>799</v>
      </c>
      <c r="F240" s="73">
        <v>8.73</v>
      </c>
      <c r="G240" s="56" t="s">
        <v>9</v>
      </c>
      <c r="H240" s="56">
        <v>14</v>
      </c>
      <c r="I240" s="56" t="s">
        <v>16</v>
      </c>
      <c r="J240" s="76">
        <f t="shared" si="6"/>
        <v>0.62357142857142855</v>
      </c>
    </row>
    <row r="241" spans="2:10" x14ac:dyDescent="0.35">
      <c r="B241" s="59" t="s">
        <v>1329</v>
      </c>
      <c r="C241" s="56" t="s">
        <v>832</v>
      </c>
      <c r="D241" s="56" t="s">
        <v>336</v>
      </c>
      <c r="E241" s="56" t="s">
        <v>833</v>
      </c>
      <c r="F241" s="73">
        <v>41.2</v>
      </c>
      <c r="G241" s="56" t="s">
        <v>9</v>
      </c>
      <c r="H241" s="56">
        <v>116</v>
      </c>
      <c r="I241" s="56" t="s">
        <v>16</v>
      </c>
      <c r="J241" s="76">
        <f t="shared" si="6"/>
        <v>0.35517241379310349</v>
      </c>
    </row>
    <row r="242" spans="2:10" x14ac:dyDescent="0.35">
      <c r="B242" s="59" t="s">
        <v>1329</v>
      </c>
      <c r="C242" s="56" t="s">
        <v>834</v>
      </c>
      <c r="D242" s="56" t="s">
        <v>447</v>
      </c>
      <c r="E242" s="56" t="s">
        <v>448</v>
      </c>
      <c r="F242" s="73">
        <v>15.2</v>
      </c>
      <c r="G242" s="56" t="s">
        <v>9</v>
      </c>
      <c r="H242" s="56">
        <v>23</v>
      </c>
      <c r="I242" s="56" t="s">
        <v>16</v>
      </c>
      <c r="J242" s="76">
        <f t="shared" si="6"/>
        <v>0.66086956521739126</v>
      </c>
    </row>
    <row r="243" spans="2:10" x14ac:dyDescent="0.35">
      <c r="B243" s="59" t="s">
        <v>1329</v>
      </c>
      <c r="C243" s="56" t="s">
        <v>835</v>
      </c>
      <c r="D243" s="56" t="s">
        <v>336</v>
      </c>
      <c r="E243" s="56" t="s">
        <v>814</v>
      </c>
      <c r="F243" s="73">
        <v>11.3</v>
      </c>
      <c r="G243" s="56" t="s">
        <v>9</v>
      </c>
      <c r="H243" s="56">
        <v>15</v>
      </c>
      <c r="I243" s="56" t="s">
        <v>16</v>
      </c>
      <c r="J243" s="76">
        <f t="shared" si="6"/>
        <v>0.75333333333333341</v>
      </c>
    </row>
    <row r="244" spans="2:10" x14ac:dyDescent="0.35">
      <c r="B244" s="59" t="s">
        <v>1329</v>
      </c>
      <c r="C244" s="56" t="s">
        <v>836</v>
      </c>
      <c r="D244" s="56" t="s">
        <v>588</v>
      </c>
      <c r="E244" s="56" t="s">
        <v>802</v>
      </c>
      <c r="F244" s="73">
        <v>34.4</v>
      </c>
      <c r="G244" s="56" t="s">
        <v>9</v>
      </c>
      <c r="H244" s="56">
        <v>16</v>
      </c>
      <c r="I244" s="56" t="s">
        <v>16</v>
      </c>
      <c r="J244" s="76">
        <f t="shared" si="6"/>
        <v>2.15</v>
      </c>
    </row>
    <row r="245" spans="2:10" x14ac:dyDescent="0.35">
      <c r="B245" s="59" t="s">
        <v>1329</v>
      </c>
      <c r="C245" s="56" t="s">
        <v>837</v>
      </c>
      <c r="D245" s="56" t="s">
        <v>447</v>
      </c>
      <c r="E245" s="56" t="s">
        <v>448</v>
      </c>
      <c r="F245" s="73">
        <v>3.27</v>
      </c>
      <c r="G245" s="56" t="s">
        <v>9</v>
      </c>
      <c r="H245" s="56">
        <v>17</v>
      </c>
      <c r="I245" s="56" t="s">
        <v>16</v>
      </c>
      <c r="J245" s="76">
        <f t="shared" si="6"/>
        <v>0.19235294117647059</v>
      </c>
    </row>
    <row r="246" spans="2:10" x14ac:dyDescent="0.35">
      <c r="B246" s="59" t="s">
        <v>1329</v>
      </c>
      <c r="C246" s="56" t="s">
        <v>838</v>
      </c>
      <c r="D246" s="56" t="s">
        <v>336</v>
      </c>
      <c r="E246" s="56" t="s">
        <v>814</v>
      </c>
      <c r="F246" s="73">
        <v>4.95</v>
      </c>
      <c r="G246" s="56" t="s">
        <v>9</v>
      </c>
      <c r="H246" s="56">
        <v>15</v>
      </c>
      <c r="I246" s="56" t="s">
        <v>16</v>
      </c>
      <c r="J246" s="76">
        <f t="shared" si="6"/>
        <v>0.33</v>
      </c>
    </row>
    <row r="247" spans="2:10" x14ac:dyDescent="0.35">
      <c r="B247" s="59" t="s">
        <v>1329</v>
      </c>
      <c r="C247" s="56" t="s">
        <v>839</v>
      </c>
      <c r="D247" s="56" t="s">
        <v>791</v>
      </c>
      <c r="E247" s="56" t="s">
        <v>840</v>
      </c>
      <c r="F247" s="73">
        <v>7.78</v>
      </c>
      <c r="G247" s="56" t="s">
        <v>9</v>
      </c>
      <c r="H247" s="56">
        <v>23</v>
      </c>
      <c r="I247" s="56" t="s">
        <v>16</v>
      </c>
      <c r="J247" s="76">
        <f t="shared" si="6"/>
        <v>0.33826086956521739</v>
      </c>
    </row>
    <row r="248" spans="2:10" x14ac:dyDescent="0.35">
      <c r="B248" s="59" t="s">
        <v>1329</v>
      </c>
      <c r="C248" s="56" t="s">
        <v>841</v>
      </c>
      <c r="D248" s="56" t="s">
        <v>336</v>
      </c>
      <c r="E248" s="56" t="s">
        <v>802</v>
      </c>
      <c r="F248" s="73">
        <v>12.5</v>
      </c>
      <c r="G248" s="56" t="s">
        <v>9</v>
      </c>
      <c r="H248" s="56">
        <v>16</v>
      </c>
      <c r="I248" s="56" t="s">
        <v>16</v>
      </c>
      <c r="J248" s="76">
        <f t="shared" si="6"/>
        <v>0.78125</v>
      </c>
    </row>
    <row r="249" spans="2:10" x14ac:dyDescent="0.35">
      <c r="B249" s="59" t="s">
        <v>1329</v>
      </c>
      <c r="C249" s="56" t="s">
        <v>842</v>
      </c>
      <c r="D249" s="56" t="s">
        <v>336</v>
      </c>
      <c r="E249" s="56" t="s">
        <v>431</v>
      </c>
      <c r="F249" s="73">
        <v>29.9</v>
      </c>
      <c r="G249" s="56" t="s">
        <v>1294</v>
      </c>
      <c r="H249" s="56">
        <v>96</v>
      </c>
      <c r="I249" s="56" t="s">
        <v>16</v>
      </c>
      <c r="J249" s="76">
        <f t="shared" si="6"/>
        <v>0.31145833333333334</v>
      </c>
    </row>
    <row r="250" spans="2:10" x14ac:dyDescent="0.35">
      <c r="B250" s="59" t="s">
        <v>1329</v>
      </c>
      <c r="C250" s="56" t="s">
        <v>843</v>
      </c>
      <c r="D250" s="56" t="s">
        <v>336</v>
      </c>
      <c r="E250" s="56" t="s">
        <v>844</v>
      </c>
      <c r="F250" s="73">
        <v>18.8</v>
      </c>
      <c r="G250" s="56" t="s">
        <v>9</v>
      </c>
      <c r="H250" s="56">
        <v>24</v>
      </c>
      <c r="I250" s="56" t="s">
        <v>16</v>
      </c>
      <c r="J250" s="76">
        <f t="shared" si="6"/>
        <v>0.78333333333333333</v>
      </c>
    </row>
    <row r="251" spans="2:10" x14ac:dyDescent="0.35">
      <c r="B251" s="59" t="s">
        <v>1329</v>
      </c>
      <c r="C251" s="56" t="s">
        <v>845</v>
      </c>
      <c r="D251" s="56" t="s">
        <v>846</v>
      </c>
      <c r="E251" s="56" t="s">
        <v>847</v>
      </c>
      <c r="F251" s="73">
        <v>89</v>
      </c>
      <c r="G251" s="56" t="s">
        <v>1294</v>
      </c>
      <c r="H251" s="56">
        <v>102</v>
      </c>
      <c r="I251" s="56" t="s">
        <v>16</v>
      </c>
      <c r="J251" s="76">
        <f t="shared" si="6"/>
        <v>0.87254901960784315</v>
      </c>
    </row>
    <row r="252" spans="2:10" x14ac:dyDescent="0.35">
      <c r="B252" s="59" t="s">
        <v>1329</v>
      </c>
      <c r="C252" s="56" t="s">
        <v>848</v>
      </c>
      <c r="D252" s="56" t="s">
        <v>336</v>
      </c>
      <c r="E252" s="56" t="s">
        <v>543</v>
      </c>
      <c r="F252" s="73">
        <v>38.6</v>
      </c>
      <c r="G252" s="56" t="s">
        <v>9</v>
      </c>
      <c r="H252" s="56">
        <v>80</v>
      </c>
      <c r="I252" s="56" t="s">
        <v>16</v>
      </c>
      <c r="J252" s="76">
        <f t="shared" si="6"/>
        <v>0.48250000000000004</v>
      </c>
    </row>
    <row r="253" spans="2:10" x14ac:dyDescent="0.35">
      <c r="B253" s="59" t="s">
        <v>1329</v>
      </c>
      <c r="C253" s="56" t="s">
        <v>849</v>
      </c>
      <c r="D253" s="56" t="s">
        <v>336</v>
      </c>
      <c r="E253" s="56" t="s">
        <v>543</v>
      </c>
      <c r="F253" s="73">
        <v>56.2</v>
      </c>
      <c r="G253" s="56" t="s">
        <v>1294</v>
      </c>
      <c r="H253" s="56">
        <v>80</v>
      </c>
      <c r="I253" s="56" t="s">
        <v>16</v>
      </c>
      <c r="J253" s="76">
        <f t="shared" si="6"/>
        <v>0.70250000000000001</v>
      </c>
    </row>
    <row r="254" spans="2:10" x14ac:dyDescent="0.35">
      <c r="B254" s="59" t="s">
        <v>1329</v>
      </c>
      <c r="C254" s="56" t="s">
        <v>850</v>
      </c>
      <c r="D254" s="56" t="s">
        <v>336</v>
      </c>
      <c r="E254" s="56" t="s">
        <v>543</v>
      </c>
      <c r="F254" s="73">
        <v>53.2</v>
      </c>
      <c r="G254" s="56" t="s">
        <v>9</v>
      </c>
      <c r="H254" s="56">
        <v>80</v>
      </c>
      <c r="I254" s="56" t="s">
        <v>16</v>
      </c>
      <c r="J254" s="76">
        <f t="shared" si="6"/>
        <v>0.66500000000000004</v>
      </c>
    </row>
    <row r="255" spans="2:10" x14ac:dyDescent="0.35">
      <c r="B255" s="59" t="s">
        <v>1329</v>
      </c>
      <c r="C255" s="56" t="s">
        <v>851</v>
      </c>
      <c r="D255" s="56" t="s">
        <v>336</v>
      </c>
      <c r="E255" s="56" t="s">
        <v>543</v>
      </c>
      <c r="F255" s="73">
        <v>46.7</v>
      </c>
      <c r="G255" s="56" t="s">
        <v>9</v>
      </c>
      <c r="H255" s="56">
        <v>80</v>
      </c>
      <c r="I255" s="56" t="s">
        <v>16</v>
      </c>
      <c r="J255" s="76">
        <f t="shared" si="6"/>
        <v>0.58374999999999999</v>
      </c>
    </row>
    <row r="256" spans="2:10" x14ac:dyDescent="0.35">
      <c r="B256" s="59" t="s">
        <v>1329</v>
      </c>
      <c r="C256" s="56" t="s">
        <v>852</v>
      </c>
      <c r="D256" s="56" t="s">
        <v>336</v>
      </c>
      <c r="E256" s="56" t="s">
        <v>853</v>
      </c>
      <c r="F256" s="73">
        <v>13</v>
      </c>
      <c r="G256" s="56" t="s">
        <v>9</v>
      </c>
      <c r="H256" s="56">
        <v>18</v>
      </c>
      <c r="I256" s="56" t="s">
        <v>16</v>
      </c>
      <c r="J256" s="76">
        <f t="shared" si="6"/>
        <v>0.72222222222222221</v>
      </c>
    </row>
    <row r="257" spans="2:10" x14ac:dyDescent="0.35">
      <c r="B257" s="59" t="s">
        <v>1329</v>
      </c>
      <c r="C257" s="56" t="s">
        <v>854</v>
      </c>
      <c r="D257" s="56" t="s">
        <v>336</v>
      </c>
      <c r="E257" s="56" t="s">
        <v>802</v>
      </c>
      <c r="F257" s="73">
        <v>6.45</v>
      </c>
      <c r="G257" s="56" t="s">
        <v>9</v>
      </c>
      <c r="H257" s="56">
        <v>16</v>
      </c>
      <c r="I257" s="56" t="s">
        <v>16</v>
      </c>
      <c r="J257" s="76">
        <f t="shared" si="6"/>
        <v>0.40312500000000001</v>
      </c>
    </row>
    <row r="258" spans="2:10" x14ac:dyDescent="0.35">
      <c r="B258" s="59" t="s">
        <v>1329</v>
      </c>
      <c r="C258" s="56" t="s">
        <v>855</v>
      </c>
      <c r="D258" s="56" t="s">
        <v>856</v>
      </c>
      <c r="E258" s="56" t="s">
        <v>799</v>
      </c>
      <c r="F258" s="73">
        <v>29.8</v>
      </c>
      <c r="G258" s="56" t="s">
        <v>9</v>
      </c>
      <c r="H258" s="56">
        <v>14</v>
      </c>
      <c r="I258" s="56" t="s">
        <v>16</v>
      </c>
      <c r="J258" s="76">
        <f t="shared" si="6"/>
        <v>2.1285714285714286</v>
      </c>
    </row>
    <row r="259" spans="2:10" x14ac:dyDescent="0.35">
      <c r="B259" s="59" t="s">
        <v>1329</v>
      </c>
      <c r="C259" s="56" t="s">
        <v>857</v>
      </c>
      <c r="D259" s="56" t="s">
        <v>336</v>
      </c>
      <c r="E259" s="56" t="s">
        <v>858</v>
      </c>
      <c r="F259" s="73">
        <v>29.3</v>
      </c>
      <c r="G259" s="56" t="s">
        <v>9</v>
      </c>
      <c r="H259" s="56">
        <v>60</v>
      </c>
      <c r="I259" s="56" t="s">
        <v>16</v>
      </c>
      <c r="J259" s="76">
        <f t="shared" si="6"/>
        <v>0.48833333333333334</v>
      </c>
    </row>
    <row r="260" spans="2:10" x14ac:dyDescent="0.35">
      <c r="B260" s="59" t="s">
        <v>1329</v>
      </c>
      <c r="C260" s="56" t="s">
        <v>859</v>
      </c>
      <c r="D260" s="56" t="s">
        <v>336</v>
      </c>
      <c r="E260" s="56" t="s">
        <v>853</v>
      </c>
      <c r="F260" s="73">
        <v>17.95</v>
      </c>
      <c r="G260" s="56" t="s">
        <v>9</v>
      </c>
      <c r="H260" s="56">
        <v>18</v>
      </c>
      <c r="I260" s="56" t="s">
        <v>16</v>
      </c>
      <c r="J260" s="76">
        <f t="shared" si="6"/>
        <v>0.99722222222222223</v>
      </c>
    </row>
    <row r="261" spans="2:10" x14ac:dyDescent="0.35">
      <c r="B261" s="59" t="s">
        <v>1329</v>
      </c>
      <c r="C261" s="56" t="s">
        <v>860</v>
      </c>
      <c r="D261" s="56" t="s">
        <v>336</v>
      </c>
      <c r="E261" s="56" t="s">
        <v>861</v>
      </c>
      <c r="F261" s="73">
        <v>6.97</v>
      </c>
      <c r="G261" s="56" t="s">
        <v>9</v>
      </c>
      <c r="H261" s="56">
        <v>20</v>
      </c>
      <c r="I261" s="56" t="s">
        <v>16</v>
      </c>
      <c r="J261" s="76">
        <f t="shared" si="6"/>
        <v>0.34849999999999998</v>
      </c>
    </row>
    <row r="262" spans="2:10" x14ac:dyDescent="0.35">
      <c r="B262" s="59" t="s">
        <v>1329</v>
      </c>
      <c r="C262" s="56" t="s">
        <v>862</v>
      </c>
      <c r="D262" s="56" t="s">
        <v>336</v>
      </c>
      <c r="E262" s="56" t="s">
        <v>863</v>
      </c>
      <c r="F262" s="73">
        <v>6.84</v>
      </c>
      <c r="G262" s="56" t="s">
        <v>9</v>
      </c>
      <c r="H262" s="56">
        <v>6</v>
      </c>
      <c r="I262" s="56" t="s">
        <v>16</v>
      </c>
      <c r="J262" s="76">
        <f t="shared" si="6"/>
        <v>1.1399999999999999</v>
      </c>
    </row>
    <row r="263" spans="2:10" s="54" customFormat="1" x14ac:dyDescent="0.35">
      <c r="B263" s="59" t="s">
        <v>1329</v>
      </c>
      <c r="C263" s="56" t="s">
        <v>864</v>
      </c>
      <c r="D263" s="56" t="s">
        <v>163</v>
      </c>
      <c r="E263" s="56" t="s">
        <v>865</v>
      </c>
      <c r="F263" s="73">
        <v>59.79</v>
      </c>
      <c r="G263" s="56" t="s">
        <v>9</v>
      </c>
      <c r="H263" s="56">
        <v>1</v>
      </c>
      <c r="I263" s="56" t="s">
        <v>16</v>
      </c>
      <c r="J263" s="76">
        <f t="shared" ref="J263" si="7">F263/H263</f>
        <v>59.79</v>
      </c>
    </row>
    <row r="264" spans="2:10" x14ac:dyDescent="0.35">
      <c r="B264" s="59" t="s">
        <v>1329</v>
      </c>
      <c r="C264" s="56" t="s">
        <v>866</v>
      </c>
      <c r="D264" s="56" t="s">
        <v>336</v>
      </c>
      <c r="E264" s="56" t="s">
        <v>863</v>
      </c>
      <c r="F264" s="73">
        <v>8.33</v>
      </c>
      <c r="G264" s="56" t="s">
        <v>9</v>
      </c>
      <c r="H264" s="56">
        <v>6</v>
      </c>
      <c r="I264" s="56" t="s">
        <v>16</v>
      </c>
      <c r="J264" s="76">
        <f t="shared" si="6"/>
        <v>1.3883333333333334</v>
      </c>
    </row>
    <row r="265" spans="2:10" x14ac:dyDescent="0.35">
      <c r="B265" s="59" t="s">
        <v>1329</v>
      </c>
      <c r="C265" s="56" t="s">
        <v>867</v>
      </c>
      <c r="D265" s="56" t="s">
        <v>336</v>
      </c>
      <c r="E265" s="56" t="s">
        <v>868</v>
      </c>
      <c r="F265" s="73">
        <v>8.85</v>
      </c>
      <c r="G265" s="56" t="s">
        <v>9</v>
      </c>
      <c r="H265" s="56">
        <v>19</v>
      </c>
      <c r="I265" s="56" t="s">
        <v>16</v>
      </c>
      <c r="J265" s="76">
        <f t="shared" si="6"/>
        <v>0.46578947368421053</v>
      </c>
    </row>
    <row r="266" spans="2:10" x14ac:dyDescent="0.35">
      <c r="B266" s="59" t="s">
        <v>1329</v>
      </c>
      <c r="C266" s="56" t="s">
        <v>869</v>
      </c>
      <c r="D266" s="56" t="s">
        <v>336</v>
      </c>
      <c r="E266" s="56" t="s">
        <v>853</v>
      </c>
      <c r="F266" s="73">
        <v>5.9</v>
      </c>
      <c r="G266" s="56" t="s">
        <v>9</v>
      </c>
      <c r="H266" s="56">
        <v>18</v>
      </c>
      <c r="I266" s="56" t="s">
        <v>16</v>
      </c>
      <c r="J266" s="76">
        <f t="shared" si="6"/>
        <v>0.32777777777777778</v>
      </c>
    </row>
    <row r="267" spans="2:10" x14ac:dyDescent="0.35">
      <c r="B267" s="59" t="s">
        <v>1329</v>
      </c>
      <c r="C267" s="56" t="s">
        <v>870</v>
      </c>
      <c r="D267" s="56" t="s">
        <v>856</v>
      </c>
      <c r="E267" s="56" t="s">
        <v>853</v>
      </c>
      <c r="F267" s="73">
        <v>26.4</v>
      </c>
      <c r="G267" s="56" t="s">
        <v>9</v>
      </c>
      <c r="H267" s="56">
        <v>18</v>
      </c>
      <c r="I267" s="56" t="s">
        <v>16</v>
      </c>
      <c r="J267" s="76">
        <f t="shared" si="6"/>
        <v>1.4666666666666666</v>
      </c>
    </row>
    <row r="268" spans="2:10" x14ac:dyDescent="0.35">
      <c r="B268" s="59" t="s">
        <v>1329</v>
      </c>
      <c r="C268" s="56" t="s">
        <v>871</v>
      </c>
      <c r="D268" s="56" t="s">
        <v>336</v>
      </c>
      <c r="E268" s="56" t="s">
        <v>872</v>
      </c>
      <c r="F268" s="73">
        <v>28.3</v>
      </c>
      <c r="G268" s="56" t="s">
        <v>9</v>
      </c>
      <c r="H268" s="56">
        <v>33</v>
      </c>
      <c r="I268" s="56" t="s">
        <v>16</v>
      </c>
      <c r="J268" s="76">
        <f t="shared" si="6"/>
        <v>0.85757575757575755</v>
      </c>
    </row>
    <row r="269" spans="2:10" ht="15" thickBot="1" x14ac:dyDescent="0.4">
      <c r="B269" s="60" t="s">
        <v>1329</v>
      </c>
      <c r="C269" s="61" t="s">
        <v>873</v>
      </c>
      <c r="D269" s="61" t="s">
        <v>336</v>
      </c>
      <c r="E269" s="61" t="s">
        <v>802</v>
      </c>
      <c r="F269" s="74">
        <v>8.6999999999999993</v>
      </c>
      <c r="G269" s="61" t="s">
        <v>9</v>
      </c>
      <c r="H269" s="61">
        <v>16</v>
      </c>
      <c r="I269" s="61" t="s">
        <v>16</v>
      </c>
      <c r="J269" s="97">
        <f t="shared" si="6"/>
        <v>0.54374999999999996</v>
      </c>
    </row>
    <row r="270" spans="2:10" x14ac:dyDescent="0.35">
      <c r="B270" s="57" t="s">
        <v>1330</v>
      </c>
      <c r="C270" s="58" t="s">
        <v>874</v>
      </c>
      <c r="D270" s="58" t="s">
        <v>336</v>
      </c>
      <c r="E270" s="58" t="s">
        <v>116</v>
      </c>
      <c r="F270" s="72">
        <v>92.5</v>
      </c>
      <c r="G270" s="58" t="s">
        <v>1294</v>
      </c>
      <c r="H270" s="58">
        <v>480</v>
      </c>
      <c r="I270" s="58" t="s">
        <v>16</v>
      </c>
      <c r="J270" s="75">
        <f t="shared" si="6"/>
        <v>0.19270833333333334</v>
      </c>
    </row>
    <row r="271" spans="2:10" x14ac:dyDescent="0.35">
      <c r="B271" s="59" t="s">
        <v>1330</v>
      </c>
      <c r="C271" s="56" t="s">
        <v>875</v>
      </c>
      <c r="D271" s="56" t="s">
        <v>876</v>
      </c>
      <c r="E271" s="56" t="s">
        <v>877</v>
      </c>
      <c r="F271" s="73">
        <v>51.8</v>
      </c>
      <c r="G271" s="56" t="s">
        <v>1294</v>
      </c>
      <c r="H271" s="56">
        <v>512</v>
      </c>
      <c r="I271" s="56" t="s">
        <v>16</v>
      </c>
      <c r="J271" s="76">
        <f t="shared" si="6"/>
        <v>0.10117187499999999</v>
      </c>
    </row>
    <row r="272" spans="2:10" x14ac:dyDescent="0.35">
      <c r="B272" s="59" t="s">
        <v>1330</v>
      </c>
      <c r="C272" s="56" t="s">
        <v>878</v>
      </c>
      <c r="D272" s="56" t="s">
        <v>879</v>
      </c>
      <c r="E272" s="56" t="s">
        <v>355</v>
      </c>
      <c r="F272" s="73">
        <v>17.100000000000001</v>
      </c>
      <c r="G272" s="56" t="s">
        <v>1294</v>
      </c>
      <c r="H272" s="56">
        <v>384</v>
      </c>
      <c r="I272" s="56" t="s">
        <v>16</v>
      </c>
      <c r="J272" s="76">
        <f t="shared" si="6"/>
        <v>4.4531250000000001E-2</v>
      </c>
    </row>
    <row r="273" spans="2:10" x14ac:dyDescent="0.35">
      <c r="B273" s="59" t="s">
        <v>1330</v>
      </c>
      <c r="C273" s="56" t="s">
        <v>880</v>
      </c>
      <c r="D273" s="56" t="s">
        <v>879</v>
      </c>
      <c r="E273" s="56" t="s">
        <v>355</v>
      </c>
      <c r="F273" s="73">
        <v>18.2</v>
      </c>
      <c r="G273" s="56" t="s">
        <v>1294</v>
      </c>
      <c r="H273" s="56">
        <v>384</v>
      </c>
      <c r="I273" s="56" t="s">
        <v>16</v>
      </c>
      <c r="J273" s="76">
        <f t="shared" si="6"/>
        <v>4.7395833333333331E-2</v>
      </c>
    </row>
    <row r="274" spans="2:10" x14ac:dyDescent="0.35">
      <c r="B274" s="59" t="s">
        <v>1330</v>
      </c>
      <c r="C274" s="56" t="s">
        <v>881</v>
      </c>
      <c r="D274" s="56" t="s">
        <v>588</v>
      </c>
      <c r="E274" s="56" t="s">
        <v>674</v>
      </c>
      <c r="F274" s="73">
        <v>46.3</v>
      </c>
      <c r="G274" s="56" t="s">
        <v>1294</v>
      </c>
      <c r="H274" s="56">
        <v>128</v>
      </c>
      <c r="I274" s="56" t="s">
        <v>16</v>
      </c>
      <c r="J274" s="76">
        <f t="shared" si="6"/>
        <v>0.36171874999999998</v>
      </c>
    </row>
    <row r="275" spans="2:10" x14ac:dyDescent="0.35">
      <c r="B275" s="59" t="s">
        <v>1330</v>
      </c>
      <c r="C275" s="56" t="s">
        <v>882</v>
      </c>
      <c r="D275" s="56" t="s">
        <v>336</v>
      </c>
      <c r="E275" s="56" t="s">
        <v>459</v>
      </c>
      <c r="F275" s="73">
        <v>31.5</v>
      </c>
      <c r="G275" s="56" t="s">
        <v>1294</v>
      </c>
      <c r="H275" s="56">
        <v>800</v>
      </c>
      <c r="I275" s="56" t="s">
        <v>16</v>
      </c>
      <c r="J275" s="76">
        <f>F275/H275</f>
        <v>3.9375E-2</v>
      </c>
    </row>
    <row r="276" spans="2:10" x14ac:dyDescent="0.35">
      <c r="B276" s="59" t="s">
        <v>1330</v>
      </c>
      <c r="C276" s="56" t="s">
        <v>883</v>
      </c>
      <c r="D276" s="56" t="s">
        <v>336</v>
      </c>
      <c r="E276" s="56" t="s">
        <v>161</v>
      </c>
      <c r="F276" s="73">
        <v>44.1</v>
      </c>
      <c r="G276" s="56" t="s">
        <v>1294</v>
      </c>
      <c r="H276" s="56">
        <v>512</v>
      </c>
      <c r="I276" s="56" t="s">
        <v>16</v>
      </c>
      <c r="J276" s="76">
        <f t="shared" si="6"/>
        <v>8.6132812500000003E-2</v>
      </c>
    </row>
    <row r="277" spans="2:10" x14ac:dyDescent="0.35">
      <c r="B277" s="59" t="s">
        <v>1330</v>
      </c>
      <c r="C277" s="56" t="s">
        <v>884</v>
      </c>
      <c r="D277" s="56" t="s">
        <v>885</v>
      </c>
      <c r="E277" s="56" t="s">
        <v>161</v>
      </c>
      <c r="F277" s="73">
        <v>197</v>
      </c>
      <c r="G277" s="56" t="s">
        <v>1294</v>
      </c>
      <c r="H277" s="56">
        <v>512</v>
      </c>
      <c r="I277" s="56" t="s">
        <v>16</v>
      </c>
      <c r="J277" s="76">
        <f t="shared" si="6"/>
        <v>0.384765625</v>
      </c>
    </row>
    <row r="278" spans="2:10" ht="15" thickBot="1" x14ac:dyDescent="0.4">
      <c r="B278" s="60" t="s">
        <v>1330</v>
      </c>
      <c r="C278" s="61" t="s">
        <v>886</v>
      </c>
      <c r="D278" s="61" t="s">
        <v>887</v>
      </c>
      <c r="E278" s="61" t="s">
        <v>161</v>
      </c>
      <c r="F278" s="74">
        <v>37.700000000000003</v>
      </c>
      <c r="G278" s="61" t="s">
        <v>1294</v>
      </c>
      <c r="H278" s="61">
        <v>512</v>
      </c>
      <c r="I278" s="61" t="s">
        <v>16</v>
      </c>
      <c r="J278" s="97">
        <f t="shared" si="6"/>
        <v>7.3632812500000006E-2</v>
      </c>
    </row>
    <row r="279" spans="2:10" x14ac:dyDescent="0.35">
      <c r="B279" s="57" t="s">
        <v>1331</v>
      </c>
      <c r="C279" s="58" t="s">
        <v>888</v>
      </c>
      <c r="D279" s="58" t="s">
        <v>545</v>
      </c>
      <c r="E279" s="58" t="s">
        <v>459</v>
      </c>
      <c r="F279" s="72">
        <v>18.100000000000001</v>
      </c>
      <c r="G279" s="58" t="s">
        <v>1294</v>
      </c>
      <c r="H279" s="58">
        <v>800</v>
      </c>
      <c r="I279" s="58" t="s">
        <v>16</v>
      </c>
      <c r="J279" s="75">
        <f t="shared" si="6"/>
        <v>2.2625000000000003E-2</v>
      </c>
    </row>
    <row r="280" spans="2:10" ht="15" thickBot="1" x14ac:dyDescent="0.4">
      <c r="B280" s="60" t="s">
        <v>1331</v>
      </c>
      <c r="C280" s="61" t="s">
        <v>889</v>
      </c>
      <c r="D280" s="61" t="s">
        <v>890</v>
      </c>
      <c r="E280" s="61" t="s">
        <v>177</v>
      </c>
      <c r="F280" s="74">
        <v>101.65</v>
      </c>
      <c r="G280" s="61" t="s">
        <v>1294</v>
      </c>
      <c r="H280" s="61">
        <v>192</v>
      </c>
      <c r="I280" s="61" t="s">
        <v>16</v>
      </c>
      <c r="J280" s="97">
        <f t="shared" si="6"/>
        <v>0.52942708333333333</v>
      </c>
    </row>
    <row r="281" spans="2:10" x14ac:dyDescent="0.35">
      <c r="B281" s="57" t="s">
        <v>1332</v>
      </c>
      <c r="C281" s="58" t="s">
        <v>891</v>
      </c>
      <c r="D281" s="58" t="s">
        <v>276</v>
      </c>
      <c r="E281" s="58" t="s">
        <v>161</v>
      </c>
      <c r="F281" s="72">
        <v>22.1</v>
      </c>
      <c r="G281" s="58" t="s">
        <v>1294</v>
      </c>
      <c r="H281" s="58">
        <v>512</v>
      </c>
      <c r="I281" s="58" t="s">
        <v>16</v>
      </c>
      <c r="J281" s="75">
        <f t="shared" si="6"/>
        <v>4.3164062500000003E-2</v>
      </c>
    </row>
    <row r="282" spans="2:10" x14ac:dyDescent="0.35">
      <c r="B282" s="59" t="s">
        <v>1332</v>
      </c>
      <c r="C282" s="56" t="s">
        <v>892</v>
      </c>
      <c r="D282" s="56" t="s">
        <v>893</v>
      </c>
      <c r="E282" s="56" t="s">
        <v>894</v>
      </c>
      <c r="F282" s="73">
        <v>49.1</v>
      </c>
      <c r="G282" s="56" t="s">
        <v>1294</v>
      </c>
      <c r="H282" s="56">
        <v>338</v>
      </c>
      <c r="I282" s="56" t="s">
        <v>16</v>
      </c>
      <c r="J282" s="76">
        <f t="shared" ref="J282:J293" si="8">F282/H282</f>
        <v>0.14526627218934912</v>
      </c>
    </row>
    <row r="283" spans="2:10" x14ac:dyDescent="0.35">
      <c r="B283" s="59" t="s">
        <v>1332</v>
      </c>
      <c r="C283" s="56" t="s">
        <v>895</v>
      </c>
      <c r="D283" s="56" t="s">
        <v>497</v>
      </c>
      <c r="E283" s="56" t="s">
        <v>894</v>
      </c>
      <c r="F283" s="73">
        <v>42.4</v>
      </c>
      <c r="G283" s="56" t="s">
        <v>1294</v>
      </c>
      <c r="H283" s="56">
        <v>338</v>
      </c>
      <c r="I283" s="56" t="s">
        <v>16</v>
      </c>
      <c r="J283" s="76">
        <f t="shared" si="8"/>
        <v>0.12544378698224851</v>
      </c>
    </row>
    <row r="284" spans="2:10" x14ac:dyDescent="0.35">
      <c r="B284" s="59" t="s">
        <v>1332</v>
      </c>
      <c r="C284" s="56" t="s">
        <v>896</v>
      </c>
      <c r="D284" s="56" t="s">
        <v>510</v>
      </c>
      <c r="E284" s="56" t="s">
        <v>894</v>
      </c>
      <c r="F284" s="73">
        <v>32.9</v>
      </c>
      <c r="G284" s="56" t="s">
        <v>1294</v>
      </c>
      <c r="H284" s="56">
        <v>338</v>
      </c>
      <c r="I284" s="56" t="s">
        <v>16</v>
      </c>
      <c r="J284" s="76">
        <f t="shared" si="8"/>
        <v>9.733727810650887E-2</v>
      </c>
    </row>
    <row r="285" spans="2:10" x14ac:dyDescent="0.35">
      <c r="B285" s="59" t="s">
        <v>1332</v>
      </c>
      <c r="C285" s="56" t="s">
        <v>897</v>
      </c>
      <c r="D285" s="56" t="s">
        <v>336</v>
      </c>
      <c r="E285" s="56" t="s">
        <v>161</v>
      </c>
      <c r="F285" s="73">
        <v>16.399999999999999</v>
      </c>
      <c r="G285" s="56" t="s">
        <v>1294</v>
      </c>
      <c r="H285" s="56">
        <v>512</v>
      </c>
      <c r="I285" s="56" t="s">
        <v>16</v>
      </c>
      <c r="J285" s="76">
        <f t="shared" si="8"/>
        <v>3.2031249999999997E-2</v>
      </c>
    </row>
    <row r="286" spans="2:10" x14ac:dyDescent="0.35">
      <c r="B286" s="59" t="s">
        <v>1332</v>
      </c>
      <c r="C286" s="56" t="s">
        <v>898</v>
      </c>
      <c r="D286" s="56" t="s">
        <v>899</v>
      </c>
      <c r="E286" s="56" t="s">
        <v>161</v>
      </c>
      <c r="F286" s="73">
        <v>33.200000000000003</v>
      </c>
      <c r="G286" s="56" t="s">
        <v>1294</v>
      </c>
      <c r="H286" s="56">
        <v>512</v>
      </c>
      <c r="I286" s="56" t="s">
        <v>16</v>
      </c>
      <c r="J286" s="76">
        <f t="shared" si="8"/>
        <v>6.4843750000000006E-2</v>
      </c>
    </row>
    <row r="287" spans="2:10" x14ac:dyDescent="0.35">
      <c r="B287" s="59" t="s">
        <v>1332</v>
      </c>
      <c r="C287" s="56" t="s">
        <v>900</v>
      </c>
      <c r="D287" s="56" t="s">
        <v>901</v>
      </c>
      <c r="E287" s="56" t="s">
        <v>902</v>
      </c>
      <c r="F287" s="73">
        <v>43.08</v>
      </c>
      <c r="G287" s="56" t="s">
        <v>1294</v>
      </c>
      <c r="H287" s="56">
        <v>201</v>
      </c>
      <c r="I287" s="56" t="s">
        <v>16</v>
      </c>
      <c r="J287" s="76">
        <f t="shared" si="8"/>
        <v>0.21432835820895521</v>
      </c>
    </row>
    <row r="288" spans="2:10" x14ac:dyDescent="0.35">
      <c r="B288" s="59" t="s">
        <v>1332</v>
      </c>
      <c r="C288" s="56" t="s">
        <v>903</v>
      </c>
      <c r="D288" s="56" t="s">
        <v>904</v>
      </c>
      <c r="E288" s="56" t="s">
        <v>161</v>
      </c>
      <c r="F288" s="73">
        <v>22</v>
      </c>
      <c r="G288" s="56" t="s">
        <v>1294</v>
      </c>
      <c r="H288" s="56">
        <v>512</v>
      </c>
      <c r="I288" s="56" t="s">
        <v>16</v>
      </c>
      <c r="J288" s="76">
        <f t="shared" si="8"/>
        <v>4.296875E-2</v>
      </c>
    </row>
    <row r="289" spans="2:10" x14ac:dyDescent="0.35">
      <c r="B289" s="59" t="s">
        <v>1332</v>
      </c>
      <c r="C289" s="56" t="s">
        <v>905</v>
      </c>
      <c r="D289" s="56" t="s">
        <v>904</v>
      </c>
      <c r="E289" s="56" t="s">
        <v>161</v>
      </c>
      <c r="F289" s="73">
        <v>20.6</v>
      </c>
      <c r="G289" s="56" t="s">
        <v>1294</v>
      </c>
      <c r="H289" s="56">
        <v>512</v>
      </c>
      <c r="I289" s="56" t="s">
        <v>16</v>
      </c>
      <c r="J289" s="76">
        <f t="shared" si="8"/>
        <v>4.0234375000000003E-2</v>
      </c>
    </row>
    <row r="290" spans="2:10" ht="15" thickBot="1" x14ac:dyDescent="0.4">
      <c r="B290" s="60" t="s">
        <v>1332</v>
      </c>
      <c r="C290" s="61" t="s">
        <v>906</v>
      </c>
      <c r="D290" s="61" t="s">
        <v>545</v>
      </c>
      <c r="E290" s="61" t="s">
        <v>907</v>
      </c>
      <c r="F290" s="74">
        <v>69.3</v>
      </c>
      <c r="G290" s="61" t="s">
        <v>1294</v>
      </c>
      <c r="H290" s="61">
        <v>360</v>
      </c>
      <c r="I290" s="61" t="s">
        <v>16</v>
      </c>
      <c r="J290" s="97">
        <f t="shared" si="8"/>
        <v>0.1925</v>
      </c>
    </row>
    <row r="291" spans="2:10" x14ac:dyDescent="0.35">
      <c r="B291" s="57" t="s">
        <v>1333</v>
      </c>
      <c r="C291" s="58" t="s">
        <v>908</v>
      </c>
      <c r="D291" s="58" t="s">
        <v>152</v>
      </c>
      <c r="E291" s="58" t="s">
        <v>909</v>
      </c>
      <c r="F291" s="72">
        <v>8.9600000000000009</v>
      </c>
      <c r="G291" s="58" t="s">
        <v>9</v>
      </c>
      <c r="H291" s="58">
        <v>128</v>
      </c>
      <c r="I291" s="58" t="s">
        <v>16</v>
      </c>
      <c r="J291" s="75">
        <f t="shared" si="8"/>
        <v>7.0000000000000007E-2</v>
      </c>
    </row>
    <row r="292" spans="2:10" s="54" customFormat="1" x14ac:dyDescent="0.35">
      <c r="B292" s="57" t="s">
        <v>1333</v>
      </c>
      <c r="C292" s="58" t="s">
        <v>910</v>
      </c>
      <c r="D292" s="58" t="s">
        <v>911</v>
      </c>
      <c r="E292" s="58" t="s">
        <v>912</v>
      </c>
      <c r="F292" s="72">
        <v>19.989999999999998</v>
      </c>
      <c r="G292" s="58" t="s">
        <v>9</v>
      </c>
      <c r="H292" s="58">
        <v>169</v>
      </c>
      <c r="I292" s="58" t="s">
        <v>16</v>
      </c>
      <c r="J292" s="75">
        <f t="shared" ref="J292" si="9">F292/H292</f>
        <v>0.11828402366863905</v>
      </c>
    </row>
    <row r="293" spans="2:10" x14ac:dyDescent="0.35">
      <c r="B293" s="59" t="s">
        <v>1333</v>
      </c>
      <c r="C293" s="56" t="s">
        <v>913</v>
      </c>
      <c r="D293" s="56" t="s">
        <v>336</v>
      </c>
      <c r="E293" s="56" t="s">
        <v>161</v>
      </c>
      <c r="F293" s="73">
        <v>34.549999999999997</v>
      </c>
      <c r="G293" s="56" t="s">
        <v>1294</v>
      </c>
      <c r="H293" s="56">
        <v>512</v>
      </c>
      <c r="I293" s="56" t="s">
        <v>16</v>
      </c>
      <c r="J293" s="76">
        <f t="shared" si="8"/>
        <v>6.7480468749999994E-2</v>
      </c>
    </row>
    <row r="294" spans="2:10" ht="15" thickBot="1" x14ac:dyDescent="0.4">
      <c r="B294" s="60" t="s">
        <v>1333</v>
      </c>
      <c r="C294" s="61" t="s">
        <v>914</v>
      </c>
      <c r="D294" s="61" t="s">
        <v>915</v>
      </c>
      <c r="E294" s="61" t="s">
        <v>161</v>
      </c>
      <c r="F294" s="74">
        <v>38.200000000000003</v>
      </c>
      <c r="G294" s="61" t="s">
        <v>1294</v>
      </c>
      <c r="H294" s="61">
        <v>512</v>
      </c>
      <c r="I294" s="61" t="s">
        <v>16</v>
      </c>
      <c r="J294" s="97">
        <f>F294/H294</f>
        <v>7.4609375000000006E-2</v>
      </c>
    </row>
    <row r="295" spans="2:10" s="54" customFormat="1" x14ac:dyDescent="0.35">
      <c r="B295" s="57" t="s">
        <v>1309</v>
      </c>
      <c r="C295" s="58" t="s">
        <v>916</v>
      </c>
      <c r="D295" s="58" t="s">
        <v>917</v>
      </c>
      <c r="E295" s="58" t="s">
        <v>918</v>
      </c>
      <c r="F295" s="72">
        <v>59.75</v>
      </c>
      <c r="G295" s="58" t="s">
        <v>1294</v>
      </c>
      <c r="H295" s="58">
        <f>4*63</f>
        <v>252</v>
      </c>
      <c r="I295" s="58" t="s">
        <v>16</v>
      </c>
      <c r="J295" s="75">
        <f>F295/H295</f>
        <v>0.23710317460317459</v>
      </c>
    </row>
    <row r="296" spans="2:10" s="54" customFormat="1" x14ac:dyDescent="0.35">
      <c r="B296" s="57" t="s">
        <v>1309</v>
      </c>
      <c r="C296" s="58" t="s">
        <v>919</v>
      </c>
      <c r="D296" s="58" t="s">
        <v>163</v>
      </c>
      <c r="E296" s="58" t="s">
        <v>920</v>
      </c>
      <c r="F296" s="72">
        <v>11.21</v>
      </c>
      <c r="G296" s="58" t="s">
        <v>9</v>
      </c>
      <c r="H296" s="58">
        <v>128</v>
      </c>
      <c r="I296" s="58" t="s">
        <v>16</v>
      </c>
      <c r="J296" s="75">
        <f>F296/H296</f>
        <v>8.7578125000000007E-2</v>
      </c>
    </row>
    <row r="297" spans="2:10" x14ac:dyDescent="0.35">
      <c r="B297" s="59" t="s">
        <v>1309</v>
      </c>
      <c r="C297" s="56" t="s">
        <v>921</v>
      </c>
      <c r="D297" s="56"/>
      <c r="E297" s="56" t="s">
        <v>459</v>
      </c>
      <c r="F297" s="73">
        <v>0.9</v>
      </c>
      <c r="G297" s="56"/>
      <c r="H297" s="56">
        <v>800</v>
      </c>
      <c r="I297" s="56" t="s">
        <v>16</v>
      </c>
      <c r="J297" s="76">
        <f t="shared" ref="J297:J315" si="10">F297/H297</f>
        <v>1.1250000000000001E-3</v>
      </c>
    </row>
    <row r="298" spans="2:10" x14ac:dyDescent="0.35">
      <c r="B298" s="59" t="s">
        <v>1309</v>
      </c>
      <c r="C298" s="56" t="s">
        <v>922</v>
      </c>
      <c r="D298" s="56"/>
      <c r="E298" s="56"/>
      <c r="F298" s="73">
        <v>4.99</v>
      </c>
      <c r="G298" s="56" t="s">
        <v>1299</v>
      </c>
      <c r="H298" s="56">
        <v>16</v>
      </c>
      <c r="I298" s="56" t="s">
        <v>16</v>
      </c>
      <c r="J298" s="76">
        <f t="shared" si="10"/>
        <v>0.31187500000000001</v>
      </c>
    </row>
    <row r="299" spans="2:10" x14ac:dyDescent="0.35">
      <c r="B299" s="59" t="s">
        <v>1309</v>
      </c>
      <c r="C299" s="56" t="s">
        <v>923</v>
      </c>
      <c r="D299" s="56" t="s">
        <v>924</v>
      </c>
      <c r="E299" s="56" t="s">
        <v>925</v>
      </c>
      <c r="F299" s="73">
        <v>119</v>
      </c>
      <c r="G299" s="56"/>
      <c r="H299" s="56">
        <f>50*10</f>
        <v>500</v>
      </c>
      <c r="I299" s="56" t="s">
        <v>9</v>
      </c>
      <c r="J299" s="99">
        <f t="shared" si="10"/>
        <v>0.23799999999999999</v>
      </c>
    </row>
    <row r="300" spans="2:10" x14ac:dyDescent="0.35">
      <c r="B300" s="59" t="s">
        <v>1309</v>
      </c>
      <c r="C300" s="56" t="s">
        <v>926</v>
      </c>
      <c r="D300" s="56" t="s">
        <v>927</v>
      </c>
      <c r="E300" s="56" t="s">
        <v>543</v>
      </c>
      <c r="F300" s="73" t="s">
        <v>110</v>
      </c>
      <c r="G300" s="56"/>
      <c r="H300" s="56">
        <f>5*16</f>
        <v>80</v>
      </c>
      <c r="I300" s="56" t="s">
        <v>16</v>
      </c>
      <c r="J300" s="99" t="e">
        <f t="shared" si="10"/>
        <v>#VALUE!</v>
      </c>
    </row>
    <row r="301" spans="2:10" x14ac:dyDescent="0.35">
      <c r="B301" s="59" t="s">
        <v>1309</v>
      </c>
      <c r="C301" s="56" t="s">
        <v>928</v>
      </c>
      <c r="D301" s="56" t="s">
        <v>929</v>
      </c>
      <c r="E301" s="56" t="s">
        <v>930</v>
      </c>
      <c r="F301" s="73">
        <v>18.5</v>
      </c>
      <c r="G301" s="56" t="s">
        <v>1294</v>
      </c>
      <c r="H301" s="56">
        <v>200</v>
      </c>
      <c r="I301" s="56" t="s">
        <v>9</v>
      </c>
      <c r="J301" s="76">
        <f t="shared" si="10"/>
        <v>9.2499999999999999E-2</v>
      </c>
    </row>
    <row r="302" spans="2:10" x14ac:dyDescent="0.35">
      <c r="B302" s="59" t="s">
        <v>1309</v>
      </c>
      <c r="C302" s="56" t="s">
        <v>931</v>
      </c>
      <c r="D302" s="56" t="s">
        <v>932</v>
      </c>
      <c r="E302" s="56" t="s">
        <v>353</v>
      </c>
      <c r="F302" s="73">
        <v>53.08</v>
      </c>
      <c r="G302" s="56" t="s">
        <v>1294</v>
      </c>
      <c r="H302" s="56">
        <f>10*2.2*16</f>
        <v>352</v>
      </c>
      <c r="I302" s="56" t="s">
        <v>16</v>
      </c>
      <c r="J302" s="76">
        <f t="shared" si="10"/>
        <v>0.15079545454545454</v>
      </c>
    </row>
    <row r="303" spans="2:10" x14ac:dyDescent="0.35">
      <c r="B303" s="59" t="s">
        <v>1309</v>
      </c>
      <c r="C303" s="56" t="s">
        <v>933</v>
      </c>
      <c r="D303" s="56" t="s">
        <v>152</v>
      </c>
      <c r="E303" s="56" t="s">
        <v>934</v>
      </c>
      <c r="F303" s="73">
        <v>175.99</v>
      </c>
      <c r="G303" s="56" t="s">
        <v>1294</v>
      </c>
      <c r="H303" s="56"/>
      <c r="I303" s="56"/>
      <c r="J303" s="99" t="e">
        <f t="shared" si="10"/>
        <v>#DIV/0!</v>
      </c>
    </row>
    <row r="304" spans="2:10" x14ac:dyDescent="0.35">
      <c r="B304" s="59" t="s">
        <v>1309</v>
      </c>
      <c r="C304" s="56" t="s">
        <v>935</v>
      </c>
      <c r="D304" s="56" t="s">
        <v>545</v>
      </c>
      <c r="E304" s="56" t="s">
        <v>543</v>
      </c>
      <c r="F304" s="73">
        <v>32.36</v>
      </c>
      <c r="G304" s="56" t="s">
        <v>1294</v>
      </c>
      <c r="H304" s="56">
        <v>80</v>
      </c>
      <c r="I304" s="56" t="s">
        <v>465</v>
      </c>
      <c r="J304" s="76">
        <f t="shared" si="10"/>
        <v>0.40449999999999997</v>
      </c>
    </row>
    <row r="305" spans="2:10" s="54" customFormat="1" x14ac:dyDescent="0.35">
      <c r="B305" s="59" t="s">
        <v>1309</v>
      </c>
      <c r="C305" s="56" t="s">
        <v>936</v>
      </c>
      <c r="D305" s="56" t="s">
        <v>163</v>
      </c>
      <c r="E305" s="56" t="s">
        <v>471</v>
      </c>
      <c r="F305" s="73">
        <v>116.84</v>
      </c>
      <c r="G305" s="56" t="s">
        <v>1294</v>
      </c>
      <c r="H305" s="56">
        <f>25*16</f>
        <v>400</v>
      </c>
      <c r="I305" s="56" t="s">
        <v>16</v>
      </c>
      <c r="J305" s="76">
        <f t="shared" si="10"/>
        <v>0.29210000000000003</v>
      </c>
    </row>
    <row r="306" spans="2:10" x14ac:dyDescent="0.35">
      <c r="B306" s="59" t="s">
        <v>1309</v>
      </c>
      <c r="C306" s="56" t="s">
        <v>937</v>
      </c>
      <c r="D306" s="56" t="s">
        <v>152</v>
      </c>
      <c r="E306" s="56" t="s">
        <v>152</v>
      </c>
      <c r="F306" s="73">
        <v>59.99</v>
      </c>
      <c r="G306" s="56" t="s">
        <v>9</v>
      </c>
      <c r="H306" s="56"/>
      <c r="I306" s="56"/>
      <c r="J306" s="99" t="e">
        <f t="shared" si="10"/>
        <v>#DIV/0!</v>
      </c>
    </row>
    <row r="307" spans="2:10" x14ac:dyDescent="0.35">
      <c r="B307" s="59" t="s">
        <v>1309</v>
      </c>
      <c r="C307" s="56" t="s">
        <v>938</v>
      </c>
      <c r="D307" s="56" t="s">
        <v>447</v>
      </c>
      <c r="E307" s="56" t="s">
        <v>427</v>
      </c>
      <c r="F307" s="73">
        <v>21.33</v>
      </c>
      <c r="G307" s="56" t="s">
        <v>1294</v>
      </c>
      <c r="H307" s="56"/>
      <c r="I307" s="56"/>
      <c r="J307" s="99" t="e">
        <f t="shared" si="10"/>
        <v>#DIV/0!</v>
      </c>
    </row>
    <row r="308" spans="2:10" x14ac:dyDescent="0.35">
      <c r="B308" s="59" t="s">
        <v>1309</v>
      </c>
      <c r="C308" s="56" t="s">
        <v>939</v>
      </c>
      <c r="D308" s="56" t="s">
        <v>414</v>
      </c>
      <c r="E308" s="56" t="s">
        <v>93</v>
      </c>
      <c r="F308" s="73">
        <v>19.46</v>
      </c>
      <c r="G308" s="56" t="s">
        <v>1294</v>
      </c>
      <c r="H308" s="56">
        <v>160</v>
      </c>
      <c r="I308" s="56" t="s">
        <v>16</v>
      </c>
      <c r="J308" s="76">
        <f t="shared" si="10"/>
        <v>0.12162500000000001</v>
      </c>
    </row>
    <row r="309" spans="2:10" x14ac:dyDescent="0.35">
      <c r="B309" s="59" t="s">
        <v>1309</v>
      </c>
      <c r="C309" s="56" t="s">
        <v>940</v>
      </c>
      <c r="D309" s="56" t="s">
        <v>941</v>
      </c>
      <c r="E309" s="56" t="s">
        <v>161</v>
      </c>
      <c r="F309" s="73">
        <v>42.26</v>
      </c>
      <c r="G309" s="56" t="s">
        <v>1294</v>
      </c>
      <c r="H309" s="56">
        <v>512</v>
      </c>
      <c r="I309" s="56" t="s">
        <v>16</v>
      </c>
      <c r="J309" s="76">
        <f t="shared" si="10"/>
        <v>8.2539062499999996E-2</v>
      </c>
    </row>
    <row r="310" spans="2:10" x14ac:dyDescent="0.35">
      <c r="B310" s="59" t="s">
        <v>1309</v>
      </c>
      <c r="C310" s="56" t="s">
        <v>942</v>
      </c>
      <c r="D310" s="56" t="s">
        <v>545</v>
      </c>
      <c r="E310" s="56" t="s">
        <v>161</v>
      </c>
      <c r="F310" s="73">
        <v>60.25</v>
      </c>
      <c r="G310" s="56" t="s">
        <v>1294</v>
      </c>
      <c r="H310" s="56">
        <v>512</v>
      </c>
      <c r="I310" s="56" t="s">
        <v>16</v>
      </c>
      <c r="J310" s="76">
        <f t="shared" si="10"/>
        <v>0.11767578125</v>
      </c>
    </row>
    <row r="311" spans="2:10" x14ac:dyDescent="0.35">
      <c r="B311" s="59" t="s">
        <v>1309</v>
      </c>
      <c r="C311" s="56" t="s">
        <v>943</v>
      </c>
      <c r="D311" s="56" t="s">
        <v>944</v>
      </c>
      <c r="E311" s="56" t="s">
        <v>152</v>
      </c>
      <c r="F311" s="73">
        <v>15.99</v>
      </c>
      <c r="G311" s="56" t="s">
        <v>1294</v>
      </c>
      <c r="H311" s="56"/>
      <c r="I311" s="56"/>
      <c r="J311" s="99" t="e">
        <f t="shared" si="10"/>
        <v>#DIV/0!</v>
      </c>
    </row>
    <row r="312" spans="2:10" x14ac:dyDescent="0.35">
      <c r="B312" s="59" t="s">
        <v>1309</v>
      </c>
      <c r="C312" s="56" t="s">
        <v>945</v>
      </c>
      <c r="D312" s="56" t="s">
        <v>946</v>
      </c>
      <c r="E312" s="56" t="s">
        <v>920</v>
      </c>
      <c r="F312" s="73">
        <v>72.989999999999995</v>
      </c>
      <c r="G312" s="56" t="s">
        <v>1294</v>
      </c>
      <c r="H312" s="56">
        <v>128</v>
      </c>
      <c r="I312" s="56" t="s">
        <v>16</v>
      </c>
      <c r="J312" s="76">
        <f t="shared" si="10"/>
        <v>0.57023437499999996</v>
      </c>
    </row>
    <row r="313" spans="2:10" x14ac:dyDescent="0.35">
      <c r="B313" s="59" t="s">
        <v>1309</v>
      </c>
      <c r="C313" s="56" t="s">
        <v>947</v>
      </c>
      <c r="D313" s="56" t="s">
        <v>948</v>
      </c>
      <c r="E313" s="56" t="s">
        <v>152</v>
      </c>
      <c r="F313" s="73">
        <v>19.989999999999998</v>
      </c>
      <c r="G313" s="56" t="s">
        <v>9</v>
      </c>
      <c r="H313" s="56"/>
      <c r="I313" s="56"/>
      <c r="J313" s="76" t="e">
        <f t="shared" si="10"/>
        <v>#DIV/0!</v>
      </c>
    </row>
    <row r="314" spans="2:10" x14ac:dyDescent="0.35">
      <c r="B314" s="59" t="s">
        <v>1309</v>
      </c>
      <c r="C314" s="56" t="s">
        <v>949</v>
      </c>
      <c r="D314" s="56" t="s">
        <v>447</v>
      </c>
      <c r="E314" s="56" t="s">
        <v>448</v>
      </c>
      <c r="F314" s="73">
        <v>16.98</v>
      </c>
      <c r="G314" s="56" t="s">
        <v>1294</v>
      </c>
      <c r="H314" s="56"/>
      <c r="I314" s="56"/>
      <c r="J314" s="76" t="e">
        <f t="shared" si="10"/>
        <v>#DIV/0!</v>
      </c>
    </row>
    <row r="315" spans="2:10" x14ac:dyDescent="0.35">
      <c r="B315" s="59" t="s">
        <v>1309</v>
      </c>
      <c r="C315" s="56" t="s">
        <v>950</v>
      </c>
      <c r="D315" s="56" t="s">
        <v>11</v>
      </c>
      <c r="E315" s="56" t="s">
        <v>951</v>
      </c>
      <c r="F315" s="73">
        <v>29.86</v>
      </c>
      <c r="G315" s="56" t="s">
        <v>1294</v>
      </c>
      <c r="H315" s="56">
        <v>80</v>
      </c>
      <c r="I315" s="56" t="s">
        <v>16</v>
      </c>
      <c r="J315" s="76">
        <f t="shared" si="10"/>
        <v>0.37324999999999997</v>
      </c>
    </row>
    <row r="316" spans="2:10" ht="15" thickBot="1" x14ac:dyDescent="0.4">
      <c r="B316" s="60" t="s">
        <v>1309</v>
      </c>
      <c r="C316" s="51" t="s">
        <v>952</v>
      </c>
      <c r="D316" s="61"/>
      <c r="E316" s="61"/>
      <c r="F316" s="74"/>
      <c r="G316" s="61"/>
      <c r="H316" s="61"/>
      <c r="I316" s="61" t="s">
        <v>9</v>
      </c>
      <c r="J316" s="97">
        <v>7.0000000000000007E-2</v>
      </c>
    </row>
    <row r="317" spans="2:10" x14ac:dyDescent="0.35">
      <c r="B317" s="54"/>
      <c r="C317" s="102"/>
      <c r="D317" s="54"/>
      <c r="E317" s="54"/>
      <c r="G317" s="54"/>
      <c r="H317" s="54"/>
      <c r="I317" s="54"/>
    </row>
  </sheetData>
  <sortState xmlns:xlrd2="http://schemas.microsoft.com/office/spreadsheetml/2017/richdata2" ref="B2:J294">
    <sortCondition ref="B2:B294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B1:P106"/>
  <sheetViews>
    <sheetView topLeftCell="B87" zoomScale="85" zoomScaleNormal="85" workbookViewId="0">
      <selection activeCell="C1" sqref="C1:L106"/>
    </sheetView>
  </sheetViews>
  <sheetFormatPr defaultRowHeight="14.5" x14ac:dyDescent="0.35"/>
  <cols>
    <col min="3" max="3" width="89" customWidth="1"/>
    <col min="4" max="4" width="29.81640625" customWidth="1"/>
    <col min="6" max="6" width="9.1796875" style="44"/>
    <col min="7" max="7" width="3.453125" customWidth="1"/>
    <col min="9" max="9" width="9.1796875" style="43"/>
    <col min="10" max="10" width="9.1796875" style="2"/>
    <col min="12" max="12" width="9.1796875" style="44"/>
  </cols>
  <sheetData>
    <row r="1" spans="2:12" ht="15" thickBot="1" x14ac:dyDescent="0.4">
      <c r="B1" s="55" t="s">
        <v>1291</v>
      </c>
      <c r="C1" s="55" t="s">
        <v>0</v>
      </c>
      <c r="D1" s="55" t="s">
        <v>1</v>
      </c>
      <c r="E1" s="55" t="s">
        <v>2</v>
      </c>
      <c r="F1" s="71" t="s">
        <v>1297</v>
      </c>
      <c r="G1" s="55"/>
      <c r="H1" s="55" t="s">
        <v>1292</v>
      </c>
      <c r="I1" s="68" t="s">
        <v>1334</v>
      </c>
      <c r="J1" s="55" t="s">
        <v>1335</v>
      </c>
      <c r="K1" s="55" t="s">
        <v>4</v>
      </c>
      <c r="L1" s="71" t="s">
        <v>5</v>
      </c>
    </row>
    <row r="2" spans="2:12" x14ac:dyDescent="0.35">
      <c r="B2" s="57" t="s">
        <v>1336</v>
      </c>
      <c r="C2" s="58" t="s">
        <v>953</v>
      </c>
      <c r="D2" s="58" t="s">
        <v>954</v>
      </c>
      <c r="E2" s="58" t="s">
        <v>14</v>
      </c>
      <c r="F2" s="72">
        <v>47.06</v>
      </c>
      <c r="G2" s="58" t="s">
        <v>1294</v>
      </c>
      <c r="H2" s="58">
        <f>15*16</f>
        <v>240</v>
      </c>
      <c r="I2" s="67">
        <v>0.93</v>
      </c>
      <c r="J2" s="58">
        <f>H2*I2</f>
        <v>223.20000000000002</v>
      </c>
      <c r="K2" s="58" t="s">
        <v>16</v>
      </c>
      <c r="L2" s="75">
        <f>F2/J2</f>
        <v>0.21084229390681003</v>
      </c>
    </row>
    <row r="3" spans="2:12" x14ac:dyDescent="0.35">
      <c r="B3" s="59" t="s">
        <v>1336</v>
      </c>
      <c r="C3" s="56" t="s">
        <v>955</v>
      </c>
      <c r="D3" s="56" t="s">
        <v>956</v>
      </c>
      <c r="E3" s="56" t="s">
        <v>134</v>
      </c>
      <c r="F3" s="73">
        <v>29.58</v>
      </c>
      <c r="G3" s="56" t="s">
        <v>1294</v>
      </c>
      <c r="H3" s="56">
        <f>2*5*16</f>
        <v>160</v>
      </c>
      <c r="I3" s="69">
        <v>0.93</v>
      </c>
      <c r="J3" s="56">
        <f t="shared" ref="J3:J4" si="0">H3*I3</f>
        <v>148.80000000000001</v>
      </c>
      <c r="K3" s="56" t="s">
        <v>16</v>
      </c>
      <c r="L3" s="76">
        <f t="shared" ref="L3:L4" si="1">F3/J3</f>
        <v>0.19879032258064513</v>
      </c>
    </row>
    <row r="4" spans="2:12" x14ac:dyDescent="0.35">
      <c r="B4" s="59" t="s">
        <v>1336</v>
      </c>
      <c r="C4" s="56" t="s">
        <v>957</v>
      </c>
      <c r="D4" s="56" t="s">
        <v>958</v>
      </c>
      <c r="E4" s="56" t="s">
        <v>959</v>
      </c>
      <c r="F4" s="73">
        <v>47.26</v>
      </c>
      <c r="G4" s="56" t="s">
        <v>1294</v>
      </c>
      <c r="H4" s="56">
        <f>8*3*16</f>
        <v>384</v>
      </c>
      <c r="I4" s="69">
        <v>0.93</v>
      </c>
      <c r="J4" s="56">
        <f t="shared" si="0"/>
        <v>357.12</v>
      </c>
      <c r="K4" s="56" t="s">
        <v>16</v>
      </c>
      <c r="L4" s="76">
        <f t="shared" si="1"/>
        <v>0.13233646953405018</v>
      </c>
    </row>
    <row r="5" spans="2:12" x14ac:dyDescent="0.35">
      <c r="B5" s="59" t="s">
        <v>1336</v>
      </c>
      <c r="C5" s="56" t="s">
        <v>960</v>
      </c>
      <c r="D5" s="56" t="s">
        <v>190</v>
      </c>
      <c r="E5" s="56" t="s">
        <v>961</v>
      </c>
      <c r="F5" s="73">
        <v>40.58</v>
      </c>
      <c r="G5" s="56" t="s">
        <v>1294</v>
      </c>
      <c r="H5" s="56">
        <f>36</f>
        <v>36</v>
      </c>
      <c r="I5" s="69">
        <v>1</v>
      </c>
      <c r="J5" s="56"/>
      <c r="K5" s="56" t="s">
        <v>9</v>
      </c>
      <c r="L5" s="76">
        <f>F5/H5</f>
        <v>1.1272222222222221</v>
      </c>
    </row>
    <row r="6" spans="2:12" x14ac:dyDescent="0.35">
      <c r="B6" s="59" t="s">
        <v>1336</v>
      </c>
      <c r="C6" s="56" t="s">
        <v>962</v>
      </c>
      <c r="D6" s="56" t="s">
        <v>963</v>
      </c>
      <c r="E6" s="56" t="s">
        <v>964</v>
      </c>
      <c r="F6" s="73">
        <v>48.85</v>
      </c>
      <c r="G6" s="56" t="s">
        <v>1294</v>
      </c>
      <c r="H6" s="56">
        <f>4*12</f>
        <v>48</v>
      </c>
      <c r="I6" s="69">
        <v>1</v>
      </c>
      <c r="J6" s="56"/>
      <c r="K6" s="56" t="s">
        <v>9</v>
      </c>
      <c r="L6" s="76">
        <f t="shared" ref="L6:L7" si="2">F6/H6</f>
        <v>1.0177083333333334</v>
      </c>
    </row>
    <row r="7" spans="2:12" x14ac:dyDescent="0.35">
      <c r="B7" s="59" t="s">
        <v>1336</v>
      </c>
      <c r="C7" s="56" t="s">
        <v>965</v>
      </c>
      <c r="D7" s="56" t="s">
        <v>190</v>
      </c>
      <c r="E7" s="56" t="s">
        <v>961</v>
      </c>
      <c r="F7" s="73">
        <v>40.58</v>
      </c>
      <c r="G7" s="56" t="s">
        <v>1294</v>
      </c>
      <c r="H7" s="56">
        <v>36</v>
      </c>
      <c r="I7" s="69">
        <v>1</v>
      </c>
      <c r="J7" s="56"/>
      <c r="K7" s="56" t="s">
        <v>9</v>
      </c>
      <c r="L7" s="76">
        <f t="shared" si="2"/>
        <v>1.1272222222222221</v>
      </c>
    </row>
    <row r="8" spans="2:12" x14ac:dyDescent="0.35">
      <c r="B8" s="59" t="s">
        <v>1336</v>
      </c>
      <c r="C8" s="56" t="s">
        <v>966</v>
      </c>
      <c r="D8" s="56" t="s">
        <v>545</v>
      </c>
      <c r="E8" s="56" t="s">
        <v>967</v>
      </c>
      <c r="F8" s="73">
        <v>4.99</v>
      </c>
      <c r="G8" s="56" t="s">
        <v>1299</v>
      </c>
      <c r="H8" s="56">
        <v>16</v>
      </c>
      <c r="I8" s="69">
        <v>0.7</v>
      </c>
      <c r="J8" s="56">
        <f>H8*I8</f>
        <v>11.2</v>
      </c>
      <c r="K8" s="56" t="s">
        <v>16</v>
      </c>
      <c r="L8" s="76">
        <f>F8/J8</f>
        <v>0.44553571428571431</v>
      </c>
    </row>
    <row r="9" spans="2:12" x14ac:dyDescent="0.35">
      <c r="B9" s="59" t="s">
        <v>1336</v>
      </c>
      <c r="C9" s="56" t="s">
        <v>968</v>
      </c>
      <c r="D9" s="56" t="s">
        <v>969</v>
      </c>
      <c r="E9" s="56" t="s">
        <v>970</v>
      </c>
      <c r="F9" s="73">
        <v>3.86</v>
      </c>
      <c r="G9" s="56" t="s">
        <v>1299</v>
      </c>
      <c r="H9" s="56">
        <v>16</v>
      </c>
      <c r="I9" s="69">
        <v>0.7</v>
      </c>
      <c r="J9" s="56">
        <f t="shared" ref="J9:J16" si="3">H9*I9</f>
        <v>11.2</v>
      </c>
      <c r="K9" s="56" t="s">
        <v>16</v>
      </c>
      <c r="L9" s="76">
        <f t="shared" ref="L9:L16" si="4">F9/J9</f>
        <v>0.34464285714285714</v>
      </c>
    </row>
    <row r="10" spans="2:12" x14ac:dyDescent="0.35">
      <c r="B10" s="59" t="s">
        <v>1336</v>
      </c>
      <c r="C10" s="56" t="s">
        <v>971</v>
      </c>
      <c r="D10" s="56" t="s">
        <v>972</v>
      </c>
      <c r="E10" s="56" t="s">
        <v>973</v>
      </c>
      <c r="F10" s="73">
        <v>3.22</v>
      </c>
      <c r="G10" s="56" t="s">
        <v>1299</v>
      </c>
      <c r="H10" s="56">
        <v>16</v>
      </c>
      <c r="I10" s="69">
        <v>0.43</v>
      </c>
      <c r="J10" s="56">
        <f t="shared" si="3"/>
        <v>6.88</v>
      </c>
      <c r="K10" s="56" t="s">
        <v>16</v>
      </c>
      <c r="L10" s="76">
        <f t="shared" si="4"/>
        <v>0.46802325581395354</v>
      </c>
    </row>
    <row r="11" spans="2:12" x14ac:dyDescent="0.35">
      <c r="B11" s="59" t="s">
        <v>1336</v>
      </c>
      <c r="C11" s="56" t="s">
        <v>974</v>
      </c>
      <c r="D11" s="56" t="s">
        <v>545</v>
      </c>
      <c r="E11" s="56" t="s">
        <v>967</v>
      </c>
      <c r="F11" s="73">
        <v>5.61</v>
      </c>
      <c r="G11" s="56" t="s">
        <v>1299</v>
      </c>
      <c r="H11" s="56">
        <v>16</v>
      </c>
      <c r="I11" s="69">
        <v>0.52</v>
      </c>
      <c r="J11" s="56">
        <f t="shared" si="3"/>
        <v>8.32</v>
      </c>
      <c r="K11" s="56" t="s">
        <v>16</v>
      </c>
      <c r="L11" s="76">
        <f t="shared" si="4"/>
        <v>0.67427884615384615</v>
      </c>
    </row>
    <row r="12" spans="2:12" x14ac:dyDescent="0.35">
      <c r="B12" s="59" t="s">
        <v>1336</v>
      </c>
      <c r="C12" s="56" t="s">
        <v>975</v>
      </c>
      <c r="D12" s="56" t="s">
        <v>969</v>
      </c>
      <c r="E12" s="56" t="s">
        <v>976</v>
      </c>
      <c r="F12" s="73">
        <v>3.16</v>
      </c>
      <c r="G12" s="56" t="s">
        <v>1299</v>
      </c>
      <c r="H12" s="56">
        <v>16</v>
      </c>
      <c r="I12" s="69">
        <v>0.65</v>
      </c>
      <c r="J12" s="56">
        <f t="shared" si="3"/>
        <v>10.4</v>
      </c>
      <c r="K12" s="56" t="s">
        <v>16</v>
      </c>
      <c r="L12" s="76">
        <f t="shared" si="4"/>
        <v>0.30384615384615388</v>
      </c>
    </row>
    <row r="13" spans="2:12" x14ac:dyDescent="0.35">
      <c r="B13" s="59" t="s">
        <v>1336</v>
      </c>
      <c r="C13" s="56" t="s">
        <v>977</v>
      </c>
      <c r="D13" s="56" t="s">
        <v>545</v>
      </c>
      <c r="E13" s="56" t="s">
        <v>978</v>
      </c>
      <c r="F13" s="73">
        <v>5.55</v>
      </c>
      <c r="G13" s="56" t="s">
        <v>1299</v>
      </c>
      <c r="H13" s="56">
        <v>16</v>
      </c>
      <c r="I13" s="69">
        <v>0.9</v>
      </c>
      <c r="J13" s="56">
        <f t="shared" si="3"/>
        <v>14.4</v>
      </c>
      <c r="K13" s="56" t="s">
        <v>16</v>
      </c>
      <c r="L13" s="76">
        <f t="shared" si="4"/>
        <v>0.38541666666666663</v>
      </c>
    </row>
    <row r="14" spans="2:12" x14ac:dyDescent="0.35">
      <c r="B14" s="59" t="s">
        <v>1336</v>
      </c>
      <c r="C14" s="56" t="s">
        <v>979</v>
      </c>
      <c r="D14" s="56" t="s">
        <v>980</v>
      </c>
      <c r="E14" s="56" t="s">
        <v>134</v>
      </c>
      <c r="F14" s="73">
        <v>60.99</v>
      </c>
      <c r="G14" s="56" t="s">
        <v>1294</v>
      </c>
      <c r="H14" s="56">
        <f>2*5*16</f>
        <v>160</v>
      </c>
      <c r="I14" s="69">
        <v>0.75</v>
      </c>
      <c r="J14" s="56">
        <f t="shared" si="3"/>
        <v>120</v>
      </c>
      <c r="K14" s="56" t="s">
        <v>16</v>
      </c>
      <c r="L14" s="76">
        <f t="shared" si="4"/>
        <v>0.50824999999999998</v>
      </c>
    </row>
    <row r="15" spans="2:12" x14ac:dyDescent="0.35">
      <c r="B15" s="59" t="s">
        <v>1336</v>
      </c>
      <c r="C15" s="56" t="s">
        <v>981</v>
      </c>
      <c r="D15" s="56" t="s">
        <v>982</v>
      </c>
      <c r="E15" s="56" t="s">
        <v>983</v>
      </c>
      <c r="F15" s="73">
        <v>2.4500000000000002</v>
      </c>
      <c r="G15" s="56" t="s">
        <v>1299</v>
      </c>
      <c r="H15" s="56">
        <v>16</v>
      </c>
      <c r="I15" s="69">
        <v>0.75</v>
      </c>
      <c r="J15" s="56">
        <f t="shared" si="3"/>
        <v>12</v>
      </c>
      <c r="K15" s="56" t="s">
        <v>16</v>
      </c>
      <c r="L15" s="76">
        <f t="shared" si="4"/>
        <v>0.20416666666666669</v>
      </c>
    </row>
    <row r="16" spans="2:12" x14ac:dyDescent="0.35">
      <c r="B16" s="59" t="s">
        <v>1336</v>
      </c>
      <c r="C16" s="56" t="s">
        <v>984</v>
      </c>
      <c r="D16" s="56" t="s">
        <v>545</v>
      </c>
      <c r="E16" s="56" t="s">
        <v>121</v>
      </c>
      <c r="F16" s="73">
        <v>3</v>
      </c>
      <c r="G16" s="56" t="s">
        <v>1299</v>
      </c>
      <c r="H16" s="56">
        <v>16</v>
      </c>
      <c r="I16" s="69">
        <v>0.75</v>
      </c>
      <c r="J16" s="56">
        <f t="shared" si="3"/>
        <v>12</v>
      </c>
      <c r="K16" s="56" t="s">
        <v>16</v>
      </c>
      <c r="L16" s="76">
        <f t="shared" si="4"/>
        <v>0.25</v>
      </c>
    </row>
    <row r="17" spans="2:12" x14ac:dyDescent="0.35">
      <c r="B17" s="59" t="s">
        <v>1336</v>
      </c>
      <c r="C17" s="56" t="s">
        <v>985</v>
      </c>
      <c r="D17" s="56" t="s">
        <v>982</v>
      </c>
      <c r="E17" s="56" t="s">
        <v>986</v>
      </c>
      <c r="F17" s="73">
        <v>28.27</v>
      </c>
      <c r="G17" s="56" t="s">
        <v>1294</v>
      </c>
      <c r="H17" s="56">
        <f>40</f>
        <v>40</v>
      </c>
      <c r="I17" s="69">
        <v>1</v>
      </c>
      <c r="J17" s="56"/>
      <c r="K17" s="56" t="s">
        <v>9</v>
      </c>
      <c r="L17" s="76">
        <f t="shared" ref="L17:L18" si="5">F17/H17</f>
        <v>0.70674999999999999</v>
      </c>
    </row>
    <row r="18" spans="2:12" x14ac:dyDescent="0.35">
      <c r="B18" s="59" t="s">
        <v>1336</v>
      </c>
      <c r="C18" s="56" t="s">
        <v>987</v>
      </c>
      <c r="D18" s="56" t="s">
        <v>988</v>
      </c>
      <c r="E18" s="56" t="s">
        <v>989</v>
      </c>
      <c r="F18" s="73">
        <v>55.17</v>
      </c>
      <c r="G18" s="56" t="s">
        <v>1294</v>
      </c>
      <c r="H18" s="56">
        <v>32</v>
      </c>
      <c r="I18" s="69">
        <v>1</v>
      </c>
      <c r="J18" s="56"/>
      <c r="K18" s="56" t="s">
        <v>9</v>
      </c>
      <c r="L18" s="76">
        <f t="shared" si="5"/>
        <v>1.7240625000000001</v>
      </c>
    </row>
    <row r="19" spans="2:12" x14ac:dyDescent="0.35">
      <c r="B19" s="59" t="s">
        <v>1336</v>
      </c>
      <c r="C19" s="56" t="s">
        <v>990</v>
      </c>
      <c r="D19" s="56" t="s">
        <v>972</v>
      </c>
      <c r="E19" s="56" t="s">
        <v>991</v>
      </c>
      <c r="F19" s="73">
        <v>6.71</v>
      </c>
      <c r="G19" s="56" t="s">
        <v>1299</v>
      </c>
      <c r="H19" s="56">
        <v>16</v>
      </c>
      <c r="I19" s="69">
        <v>0.78</v>
      </c>
      <c r="J19" s="56">
        <f>H19*I19</f>
        <v>12.48</v>
      </c>
      <c r="K19" s="56" t="s">
        <v>16</v>
      </c>
      <c r="L19" s="76">
        <f>F19/J19</f>
        <v>0.53766025641025639</v>
      </c>
    </row>
    <row r="20" spans="2:12" x14ac:dyDescent="0.35">
      <c r="B20" s="59" t="s">
        <v>1336</v>
      </c>
      <c r="C20" s="56" t="s">
        <v>992</v>
      </c>
      <c r="D20" s="56" t="s">
        <v>982</v>
      </c>
      <c r="E20" s="56" t="s">
        <v>993</v>
      </c>
      <c r="F20" s="73">
        <v>72.88</v>
      </c>
      <c r="G20" s="56" t="s">
        <v>1294</v>
      </c>
      <c r="H20" s="56">
        <f>28*6</f>
        <v>168</v>
      </c>
      <c r="I20" s="69">
        <v>0.78</v>
      </c>
      <c r="J20" s="56">
        <f t="shared" ref="J20:J22" si="6">H20*I20</f>
        <v>131.04</v>
      </c>
      <c r="K20" s="56" t="s">
        <v>16</v>
      </c>
      <c r="L20" s="76">
        <f t="shared" ref="L20:L84" si="7">F20/J20</f>
        <v>0.55616605616605619</v>
      </c>
    </row>
    <row r="21" spans="2:12" x14ac:dyDescent="0.35">
      <c r="B21" s="59" t="s">
        <v>1336</v>
      </c>
      <c r="C21" s="56" t="s">
        <v>994</v>
      </c>
      <c r="D21" s="56" t="s">
        <v>972</v>
      </c>
      <c r="E21" s="56" t="s">
        <v>995</v>
      </c>
      <c r="F21" s="73">
        <v>3.52</v>
      </c>
      <c r="G21" s="56" t="s">
        <v>1299</v>
      </c>
      <c r="H21" s="56">
        <v>16</v>
      </c>
      <c r="I21" s="69">
        <v>0.65</v>
      </c>
      <c r="J21" s="56">
        <f t="shared" si="6"/>
        <v>10.4</v>
      </c>
      <c r="K21" s="56" t="s">
        <v>16</v>
      </c>
      <c r="L21" s="76">
        <f t="shared" si="7"/>
        <v>0.33846153846153842</v>
      </c>
    </row>
    <row r="22" spans="2:12" x14ac:dyDescent="0.35">
      <c r="B22" s="59" t="s">
        <v>1336</v>
      </c>
      <c r="C22" s="56" t="s">
        <v>996</v>
      </c>
      <c r="D22" s="56" t="s">
        <v>982</v>
      </c>
      <c r="E22" s="56" t="s">
        <v>134</v>
      </c>
      <c r="F22" s="73">
        <v>88.46</v>
      </c>
      <c r="G22" s="56" t="s">
        <v>1294</v>
      </c>
      <c r="H22" s="56">
        <f>2*5*16</f>
        <v>160</v>
      </c>
      <c r="I22" s="69">
        <v>0.75</v>
      </c>
      <c r="J22" s="56">
        <f t="shared" si="6"/>
        <v>120</v>
      </c>
      <c r="K22" s="56" t="s">
        <v>16</v>
      </c>
      <c r="L22" s="76">
        <f t="shared" si="7"/>
        <v>0.73716666666666664</v>
      </c>
    </row>
    <row r="23" spans="2:12" x14ac:dyDescent="0.35">
      <c r="B23" s="59" t="s">
        <v>1336</v>
      </c>
      <c r="C23" s="56" t="s">
        <v>997</v>
      </c>
      <c r="D23" s="56" t="s">
        <v>998</v>
      </c>
      <c r="E23" s="56" t="s">
        <v>93</v>
      </c>
      <c r="F23" s="73">
        <v>36.71</v>
      </c>
      <c r="G23" s="56" t="s">
        <v>1294</v>
      </c>
      <c r="H23" s="64">
        <f>10*16/5.33</f>
        <v>30.0187617260788</v>
      </c>
      <c r="I23" s="69"/>
      <c r="J23" s="64"/>
      <c r="K23" s="56" t="s">
        <v>9</v>
      </c>
      <c r="L23" s="76">
        <f t="shared" ref="L23:L24" si="8">F23/H23</f>
        <v>1.222901875</v>
      </c>
    </row>
    <row r="24" spans="2:12" x14ac:dyDescent="0.35">
      <c r="B24" s="59" t="s">
        <v>1336</v>
      </c>
      <c r="C24" s="56" t="s">
        <v>999</v>
      </c>
      <c r="D24" s="56" t="s">
        <v>152</v>
      </c>
      <c r="E24" s="56" t="s">
        <v>152</v>
      </c>
      <c r="F24" s="73">
        <v>5.19</v>
      </c>
      <c r="G24" s="56" t="s">
        <v>1299</v>
      </c>
      <c r="H24" s="56">
        <v>16</v>
      </c>
      <c r="I24" s="69">
        <v>0.52</v>
      </c>
      <c r="J24" s="56"/>
      <c r="K24" s="56" t="s">
        <v>16</v>
      </c>
      <c r="L24" s="76">
        <f t="shared" si="8"/>
        <v>0.32437500000000002</v>
      </c>
    </row>
    <row r="25" spans="2:12" x14ac:dyDescent="0.35">
      <c r="B25" s="59" t="s">
        <v>1336</v>
      </c>
      <c r="C25" s="56" t="s">
        <v>1000</v>
      </c>
      <c r="D25" s="56" t="s">
        <v>946</v>
      </c>
      <c r="E25" s="56" t="s">
        <v>1001</v>
      </c>
      <c r="F25" s="73">
        <v>5.5</v>
      </c>
      <c r="G25" s="56" t="s">
        <v>1299</v>
      </c>
      <c r="H25" s="56">
        <v>16</v>
      </c>
      <c r="I25" s="69">
        <v>0.52</v>
      </c>
      <c r="J25" s="56">
        <f>H25*I25</f>
        <v>8.32</v>
      </c>
      <c r="K25" s="56" t="s">
        <v>16</v>
      </c>
      <c r="L25" s="76">
        <f t="shared" si="7"/>
        <v>0.66105769230769229</v>
      </c>
    </row>
    <row r="26" spans="2:12" x14ac:dyDescent="0.35">
      <c r="B26" s="59" t="s">
        <v>1336</v>
      </c>
      <c r="C26" s="56" t="s">
        <v>1002</v>
      </c>
      <c r="D26" s="56" t="s">
        <v>1003</v>
      </c>
      <c r="E26" s="56" t="s">
        <v>1004</v>
      </c>
      <c r="F26" s="73">
        <v>1.74</v>
      </c>
      <c r="G26" s="56" t="s">
        <v>1299</v>
      </c>
      <c r="H26" s="56">
        <v>16</v>
      </c>
      <c r="I26" s="69">
        <v>0.9</v>
      </c>
      <c r="J26" s="56">
        <f t="shared" ref="J26:J48" si="9">H26*I26</f>
        <v>14.4</v>
      </c>
      <c r="K26" s="56" t="s">
        <v>16</v>
      </c>
      <c r="L26" s="76">
        <f t="shared" si="7"/>
        <v>0.12083333333333333</v>
      </c>
    </row>
    <row r="27" spans="2:12" x14ac:dyDescent="0.35">
      <c r="B27" s="59" t="s">
        <v>1336</v>
      </c>
      <c r="C27" s="56" t="s">
        <v>1005</v>
      </c>
      <c r="D27" s="56" t="s">
        <v>1006</v>
      </c>
      <c r="E27" s="56" t="s">
        <v>1007</v>
      </c>
      <c r="F27" s="73">
        <v>2.1800000000000002</v>
      </c>
      <c r="G27" s="56" t="s">
        <v>1299</v>
      </c>
      <c r="H27" s="56">
        <v>16</v>
      </c>
      <c r="I27" s="69">
        <v>0.9</v>
      </c>
      <c r="J27" s="56">
        <f t="shared" si="9"/>
        <v>14.4</v>
      </c>
      <c r="K27" s="56" t="s">
        <v>16</v>
      </c>
      <c r="L27" s="76">
        <f t="shared" si="7"/>
        <v>0.15138888888888891</v>
      </c>
    </row>
    <row r="28" spans="2:12" x14ac:dyDescent="0.35">
      <c r="B28" s="59" t="s">
        <v>1336</v>
      </c>
      <c r="C28" s="56" t="s">
        <v>1008</v>
      </c>
      <c r="D28" s="56" t="s">
        <v>79</v>
      </c>
      <c r="E28" s="56" t="s">
        <v>1009</v>
      </c>
      <c r="F28" s="73">
        <v>4.1900000000000004</v>
      </c>
      <c r="G28" s="56" t="s">
        <v>1299</v>
      </c>
      <c r="H28" s="56">
        <v>16</v>
      </c>
      <c r="I28" s="69">
        <v>0.9</v>
      </c>
      <c r="J28" s="56">
        <f t="shared" si="9"/>
        <v>14.4</v>
      </c>
      <c r="K28" s="56" t="s">
        <v>16</v>
      </c>
      <c r="L28" s="76">
        <f t="shared" si="7"/>
        <v>0.29097222222222224</v>
      </c>
    </row>
    <row r="29" spans="2:12" x14ac:dyDescent="0.35">
      <c r="B29" s="59" t="s">
        <v>1336</v>
      </c>
      <c r="C29" s="56" t="s">
        <v>1010</v>
      </c>
      <c r="D29" s="56" t="s">
        <v>79</v>
      </c>
      <c r="E29" s="56" t="s">
        <v>1011</v>
      </c>
      <c r="F29" s="73">
        <v>6.47</v>
      </c>
      <c r="G29" s="56" t="s">
        <v>1299</v>
      </c>
      <c r="H29" s="56">
        <v>16</v>
      </c>
      <c r="I29" s="69">
        <v>0.9</v>
      </c>
      <c r="J29" s="56">
        <f t="shared" si="9"/>
        <v>14.4</v>
      </c>
      <c r="K29" s="56" t="s">
        <v>16</v>
      </c>
      <c r="L29" s="76">
        <f t="shared" si="7"/>
        <v>0.44930555555555551</v>
      </c>
    </row>
    <row r="30" spans="2:12" x14ac:dyDescent="0.35">
      <c r="B30" s="59" t="s">
        <v>1336</v>
      </c>
      <c r="C30" s="56" t="s">
        <v>1012</v>
      </c>
      <c r="D30" s="56" t="s">
        <v>1003</v>
      </c>
      <c r="E30" s="56" t="s">
        <v>93</v>
      </c>
      <c r="F30" s="73">
        <v>23.6</v>
      </c>
      <c r="G30" s="56" t="s">
        <v>1294</v>
      </c>
      <c r="H30" s="56">
        <f>10*16</f>
        <v>160</v>
      </c>
      <c r="I30" s="69">
        <v>0.9</v>
      </c>
      <c r="J30" s="56">
        <f t="shared" si="9"/>
        <v>144</v>
      </c>
      <c r="K30" s="56" t="s">
        <v>16</v>
      </c>
      <c r="L30" s="76">
        <f t="shared" si="7"/>
        <v>0.16388888888888889</v>
      </c>
    </row>
    <row r="31" spans="2:12" x14ac:dyDescent="0.35">
      <c r="B31" s="59" t="s">
        <v>1336</v>
      </c>
      <c r="C31" s="56" t="s">
        <v>1013</v>
      </c>
      <c r="D31" s="56" t="s">
        <v>1003</v>
      </c>
      <c r="E31" s="56" t="s">
        <v>93</v>
      </c>
      <c r="F31" s="73">
        <v>23.6</v>
      </c>
      <c r="G31" s="56" t="s">
        <v>1294</v>
      </c>
      <c r="H31" s="56">
        <f>10*16</f>
        <v>160</v>
      </c>
      <c r="I31" s="69">
        <v>0.9</v>
      </c>
      <c r="J31" s="56">
        <f t="shared" si="9"/>
        <v>144</v>
      </c>
      <c r="K31" s="56" t="s">
        <v>16</v>
      </c>
      <c r="L31" s="76">
        <f t="shared" si="7"/>
        <v>0.16388888888888889</v>
      </c>
    </row>
    <row r="32" spans="2:12" x14ac:dyDescent="0.35">
      <c r="B32" s="59" t="s">
        <v>1336</v>
      </c>
      <c r="C32" s="56" t="s">
        <v>1014</v>
      </c>
      <c r="D32" s="56" t="s">
        <v>545</v>
      </c>
      <c r="E32" s="56" t="s">
        <v>93</v>
      </c>
      <c r="F32" s="73">
        <v>71.59</v>
      </c>
      <c r="G32" s="56" t="s">
        <v>1294</v>
      </c>
      <c r="H32" s="56">
        <f>10*16</f>
        <v>160</v>
      </c>
      <c r="I32" s="69">
        <v>0.75</v>
      </c>
      <c r="J32" s="56">
        <f t="shared" si="9"/>
        <v>120</v>
      </c>
      <c r="K32" s="56" t="s">
        <v>16</v>
      </c>
      <c r="L32" s="76">
        <f t="shared" si="7"/>
        <v>0.59658333333333335</v>
      </c>
    </row>
    <row r="33" spans="2:12" x14ac:dyDescent="0.35">
      <c r="B33" s="59" t="s">
        <v>1336</v>
      </c>
      <c r="C33" s="56" t="s">
        <v>1015</v>
      </c>
      <c r="D33" s="56" t="s">
        <v>1016</v>
      </c>
      <c r="E33" s="56" t="s">
        <v>1009</v>
      </c>
      <c r="F33" s="73">
        <v>7.69</v>
      </c>
      <c r="G33" s="56" t="s">
        <v>1299</v>
      </c>
      <c r="H33" s="56">
        <v>16</v>
      </c>
      <c r="I33" s="69">
        <v>0.75</v>
      </c>
      <c r="J33" s="56">
        <f t="shared" si="9"/>
        <v>12</v>
      </c>
      <c r="K33" s="56" t="s">
        <v>16</v>
      </c>
      <c r="L33" s="76">
        <f t="shared" si="7"/>
        <v>0.64083333333333337</v>
      </c>
    </row>
    <row r="34" spans="2:12" x14ac:dyDescent="0.35">
      <c r="B34" s="59" t="s">
        <v>1336</v>
      </c>
      <c r="C34" s="56" t="s">
        <v>1017</v>
      </c>
      <c r="D34" s="56" t="s">
        <v>1003</v>
      </c>
      <c r="E34" s="56" t="s">
        <v>121</v>
      </c>
      <c r="F34" s="73">
        <v>6</v>
      </c>
      <c r="G34" s="56" t="s">
        <v>1299</v>
      </c>
      <c r="H34" s="56">
        <v>16</v>
      </c>
      <c r="I34" s="69">
        <v>0.7</v>
      </c>
      <c r="J34" s="56">
        <f t="shared" si="9"/>
        <v>11.2</v>
      </c>
      <c r="K34" s="56" t="s">
        <v>16</v>
      </c>
      <c r="L34" s="76">
        <f t="shared" si="7"/>
        <v>0.5357142857142857</v>
      </c>
    </row>
    <row r="35" spans="2:12" x14ac:dyDescent="0.35">
      <c r="B35" s="59" t="s">
        <v>1336</v>
      </c>
      <c r="C35" s="56" t="s">
        <v>1018</v>
      </c>
      <c r="D35" s="56" t="s">
        <v>79</v>
      </c>
      <c r="E35" s="56" t="s">
        <v>134</v>
      </c>
      <c r="F35" s="73">
        <v>25.34</v>
      </c>
      <c r="G35" s="56" t="s">
        <v>1294</v>
      </c>
      <c r="H35" s="56">
        <v>160</v>
      </c>
      <c r="I35" s="69">
        <v>0.9</v>
      </c>
      <c r="J35" s="56">
        <f t="shared" si="9"/>
        <v>144</v>
      </c>
      <c r="K35" s="56" t="s">
        <v>16</v>
      </c>
      <c r="L35" s="76">
        <f t="shared" si="7"/>
        <v>0.17597222222222222</v>
      </c>
    </row>
    <row r="36" spans="2:12" x14ac:dyDescent="0.35">
      <c r="B36" s="59" t="s">
        <v>1336</v>
      </c>
      <c r="C36" s="56" t="s">
        <v>1019</v>
      </c>
      <c r="D36" s="56" t="s">
        <v>79</v>
      </c>
      <c r="E36" s="56" t="s">
        <v>1020</v>
      </c>
      <c r="F36" s="73">
        <v>2.86</v>
      </c>
      <c r="G36" s="56" t="s">
        <v>1299</v>
      </c>
      <c r="H36" s="56">
        <v>16</v>
      </c>
      <c r="I36" s="69">
        <v>0.9</v>
      </c>
      <c r="J36" s="56">
        <f t="shared" si="9"/>
        <v>14.4</v>
      </c>
      <c r="K36" s="56" t="s">
        <v>16</v>
      </c>
      <c r="L36" s="76">
        <f t="shared" si="7"/>
        <v>0.1986111111111111</v>
      </c>
    </row>
    <row r="37" spans="2:12" x14ac:dyDescent="0.35">
      <c r="B37" s="59" t="s">
        <v>1336</v>
      </c>
      <c r="C37" s="56" t="s">
        <v>1021</v>
      </c>
      <c r="D37" s="56" t="s">
        <v>152</v>
      </c>
      <c r="E37" s="56" t="s">
        <v>1022</v>
      </c>
      <c r="F37" s="73">
        <v>1.81</v>
      </c>
      <c r="G37" s="56" t="s">
        <v>1299</v>
      </c>
      <c r="H37" s="56">
        <v>16</v>
      </c>
      <c r="I37" s="69">
        <v>0.85</v>
      </c>
      <c r="J37" s="56">
        <f t="shared" si="9"/>
        <v>13.6</v>
      </c>
      <c r="K37" s="56" t="s">
        <v>16</v>
      </c>
      <c r="L37" s="76">
        <f t="shared" si="7"/>
        <v>0.13308823529411765</v>
      </c>
    </row>
    <row r="38" spans="2:12" x14ac:dyDescent="0.35">
      <c r="B38" s="59" t="s">
        <v>1336</v>
      </c>
      <c r="C38" s="56" t="s">
        <v>1023</v>
      </c>
      <c r="D38" s="56" t="s">
        <v>1024</v>
      </c>
      <c r="E38" s="56" t="s">
        <v>1025</v>
      </c>
      <c r="F38" s="73">
        <v>4.34</v>
      </c>
      <c r="G38" s="56" t="s">
        <v>1299</v>
      </c>
      <c r="H38" s="56">
        <v>16</v>
      </c>
      <c r="I38" s="69">
        <v>0.93</v>
      </c>
      <c r="J38" s="56">
        <f t="shared" si="9"/>
        <v>14.88</v>
      </c>
      <c r="K38" s="56" t="s">
        <v>16</v>
      </c>
      <c r="L38" s="76">
        <f t="shared" si="7"/>
        <v>0.29166666666666663</v>
      </c>
    </row>
    <row r="39" spans="2:12" x14ac:dyDescent="0.35">
      <c r="B39" s="59" t="s">
        <v>1336</v>
      </c>
      <c r="C39" s="56" t="s">
        <v>1026</v>
      </c>
      <c r="D39" s="56" t="s">
        <v>972</v>
      </c>
      <c r="E39" s="56" t="s">
        <v>1027</v>
      </c>
      <c r="F39" s="73">
        <v>1.37</v>
      </c>
      <c r="G39" s="56" t="s">
        <v>1299</v>
      </c>
      <c r="H39" s="56">
        <v>16</v>
      </c>
      <c r="I39" s="69">
        <v>0.85</v>
      </c>
      <c r="J39" s="56">
        <f t="shared" si="9"/>
        <v>13.6</v>
      </c>
      <c r="K39" s="56" t="s">
        <v>16</v>
      </c>
      <c r="L39" s="76">
        <f t="shared" si="7"/>
        <v>0.10073529411764708</v>
      </c>
    </row>
    <row r="40" spans="2:12" x14ac:dyDescent="0.35">
      <c r="B40" s="59" t="s">
        <v>1336</v>
      </c>
      <c r="C40" s="56" t="s">
        <v>1028</v>
      </c>
      <c r="D40" s="56" t="s">
        <v>1003</v>
      </c>
      <c r="E40" s="56" t="s">
        <v>134</v>
      </c>
      <c r="F40" s="73">
        <v>21.95</v>
      </c>
      <c r="G40" s="56" t="s">
        <v>1294</v>
      </c>
      <c r="H40" s="56">
        <f>2*5*16</f>
        <v>160</v>
      </c>
      <c r="I40" s="69">
        <v>0.68</v>
      </c>
      <c r="J40" s="56">
        <f t="shared" si="9"/>
        <v>108.80000000000001</v>
      </c>
      <c r="K40" s="56" t="s">
        <v>16</v>
      </c>
      <c r="L40" s="76">
        <f t="shared" si="7"/>
        <v>0.20174632352941174</v>
      </c>
    </row>
    <row r="41" spans="2:12" x14ac:dyDescent="0.35">
      <c r="B41" s="59" t="s">
        <v>1336</v>
      </c>
      <c r="C41" s="56" t="s">
        <v>1029</v>
      </c>
      <c r="D41" s="56" t="s">
        <v>1030</v>
      </c>
      <c r="E41" s="56" t="s">
        <v>1031</v>
      </c>
      <c r="F41" s="73">
        <v>1.63</v>
      </c>
      <c r="G41" s="56" t="s">
        <v>1299</v>
      </c>
      <c r="H41" s="56">
        <v>16</v>
      </c>
      <c r="I41" s="69">
        <v>0.95</v>
      </c>
      <c r="J41" s="56">
        <f t="shared" si="9"/>
        <v>15.2</v>
      </c>
      <c r="K41" s="56" t="s">
        <v>16</v>
      </c>
      <c r="L41" s="76">
        <f t="shared" si="7"/>
        <v>0.10723684210526316</v>
      </c>
    </row>
    <row r="42" spans="2:12" x14ac:dyDescent="0.35">
      <c r="B42" s="59" t="s">
        <v>1336</v>
      </c>
      <c r="C42" s="56" t="s">
        <v>1032</v>
      </c>
      <c r="D42" s="56" t="s">
        <v>1033</v>
      </c>
      <c r="E42" s="56" t="s">
        <v>1031</v>
      </c>
      <c r="F42" s="73">
        <v>1.74</v>
      </c>
      <c r="G42" s="56" t="s">
        <v>1299</v>
      </c>
      <c r="H42" s="56">
        <v>16</v>
      </c>
      <c r="I42" s="69">
        <v>0.95</v>
      </c>
      <c r="J42" s="56">
        <f t="shared" si="9"/>
        <v>15.2</v>
      </c>
      <c r="K42" s="56" t="s">
        <v>16</v>
      </c>
      <c r="L42" s="76">
        <f t="shared" si="7"/>
        <v>0.11447368421052632</v>
      </c>
    </row>
    <row r="43" spans="2:12" x14ac:dyDescent="0.35">
      <c r="B43" s="59" t="s">
        <v>1336</v>
      </c>
      <c r="C43" s="56" t="s">
        <v>1034</v>
      </c>
      <c r="D43" s="56" t="s">
        <v>972</v>
      </c>
      <c r="E43" s="56" t="s">
        <v>1035</v>
      </c>
      <c r="F43" s="73">
        <v>1.7</v>
      </c>
      <c r="G43" s="56" t="s">
        <v>1299</v>
      </c>
      <c r="H43" s="56">
        <v>16</v>
      </c>
      <c r="I43" s="69">
        <v>0.95</v>
      </c>
      <c r="J43" s="56">
        <f t="shared" si="9"/>
        <v>15.2</v>
      </c>
      <c r="K43" s="56" t="s">
        <v>16</v>
      </c>
      <c r="L43" s="76">
        <f t="shared" si="7"/>
        <v>0.1118421052631579</v>
      </c>
    </row>
    <row r="44" spans="2:12" x14ac:dyDescent="0.35">
      <c r="B44" s="59" t="s">
        <v>1336</v>
      </c>
      <c r="C44" s="56" t="s">
        <v>1036</v>
      </c>
      <c r="D44" s="56" t="s">
        <v>1030</v>
      </c>
      <c r="E44" s="56" t="s">
        <v>1037</v>
      </c>
      <c r="F44" s="73">
        <v>1.35</v>
      </c>
      <c r="G44" s="56" t="s">
        <v>1299</v>
      </c>
      <c r="H44" s="56">
        <v>16</v>
      </c>
      <c r="I44" s="69">
        <v>0.84</v>
      </c>
      <c r="J44" s="56">
        <f t="shared" si="9"/>
        <v>13.44</v>
      </c>
      <c r="K44" s="56" t="s">
        <v>16</v>
      </c>
      <c r="L44" s="76">
        <f t="shared" si="7"/>
        <v>0.10044642857142858</v>
      </c>
    </row>
    <row r="45" spans="2:12" x14ac:dyDescent="0.35">
      <c r="B45" s="59" t="s">
        <v>1336</v>
      </c>
      <c r="C45" s="56" t="s">
        <v>1038</v>
      </c>
      <c r="D45" s="56" t="s">
        <v>972</v>
      </c>
      <c r="E45" s="56" t="s">
        <v>1039</v>
      </c>
      <c r="F45" s="73">
        <v>2.37</v>
      </c>
      <c r="G45" s="56" t="s">
        <v>1299</v>
      </c>
      <c r="H45" s="56">
        <v>16</v>
      </c>
      <c r="I45" s="69">
        <v>0.95</v>
      </c>
      <c r="J45" s="56">
        <f t="shared" si="9"/>
        <v>15.2</v>
      </c>
      <c r="K45" s="56" t="s">
        <v>16</v>
      </c>
      <c r="L45" s="76">
        <f t="shared" si="7"/>
        <v>0.15592105263157896</v>
      </c>
    </row>
    <row r="46" spans="2:12" x14ac:dyDescent="0.35">
      <c r="B46" s="59" t="s">
        <v>1336</v>
      </c>
      <c r="C46" s="56" t="s">
        <v>1040</v>
      </c>
      <c r="D46" s="56" t="s">
        <v>152</v>
      </c>
      <c r="E46" s="56" t="s">
        <v>152</v>
      </c>
      <c r="F46" s="73">
        <v>8.08</v>
      </c>
      <c r="G46" s="56" t="s">
        <v>1299</v>
      </c>
      <c r="H46" s="56">
        <v>16</v>
      </c>
      <c r="I46" s="69">
        <v>0.72</v>
      </c>
      <c r="J46" s="56">
        <f t="shared" si="9"/>
        <v>11.52</v>
      </c>
      <c r="K46" s="56" t="s">
        <v>16</v>
      </c>
      <c r="L46" s="76">
        <f t="shared" si="7"/>
        <v>0.70138888888888895</v>
      </c>
    </row>
    <row r="47" spans="2:12" x14ac:dyDescent="0.35">
      <c r="B47" s="59" t="s">
        <v>1336</v>
      </c>
      <c r="C47" s="56" t="s">
        <v>1041</v>
      </c>
      <c r="D47" s="56" t="s">
        <v>79</v>
      </c>
      <c r="E47" s="56" t="s">
        <v>145</v>
      </c>
      <c r="F47" s="73">
        <v>3.72</v>
      </c>
      <c r="G47" s="56" t="s">
        <v>1299</v>
      </c>
      <c r="H47" s="56">
        <v>16</v>
      </c>
      <c r="I47" s="69">
        <v>0.9</v>
      </c>
      <c r="J47" s="56">
        <f t="shared" si="9"/>
        <v>14.4</v>
      </c>
      <c r="K47" s="56" t="s">
        <v>16</v>
      </c>
      <c r="L47" s="76">
        <f t="shared" si="7"/>
        <v>0.25833333333333336</v>
      </c>
    </row>
    <row r="48" spans="2:12" x14ac:dyDescent="0.35">
      <c r="B48" s="59" t="s">
        <v>1336</v>
      </c>
      <c r="C48" s="56" t="s">
        <v>1042</v>
      </c>
      <c r="D48" s="56" t="s">
        <v>1043</v>
      </c>
      <c r="E48" s="56" t="s">
        <v>1044</v>
      </c>
      <c r="F48" s="73">
        <v>36.159999999999997</v>
      </c>
      <c r="G48" s="56" t="s">
        <v>1294</v>
      </c>
      <c r="H48" s="56">
        <f>11*16</f>
        <v>176</v>
      </c>
      <c r="I48" s="69">
        <v>0.9</v>
      </c>
      <c r="J48" s="56">
        <f t="shared" si="9"/>
        <v>158.4</v>
      </c>
      <c r="K48" s="56" t="s">
        <v>16</v>
      </c>
      <c r="L48" s="76">
        <f t="shared" si="7"/>
        <v>0.22828282828282825</v>
      </c>
    </row>
    <row r="49" spans="2:16" x14ac:dyDescent="0.35">
      <c r="B49" s="59" t="s">
        <v>1336</v>
      </c>
      <c r="C49" s="56" t="s">
        <v>1045</v>
      </c>
      <c r="D49" s="56" t="s">
        <v>1046</v>
      </c>
      <c r="E49" s="56" t="s">
        <v>93</v>
      </c>
      <c r="F49" s="73">
        <v>25.46</v>
      </c>
      <c r="G49" s="56" t="s">
        <v>1294</v>
      </c>
      <c r="H49" s="56">
        <f>10*16/4</f>
        <v>40</v>
      </c>
      <c r="I49" s="69">
        <v>1</v>
      </c>
      <c r="J49" s="56"/>
      <c r="K49" s="56" t="s">
        <v>9</v>
      </c>
      <c r="L49" s="76">
        <f t="shared" ref="L49:L50" si="10">F49/H49</f>
        <v>0.63650000000000007</v>
      </c>
      <c r="M49" s="54"/>
      <c r="N49" s="54"/>
      <c r="O49" s="54"/>
      <c r="P49" s="54"/>
    </row>
    <row r="50" spans="2:16" x14ac:dyDescent="0.35">
      <c r="B50" s="59" t="s">
        <v>1336</v>
      </c>
      <c r="C50" s="56" t="s">
        <v>1047</v>
      </c>
      <c r="D50" s="56" t="s">
        <v>79</v>
      </c>
      <c r="E50" s="56" t="s">
        <v>93</v>
      </c>
      <c r="F50" s="73">
        <v>26.06</v>
      </c>
      <c r="G50" s="56" t="s">
        <v>1294</v>
      </c>
      <c r="H50" s="56">
        <v>40</v>
      </c>
      <c r="I50" s="69">
        <v>1</v>
      </c>
      <c r="J50" s="56"/>
      <c r="K50" s="56" t="s">
        <v>9</v>
      </c>
      <c r="L50" s="76">
        <f t="shared" si="10"/>
        <v>0.65149999999999997</v>
      </c>
      <c r="M50" s="54"/>
      <c r="N50" s="54"/>
      <c r="O50" s="54"/>
      <c r="P50" s="54"/>
    </row>
    <row r="51" spans="2:16" x14ac:dyDescent="0.35">
      <c r="B51" s="59" t="s">
        <v>1336</v>
      </c>
      <c r="C51" s="56" t="s">
        <v>1048</v>
      </c>
      <c r="D51" s="56" t="s">
        <v>1043</v>
      </c>
      <c r="E51" s="56" t="s">
        <v>1044</v>
      </c>
      <c r="F51" s="73">
        <v>27.58</v>
      </c>
      <c r="G51" s="56" t="s">
        <v>1294</v>
      </c>
      <c r="H51" s="56">
        <f>11*16</f>
        <v>176</v>
      </c>
      <c r="I51" s="69">
        <v>0.9</v>
      </c>
      <c r="J51" s="56">
        <f>H51*I51</f>
        <v>158.4</v>
      </c>
      <c r="K51" s="56" t="s">
        <v>16</v>
      </c>
      <c r="L51" s="76">
        <f t="shared" si="7"/>
        <v>0.17411616161616159</v>
      </c>
      <c r="M51" s="54"/>
      <c r="N51" s="54"/>
      <c r="O51" s="54"/>
      <c r="P51" s="54"/>
    </row>
    <row r="52" spans="2:16" x14ac:dyDescent="0.35">
      <c r="B52" s="59" t="s">
        <v>1336</v>
      </c>
      <c r="C52" s="56" t="s">
        <v>1049</v>
      </c>
      <c r="D52" s="56" t="s">
        <v>1050</v>
      </c>
      <c r="E52" s="56" t="s">
        <v>93</v>
      </c>
      <c r="F52" s="73">
        <v>31.78</v>
      </c>
      <c r="G52" s="56" t="s">
        <v>1294</v>
      </c>
      <c r="H52" s="56">
        <f>10*16</f>
        <v>160</v>
      </c>
      <c r="I52" s="69">
        <v>0.81</v>
      </c>
      <c r="J52" s="56">
        <f>H52*I52</f>
        <v>129.60000000000002</v>
      </c>
      <c r="K52" s="56" t="s">
        <v>16</v>
      </c>
      <c r="L52" s="76">
        <f t="shared" si="7"/>
        <v>0.24521604938271602</v>
      </c>
      <c r="M52" s="54"/>
      <c r="N52" s="54"/>
      <c r="O52" s="54"/>
      <c r="P52" s="54"/>
    </row>
    <row r="53" spans="2:16" x14ac:dyDescent="0.35">
      <c r="B53" s="59" t="s">
        <v>1336</v>
      </c>
      <c r="C53" s="56" t="s">
        <v>1051</v>
      </c>
      <c r="D53" s="56" t="s">
        <v>1052</v>
      </c>
      <c r="E53" s="56" t="s">
        <v>134</v>
      </c>
      <c r="F53" s="73">
        <v>18.899999999999999</v>
      </c>
      <c r="G53" s="56" t="s">
        <v>1294</v>
      </c>
      <c r="H53" s="64">
        <f>2*5*16/1.5</f>
        <v>106.66666666666667</v>
      </c>
      <c r="I53" s="69">
        <v>1</v>
      </c>
      <c r="J53" s="64"/>
      <c r="K53" s="56" t="s">
        <v>9</v>
      </c>
      <c r="L53" s="76">
        <f t="shared" ref="L53:L59" si="11">F53/H53</f>
        <v>0.17718749999999997</v>
      </c>
      <c r="M53" s="54"/>
      <c r="N53" s="54"/>
      <c r="O53" s="54"/>
      <c r="P53" s="54"/>
    </row>
    <row r="54" spans="2:16" x14ac:dyDescent="0.35">
      <c r="B54" s="59" t="s">
        <v>1336</v>
      </c>
      <c r="C54" s="56" t="s">
        <v>1053</v>
      </c>
      <c r="D54" s="56" t="s">
        <v>1003</v>
      </c>
      <c r="E54" s="56" t="s">
        <v>1054</v>
      </c>
      <c r="F54" s="73">
        <v>27.33</v>
      </c>
      <c r="G54" s="56" t="s">
        <v>1294</v>
      </c>
      <c r="H54" s="56">
        <f>12*16/2</f>
        <v>96</v>
      </c>
      <c r="I54" s="69">
        <v>1</v>
      </c>
      <c r="J54" s="56"/>
      <c r="K54" s="56" t="s">
        <v>9</v>
      </c>
      <c r="L54" s="76">
        <f t="shared" si="11"/>
        <v>0.28468749999999998</v>
      </c>
      <c r="M54" s="54"/>
      <c r="N54" s="54"/>
      <c r="O54" s="54"/>
      <c r="P54" s="54"/>
    </row>
    <row r="55" spans="2:16" s="54" customFormat="1" ht="15" thickBot="1" x14ac:dyDescent="0.4">
      <c r="B55" s="123" t="s">
        <v>1336</v>
      </c>
      <c r="C55" s="124" t="s">
        <v>1055</v>
      </c>
      <c r="D55" s="124" t="s">
        <v>163</v>
      </c>
      <c r="E55" s="124" t="s">
        <v>1056</v>
      </c>
      <c r="F55" s="125">
        <v>2.85</v>
      </c>
      <c r="G55" s="124" t="s">
        <v>1299</v>
      </c>
      <c r="H55" s="124">
        <f>20*2.5*16</f>
        <v>800</v>
      </c>
      <c r="I55" s="126">
        <v>0.7</v>
      </c>
      <c r="J55" s="124">
        <f>20*2.5*16*I55</f>
        <v>560</v>
      </c>
      <c r="K55" s="124" t="s">
        <v>16</v>
      </c>
      <c r="L55" s="127">
        <v>0.18</v>
      </c>
      <c r="M55" s="111">
        <f>J55/16</f>
        <v>35</v>
      </c>
      <c r="N55" s="112">
        <f>F55/M55</f>
        <v>8.1428571428571433E-2</v>
      </c>
    </row>
    <row r="56" spans="2:16" x14ac:dyDescent="0.35">
      <c r="B56" s="57" t="s">
        <v>1337</v>
      </c>
      <c r="C56" s="58" t="s">
        <v>1057</v>
      </c>
      <c r="D56" s="58" t="s">
        <v>1058</v>
      </c>
      <c r="E56" s="58" t="s">
        <v>1059</v>
      </c>
      <c r="F56" s="72">
        <v>37.4</v>
      </c>
      <c r="G56" s="58" t="s">
        <v>1294</v>
      </c>
      <c r="H56" s="58">
        <f>2*5*16/5</f>
        <v>32</v>
      </c>
      <c r="I56" s="67">
        <v>1</v>
      </c>
      <c r="J56" s="58"/>
      <c r="K56" s="58" t="s">
        <v>9</v>
      </c>
      <c r="L56" s="75">
        <f t="shared" si="11"/>
        <v>1.16875</v>
      </c>
      <c r="M56" s="54"/>
      <c r="N56" s="106"/>
      <c r="O56" s="54"/>
      <c r="P56" s="54"/>
    </row>
    <row r="57" spans="2:16" x14ac:dyDescent="0.35">
      <c r="B57" s="59" t="s">
        <v>1337</v>
      </c>
      <c r="C57" s="56" t="s">
        <v>1060</v>
      </c>
      <c r="D57" s="56" t="s">
        <v>1061</v>
      </c>
      <c r="E57" s="56" t="s">
        <v>152</v>
      </c>
      <c r="F57" s="73">
        <v>5.15</v>
      </c>
      <c r="G57" s="56" t="s">
        <v>1299</v>
      </c>
      <c r="H57" s="65">
        <f>16/6</f>
        <v>2.6666666666666665</v>
      </c>
      <c r="I57" s="69">
        <v>1</v>
      </c>
      <c r="J57" s="65"/>
      <c r="K57" s="56" t="s">
        <v>9</v>
      </c>
      <c r="L57" s="76">
        <f t="shared" si="11"/>
        <v>1.9312500000000001</v>
      </c>
      <c r="M57" s="54"/>
      <c r="N57" s="54"/>
      <c r="O57" s="54"/>
      <c r="P57" s="54"/>
    </row>
    <row r="58" spans="2:16" x14ac:dyDescent="0.35">
      <c r="B58" s="59" t="s">
        <v>1337</v>
      </c>
      <c r="C58" s="56" t="s">
        <v>1062</v>
      </c>
      <c r="D58" s="56" t="s">
        <v>1063</v>
      </c>
      <c r="E58" s="56" t="s">
        <v>1064</v>
      </c>
      <c r="F58" s="73">
        <v>31.98</v>
      </c>
      <c r="G58" s="56" t="s">
        <v>1294</v>
      </c>
      <c r="H58" s="56">
        <f>2*20</f>
        <v>40</v>
      </c>
      <c r="I58" s="69">
        <v>1</v>
      </c>
      <c r="J58" s="56"/>
      <c r="K58" s="56" t="s">
        <v>9</v>
      </c>
      <c r="L58" s="76">
        <f t="shared" si="11"/>
        <v>0.79949999999999999</v>
      </c>
      <c r="M58" s="54"/>
      <c r="N58" s="54"/>
      <c r="O58" s="54"/>
      <c r="P58" s="54"/>
    </row>
    <row r="59" spans="2:16" x14ac:dyDescent="0.35">
      <c r="B59" s="59" t="s">
        <v>1337</v>
      </c>
      <c r="C59" s="56" t="s">
        <v>1065</v>
      </c>
      <c r="D59" s="56" t="s">
        <v>1066</v>
      </c>
      <c r="E59" s="56" t="s">
        <v>76</v>
      </c>
      <c r="F59" s="73">
        <v>67.849999999999994</v>
      </c>
      <c r="G59" s="56" t="s">
        <v>1294</v>
      </c>
      <c r="H59" s="56">
        <f>4*5*16/8</f>
        <v>40</v>
      </c>
      <c r="I59" s="69">
        <v>1</v>
      </c>
      <c r="J59" s="56"/>
      <c r="K59" s="56" t="s">
        <v>9</v>
      </c>
      <c r="L59" s="76">
        <f t="shared" si="11"/>
        <v>1.6962499999999998</v>
      </c>
      <c r="M59" s="54"/>
      <c r="N59" s="54"/>
      <c r="O59" s="54"/>
      <c r="P59" s="54"/>
    </row>
    <row r="60" spans="2:16" x14ac:dyDescent="0.35">
      <c r="B60" s="59" t="s">
        <v>1337</v>
      </c>
      <c r="C60" s="56" t="s">
        <v>1067</v>
      </c>
      <c r="D60" s="56" t="s">
        <v>1003</v>
      </c>
      <c r="E60" s="56" t="s">
        <v>1068</v>
      </c>
      <c r="F60" s="73">
        <v>58.17</v>
      </c>
      <c r="G60" s="56" t="s">
        <v>1294</v>
      </c>
      <c r="H60" s="56">
        <f>4*10*16</f>
        <v>640</v>
      </c>
      <c r="I60" s="69">
        <v>0.87</v>
      </c>
      <c r="J60" s="56">
        <f>H60*I60</f>
        <v>556.79999999999995</v>
      </c>
      <c r="K60" s="56" t="s">
        <v>16</v>
      </c>
      <c r="L60" s="76">
        <f t="shared" si="7"/>
        <v>0.1044719827586207</v>
      </c>
      <c r="M60" s="54"/>
      <c r="N60" s="54"/>
      <c r="O60" s="54"/>
      <c r="P60" s="54"/>
    </row>
    <row r="61" spans="2:16" x14ac:dyDescent="0.35">
      <c r="B61" s="59" t="s">
        <v>1337</v>
      </c>
      <c r="C61" s="56" t="s">
        <v>1069</v>
      </c>
      <c r="D61" s="56" t="s">
        <v>1003</v>
      </c>
      <c r="E61" s="56" t="s">
        <v>14</v>
      </c>
      <c r="F61" s="73">
        <v>32.39</v>
      </c>
      <c r="G61" s="56" t="s">
        <v>1294</v>
      </c>
      <c r="H61" s="56">
        <f>15*16/5</f>
        <v>48</v>
      </c>
      <c r="I61" s="69">
        <v>1</v>
      </c>
      <c r="J61" s="56"/>
      <c r="K61" s="56" t="s">
        <v>9</v>
      </c>
      <c r="L61" s="76">
        <f t="shared" ref="L61" si="12">F61/H61</f>
        <v>0.67479166666666668</v>
      </c>
      <c r="M61" s="54"/>
      <c r="N61" s="54"/>
      <c r="O61" s="54"/>
      <c r="P61" s="54"/>
    </row>
    <row r="62" spans="2:16" x14ac:dyDescent="0.35">
      <c r="B62" s="59" t="s">
        <v>1337</v>
      </c>
      <c r="C62" s="56" t="s">
        <v>1070</v>
      </c>
      <c r="D62" s="56" t="s">
        <v>1024</v>
      </c>
      <c r="E62" s="56" t="s">
        <v>134</v>
      </c>
      <c r="F62" s="73">
        <v>27.98</v>
      </c>
      <c r="G62" s="56" t="s">
        <v>1294</v>
      </c>
      <c r="H62" s="56">
        <f>2*5*16</f>
        <v>160</v>
      </c>
      <c r="I62" s="69">
        <v>1</v>
      </c>
      <c r="J62" s="56">
        <f>H62*I62</f>
        <v>160</v>
      </c>
      <c r="K62" s="56" t="s">
        <v>16</v>
      </c>
      <c r="L62" s="76">
        <f t="shared" si="7"/>
        <v>0.174875</v>
      </c>
      <c r="M62" s="54"/>
      <c r="N62" s="54"/>
      <c r="O62" s="54"/>
      <c r="P62" s="54"/>
    </row>
    <row r="63" spans="2:16" x14ac:dyDescent="0.35">
      <c r="B63" s="59" t="s">
        <v>1337</v>
      </c>
      <c r="C63" s="56" t="s">
        <v>1071</v>
      </c>
      <c r="D63" s="56" t="s">
        <v>1066</v>
      </c>
      <c r="E63" s="56" t="s">
        <v>1072</v>
      </c>
      <c r="F63" s="73">
        <v>65.25</v>
      </c>
      <c r="G63" s="56" t="s">
        <v>1294</v>
      </c>
      <c r="H63" s="56">
        <v>60</v>
      </c>
      <c r="I63" s="69">
        <v>0.75</v>
      </c>
      <c r="J63" s="56"/>
      <c r="K63" s="56" t="s">
        <v>9</v>
      </c>
      <c r="L63" s="76">
        <f t="shared" ref="L63" si="13">F63/H63</f>
        <v>1.0874999999999999</v>
      </c>
      <c r="M63" s="54"/>
      <c r="N63" s="54"/>
      <c r="O63" s="54">
        <f>31*16*0.75</f>
        <v>372</v>
      </c>
      <c r="P63" s="106">
        <f>F63/O63</f>
        <v>0.17540322580645162</v>
      </c>
    </row>
    <row r="64" spans="2:16" x14ac:dyDescent="0.35">
      <c r="B64" s="59" t="s">
        <v>1337</v>
      </c>
      <c r="C64" s="56" t="s">
        <v>1073</v>
      </c>
      <c r="D64" s="56" t="s">
        <v>1003</v>
      </c>
      <c r="E64" s="56" t="s">
        <v>1068</v>
      </c>
      <c r="F64" s="73">
        <v>34</v>
      </c>
      <c r="G64" s="56" t="s">
        <v>1294</v>
      </c>
      <c r="H64" s="56">
        <f>4*10*16</f>
        <v>640</v>
      </c>
      <c r="I64" s="69">
        <v>0.75</v>
      </c>
      <c r="J64" s="56">
        <f>H64*I64</f>
        <v>480</v>
      </c>
      <c r="K64" s="56" t="s">
        <v>16</v>
      </c>
      <c r="L64" s="76">
        <f t="shared" si="7"/>
        <v>7.0833333333333331E-2</v>
      </c>
      <c r="M64" s="54"/>
      <c r="N64" s="54"/>
      <c r="O64" s="54"/>
      <c r="P64" s="54"/>
    </row>
    <row r="65" spans="2:12" x14ac:dyDescent="0.35">
      <c r="B65" s="59" t="s">
        <v>1337</v>
      </c>
      <c r="C65" s="56" t="s">
        <v>1074</v>
      </c>
      <c r="D65" s="56" t="s">
        <v>1075</v>
      </c>
      <c r="E65" s="56" t="s">
        <v>134</v>
      </c>
      <c r="F65" s="73">
        <v>9</v>
      </c>
      <c r="G65" s="56" t="s">
        <v>1294</v>
      </c>
      <c r="H65" s="56">
        <f>2*5*16</f>
        <v>160</v>
      </c>
      <c r="I65" s="69">
        <v>0.71</v>
      </c>
      <c r="J65" s="56">
        <f t="shared" ref="J65:J67" si="14">H65*I65</f>
        <v>113.6</v>
      </c>
      <c r="K65" s="56" t="s">
        <v>16</v>
      </c>
      <c r="L65" s="76">
        <f t="shared" si="7"/>
        <v>7.9225352112676062E-2</v>
      </c>
    </row>
    <row r="66" spans="2:12" x14ac:dyDescent="0.35">
      <c r="B66" s="59" t="s">
        <v>1337</v>
      </c>
      <c r="C66" s="56" t="s">
        <v>1076</v>
      </c>
      <c r="D66" s="56" t="s">
        <v>1003</v>
      </c>
      <c r="E66" s="56" t="s">
        <v>1068</v>
      </c>
      <c r="F66" s="73">
        <v>63.47</v>
      </c>
      <c r="G66" s="56" t="s">
        <v>1294</v>
      </c>
      <c r="H66" s="56">
        <f>4*10*16</f>
        <v>640</v>
      </c>
      <c r="I66" s="69">
        <v>0.7</v>
      </c>
      <c r="J66" s="56">
        <f t="shared" si="14"/>
        <v>448</v>
      </c>
      <c r="K66" s="56" t="s">
        <v>16</v>
      </c>
      <c r="L66" s="76">
        <f t="shared" si="7"/>
        <v>0.14167410714285714</v>
      </c>
    </row>
    <row r="67" spans="2:12" x14ac:dyDescent="0.35">
      <c r="B67" s="59" t="s">
        <v>1337</v>
      </c>
      <c r="C67" s="56" t="s">
        <v>1077</v>
      </c>
      <c r="D67" s="56" t="s">
        <v>1003</v>
      </c>
      <c r="E67" s="56" t="s">
        <v>1078</v>
      </c>
      <c r="F67" s="73">
        <v>1.42</v>
      </c>
      <c r="G67" s="56" t="s">
        <v>1299</v>
      </c>
      <c r="H67" s="56">
        <f>16</f>
        <v>16</v>
      </c>
      <c r="I67" s="69">
        <v>0.89</v>
      </c>
      <c r="J67" s="56">
        <f t="shared" si="14"/>
        <v>14.24</v>
      </c>
      <c r="K67" s="56" t="s">
        <v>16</v>
      </c>
      <c r="L67" s="76">
        <f t="shared" si="7"/>
        <v>9.9719101123595499E-2</v>
      </c>
    </row>
    <row r="68" spans="2:12" x14ac:dyDescent="0.35">
      <c r="B68" s="59" t="s">
        <v>1337</v>
      </c>
      <c r="C68" s="56" t="s">
        <v>1079</v>
      </c>
      <c r="D68" s="56" t="s">
        <v>1080</v>
      </c>
      <c r="E68" s="56" t="s">
        <v>1081</v>
      </c>
      <c r="F68" s="73">
        <v>28.98</v>
      </c>
      <c r="G68" s="56" t="s">
        <v>1294</v>
      </c>
      <c r="H68" s="56">
        <v>72</v>
      </c>
      <c r="I68" s="69"/>
      <c r="J68" s="56"/>
      <c r="K68" s="56" t="s">
        <v>9</v>
      </c>
      <c r="L68" s="76">
        <f t="shared" ref="L68" si="15">F68/H68</f>
        <v>0.40250000000000002</v>
      </c>
    </row>
    <row r="69" spans="2:12" x14ac:dyDescent="0.35">
      <c r="B69" s="59" t="s">
        <v>1337</v>
      </c>
      <c r="C69" s="56" t="s">
        <v>1082</v>
      </c>
      <c r="D69" s="56" t="s">
        <v>152</v>
      </c>
      <c r="E69" s="56" t="s">
        <v>1083</v>
      </c>
      <c r="F69" s="73">
        <v>35.4</v>
      </c>
      <c r="G69" s="56" t="s">
        <v>1294</v>
      </c>
      <c r="H69" s="56">
        <f>2*10*16</f>
        <v>320</v>
      </c>
      <c r="I69" s="69">
        <v>0.77</v>
      </c>
      <c r="J69" s="56">
        <f>H69*I69</f>
        <v>246.4</v>
      </c>
      <c r="K69" s="56" t="s">
        <v>16</v>
      </c>
      <c r="L69" s="76">
        <f t="shared" si="7"/>
        <v>0.14366883116883117</v>
      </c>
    </row>
    <row r="70" spans="2:12" ht="15" thickBot="1" x14ac:dyDescent="0.4">
      <c r="B70" s="60" t="s">
        <v>1337</v>
      </c>
      <c r="C70" s="61" t="s">
        <v>1084</v>
      </c>
      <c r="D70" s="61" t="s">
        <v>1085</v>
      </c>
      <c r="E70" s="61" t="s">
        <v>1086</v>
      </c>
      <c r="F70" s="74">
        <v>2.5099999999999998</v>
      </c>
      <c r="G70" s="61" t="s">
        <v>1299</v>
      </c>
      <c r="H70" s="61">
        <v>16</v>
      </c>
      <c r="I70" s="70">
        <v>0.9</v>
      </c>
      <c r="J70" s="61">
        <f>H70*I70</f>
        <v>14.4</v>
      </c>
      <c r="K70" s="61" t="s">
        <v>16</v>
      </c>
      <c r="L70" s="97">
        <f t="shared" si="7"/>
        <v>0.17430555555555555</v>
      </c>
    </row>
    <row r="71" spans="2:12" x14ac:dyDescent="0.35">
      <c r="B71" s="57" t="s">
        <v>1338</v>
      </c>
      <c r="C71" s="58" t="s">
        <v>1087</v>
      </c>
      <c r="D71" s="58" t="s">
        <v>545</v>
      </c>
      <c r="E71" s="58" t="s">
        <v>14</v>
      </c>
      <c r="F71" s="72">
        <v>59.28</v>
      </c>
      <c r="G71" s="58" t="s">
        <v>1294</v>
      </c>
      <c r="H71" s="58">
        <f>15*16/8</f>
        <v>30</v>
      </c>
      <c r="I71" s="67"/>
      <c r="J71" s="58"/>
      <c r="K71" s="58" t="s">
        <v>9</v>
      </c>
      <c r="L71" s="75">
        <f t="shared" ref="L71" si="16">F71/H71</f>
        <v>1.976</v>
      </c>
    </row>
    <row r="72" spans="2:12" x14ac:dyDescent="0.35">
      <c r="B72" s="59" t="s">
        <v>1338</v>
      </c>
      <c r="C72" s="56" t="s">
        <v>1088</v>
      </c>
      <c r="D72" s="56" t="s">
        <v>1089</v>
      </c>
      <c r="E72" s="56" t="s">
        <v>1090</v>
      </c>
      <c r="F72" s="73">
        <v>40.79</v>
      </c>
      <c r="G72" s="56" t="s">
        <v>1294</v>
      </c>
      <c r="H72" s="56">
        <f>10*16</f>
        <v>160</v>
      </c>
      <c r="I72" s="69">
        <v>0.9</v>
      </c>
      <c r="J72" s="56">
        <f>H72*I72</f>
        <v>144</v>
      </c>
      <c r="K72" s="56" t="s">
        <v>16</v>
      </c>
      <c r="L72" s="76">
        <f t="shared" si="7"/>
        <v>0.28326388888888887</v>
      </c>
    </row>
    <row r="73" spans="2:12" x14ac:dyDescent="0.35">
      <c r="B73" s="59" t="s">
        <v>1338</v>
      </c>
      <c r="C73" s="56" t="s">
        <v>1091</v>
      </c>
      <c r="D73" s="56" t="s">
        <v>1092</v>
      </c>
      <c r="E73" s="56" t="s">
        <v>76</v>
      </c>
      <c r="F73" s="73">
        <v>88.32</v>
      </c>
      <c r="G73" s="56" t="s">
        <v>1294</v>
      </c>
      <c r="H73" s="56">
        <f>4*5*16</f>
        <v>320</v>
      </c>
      <c r="I73" s="69">
        <v>0.9</v>
      </c>
      <c r="J73" s="56">
        <f>H73*I73</f>
        <v>288</v>
      </c>
      <c r="K73" s="56" t="s">
        <v>16</v>
      </c>
      <c r="L73" s="76">
        <f t="shared" si="7"/>
        <v>0.30666666666666664</v>
      </c>
    </row>
    <row r="74" spans="2:12" x14ac:dyDescent="0.35">
      <c r="B74" s="59" t="s">
        <v>1338</v>
      </c>
      <c r="C74" s="56" t="s">
        <v>1093</v>
      </c>
      <c r="D74" s="56" t="s">
        <v>485</v>
      </c>
      <c r="E74" s="56" t="s">
        <v>134</v>
      </c>
      <c r="F74" s="73">
        <v>53.13</v>
      </c>
      <c r="G74" s="56" t="s">
        <v>1294</v>
      </c>
      <c r="H74" s="56">
        <f>2*5*16/2</f>
        <v>80</v>
      </c>
      <c r="I74" s="69">
        <v>1</v>
      </c>
      <c r="J74" s="56"/>
      <c r="K74" s="56" t="s">
        <v>9</v>
      </c>
      <c r="L74" s="76">
        <f t="shared" ref="L74:L75" si="17">F74/H74</f>
        <v>0.66412500000000008</v>
      </c>
    </row>
    <row r="75" spans="2:12" x14ac:dyDescent="0.35">
      <c r="B75" s="59" t="s">
        <v>1338</v>
      </c>
      <c r="C75" s="56" t="s">
        <v>1094</v>
      </c>
      <c r="D75" s="56" t="s">
        <v>1095</v>
      </c>
      <c r="E75" s="56" t="s">
        <v>93</v>
      </c>
      <c r="F75" s="73">
        <v>50.82</v>
      </c>
      <c r="G75" s="56" t="s">
        <v>1294</v>
      </c>
      <c r="H75" s="56">
        <f>10*16/5</f>
        <v>32</v>
      </c>
      <c r="I75" s="69"/>
      <c r="J75" s="56"/>
      <c r="K75" s="56" t="s">
        <v>9</v>
      </c>
      <c r="L75" s="76">
        <f t="shared" si="17"/>
        <v>1.588125</v>
      </c>
    </row>
    <row r="76" spans="2:12" x14ac:dyDescent="0.35">
      <c r="B76" s="59" t="s">
        <v>1338</v>
      </c>
      <c r="C76" s="56" t="s">
        <v>1096</v>
      </c>
      <c r="D76" s="56" t="s">
        <v>152</v>
      </c>
      <c r="E76" s="56" t="s">
        <v>152</v>
      </c>
      <c r="F76" s="73">
        <v>7.99</v>
      </c>
      <c r="G76" s="56" t="s">
        <v>1299</v>
      </c>
      <c r="H76" s="56">
        <v>16</v>
      </c>
      <c r="I76" s="69">
        <v>0.75</v>
      </c>
      <c r="J76" s="56">
        <f>H76*I76</f>
        <v>12</v>
      </c>
      <c r="K76" s="56" t="s">
        <v>16</v>
      </c>
      <c r="L76" s="76">
        <f t="shared" si="7"/>
        <v>0.66583333333333339</v>
      </c>
    </row>
    <row r="77" spans="2:12" x14ac:dyDescent="0.35">
      <c r="B77" s="59" t="s">
        <v>1338</v>
      </c>
      <c r="C77" s="56" t="s">
        <v>1097</v>
      </c>
      <c r="D77" s="56" t="s">
        <v>946</v>
      </c>
      <c r="E77" s="56" t="s">
        <v>152</v>
      </c>
      <c r="F77" s="73">
        <v>10.99</v>
      </c>
      <c r="G77" s="56" t="s">
        <v>1299</v>
      </c>
      <c r="H77" s="56">
        <v>16</v>
      </c>
      <c r="I77" s="69">
        <v>0.75</v>
      </c>
      <c r="J77" s="56">
        <f>H77*I77</f>
        <v>12</v>
      </c>
      <c r="K77" s="56" t="s">
        <v>16</v>
      </c>
      <c r="L77" s="76">
        <f t="shared" si="7"/>
        <v>0.91583333333333339</v>
      </c>
    </row>
    <row r="78" spans="2:12" x14ac:dyDescent="0.35">
      <c r="B78" s="59" t="s">
        <v>1338</v>
      </c>
      <c r="C78" s="56" t="s">
        <v>1098</v>
      </c>
      <c r="D78" s="56" t="s">
        <v>485</v>
      </c>
      <c r="E78" s="56" t="s">
        <v>93</v>
      </c>
      <c r="F78" s="73">
        <v>82.39</v>
      </c>
      <c r="G78" s="56" t="s">
        <v>1294</v>
      </c>
      <c r="H78" s="56">
        <f>10*16/4</f>
        <v>40</v>
      </c>
      <c r="I78" s="69"/>
      <c r="J78" s="56"/>
      <c r="K78" s="56" t="s">
        <v>9</v>
      </c>
      <c r="L78" s="76">
        <f t="shared" ref="L78" si="18">F78/H78</f>
        <v>2.0597500000000002</v>
      </c>
    </row>
    <row r="79" spans="2:12" x14ac:dyDescent="0.35">
      <c r="B79" s="59" t="s">
        <v>1338</v>
      </c>
      <c r="C79" s="56" t="s">
        <v>1099</v>
      </c>
      <c r="D79" s="56" t="s">
        <v>485</v>
      </c>
      <c r="E79" s="56" t="s">
        <v>1090</v>
      </c>
      <c r="F79" s="73">
        <v>20.89</v>
      </c>
      <c r="G79" s="56" t="s">
        <v>1294</v>
      </c>
      <c r="H79" s="56">
        <f>10*16</f>
        <v>160</v>
      </c>
      <c r="I79" s="69">
        <v>0.15</v>
      </c>
      <c r="J79" s="56">
        <f>H79*I79</f>
        <v>24</v>
      </c>
      <c r="K79" s="56" t="s">
        <v>16</v>
      </c>
      <c r="L79" s="76">
        <f t="shared" si="7"/>
        <v>0.87041666666666673</v>
      </c>
    </row>
    <row r="80" spans="2:12" x14ac:dyDescent="0.35">
      <c r="B80" s="59" t="s">
        <v>1338</v>
      </c>
      <c r="C80" s="56" t="s">
        <v>1100</v>
      </c>
      <c r="D80" s="56" t="s">
        <v>152</v>
      </c>
      <c r="E80" s="56" t="s">
        <v>1101</v>
      </c>
      <c r="F80" s="73">
        <v>15.99</v>
      </c>
      <c r="G80" s="56" t="s">
        <v>1294</v>
      </c>
      <c r="H80" s="56">
        <v>34</v>
      </c>
      <c r="I80" s="69">
        <v>0.6</v>
      </c>
      <c r="J80" s="56">
        <f>H80*I80</f>
        <v>20.399999999999999</v>
      </c>
      <c r="K80" s="56" t="s">
        <v>16</v>
      </c>
      <c r="L80" s="76">
        <f t="shared" si="7"/>
        <v>0.78382352941176481</v>
      </c>
    </row>
    <row r="81" spans="2:12" x14ac:dyDescent="0.35">
      <c r="B81" s="59" t="s">
        <v>1338</v>
      </c>
      <c r="C81" s="56" t="s">
        <v>1102</v>
      </c>
      <c r="D81" s="56" t="s">
        <v>1103</v>
      </c>
      <c r="E81" s="56" t="s">
        <v>93</v>
      </c>
      <c r="F81" s="73">
        <v>34.96</v>
      </c>
      <c r="G81" s="56" t="s">
        <v>1294</v>
      </c>
      <c r="H81" s="56">
        <f>10*16/2.5</f>
        <v>64</v>
      </c>
      <c r="I81" s="69"/>
      <c r="J81" s="56"/>
      <c r="K81" s="56" t="s">
        <v>9</v>
      </c>
      <c r="L81" s="76">
        <f t="shared" ref="L81:L83" si="19">F81/H81</f>
        <v>0.54625000000000001</v>
      </c>
    </row>
    <row r="82" spans="2:12" x14ac:dyDescent="0.35">
      <c r="B82" s="59" t="s">
        <v>1338</v>
      </c>
      <c r="C82" s="56" t="s">
        <v>1104</v>
      </c>
      <c r="D82" s="56" t="s">
        <v>946</v>
      </c>
      <c r="E82" s="56" t="s">
        <v>152</v>
      </c>
      <c r="F82" s="73">
        <v>7.49</v>
      </c>
      <c r="G82" s="56" t="s">
        <v>1299</v>
      </c>
      <c r="H82" s="56">
        <v>16</v>
      </c>
      <c r="I82" s="69">
        <v>0.88</v>
      </c>
      <c r="J82" s="56">
        <f>H82*I82</f>
        <v>14.08</v>
      </c>
      <c r="K82" s="56" t="s">
        <v>16</v>
      </c>
      <c r="L82" s="76">
        <f t="shared" si="19"/>
        <v>0.46812500000000001</v>
      </c>
    </row>
    <row r="83" spans="2:12" x14ac:dyDescent="0.35">
      <c r="B83" s="59" t="s">
        <v>1338</v>
      </c>
      <c r="C83" s="56" t="s">
        <v>1105</v>
      </c>
      <c r="D83" s="56" t="s">
        <v>485</v>
      </c>
      <c r="E83" s="56" t="s">
        <v>93</v>
      </c>
      <c r="F83" s="73">
        <v>61.89</v>
      </c>
      <c r="G83" s="56" t="s">
        <v>1294</v>
      </c>
      <c r="H83" s="56">
        <f>10*16/4</f>
        <v>40</v>
      </c>
      <c r="I83" s="69">
        <v>0.88</v>
      </c>
      <c r="J83" s="56"/>
      <c r="K83" s="56" t="s">
        <v>9</v>
      </c>
      <c r="L83" s="76">
        <f t="shared" si="19"/>
        <v>1.54725</v>
      </c>
    </row>
    <row r="84" spans="2:12" x14ac:dyDescent="0.35">
      <c r="B84" s="59" t="s">
        <v>1338</v>
      </c>
      <c r="C84" s="56" t="s">
        <v>1106</v>
      </c>
      <c r="D84" s="56" t="s">
        <v>1103</v>
      </c>
      <c r="E84" s="56" t="s">
        <v>96</v>
      </c>
      <c r="F84" s="73">
        <v>70.94</v>
      </c>
      <c r="G84" s="56" t="s">
        <v>1294</v>
      </c>
      <c r="H84" s="56">
        <f>4*2.5*16</f>
        <v>160</v>
      </c>
      <c r="I84" s="69">
        <v>0.81</v>
      </c>
      <c r="J84" s="56">
        <f>H84*I84</f>
        <v>129.60000000000002</v>
      </c>
      <c r="K84" s="56" t="s">
        <v>16</v>
      </c>
      <c r="L84" s="76">
        <f t="shared" si="7"/>
        <v>0.54737654320987639</v>
      </c>
    </row>
    <row r="85" spans="2:12" x14ac:dyDescent="0.35">
      <c r="B85" s="59" t="s">
        <v>1338</v>
      </c>
      <c r="C85" s="56" t="s">
        <v>1107</v>
      </c>
      <c r="D85" s="56" t="s">
        <v>485</v>
      </c>
      <c r="E85" s="56" t="s">
        <v>1108</v>
      </c>
      <c r="F85" s="73">
        <v>65.02</v>
      </c>
      <c r="G85" s="56" t="s">
        <v>1294</v>
      </c>
      <c r="H85" s="56">
        <f>5*2*16</f>
        <v>160</v>
      </c>
      <c r="I85" s="69">
        <v>0.81</v>
      </c>
      <c r="J85" s="56">
        <f t="shared" ref="J85:J89" si="20">H85*I85</f>
        <v>129.60000000000002</v>
      </c>
      <c r="K85" s="56" t="s">
        <v>16</v>
      </c>
      <c r="L85" s="76">
        <f>F85/J85</f>
        <v>0.50169753086419744</v>
      </c>
    </row>
    <row r="86" spans="2:12" x14ac:dyDescent="0.35">
      <c r="B86" s="59" t="s">
        <v>1338</v>
      </c>
      <c r="C86" s="56" t="s">
        <v>1109</v>
      </c>
      <c r="D86" s="56" t="s">
        <v>485</v>
      </c>
      <c r="E86" s="56" t="s">
        <v>1108</v>
      </c>
      <c r="F86" s="73">
        <v>79.39</v>
      </c>
      <c r="G86" s="56" t="s">
        <v>1294</v>
      </c>
      <c r="H86" s="56">
        <f>5*2*16</f>
        <v>160</v>
      </c>
      <c r="I86" s="69">
        <v>0.81</v>
      </c>
      <c r="J86" s="56">
        <f t="shared" si="20"/>
        <v>129.60000000000002</v>
      </c>
      <c r="K86" s="56" t="s">
        <v>16</v>
      </c>
      <c r="L86" s="76">
        <f t="shared" ref="L86:L96" si="21">F86/J86</f>
        <v>0.61257716049382704</v>
      </c>
    </row>
    <row r="87" spans="2:12" x14ac:dyDescent="0.35">
      <c r="B87" s="59" t="s">
        <v>1338</v>
      </c>
      <c r="C87" s="56" t="s">
        <v>1110</v>
      </c>
      <c r="D87" s="56" t="s">
        <v>485</v>
      </c>
      <c r="E87" s="56" t="s">
        <v>1108</v>
      </c>
      <c r="F87" s="73">
        <v>55.84</v>
      </c>
      <c r="G87" s="56" t="s">
        <v>1294</v>
      </c>
      <c r="H87" s="56">
        <f>5*2*16</f>
        <v>160</v>
      </c>
      <c r="I87" s="69">
        <v>0.81</v>
      </c>
      <c r="J87" s="56">
        <f t="shared" si="20"/>
        <v>129.60000000000002</v>
      </c>
      <c r="K87" s="56" t="s">
        <v>16</v>
      </c>
      <c r="L87" s="76">
        <f t="shared" si="21"/>
        <v>0.43086419753086413</v>
      </c>
    </row>
    <row r="88" spans="2:12" x14ac:dyDescent="0.35">
      <c r="B88" s="59" t="s">
        <v>1338</v>
      </c>
      <c r="C88" s="56" t="s">
        <v>1111</v>
      </c>
      <c r="D88" s="56" t="s">
        <v>485</v>
      </c>
      <c r="E88" s="56" t="s">
        <v>1108</v>
      </c>
      <c r="F88" s="73">
        <v>50.47</v>
      </c>
      <c r="G88" s="56" t="s">
        <v>1294</v>
      </c>
      <c r="H88" s="56">
        <f>5*2*16</f>
        <v>160</v>
      </c>
      <c r="I88" s="69">
        <v>0.81</v>
      </c>
      <c r="J88" s="56">
        <f t="shared" si="20"/>
        <v>129.60000000000002</v>
      </c>
      <c r="K88" s="56" t="s">
        <v>16</v>
      </c>
      <c r="L88" s="76">
        <f t="shared" si="21"/>
        <v>0.38942901234567895</v>
      </c>
    </row>
    <row r="89" spans="2:12" x14ac:dyDescent="0.35">
      <c r="B89" s="59" t="s">
        <v>1338</v>
      </c>
      <c r="C89" s="56" t="s">
        <v>1112</v>
      </c>
      <c r="D89" s="56" t="s">
        <v>948</v>
      </c>
      <c r="E89" s="56" t="s">
        <v>152</v>
      </c>
      <c r="F89" s="73">
        <v>2.99</v>
      </c>
      <c r="G89" s="56" t="s">
        <v>1299</v>
      </c>
      <c r="H89" s="56">
        <v>16</v>
      </c>
      <c r="I89" s="69">
        <v>0.88</v>
      </c>
      <c r="J89" s="56">
        <f t="shared" si="20"/>
        <v>14.08</v>
      </c>
      <c r="K89" s="56" t="s">
        <v>16</v>
      </c>
      <c r="L89" s="76">
        <f t="shared" si="21"/>
        <v>0.21235795454545456</v>
      </c>
    </row>
    <row r="90" spans="2:12" x14ac:dyDescent="0.35">
      <c r="B90" s="59" t="s">
        <v>1338</v>
      </c>
      <c r="C90" s="56" t="s">
        <v>1113</v>
      </c>
      <c r="D90" s="56" t="s">
        <v>1114</v>
      </c>
      <c r="E90" s="56" t="s">
        <v>93</v>
      </c>
      <c r="F90" s="73">
        <v>39.380000000000003</v>
      </c>
      <c r="G90" s="56" t="s">
        <v>1294</v>
      </c>
      <c r="H90" s="64">
        <f>10*16/6</f>
        <v>26.666666666666668</v>
      </c>
      <c r="I90" s="69"/>
      <c r="J90" s="64"/>
      <c r="K90" s="56" t="s">
        <v>9</v>
      </c>
      <c r="L90" s="76">
        <f t="shared" ref="L90" si="22">F90/H90</f>
        <v>1.47675</v>
      </c>
    </row>
    <row r="91" spans="2:12" x14ac:dyDescent="0.35">
      <c r="B91" s="59" t="s">
        <v>1338</v>
      </c>
      <c r="C91" s="56" t="s">
        <v>1115</v>
      </c>
      <c r="D91" s="56" t="s">
        <v>946</v>
      </c>
      <c r="E91" s="56"/>
      <c r="F91" s="73">
        <v>8.99</v>
      </c>
      <c r="G91" s="56" t="s">
        <v>1299</v>
      </c>
      <c r="H91" s="56">
        <v>16</v>
      </c>
      <c r="I91" s="69">
        <v>0.59</v>
      </c>
      <c r="J91" s="56">
        <f>H91*I91</f>
        <v>9.44</v>
      </c>
      <c r="K91" s="56" t="s">
        <v>16</v>
      </c>
      <c r="L91" s="76">
        <f t="shared" si="21"/>
        <v>0.95233050847457634</v>
      </c>
    </row>
    <row r="92" spans="2:12" x14ac:dyDescent="0.35">
      <c r="B92" s="59" t="s">
        <v>1338</v>
      </c>
      <c r="C92" s="56" t="s">
        <v>1116</v>
      </c>
      <c r="D92" s="56" t="s">
        <v>152</v>
      </c>
      <c r="E92" s="56" t="s">
        <v>1117</v>
      </c>
      <c r="F92" s="73">
        <v>15.99</v>
      </c>
      <c r="G92" s="56" t="s">
        <v>1299</v>
      </c>
      <c r="H92" s="56">
        <v>16</v>
      </c>
      <c r="I92" s="69">
        <v>0.75</v>
      </c>
      <c r="J92" s="56">
        <f t="shared" ref="J92:J93" si="23">H92*I92</f>
        <v>12</v>
      </c>
      <c r="K92" s="56" t="s">
        <v>16</v>
      </c>
      <c r="L92" s="76">
        <f t="shared" si="21"/>
        <v>1.3325</v>
      </c>
    </row>
    <row r="93" spans="2:12" x14ac:dyDescent="0.35">
      <c r="B93" s="59" t="s">
        <v>1338</v>
      </c>
      <c r="C93" s="56" t="s">
        <v>1118</v>
      </c>
      <c r="D93" s="56" t="s">
        <v>946</v>
      </c>
      <c r="E93" s="56"/>
      <c r="F93" s="73">
        <v>7.99</v>
      </c>
      <c r="G93" s="56" t="s">
        <v>1299</v>
      </c>
      <c r="H93" s="56">
        <v>16</v>
      </c>
      <c r="I93" s="69">
        <v>0.9</v>
      </c>
      <c r="J93" s="56">
        <f t="shared" si="23"/>
        <v>14.4</v>
      </c>
      <c r="K93" s="56" t="s">
        <v>16</v>
      </c>
      <c r="L93" s="76">
        <f t="shared" si="21"/>
        <v>0.55486111111111114</v>
      </c>
    </row>
    <row r="94" spans="2:12" x14ac:dyDescent="0.35">
      <c r="B94" s="59" t="s">
        <v>1338</v>
      </c>
      <c r="C94" s="56" t="s">
        <v>1119</v>
      </c>
      <c r="D94" s="56" t="s">
        <v>545</v>
      </c>
      <c r="E94" s="56" t="s">
        <v>93</v>
      </c>
      <c r="F94" s="73">
        <v>60.69</v>
      </c>
      <c r="G94" s="56" t="s">
        <v>1294</v>
      </c>
      <c r="H94" s="56">
        <f>10*16/4</f>
        <v>40</v>
      </c>
      <c r="I94" s="69"/>
      <c r="J94" s="56"/>
      <c r="K94" s="56" t="s">
        <v>9</v>
      </c>
      <c r="L94" s="76">
        <f t="shared" ref="L94" si="24">F94/H94</f>
        <v>1.51725</v>
      </c>
    </row>
    <row r="95" spans="2:12" x14ac:dyDescent="0.35">
      <c r="B95" s="59" t="s">
        <v>1338</v>
      </c>
      <c r="C95" s="56" t="s">
        <v>1120</v>
      </c>
      <c r="D95" s="56" t="s">
        <v>946</v>
      </c>
      <c r="E95" s="56" t="s">
        <v>1121</v>
      </c>
      <c r="F95" s="73">
        <v>7.99</v>
      </c>
      <c r="G95" s="56" t="s">
        <v>1299</v>
      </c>
      <c r="H95" s="56">
        <v>16</v>
      </c>
      <c r="I95" s="69">
        <v>0.9</v>
      </c>
      <c r="J95" s="56">
        <f>H95*I95</f>
        <v>14.4</v>
      </c>
      <c r="K95" s="56" t="s">
        <v>16</v>
      </c>
      <c r="L95" s="76">
        <f t="shared" si="21"/>
        <v>0.55486111111111114</v>
      </c>
    </row>
    <row r="96" spans="2:12" x14ac:dyDescent="0.35">
      <c r="B96" s="59" t="s">
        <v>1338</v>
      </c>
      <c r="C96" s="56" t="s">
        <v>1122</v>
      </c>
      <c r="D96" s="56" t="s">
        <v>1123</v>
      </c>
      <c r="E96" s="56" t="s">
        <v>1124</v>
      </c>
      <c r="F96" s="73">
        <v>54.18</v>
      </c>
      <c r="G96" s="56" t="s">
        <v>1294</v>
      </c>
      <c r="H96" s="56">
        <f>6*43</f>
        <v>258</v>
      </c>
      <c r="I96" s="69">
        <v>1</v>
      </c>
      <c r="J96" s="56">
        <f>H96*I96</f>
        <v>258</v>
      </c>
      <c r="K96" s="56" t="s">
        <v>16</v>
      </c>
      <c r="L96" s="76">
        <f t="shared" si="21"/>
        <v>0.21</v>
      </c>
    </row>
    <row r="97" spans="2:12" ht="15" thickBot="1" x14ac:dyDescent="0.4">
      <c r="B97" s="60" t="s">
        <v>1338</v>
      </c>
      <c r="C97" s="61" t="s">
        <v>1125</v>
      </c>
      <c r="D97" s="61" t="s">
        <v>485</v>
      </c>
      <c r="E97" s="61" t="s">
        <v>93</v>
      </c>
      <c r="F97" s="74">
        <v>66.64</v>
      </c>
      <c r="G97" s="61" t="s">
        <v>1294</v>
      </c>
      <c r="H97" s="61">
        <f>10*16/4</f>
        <v>40</v>
      </c>
      <c r="I97" s="70"/>
      <c r="J97" s="61"/>
      <c r="K97" s="61" t="s">
        <v>9</v>
      </c>
      <c r="L97" s="97">
        <f t="shared" ref="L97" si="25">F97/H97</f>
        <v>1.6659999999999999</v>
      </c>
    </row>
    <row r="98" spans="2:12" x14ac:dyDescent="0.35">
      <c r="B98" s="57" t="s">
        <v>1309</v>
      </c>
      <c r="C98" s="58" t="s">
        <v>1126</v>
      </c>
      <c r="D98" s="58" t="s">
        <v>946</v>
      </c>
      <c r="E98" s="58" t="s">
        <v>152</v>
      </c>
      <c r="F98" s="58">
        <v>15.99</v>
      </c>
      <c r="G98" s="58" t="s">
        <v>1299</v>
      </c>
      <c r="H98" s="58">
        <v>16</v>
      </c>
      <c r="I98" s="128" t="s">
        <v>1339</v>
      </c>
      <c r="J98" s="58"/>
      <c r="K98" s="58" t="s">
        <v>16</v>
      </c>
      <c r="L98" s="75">
        <f t="shared" ref="L98:L106" si="26">F98/H98</f>
        <v>0.99937500000000001</v>
      </c>
    </row>
    <row r="99" spans="2:12" x14ac:dyDescent="0.35">
      <c r="B99" s="59" t="s">
        <v>1309</v>
      </c>
      <c r="C99" s="56" t="s">
        <v>1127</v>
      </c>
      <c r="D99" s="56" t="s">
        <v>1128</v>
      </c>
      <c r="E99" s="56"/>
      <c r="F99" s="56">
        <v>4.99</v>
      </c>
      <c r="G99" s="56" t="s">
        <v>1299</v>
      </c>
      <c r="H99" s="56">
        <v>16</v>
      </c>
      <c r="I99" s="53">
        <v>0.64</v>
      </c>
      <c r="J99" s="56"/>
      <c r="K99" s="56" t="s">
        <v>16</v>
      </c>
      <c r="L99" s="76">
        <f t="shared" si="26"/>
        <v>0.31187500000000001</v>
      </c>
    </row>
    <row r="100" spans="2:12" x14ac:dyDescent="0.35">
      <c r="B100" s="59" t="s">
        <v>1309</v>
      </c>
      <c r="C100" s="56" t="s">
        <v>1129</v>
      </c>
      <c r="D100" s="56" t="s">
        <v>980</v>
      </c>
      <c r="E100" s="56" t="s">
        <v>1130</v>
      </c>
      <c r="F100" s="56">
        <v>4.05</v>
      </c>
      <c r="G100" s="56" t="s">
        <v>1299</v>
      </c>
      <c r="H100" s="56">
        <v>160</v>
      </c>
      <c r="I100" s="53"/>
      <c r="J100" s="56"/>
      <c r="K100" s="56" t="s">
        <v>16</v>
      </c>
      <c r="L100" s="76">
        <f t="shared" si="26"/>
        <v>2.5312499999999998E-2</v>
      </c>
    </row>
    <row r="101" spans="2:12" x14ac:dyDescent="0.35">
      <c r="B101" s="59" t="s">
        <v>1309</v>
      </c>
      <c r="C101" s="56" t="s">
        <v>1131</v>
      </c>
      <c r="D101" s="56" t="s">
        <v>946</v>
      </c>
      <c r="E101" s="56" t="s">
        <v>1132</v>
      </c>
      <c r="F101" s="56">
        <v>0.99</v>
      </c>
      <c r="G101" s="56" t="s">
        <v>1299</v>
      </c>
      <c r="H101" s="56">
        <v>16</v>
      </c>
      <c r="I101" s="53">
        <v>0.87</v>
      </c>
      <c r="J101" s="56"/>
      <c r="K101" s="56" t="s">
        <v>16</v>
      </c>
      <c r="L101" s="76">
        <f t="shared" si="26"/>
        <v>6.1874999999999999E-2</v>
      </c>
    </row>
    <row r="102" spans="2:12" x14ac:dyDescent="0.35">
      <c r="B102" s="59" t="s">
        <v>1309</v>
      </c>
      <c r="C102" s="56" t="s">
        <v>1133</v>
      </c>
      <c r="D102" s="56" t="s">
        <v>946</v>
      </c>
      <c r="E102" s="56" t="s">
        <v>152</v>
      </c>
      <c r="F102" s="56">
        <v>1.79</v>
      </c>
      <c r="G102" s="56" t="s">
        <v>1299</v>
      </c>
      <c r="H102" s="56">
        <v>16</v>
      </c>
      <c r="I102" s="53"/>
      <c r="J102" s="56"/>
      <c r="K102" s="56" t="s">
        <v>16</v>
      </c>
      <c r="L102" s="76">
        <f t="shared" si="26"/>
        <v>0.111875</v>
      </c>
    </row>
    <row r="103" spans="2:12" x14ac:dyDescent="0.35">
      <c r="B103" s="59" t="s">
        <v>1309</v>
      </c>
      <c r="C103" s="56" t="s">
        <v>1134</v>
      </c>
      <c r="D103" s="56" t="s">
        <v>1135</v>
      </c>
      <c r="E103" s="56" t="s">
        <v>728</v>
      </c>
      <c r="F103" s="56">
        <v>0.9</v>
      </c>
      <c r="G103" s="56" t="s">
        <v>1299</v>
      </c>
      <c r="H103" s="56">
        <v>480</v>
      </c>
      <c r="I103" s="53"/>
      <c r="J103" s="56"/>
      <c r="K103" s="56" t="s">
        <v>16</v>
      </c>
      <c r="L103" s="76">
        <f t="shared" si="26"/>
        <v>1.8750000000000001E-3</v>
      </c>
    </row>
    <row r="104" spans="2:12" x14ac:dyDescent="0.35">
      <c r="B104" s="59" t="s">
        <v>1309</v>
      </c>
      <c r="C104" s="56" t="s">
        <v>1136</v>
      </c>
      <c r="D104" s="56" t="s">
        <v>1003</v>
      </c>
      <c r="E104" s="56" t="s">
        <v>728</v>
      </c>
      <c r="F104" s="56">
        <v>31.35</v>
      </c>
      <c r="G104" s="56" t="s">
        <v>1294</v>
      </c>
      <c r="H104" s="56">
        <v>480</v>
      </c>
      <c r="I104" s="53"/>
      <c r="J104" s="56"/>
      <c r="K104" s="56" t="s">
        <v>16</v>
      </c>
      <c r="L104" s="76">
        <f t="shared" si="26"/>
        <v>6.5312500000000009E-2</v>
      </c>
    </row>
    <row r="105" spans="2:12" x14ac:dyDescent="0.35">
      <c r="B105" s="59" t="s">
        <v>1309</v>
      </c>
      <c r="C105" s="56" t="s">
        <v>1137</v>
      </c>
      <c r="D105" s="56" t="s">
        <v>1138</v>
      </c>
      <c r="E105" s="56" t="s">
        <v>1139</v>
      </c>
      <c r="F105" s="56">
        <v>2.71</v>
      </c>
      <c r="G105" s="56" t="s">
        <v>1299</v>
      </c>
      <c r="H105" s="56">
        <v>480</v>
      </c>
      <c r="I105" s="53">
        <v>0.88</v>
      </c>
      <c r="J105" s="56"/>
      <c r="K105" s="56" t="s">
        <v>16</v>
      </c>
      <c r="L105" s="76">
        <f t="shared" si="26"/>
        <v>5.6458333333333334E-3</v>
      </c>
    </row>
    <row r="106" spans="2:12" ht="15" thickBot="1" x14ac:dyDescent="0.4">
      <c r="B106" s="60" t="s">
        <v>1309</v>
      </c>
      <c r="C106" s="61" t="s">
        <v>1140</v>
      </c>
      <c r="D106" s="61" t="s">
        <v>152</v>
      </c>
      <c r="E106" s="61" t="s">
        <v>152</v>
      </c>
      <c r="F106" s="61">
        <v>4.5</v>
      </c>
      <c r="G106" s="61" t="s">
        <v>1299</v>
      </c>
      <c r="H106" s="61">
        <v>16</v>
      </c>
      <c r="I106" s="129" t="s">
        <v>1339</v>
      </c>
      <c r="J106" s="61"/>
      <c r="K106" s="61" t="s">
        <v>16</v>
      </c>
      <c r="L106" s="97">
        <f t="shared" si="26"/>
        <v>0.28125</v>
      </c>
    </row>
  </sheetData>
  <sortState xmlns:xlrd2="http://schemas.microsoft.com/office/spreadsheetml/2017/richdata2" ref="B2:J97">
    <sortCondition ref="B2:B9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B1:L94"/>
  <sheetViews>
    <sheetView topLeftCell="C69" workbookViewId="0">
      <selection activeCell="C1" sqref="C1:L87"/>
    </sheetView>
  </sheetViews>
  <sheetFormatPr defaultRowHeight="14.5" x14ac:dyDescent="0.35"/>
  <cols>
    <col min="3" max="3" width="58.1796875" customWidth="1"/>
    <col min="4" max="4" width="21.26953125" customWidth="1"/>
    <col min="9" max="9" width="9.1796875" style="43"/>
    <col min="10" max="10" width="9.1796875" style="2"/>
    <col min="12" max="12" width="8.7265625" style="44"/>
  </cols>
  <sheetData>
    <row r="1" spans="2:12" ht="15" thickBot="1" x14ac:dyDescent="0.4">
      <c r="B1" s="114" t="s">
        <v>1291</v>
      </c>
      <c r="C1" s="115" t="s">
        <v>0</v>
      </c>
      <c r="D1" s="115" t="s">
        <v>1</v>
      </c>
      <c r="E1" s="115" t="s">
        <v>2</v>
      </c>
      <c r="F1" s="115" t="s">
        <v>1297</v>
      </c>
      <c r="G1" s="115" t="s">
        <v>1340</v>
      </c>
      <c r="H1" s="115" t="s">
        <v>1292</v>
      </c>
      <c r="I1" s="116" t="s">
        <v>1334</v>
      </c>
      <c r="J1" s="115"/>
      <c r="K1" s="115" t="s">
        <v>4</v>
      </c>
      <c r="L1" s="117" t="s">
        <v>5</v>
      </c>
    </row>
    <row r="2" spans="2:12" s="54" customFormat="1" x14ac:dyDescent="0.35">
      <c r="B2" s="118" t="s">
        <v>1341</v>
      </c>
      <c r="C2" s="113" t="s">
        <v>1141</v>
      </c>
      <c r="D2" s="113" t="s">
        <v>163</v>
      </c>
      <c r="E2" s="113" t="s">
        <v>1142</v>
      </c>
      <c r="F2" s="113">
        <v>56.88</v>
      </c>
      <c r="G2" s="113" t="s">
        <v>1294</v>
      </c>
      <c r="H2" s="113">
        <f>11*16</f>
        <v>176</v>
      </c>
      <c r="I2" s="119">
        <v>0.56000000000000005</v>
      </c>
      <c r="J2" s="113">
        <f>H2*I2</f>
        <v>98.56</v>
      </c>
      <c r="K2" s="113" t="s">
        <v>16</v>
      </c>
      <c r="L2" s="120">
        <f>F2/J2</f>
        <v>0.57711038961038963</v>
      </c>
    </row>
    <row r="3" spans="2:12" x14ac:dyDescent="0.35">
      <c r="B3" s="107" t="s">
        <v>1341</v>
      </c>
      <c r="C3" s="45" t="s">
        <v>1143</v>
      </c>
      <c r="D3" s="45"/>
      <c r="E3" s="45" t="s">
        <v>1144</v>
      </c>
      <c r="F3" s="45">
        <v>23.85</v>
      </c>
      <c r="G3" s="45" t="s">
        <v>1294</v>
      </c>
      <c r="H3" s="45">
        <v>88</v>
      </c>
      <c r="I3" s="109">
        <v>0.4</v>
      </c>
      <c r="J3" s="45">
        <f>H3*I3</f>
        <v>35.200000000000003</v>
      </c>
      <c r="K3" s="45" t="s">
        <v>9</v>
      </c>
      <c r="L3" s="110">
        <f>F3/J3</f>
        <v>0.67755681818181812</v>
      </c>
    </row>
    <row r="4" spans="2:12" x14ac:dyDescent="0.35">
      <c r="B4" s="59" t="s">
        <v>1341</v>
      </c>
      <c r="C4" s="56" t="s">
        <v>1145</v>
      </c>
      <c r="D4" s="56" t="s">
        <v>545</v>
      </c>
      <c r="E4" s="56" t="s">
        <v>1144</v>
      </c>
      <c r="F4" s="56">
        <v>45.36</v>
      </c>
      <c r="G4" s="56" t="s">
        <v>1294</v>
      </c>
      <c r="H4" s="56">
        <v>88</v>
      </c>
      <c r="I4" s="69">
        <v>0.4</v>
      </c>
      <c r="J4" s="56">
        <f t="shared" ref="J4:J18" si="0">H4*I4</f>
        <v>35.200000000000003</v>
      </c>
      <c r="K4" s="56" t="s">
        <v>9</v>
      </c>
      <c r="L4" s="76">
        <f t="shared" ref="L4:L49" si="1">F4/J4</f>
        <v>1.2886363636363636</v>
      </c>
    </row>
    <row r="5" spans="2:12" x14ac:dyDescent="0.35">
      <c r="B5" s="59" t="s">
        <v>1341</v>
      </c>
      <c r="C5" s="56" t="s">
        <v>1146</v>
      </c>
      <c r="D5" s="56"/>
      <c r="E5" s="56" t="s">
        <v>1147</v>
      </c>
      <c r="F5" s="56">
        <v>7.58</v>
      </c>
      <c r="G5" s="56" t="s">
        <v>9</v>
      </c>
      <c r="H5" s="56">
        <v>88</v>
      </c>
      <c r="I5" s="69">
        <v>0.4</v>
      </c>
      <c r="J5" s="64">
        <f t="shared" si="0"/>
        <v>35.200000000000003</v>
      </c>
      <c r="K5" s="56"/>
      <c r="L5" s="76">
        <f t="shared" si="1"/>
        <v>0.21534090909090908</v>
      </c>
    </row>
    <row r="6" spans="2:12" x14ac:dyDescent="0.35">
      <c r="B6" s="59" t="s">
        <v>1341</v>
      </c>
      <c r="C6" s="56" t="s">
        <v>1148</v>
      </c>
      <c r="D6" s="56" t="s">
        <v>545</v>
      </c>
      <c r="E6" s="56" t="s">
        <v>1149</v>
      </c>
      <c r="F6" s="56">
        <v>50.38</v>
      </c>
      <c r="G6" s="56" t="s">
        <v>1294</v>
      </c>
      <c r="H6" s="56">
        <v>48</v>
      </c>
      <c r="I6" s="69">
        <v>0.63</v>
      </c>
      <c r="J6" s="64">
        <f t="shared" si="0"/>
        <v>30.240000000000002</v>
      </c>
      <c r="K6" s="56" t="s">
        <v>9</v>
      </c>
      <c r="L6" s="76">
        <f t="shared" si="1"/>
        <v>1.6660052910052909</v>
      </c>
    </row>
    <row r="7" spans="2:12" x14ac:dyDescent="0.35">
      <c r="B7" s="59" t="s">
        <v>1341</v>
      </c>
      <c r="C7" s="56" t="s">
        <v>1150</v>
      </c>
      <c r="D7" s="56" t="s">
        <v>545</v>
      </c>
      <c r="E7" s="56" t="s">
        <v>1151</v>
      </c>
      <c r="F7" s="66">
        <v>26.32</v>
      </c>
      <c r="G7" s="56" t="s">
        <v>1294</v>
      </c>
      <c r="H7" s="56">
        <f>40*16</f>
        <v>640</v>
      </c>
      <c r="I7" s="69">
        <v>0.66</v>
      </c>
      <c r="J7" s="64">
        <f t="shared" si="0"/>
        <v>422.40000000000003</v>
      </c>
      <c r="K7" s="56"/>
      <c r="L7" s="76">
        <f t="shared" si="1"/>
        <v>6.2310606060606059E-2</v>
      </c>
    </row>
    <row r="8" spans="2:12" x14ac:dyDescent="0.35">
      <c r="B8" s="59" t="s">
        <v>1341</v>
      </c>
      <c r="C8" s="56" t="s">
        <v>1152</v>
      </c>
      <c r="D8" s="56"/>
      <c r="E8" s="56" t="s">
        <v>182</v>
      </c>
      <c r="F8" s="56">
        <v>18.43</v>
      </c>
      <c r="G8" s="56"/>
      <c r="H8" s="56">
        <f>25*16</f>
        <v>400</v>
      </c>
      <c r="I8" s="69">
        <v>0.91</v>
      </c>
      <c r="J8" s="64">
        <f t="shared" si="0"/>
        <v>364</v>
      </c>
      <c r="K8" s="56"/>
      <c r="L8" s="76">
        <f t="shared" si="1"/>
        <v>5.0631868131868131E-2</v>
      </c>
    </row>
    <row r="9" spans="2:12" x14ac:dyDescent="0.35">
      <c r="B9" s="59" t="s">
        <v>1341</v>
      </c>
      <c r="C9" s="56" t="s">
        <v>1153</v>
      </c>
      <c r="D9" s="56" t="s">
        <v>1154</v>
      </c>
      <c r="E9" s="56" t="s">
        <v>1155</v>
      </c>
      <c r="F9" s="56">
        <v>28.07</v>
      </c>
      <c r="G9" s="56" t="s">
        <v>1294</v>
      </c>
      <c r="H9" s="56">
        <f>12*6</f>
        <v>72</v>
      </c>
      <c r="I9" s="69">
        <v>0.93</v>
      </c>
      <c r="J9" s="64">
        <f t="shared" si="0"/>
        <v>66.960000000000008</v>
      </c>
      <c r="K9" s="56" t="s">
        <v>16</v>
      </c>
      <c r="L9" s="76">
        <f t="shared" si="1"/>
        <v>0.419205495818399</v>
      </c>
    </row>
    <row r="10" spans="2:12" x14ac:dyDescent="0.35">
      <c r="B10" s="59" t="s">
        <v>1341</v>
      </c>
      <c r="C10" s="56" t="s">
        <v>1156</v>
      </c>
      <c r="D10" s="56" t="s">
        <v>1154</v>
      </c>
      <c r="E10" s="56" t="s">
        <v>1155</v>
      </c>
      <c r="F10" s="56">
        <v>35.29</v>
      </c>
      <c r="G10" s="56" t="s">
        <v>1294</v>
      </c>
      <c r="H10" s="56">
        <f>12*6</f>
        <v>72</v>
      </c>
      <c r="I10" s="69">
        <v>0.92</v>
      </c>
      <c r="J10" s="56">
        <f t="shared" si="0"/>
        <v>66.240000000000009</v>
      </c>
      <c r="K10" s="56" t="s">
        <v>16</v>
      </c>
      <c r="L10" s="76">
        <f t="shared" si="1"/>
        <v>0.53275966183574874</v>
      </c>
    </row>
    <row r="11" spans="2:12" s="54" customFormat="1" x14ac:dyDescent="0.35">
      <c r="B11" s="59" t="s">
        <v>1341</v>
      </c>
      <c r="C11" s="56" t="s">
        <v>1157</v>
      </c>
      <c r="D11" s="56" t="s">
        <v>163</v>
      </c>
      <c r="E11" s="56" t="s">
        <v>1158</v>
      </c>
      <c r="F11" s="56">
        <v>28.62</v>
      </c>
      <c r="G11" s="56" t="s">
        <v>1294</v>
      </c>
      <c r="H11" s="56">
        <f>10*16</f>
        <v>160</v>
      </c>
      <c r="I11" s="69">
        <v>0.41</v>
      </c>
      <c r="J11" s="56">
        <f t="shared" si="0"/>
        <v>65.599999999999994</v>
      </c>
      <c r="K11" s="56" t="s">
        <v>16</v>
      </c>
      <c r="L11" s="76">
        <f t="shared" si="1"/>
        <v>0.4362804878048781</v>
      </c>
    </row>
    <row r="12" spans="2:12" x14ac:dyDescent="0.35">
      <c r="B12" s="59" t="s">
        <v>1341</v>
      </c>
      <c r="C12" s="56" t="s">
        <v>1159</v>
      </c>
      <c r="D12" s="56" t="s">
        <v>1160</v>
      </c>
      <c r="E12" s="56" t="s">
        <v>1161</v>
      </c>
      <c r="F12" s="56">
        <v>20.86</v>
      </c>
      <c r="G12" s="56" t="s">
        <v>1294</v>
      </c>
      <c r="H12" s="56">
        <f>4*3*16</f>
        <v>192</v>
      </c>
      <c r="I12" s="69">
        <v>0.95</v>
      </c>
      <c r="J12" s="56">
        <f t="shared" si="0"/>
        <v>182.39999999999998</v>
      </c>
      <c r="K12" s="56" t="s">
        <v>16</v>
      </c>
      <c r="L12" s="76">
        <f t="shared" si="1"/>
        <v>0.11436403508771931</v>
      </c>
    </row>
    <row r="13" spans="2:12" s="54" customFormat="1" x14ac:dyDescent="0.35">
      <c r="B13" s="59" t="s">
        <v>1341</v>
      </c>
      <c r="C13" s="56" t="s">
        <v>1162</v>
      </c>
      <c r="D13" s="56" t="s">
        <v>163</v>
      </c>
      <c r="E13" s="56" t="s">
        <v>1163</v>
      </c>
      <c r="F13" s="56">
        <v>30.63</v>
      </c>
      <c r="G13" s="56" t="s">
        <v>1294</v>
      </c>
      <c r="H13" s="56">
        <f>6*16</f>
        <v>96</v>
      </c>
      <c r="I13" s="69">
        <v>1</v>
      </c>
      <c r="J13" s="56">
        <f t="shared" si="0"/>
        <v>96</v>
      </c>
      <c r="K13" s="56" t="s">
        <v>16</v>
      </c>
      <c r="L13" s="76">
        <f t="shared" si="1"/>
        <v>0.31906249999999997</v>
      </c>
    </row>
    <row r="14" spans="2:12" s="54" customFormat="1" x14ac:dyDescent="0.35">
      <c r="B14" s="59" t="s">
        <v>1341</v>
      </c>
      <c r="C14" s="56" t="s">
        <v>1164</v>
      </c>
      <c r="D14" s="56" t="s">
        <v>163</v>
      </c>
      <c r="E14" s="56" t="s">
        <v>471</v>
      </c>
      <c r="F14" s="56">
        <v>36.590000000000003</v>
      </c>
      <c r="G14" s="56" t="s">
        <v>1294</v>
      </c>
      <c r="H14" s="56">
        <f>25*16</f>
        <v>400</v>
      </c>
      <c r="I14" s="69">
        <v>1</v>
      </c>
      <c r="J14" s="56">
        <f t="shared" si="0"/>
        <v>400</v>
      </c>
      <c r="K14" s="56" t="s">
        <v>16</v>
      </c>
      <c r="L14" s="76">
        <f t="shared" si="1"/>
        <v>9.1475000000000015E-2</v>
      </c>
    </row>
    <row r="15" spans="2:12" x14ac:dyDescent="0.35">
      <c r="B15" s="59" t="s">
        <v>1341</v>
      </c>
      <c r="C15" s="56" t="s">
        <v>1165</v>
      </c>
      <c r="D15" s="56" t="s">
        <v>1160</v>
      </c>
      <c r="E15" s="56" t="s">
        <v>76</v>
      </c>
      <c r="F15" s="56">
        <v>16.64</v>
      </c>
      <c r="G15" s="56" t="s">
        <v>1294</v>
      </c>
      <c r="H15" s="56">
        <f>4*5*16</f>
        <v>320</v>
      </c>
      <c r="I15" s="69">
        <v>1</v>
      </c>
      <c r="J15" s="56">
        <f t="shared" si="0"/>
        <v>320</v>
      </c>
      <c r="K15" s="56" t="s">
        <v>16</v>
      </c>
      <c r="L15" s="76">
        <f t="shared" si="1"/>
        <v>5.2000000000000005E-2</v>
      </c>
    </row>
    <row r="16" spans="2:12" x14ac:dyDescent="0.35">
      <c r="B16" s="59" t="s">
        <v>1341</v>
      </c>
      <c r="C16" s="56" t="s">
        <v>1166</v>
      </c>
      <c r="D16" s="56"/>
      <c r="E16" s="56" t="s">
        <v>543</v>
      </c>
      <c r="F16" s="56">
        <v>11.1</v>
      </c>
      <c r="G16" s="56" t="s">
        <v>1294</v>
      </c>
      <c r="H16" s="56">
        <f>5*16</f>
        <v>80</v>
      </c>
      <c r="I16" s="69">
        <v>0.79</v>
      </c>
      <c r="J16" s="56">
        <f t="shared" si="0"/>
        <v>63.2</v>
      </c>
      <c r="K16" s="56" t="s">
        <v>16</v>
      </c>
      <c r="L16" s="76">
        <f t="shared" si="1"/>
        <v>0.17563291139240506</v>
      </c>
    </row>
    <row r="17" spans="2:12" x14ac:dyDescent="0.35">
      <c r="B17" s="59" t="s">
        <v>1341</v>
      </c>
      <c r="C17" s="56" t="s">
        <v>1167</v>
      </c>
      <c r="D17" s="56" t="s">
        <v>1168</v>
      </c>
      <c r="E17" s="56" t="s">
        <v>76</v>
      </c>
      <c r="F17" s="56">
        <v>18.03</v>
      </c>
      <c r="G17" s="56" t="s">
        <v>1294</v>
      </c>
      <c r="H17" s="56">
        <f>4*5*16</f>
        <v>320</v>
      </c>
      <c r="I17" s="69">
        <v>1</v>
      </c>
      <c r="J17" s="56">
        <f t="shared" si="0"/>
        <v>320</v>
      </c>
      <c r="K17" s="56" t="s">
        <v>16</v>
      </c>
      <c r="L17" s="76">
        <f t="shared" si="1"/>
        <v>5.6343750000000005E-2</v>
      </c>
    </row>
    <row r="18" spans="2:12" x14ac:dyDescent="0.35">
      <c r="B18" s="59" t="s">
        <v>1341</v>
      </c>
      <c r="C18" s="56" t="s">
        <v>1169</v>
      </c>
      <c r="D18" s="56" t="s">
        <v>545</v>
      </c>
      <c r="E18" s="56" t="s">
        <v>182</v>
      </c>
      <c r="F18" s="56">
        <v>16.3</v>
      </c>
      <c r="G18" s="56" t="s">
        <v>9</v>
      </c>
      <c r="H18" s="56">
        <f>25*16</f>
        <v>400</v>
      </c>
      <c r="I18" s="69">
        <v>0.82</v>
      </c>
      <c r="J18" s="56">
        <f t="shared" si="0"/>
        <v>328</v>
      </c>
      <c r="K18" s="56" t="s">
        <v>16</v>
      </c>
      <c r="L18" s="76">
        <f t="shared" si="1"/>
        <v>4.9695121951219515E-2</v>
      </c>
    </row>
    <row r="19" spans="2:12" x14ac:dyDescent="0.35">
      <c r="B19" s="59" t="s">
        <v>1341</v>
      </c>
      <c r="C19" s="56" t="s">
        <v>1170</v>
      </c>
      <c r="D19" s="56" t="s">
        <v>545</v>
      </c>
      <c r="E19" s="56" t="s">
        <v>76</v>
      </c>
      <c r="F19" s="56">
        <v>17.420000000000002</v>
      </c>
      <c r="G19" s="56" t="s">
        <v>1294</v>
      </c>
      <c r="H19" s="56">
        <f>4*5*16</f>
        <v>320</v>
      </c>
      <c r="I19" s="69">
        <v>1</v>
      </c>
      <c r="J19" s="56">
        <f>H19*I19</f>
        <v>320</v>
      </c>
      <c r="K19" s="56" t="s">
        <v>16</v>
      </c>
      <c r="L19" s="76">
        <f t="shared" si="1"/>
        <v>5.4437500000000007E-2</v>
      </c>
    </row>
    <row r="20" spans="2:12" x14ac:dyDescent="0.35">
      <c r="B20" s="59" t="s">
        <v>1341</v>
      </c>
      <c r="C20" s="56" t="s">
        <v>1171</v>
      </c>
      <c r="D20" s="56" t="s">
        <v>545</v>
      </c>
      <c r="E20" s="56" t="s">
        <v>1155</v>
      </c>
      <c r="F20" s="56">
        <v>34.450000000000003</v>
      </c>
      <c r="G20" s="56" t="s">
        <v>1294</v>
      </c>
      <c r="H20" s="56">
        <v>464</v>
      </c>
      <c r="I20" s="69">
        <v>0.53</v>
      </c>
      <c r="J20" s="56">
        <v>245.92</v>
      </c>
      <c r="K20" s="56" t="s">
        <v>16</v>
      </c>
      <c r="L20" s="76">
        <f t="shared" si="1"/>
        <v>0.14008620689655174</v>
      </c>
    </row>
    <row r="21" spans="2:12" x14ac:dyDescent="0.35">
      <c r="B21" s="79" t="s">
        <v>1341</v>
      </c>
      <c r="C21" s="80" t="s">
        <v>1172</v>
      </c>
      <c r="D21" s="80" t="s">
        <v>1160</v>
      </c>
      <c r="E21" s="80" t="s">
        <v>341</v>
      </c>
      <c r="F21" s="80">
        <v>103.02</v>
      </c>
      <c r="G21" s="80" t="s">
        <v>1294</v>
      </c>
      <c r="H21" s="80">
        <f>24*18</f>
        <v>432</v>
      </c>
      <c r="I21" s="81">
        <v>0.75</v>
      </c>
      <c r="J21" s="80">
        <f>H21*I21</f>
        <v>324</v>
      </c>
      <c r="K21" s="80" t="s">
        <v>9</v>
      </c>
      <c r="L21" s="96">
        <f>F21/J21</f>
        <v>0.31796296296296295</v>
      </c>
    </row>
    <row r="22" spans="2:12" x14ac:dyDescent="0.35">
      <c r="B22" s="79" t="s">
        <v>1341</v>
      </c>
      <c r="C22" s="80" t="s">
        <v>1173</v>
      </c>
      <c r="D22" s="80"/>
      <c r="E22" s="80" t="s">
        <v>1174</v>
      </c>
      <c r="F22" s="80">
        <v>18.89</v>
      </c>
      <c r="G22" s="80" t="s">
        <v>1294</v>
      </c>
      <c r="H22" s="80">
        <f>25*16</f>
        <v>400</v>
      </c>
      <c r="I22" s="81">
        <v>0.95</v>
      </c>
      <c r="J22" s="80">
        <f t="shared" ref="J22:J27" si="2">H22*I22</f>
        <v>380</v>
      </c>
      <c r="K22" s="80" t="s">
        <v>16</v>
      </c>
      <c r="L22" s="96">
        <f t="shared" si="1"/>
        <v>4.9710526315789476E-2</v>
      </c>
    </row>
    <row r="23" spans="2:12" x14ac:dyDescent="0.35">
      <c r="B23" s="59" t="s">
        <v>1341</v>
      </c>
      <c r="C23" s="56" t="s">
        <v>1175</v>
      </c>
      <c r="D23" s="56"/>
      <c r="E23" s="56" t="s">
        <v>1163</v>
      </c>
      <c r="F23" s="56">
        <v>33.49</v>
      </c>
      <c r="G23" s="56" t="s">
        <v>1294</v>
      </c>
      <c r="H23" s="56">
        <v>360</v>
      </c>
      <c r="I23" s="69">
        <v>0.81</v>
      </c>
      <c r="J23" s="56">
        <f t="shared" si="2"/>
        <v>291.60000000000002</v>
      </c>
      <c r="K23" s="56" t="s">
        <v>16</v>
      </c>
      <c r="L23" s="76">
        <f t="shared" si="1"/>
        <v>0.11484910836762688</v>
      </c>
    </row>
    <row r="24" spans="2:12" x14ac:dyDescent="0.35">
      <c r="B24" s="59" t="s">
        <v>1341</v>
      </c>
      <c r="C24" s="56" t="s">
        <v>1176</v>
      </c>
      <c r="D24" s="56" t="s">
        <v>430</v>
      </c>
      <c r="E24" s="56" t="s">
        <v>76</v>
      </c>
      <c r="F24" s="66">
        <v>15.07</v>
      </c>
      <c r="G24" s="56" t="s">
        <v>9</v>
      </c>
      <c r="H24" s="56">
        <v>80</v>
      </c>
      <c r="I24" s="69">
        <v>0.87</v>
      </c>
      <c r="J24" s="56">
        <f t="shared" si="2"/>
        <v>69.599999999999994</v>
      </c>
      <c r="K24" s="56" t="s">
        <v>16</v>
      </c>
      <c r="L24" s="76">
        <f t="shared" si="1"/>
        <v>0.21652298850574714</v>
      </c>
    </row>
    <row r="25" spans="2:12" x14ac:dyDescent="0.35">
      <c r="B25" s="59" t="s">
        <v>1341</v>
      </c>
      <c r="C25" s="56" t="s">
        <v>1177</v>
      </c>
      <c r="D25" s="56" t="s">
        <v>545</v>
      </c>
      <c r="E25" s="56" t="s">
        <v>1178</v>
      </c>
      <c r="F25" s="56">
        <v>39.159999999999997</v>
      </c>
      <c r="G25" s="56" t="s">
        <v>1294</v>
      </c>
      <c r="H25" s="56">
        <v>288</v>
      </c>
      <c r="I25" s="69">
        <v>0.96</v>
      </c>
      <c r="J25" s="56">
        <f t="shared" si="2"/>
        <v>276.48</v>
      </c>
      <c r="K25" s="56" t="s">
        <v>16</v>
      </c>
      <c r="L25" s="76">
        <f t="shared" si="1"/>
        <v>0.14163773148148145</v>
      </c>
    </row>
    <row r="26" spans="2:12" x14ac:dyDescent="0.35">
      <c r="B26" s="59" t="s">
        <v>1341</v>
      </c>
      <c r="C26" s="56" t="s">
        <v>1179</v>
      </c>
      <c r="D26" s="56" t="s">
        <v>545</v>
      </c>
      <c r="E26" s="56" t="s">
        <v>1180</v>
      </c>
      <c r="F26" s="56">
        <v>7.02</v>
      </c>
      <c r="G26" s="56" t="s">
        <v>1294</v>
      </c>
      <c r="H26" s="56">
        <f>2*16</f>
        <v>32</v>
      </c>
      <c r="I26" s="69">
        <v>0.85</v>
      </c>
      <c r="J26" s="56">
        <f t="shared" si="2"/>
        <v>27.2</v>
      </c>
      <c r="K26" s="56" t="s">
        <v>16</v>
      </c>
      <c r="L26" s="76">
        <f t="shared" si="1"/>
        <v>0.25808823529411762</v>
      </c>
    </row>
    <row r="27" spans="2:12" x14ac:dyDescent="0.35">
      <c r="B27" s="59" t="s">
        <v>1341</v>
      </c>
      <c r="C27" s="56" t="s">
        <v>1181</v>
      </c>
      <c r="D27" s="56"/>
      <c r="E27" s="56" t="s">
        <v>399</v>
      </c>
      <c r="F27" s="56">
        <v>14.34</v>
      </c>
      <c r="G27" s="56" t="s">
        <v>1294</v>
      </c>
      <c r="H27" s="56">
        <f>16</f>
        <v>16</v>
      </c>
      <c r="I27" s="69">
        <v>0.56000000000000005</v>
      </c>
      <c r="J27" s="56">
        <f t="shared" si="2"/>
        <v>8.9600000000000009</v>
      </c>
      <c r="K27" s="56" t="s">
        <v>16</v>
      </c>
      <c r="L27" s="76">
        <f t="shared" si="1"/>
        <v>1.6004464285714284</v>
      </c>
    </row>
    <row r="28" spans="2:12" x14ac:dyDescent="0.35">
      <c r="B28" s="59" t="s">
        <v>1341</v>
      </c>
      <c r="C28" s="56" t="s">
        <v>1182</v>
      </c>
      <c r="D28" s="56"/>
      <c r="E28" s="56" t="s">
        <v>865</v>
      </c>
      <c r="F28" s="56">
        <v>1.01</v>
      </c>
      <c r="G28" s="56"/>
      <c r="H28" s="56">
        <v>1</v>
      </c>
      <c r="I28" s="69">
        <v>0.95</v>
      </c>
      <c r="J28" s="56">
        <v>0.95</v>
      </c>
      <c r="K28" s="56" t="s">
        <v>16</v>
      </c>
      <c r="L28" s="76">
        <f t="shared" si="1"/>
        <v>1.0631578947368421</v>
      </c>
    </row>
    <row r="29" spans="2:12" x14ac:dyDescent="0.35">
      <c r="B29" s="59" t="s">
        <v>1341</v>
      </c>
      <c r="C29" s="56" t="s">
        <v>1183</v>
      </c>
      <c r="D29" s="56" t="s">
        <v>1160</v>
      </c>
      <c r="E29" s="56" t="s">
        <v>1184</v>
      </c>
      <c r="F29" s="56">
        <v>13.45</v>
      </c>
      <c r="G29" s="56" t="s">
        <v>1294</v>
      </c>
      <c r="H29" s="56">
        <f>4*16</f>
        <v>64</v>
      </c>
      <c r="I29" s="69">
        <v>0.96</v>
      </c>
      <c r="J29" s="56">
        <f t="shared" ref="J29:J49" si="3">H29*I29</f>
        <v>61.44</v>
      </c>
      <c r="K29" s="56" t="s">
        <v>16</v>
      </c>
      <c r="L29" s="76">
        <f t="shared" si="1"/>
        <v>0.21891276041666666</v>
      </c>
    </row>
    <row r="30" spans="2:12" x14ac:dyDescent="0.35">
      <c r="B30" s="59" t="s">
        <v>1341</v>
      </c>
      <c r="C30" s="56" t="s">
        <v>1185</v>
      </c>
      <c r="D30" s="56"/>
      <c r="E30" s="56" t="s">
        <v>1186</v>
      </c>
      <c r="F30" s="56">
        <v>7.95</v>
      </c>
      <c r="G30" s="56" t="s">
        <v>1294</v>
      </c>
      <c r="H30" s="56">
        <v>4</v>
      </c>
      <c r="I30" s="69">
        <v>0.44</v>
      </c>
      <c r="J30" s="56">
        <f t="shared" si="3"/>
        <v>1.76</v>
      </c>
      <c r="K30" s="56" t="s">
        <v>16</v>
      </c>
      <c r="L30" s="76">
        <f t="shared" si="1"/>
        <v>4.517045454545455</v>
      </c>
    </row>
    <row r="31" spans="2:12" x14ac:dyDescent="0.35">
      <c r="B31" s="59" t="s">
        <v>1341</v>
      </c>
      <c r="C31" s="56" t="s">
        <v>1187</v>
      </c>
      <c r="D31" s="56"/>
      <c r="E31" s="56" t="s">
        <v>1155</v>
      </c>
      <c r="F31" s="56">
        <v>26.7</v>
      </c>
      <c r="G31" s="56" t="s">
        <v>1294</v>
      </c>
      <c r="H31" s="56">
        <v>204</v>
      </c>
      <c r="I31" s="69">
        <v>0.86</v>
      </c>
      <c r="J31" s="56">
        <f t="shared" si="3"/>
        <v>175.44</v>
      </c>
      <c r="K31" s="56" t="s">
        <v>16</v>
      </c>
      <c r="L31" s="76">
        <f>F31/J31</f>
        <v>0.15218878248974008</v>
      </c>
    </row>
    <row r="32" spans="2:12" s="54" customFormat="1" x14ac:dyDescent="0.35">
      <c r="B32" s="59" t="s">
        <v>1341</v>
      </c>
      <c r="C32" s="56" t="s">
        <v>1188</v>
      </c>
      <c r="D32" s="56"/>
      <c r="E32" s="56"/>
      <c r="F32" s="56"/>
      <c r="G32" s="56"/>
      <c r="H32" s="56"/>
      <c r="I32" s="69"/>
      <c r="J32" s="56"/>
      <c r="K32" s="56" t="s">
        <v>16</v>
      </c>
      <c r="L32" s="76">
        <v>0.15</v>
      </c>
    </row>
    <row r="33" spans="2:12" x14ac:dyDescent="0.35">
      <c r="B33" s="59" t="s">
        <v>1341</v>
      </c>
      <c r="C33" s="56" t="s">
        <v>1189</v>
      </c>
      <c r="D33" s="56"/>
      <c r="E33" s="56" t="s">
        <v>399</v>
      </c>
      <c r="F33" s="56">
        <v>11.45</v>
      </c>
      <c r="G33" s="56" t="s">
        <v>1294</v>
      </c>
      <c r="H33" s="56">
        <v>16</v>
      </c>
      <c r="I33" s="69">
        <v>0.42</v>
      </c>
      <c r="J33" s="56">
        <f t="shared" si="3"/>
        <v>6.72</v>
      </c>
      <c r="K33" s="56" t="s">
        <v>16</v>
      </c>
      <c r="L33" s="76">
        <f>F33/J33</f>
        <v>1.7038690476190477</v>
      </c>
    </row>
    <row r="34" spans="2:12" s="54" customFormat="1" x14ac:dyDescent="0.35">
      <c r="B34" s="59" t="s">
        <v>1341</v>
      </c>
      <c r="C34" s="56" t="s">
        <v>1190</v>
      </c>
      <c r="D34" s="56"/>
      <c r="E34" s="56" t="s">
        <v>1186</v>
      </c>
      <c r="F34" s="56">
        <v>7.77</v>
      </c>
      <c r="G34" s="56" t="s">
        <v>1294</v>
      </c>
      <c r="H34" s="56">
        <v>4</v>
      </c>
      <c r="I34" s="69">
        <v>0.65</v>
      </c>
      <c r="J34" s="56">
        <f>I34*H34</f>
        <v>2.6</v>
      </c>
      <c r="K34" s="56" t="s">
        <v>16</v>
      </c>
      <c r="L34" s="76">
        <f t="shared" si="1"/>
        <v>2.9884615384615381</v>
      </c>
    </row>
    <row r="35" spans="2:12" x14ac:dyDescent="0.35">
      <c r="B35" s="59" t="s">
        <v>1341</v>
      </c>
      <c r="C35" s="56" t="s">
        <v>1191</v>
      </c>
      <c r="D35" s="56"/>
      <c r="E35" s="56" t="s">
        <v>1192</v>
      </c>
      <c r="F35" s="56">
        <v>5.47</v>
      </c>
      <c r="G35" s="56" t="s">
        <v>1294</v>
      </c>
      <c r="H35" s="56">
        <v>6</v>
      </c>
      <c r="I35" s="69">
        <v>0.4</v>
      </c>
      <c r="J35" s="56">
        <f>1.5*16</f>
        <v>24</v>
      </c>
      <c r="K35" s="56" t="s">
        <v>16</v>
      </c>
      <c r="L35" s="76">
        <f t="shared" si="1"/>
        <v>0.22791666666666666</v>
      </c>
    </row>
    <row r="36" spans="2:12" x14ac:dyDescent="0.35">
      <c r="B36" s="59" t="s">
        <v>1341</v>
      </c>
      <c r="C36" s="56" t="s">
        <v>1193</v>
      </c>
      <c r="D36" s="56"/>
      <c r="E36" s="56" t="s">
        <v>399</v>
      </c>
      <c r="F36" s="56">
        <v>9.8000000000000007</v>
      </c>
      <c r="G36" s="56" t="s">
        <v>1294</v>
      </c>
      <c r="H36" s="56">
        <v>16</v>
      </c>
      <c r="I36" s="69">
        <v>0.8</v>
      </c>
      <c r="J36" s="56">
        <f t="shared" si="3"/>
        <v>12.8</v>
      </c>
      <c r="K36" s="56" t="s">
        <v>16</v>
      </c>
      <c r="L36" s="76">
        <f t="shared" si="1"/>
        <v>0.765625</v>
      </c>
    </row>
    <row r="37" spans="2:12" x14ac:dyDescent="0.35">
      <c r="B37" s="59" t="s">
        <v>1341</v>
      </c>
      <c r="C37" s="56" t="s">
        <v>1194</v>
      </c>
      <c r="D37" s="56"/>
      <c r="E37" s="56" t="s">
        <v>1186</v>
      </c>
      <c r="F37" s="56">
        <v>6.65</v>
      </c>
      <c r="G37" s="56" t="s">
        <v>1294</v>
      </c>
      <c r="H37" s="56">
        <v>4</v>
      </c>
      <c r="I37" s="69">
        <v>0.6</v>
      </c>
      <c r="J37" s="56">
        <f t="shared" si="3"/>
        <v>2.4</v>
      </c>
      <c r="K37" s="56" t="s">
        <v>16</v>
      </c>
      <c r="L37" s="76">
        <f t="shared" si="1"/>
        <v>2.7708333333333335</v>
      </c>
    </row>
    <row r="38" spans="2:12" x14ac:dyDescent="0.35">
      <c r="B38" s="59" t="s">
        <v>1341</v>
      </c>
      <c r="C38" s="56" t="s">
        <v>1195</v>
      </c>
      <c r="D38" s="56" t="s">
        <v>1196</v>
      </c>
      <c r="E38" s="56" t="s">
        <v>543</v>
      </c>
      <c r="F38" s="56">
        <v>13.15</v>
      </c>
      <c r="G38" s="56" t="s">
        <v>9</v>
      </c>
      <c r="H38" s="56">
        <f>5*16</f>
        <v>80</v>
      </c>
      <c r="I38" s="69">
        <v>0.89</v>
      </c>
      <c r="J38" s="56">
        <f t="shared" si="3"/>
        <v>71.2</v>
      </c>
      <c r="K38" s="56" t="s">
        <v>16</v>
      </c>
      <c r="L38" s="76">
        <f t="shared" si="1"/>
        <v>0.18469101123595505</v>
      </c>
    </row>
    <row r="39" spans="2:12" x14ac:dyDescent="0.35">
      <c r="B39" s="59" t="s">
        <v>1341</v>
      </c>
      <c r="C39" s="56" t="s">
        <v>1197</v>
      </c>
      <c r="D39" s="56"/>
      <c r="E39" s="56" t="s">
        <v>1186</v>
      </c>
      <c r="F39" s="56">
        <v>7.56</v>
      </c>
      <c r="G39" s="56" t="s">
        <v>1294</v>
      </c>
      <c r="H39" s="56">
        <v>4</v>
      </c>
      <c r="I39" s="69">
        <v>0.8</v>
      </c>
      <c r="J39" s="56">
        <f t="shared" si="3"/>
        <v>3.2</v>
      </c>
      <c r="K39" s="56" t="s">
        <v>16</v>
      </c>
      <c r="L39" s="76">
        <f t="shared" si="1"/>
        <v>2.3624999999999998</v>
      </c>
    </row>
    <row r="40" spans="2:12" x14ac:dyDescent="0.35">
      <c r="B40" s="59" t="s">
        <v>1341</v>
      </c>
      <c r="C40" s="56" t="s">
        <v>1198</v>
      </c>
      <c r="D40" s="56"/>
      <c r="E40" s="56" t="s">
        <v>1186</v>
      </c>
      <c r="F40" s="56">
        <v>6.65</v>
      </c>
      <c r="G40" s="56" t="s">
        <v>1294</v>
      </c>
      <c r="H40" s="56">
        <v>4</v>
      </c>
      <c r="I40" s="69">
        <v>0.65</v>
      </c>
      <c r="J40" s="56">
        <f t="shared" si="3"/>
        <v>2.6</v>
      </c>
      <c r="K40" s="56" t="s">
        <v>16</v>
      </c>
      <c r="L40" s="76">
        <f t="shared" si="1"/>
        <v>2.5576923076923079</v>
      </c>
    </row>
    <row r="41" spans="2:12" x14ac:dyDescent="0.35">
      <c r="B41" s="59" t="s">
        <v>1341</v>
      </c>
      <c r="C41" s="56" t="s">
        <v>1199</v>
      </c>
      <c r="D41" s="56" t="s">
        <v>1160</v>
      </c>
      <c r="E41" s="56" t="s">
        <v>96</v>
      </c>
      <c r="F41" s="56">
        <v>17.41</v>
      </c>
      <c r="G41" s="56" t="s">
        <v>1294</v>
      </c>
      <c r="H41" s="56">
        <f>4*2.5*16</f>
        <v>160</v>
      </c>
      <c r="I41" s="69">
        <v>0.85</v>
      </c>
      <c r="J41" s="56">
        <f t="shared" si="3"/>
        <v>136</v>
      </c>
      <c r="K41" s="56" t="s">
        <v>16</v>
      </c>
      <c r="L41" s="76">
        <f t="shared" si="1"/>
        <v>0.12801470588235295</v>
      </c>
    </row>
    <row r="42" spans="2:12" s="54" customFormat="1" x14ac:dyDescent="0.35">
      <c r="B42" s="59" t="s">
        <v>1341</v>
      </c>
      <c r="C42" s="56" t="s">
        <v>1200</v>
      </c>
      <c r="D42" s="56"/>
      <c r="E42" s="56"/>
      <c r="F42" s="56"/>
      <c r="G42" s="56"/>
      <c r="H42" s="56"/>
      <c r="I42" s="69"/>
      <c r="J42" s="56"/>
      <c r="K42" s="56" t="s">
        <v>16</v>
      </c>
      <c r="L42" s="76">
        <v>0.05</v>
      </c>
    </row>
    <row r="43" spans="2:12" x14ac:dyDescent="0.35">
      <c r="B43" s="59" t="s">
        <v>1341</v>
      </c>
      <c r="C43" s="56" t="s">
        <v>1201</v>
      </c>
      <c r="D43" s="56" t="s">
        <v>1202</v>
      </c>
      <c r="E43" s="56" t="s">
        <v>543</v>
      </c>
      <c r="F43" s="56">
        <v>7.55</v>
      </c>
      <c r="G43" s="56"/>
      <c r="H43" s="56">
        <f>5*16</f>
        <v>80</v>
      </c>
      <c r="I43" s="69">
        <v>0.9</v>
      </c>
      <c r="J43" s="56">
        <f t="shared" si="3"/>
        <v>72</v>
      </c>
      <c r="K43" s="56" t="s">
        <v>16</v>
      </c>
      <c r="L43" s="76">
        <f t="shared" si="1"/>
        <v>0.10486111111111111</v>
      </c>
    </row>
    <row r="44" spans="2:12" x14ac:dyDescent="0.35">
      <c r="B44" s="59" t="s">
        <v>1341</v>
      </c>
      <c r="C44" s="56" t="s">
        <v>1203</v>
      </c>
      <c r="D44" s="56" t="s">
        <v>1204</v>
      </c>
      <c r="E44" s="56" t="s">
        <v>98</v>
      </c>
      <c r="F44" s="56">
        <v>13.45</v>
      </c>
      <c r="G44" s="56" t="s">
        <v>1294</v>
      </c>
      <c r="H44" s="56">
        <f>2*2*16</f>
        <v>64</v>
      </c>
      <c r="I44" s="69">
        <v>0.99</v>
      </c>
      <c r="J44" s="56">
        <f t="shared" si="3"/>
        <v>63.36</v>
      </c>
      <c r="K44" s="56" t="s">
        <v>16</v>
      </c>
      <c r="L44" s="76">
        <f t="shared" si="1"/>
        <v>0.21227904040404039</v>
      </c>
    </row>
    <row r="45" spans="2:12" x14ac:dyDescent="0.35">
      <c r="B45" s="59" t="s">
        <v>1341</v>
      </c>
      <c r="C45" s="56" t="s">
        <v>1205</v>
      </c>
      <c r="D45" s="56" t="s">
        <v>1160</v>
      </c>
      <c r="E45" s="56" t="s">
        <v>1206</v>
      </c>
      <c r="F45" s="56">
        <v>19.59</v>
      </c>
      <c r="G45" s="56" t="s">
        <v>1294</v>
      </c>
      <c r="H45" s="56">
        <v>238</v>
      </c>
      <c r="I45" s="69">
        <v>0.87</v>
      </c>
      <c r="J45" s="56">
        <f t="shared" si="3"/>
        <v>207.06</v>
      </c>
      <c r="K45" s="56" t="s">
        <v>9</v>
      </c>
      <c r="L45" s="76">
        <f t="shared" si="1"/>
        <v>9.4610257896261957E-2</v>
      </c>
    </row>
    <row r="46" spans="2:12" x14ac:dyDescent="0.35">
      <c r="B46" s="59" t="s">
        <v>1341</v>
      </c>
      <c r="C46" s="56" t="s">
        <v>1207</v>
      </c>
      <c r="D46" s="56" t="s">
        <v>545</v>
      </c>
      <c r="E46" s="56" t="s">
        <v>1208</v>
      </c>
      <c r="F46" s="56">
        <v>47.21</v>
      </c>
      <c r="G46" s="56" t="s">
        <v>1294</v>
      </c>
      <c r="H46" s="56">
        <f>4*6*16.75</f>
        <v>402</v>
      </c>
      <c r="I46" s="69">
        <v>0.74</v>
      </c>
      <c r="J46" s="56">
        <f t="shared" si="3"/>
        <v>297.48</v>
      </c>
      <c r="K46" s="56" t="s">
        <v>1209</v>
      </c>
      <c r="L46" s="76">
        <f t="shared" si="1"/>
        <v>0.15869974452064003</v>
      </c>
    </row>
    <row r="47" spans="2:12" x14ac:dyDescent="0.35">
      <c r="B47" s="59" t="s">
        <v>1341</v>
      </c>
      <c r="C47" s="56" t="s">
        <v>1210</v>
      </c>
      <c r="D47" s="56" t="s">
        <v>1160</v>
      </c>
      <c r="E47" s="56" t="s">
        <v>341</v>
      </c>
      <c r="F47" s="56">
        <v>22.95</v>
      </c>
      <c r="G47" s="56" t="s">
        <v>1294</v>
      </c>
      <c r="H47" s="56">
        <f>1.5*6*24</f>
        <v>216</v>
      </c>
      <c r="I47" s="69">
        <v>0.7</v>
      </c>
      <c r="J47" s="56">
        <f t="shared" si="3"/>
        <v>151.19999999999999</v>
      </c>
      <c r="K47" s="56" t="s">
        <v>1209</v>
      </c>
      <c r="L47" s="76">
        <f>F47/J47</f>
        <v>0.1517857142857143</v>
      </c>
    </row>
    <row r="48" spans="2:12" x14ac:dyDescent="0.35">
      <c r="B48" s="59" t="s">
        <v>1341</v>
      </c>
      <c r="C48" s="56" t="s">
        <v>1211</v>
      </c>
      <c r="D48" s="56" t="s">
        <v>1160</v>
      </c>
      <c r="E48" s="56" t="s">
        <v>1161</v>
      </c>
      <c r="F48" s="56">
        <v>24.88</v>
      </c>
      <c r="G48" s="56" t="s">
        <v>1294</v>
      </c>
      <c r="H48" s="56">
        <f>4*3*16</f>
        <v>192</v>
      </c>
      <c r="I48" s="69">
        <v>0.98</v>
      </c>
      <c r="J48" s="56">
        <f t="shared" si="3"/>
        <v>188.16</v>
      </c>
      <c r="K48" s="56" t="s">
        <v>16</v>
      </c>
      <c r="L48" s="76">
        <f t="shared" si="1"/>
        <v>0.13222789115646258</v>
      </c>
    </row>
    <row r="49" spans="2:12" x14ac:dyDescent="0.35">
      <c r="B49" s="59" t="s">
        <v>1341</v>
      </c>
      <c r="C49" s="56" t="s">
        <v>1212</v>
      </c>
      <c r="D49" s="56" t="s">
        <v>545</v>
      </c>
      <c r="E49" s="56" t="s">
        <v>543</v>
      </c>
      <c r="F49" s="56">
        <v>9.44</v>
      </c>
      <c r="G49" s="56"/>
      <c r="H49" s="56">
        <f>5*16</f>
        <v>80</v>
      </c>
      <c r="I49" s="69">
        <v>0.9</v>
      </c>
      <c r="J49" s="56">
        <f t="shared" si="3"/>
        <v>72</v>
      </c>
      <c r="K49" s="56" t="s">
        <v>16</v>
      </c>
      <c r="L49" s="76">
        <f t="shared" si="1"/>
        <v>0.13111111111111109</v>
      </c>
    </row>
    <row r="50" spans="2:12" x14ac:dyDescent="0.35">
      <c r="B50" s="59" t="s">
        <v>1341</v>
      </c>
      <c r="C50" s="56" t="s">
        <v>1213</v>
      </c>
      <c r="D50" s="56"/>
      <c r="E50" s="56" t="s">
        <v>1206</v>
      </c>
      <c r="F50" s="56">
        <v>24.2</v>
      </c>
      <c r="G50" s="56" t="s">
        <v>1294</v>
      </c>
      <c r="H50" s="56">
        <v>33.32</v>
      </c>
      <c r="I50" s="69">
        <v>0.5</v>
      </c>
      <c r="J50" s="56">
        <v>16.68</v>
      </c>
      <c r="K50" s="56" t="s">
        <v>16</v>
      </c>
      <c r="L50" s="76">
        <v>4.3124999999999997E-2</v>
      </c>
    </row>
    <row r="51" spans="2:12" x14ac:dyDescent="0.35">
      <c r="B51" s="59" t="s">
        <v>1341</v>
      </c>
      <c r="C51" s="56" t="s">
        <v>1214</v>
      </c>
      <c r="D51" s="56"/>
      <c r="E51" s="56" t="s">
        <v>1206</v>
      </c>
      <c r="F51" s="56">
        <v>36.450000000000003</v>
      </c>
      <c r="G51" s="56" t="s">
        <v>1294</v>
      </c>
      <c r="H51" s="56"/>
      <c r="I51" s="69">
        <v>0.6</v>
      </c>
      <c r="J51" s="56"/>
      <c r="K51" s="56" t="s">
        <v>16</v>
      </c>
      <c r="L51" s="76">
        <v>5.8125000000000003E-2</v>
      </c>
    </row>
    <row r="52" spans="2:12" x14ac:dyDescent="0.35">
      <c r="B52" s="59" t="s">
        <v>1341</v>
      </c>
      <c r="C52" s="56" t="s">
        <v>1215</v>
      </c>
      <c r="D52" s="56" t="s">
        <v>1160</v>
      </c>
      <c r="E52" s="56" t="s">
        <v>1216</v>
      </c>
      <c r="F52" s="56">
        <v>13.3</v>
      </c>
      <c r="G52" s="56" t="s">
        <v>1294</v>
      </c>
      <c r="H52" s="56"/>
      <c r="I52" s="69">
        <v>0.46</v>
      </c>
      <c r="J52" s="56"/>
      <c r="K52" s="56" t="s">
        <v>16</v>
      </c>
      <c r="L52" s="76">
        <v>6.3750000000000001E-2</v>
      </c>
    </row>
    <row r="53" spans="2:12" x14ac:dyDescent="0.35">
      <c r="B53" s="59" t="s">
        <v>1341</v>
      </c>
      <c r="C53" s="56" t="s">
        <v>1217</v>
      </c>
      <c r="D53" s="56" t="s">
        <v>545</v>
      </c>
      <c r="E53" s="56" t="s">
        <v>93</v>
      </c>
      <c r="F53" s="56">
        <v>14.4</v>
      </c>
      <c r="G53" s="56" t="s">
        <v>1294</v>
      </c>
      <c r="H53" s="56">
        <f>10*16</f>
        <v>160</v>
      </c>
      <c r="I53" s="69">
        <v>0.9</v>
      </c>
      <c r="J53" s="56">
        <f t="shared" ref="J53:J76" si="4">H53*I53</f>
        <v>144</v>
      </c>
      <c r="K53" s="56" t="s">
        <v>16</v>
      </c>
      <c r="L53" s="76">
        <v>0.18</v>
      </c>
    </row>
    <row r="54" spans="2:12" x14ac:dyDescent="0.35">
      <c r="B54" s="59" t="s">
        <v>1341</v>
      </c>
      <c r="C54" s="56" t="s">
        <v>1218</v>
      </c>
      <c r="D54" s="56" t="s">
        <v>1219</v>
      </c>
      <c r="E54" s="56" t="s">
        <v>93</v>
      </c>
      <c r="F54" s="56">
        <v>15.9</v>
      </c>
      <c r="G54" s="56" t="s">
        <v>1294</v>
      </c>
      <c r="H54" s="56">
        <f>10*16</f>
        <v>160</v>
      </c>
      <c r="I54" s="69">
        <v>0.99</v>
      </c>
      <c r="J54" s="56">
        <f t="shared" si="4"/>
        <v>158.4</v>
      </c>
      <c r="K54" s="56" t="s">
        <v>16</v>
      </c>
      <c r="L54" s="76">
        <f t="shared" ref="L54:L84" si="5">F54/J54</f>
        <v>0.10037878787878787</v>
      </c>
    </row>
    <row r="55" spans="2:12" x14ac:dyDescent="0.35">
      <c r="B55" s="59" t="s">
        <v>1341</v>
      </c>
      <c r="C55" s="56" t="s">
        <v>1220</v>
      </c>
      <c r="D55" s="56" t="s">
        <v>1160</v>
      </c>
      <c r="E55" s="56" t="s">
        <v>543</v>
      </c>
      <c r="F55" s="56">
        <v>20.3</v>
      </c>
      <c r="G55" s="56"/>
      <c r="H55" s="56">
        <f>5*16</f>
        <v>80</v>
      </c>
      <c r="I55" s="69">
        <v>0.95</v>
      </c>
      <c r="J55" s="56">
        <f t="shared" si="4"/>
        <v>76</v>
      </c>
      <c r="K55" s="56" t="s">
        <v>16</v>
      </c>
      <c r="L55" s="76">
        <f t="shared" si="5"/>
        <v>0.26710526315789473</v>
      </c>
    </row>
    <row r="56" spans="2:12" x14ac:dyDescent="0.35">
      <c r="B56" s="59" t="s">
        <v>1341</v>
      </c>
      <c r="C56" s="56" t="s">
        <v>1221</v>
      </c>
      <c r="D56" s="56" t="s">
        <v>430</v>
      </c>
      <c r="E56" s="56" t="s">
        <v>182</v>
      </c>
      <c r="F56" s="56">
        <v>20.41</v>
      </c>
      <c r="G56" s="56" t="s">
        <v>1294</v>
      </c>
      <c r="H56" s="56">
        <f>25*16</f>
        <v>400</v>
      </c>
      <c r="I56" s="69">
        <v>0.89</v>
      </c>
      <c r="J56" s="56">
        <f t="shared" si="4"/>
        <v>356</v>
      </c>
      <c r="K56" s="56" t="s">
        <v>16</v>
      </c>
      <c r="L56" s="76">
        <f t="shared" si="5"/>
        <v>5.7331460674157307E-2</v>
      </c>
    </row>
    <row r="57" spans="2:12" x14ac:dyDescent="0.35">
      <c r="B57" s="59" t="s">
        <v>1341</v>
      </c>
      <c r="C57" s="56" t="s">
        <v>1222</v>
      </c>
      <c r="D57" s="56" t="s">
        <v>430</v>
      </c>
      <c r="E57" s="56" t="s">
        <v>459</v>
      </c>
      <c r="F57" s="56">
        <v>24.08</v>
      </c>
      <c r="G57" s="56" t="s">
        <v>1294</v>
      </c>
      <c r="H57" s="56">
        <f>50*16</f>
        <v>800</v>
      </c>
      <c r="I57" s="69">
        <v>0.89</v>
      </c>
      <c r="J57" s="56">
        <f t="shared" si="4"/>
        <v>712</v>
      </c>
      <c r="K57" s="56" t="s">
        <v>16</v>
      </c>
      <c r="L57" s="76">
        <f t="shared" si="5"/>
        <v>3.3820224719101122E-2</v>
      </c>
    </row>
    <row r="58" spans="2:12" x14ac:dyDescent="0.35">
      <c r="B58" s="59" t="s">
        <v>1341</v>
      </c>
      <c r="C58" s="56" t="s">
        <v>1223</v>
      </c>
      <c r="D58" s="56" t="s">
        <v>1160</v>
      </c>
      <c r="E58" s="56" t="s">
        <v>1224</v>
      </c>
      <c r="F58" s="56">
        <v>17.649999999999999</v>
      </c>
      <c r="G58" s="56" t="s">
        <v>1294</v>
      </c>
      <c r="H58" s="56">
        <f>32*4</f>
        <v>128</v>
      </c>
      <c r="I58" s="69">
        <v>0.6</v>
      </c>
      <c r="J58" s="56">
        <f t="shared" si="4"/>
        <v>76.8</v>
      </c>
      <c r="K58" s="56" t="s">
        <v>16</v>
      </c>
      <c r="L58" s="76">
        <f t="shared" si="5"/>
        <v>0.22981770833333331</v>
      </c>
    </row>
    <row r="59" spans="2:12" x14ac:dyDescent="0.35">
      <c r="B59" s="59" t="s">
        <v>1341</v>
      </c>
      <c r="C59" s="56" t="s">
        <v>1225</v>
      </c>
      <c r="D59" s="56" t="s">
        <v>1160</v>
      </c>
      <c r="E59" s="56" t="s">
        <v>1151</v>
      </c>
      <c r="F59" s="56">
        <v>28.37</v>
      </c>
      <c r="G59" s="56" t="s">
        <v>1294</v>
      </c>
      <c r="H59" s="56">
        <f>40*16</f>
        <v>640</v>
      </c>
      <c r="I59" s="69">
        <v>1</v>
      </c>
      <c r="J59" s="56">
        <f t="shared" si="4"/>
        <v>640</v>
      </c>
      <c r="K59" s="56" t="s">
        <v>16</v>
      </c>
      <c r="L59" s="76">
        <f t="shared" si="5"/>
        <v>4.4328125000000003E-2</v>
      </c>
    </row>
    <row r="60" spans="2:12" x14ac:dyDescent="0.35">
      <c r="B60" s="59" t="s">
        <v>1341</v>
      </c>
      <c r="C60" s="56" t="s">
        <v>1226</v>
      </c>
      <c r="D60" s="56" t="s">
        <v>545</v>
      </c>
      <c r="E60" s="56" t="s">
        <v>1227</v>
      </c>
      <c r="F60" s="56">
        <v>45.67</v>
      </c>
      <c r="G60" s="56" t="s">
        <v>1294</v>
      </c>
      <c r="H60" s="56">
        <f>28*16</f>
        <v>448</v>
      </c>
      <c r="I60" s="69">
        <v>0.82</v>
      </c>
      <c r="J60" s="56">
        <f t="shared" si="4"/>
        <v>367.35999999999996</v>
      </c>
      <c r="K60" s="56" t="s">
        <v>16</v>
      </c>
      <c r="L60" s="76">
        <f t="shared" si="5"/>
        <v>0.124319468641115</v>
      </c>
    </row>
    <row r="61" spans="2:12" x14ac:dyDescent="0.35">
      <c r="B61" s="59" t="s">
        <v>1341</v>
      </c>
      <c r="C61" s="56" t="s">
        <v>1228</v>
      </c>
      <c r="D61" s="56"/>
      <c r="E61" s="56" t="s">
        <v>182</v>
      </c>
      <c r="F61" s="56">
        <v>19.489999999999998</v>
      </c>
      <c r="G61" s="56" t="s">
        <v>1294</v>
      </c>
      <c r="H61" s="56">
        <v>400</v>
      </c>
      <c r="I61" s="69">
        <v>0.82</v>
      </c>
      <c r="J61" s="56">
        <f t="shared" si="4"/>
        <v>328</v>
      </c>
      <c r="K61" s="56" t="s">
        <v>16</v>
      </c>
      <c r="L61" s="76">
        <f t="shared" si="5"/>
        <v>5.942073170731707E-2</v>
      </c>
    </row>
    <row r="62" spans="2:12" s="54" customFormat="1" x14ac:dyDescent="0.35">
      <c r="B62" s="59" t="s">
        <v>1341</v>
      </c>
      <c r="C62" s="56" t="s">
        <v>1229</v>
      </c>
      <c r="D62" s="56" t="s">
        <v>545</v>
      </c>
      <c r="E62" s="56" t="s">
        <v>93</v>
      </c>
      <c r="F62" s="56">
        <v>20.25</v>
      </c>
      <c r="G62" s="56" t="s">
        <v>1294</v>
      </c>
      <c r="H62" s="56">
        <f>10*16</f>
        <v>160</v>
      </c>
      <c r="I62" s="69">
        <v>0.8</v>
      </c>
      <c r="J62" s="56">
        <f t="shared" ref="J62" si="6">H62*I62</f>
        <v>128</v>
      </c>
      <c r="K62" s="56" t="s">
        <v>16</v>
      </c>
      <c r="L62" s="76">
        <f t="shared" ref="L62" si="7">F62/J62</f>
        <v>0.158203125</v>
      </c>
    </row>
    <row r="63" spans="2:12" x14ac:dyDescent="0.35">
      <c r="B63" s="59" t="s">
        <v>1341</v>
      </c>
      <c r="C63" s="56" t="s">
        <v>1230</v>
      </c>
      <c r="D63" s="56" t="s">
        <v>545</v>
      </c>
      <c r="E63" s="56" t="s">
        <v>543</v>
      </c>
      <c r="F63" s="56">
        <v>32.4</v>
      </c>
      <c r="G63" s="56" t="s">
        <v>1294</v>
      </c>
      <c r="H63" s="56">
        <f>5*16</f>
        <v>80</v>
      </c>
      <c r="I63" s="69">
        <v>0.8</v>
      </c>
      <c r="J63" s="56">
        <f>H63*I63</f>
        <v>64</v>
      </c>
      <c r="K63" s="56" t="s">
        <v>16</v>
      </c>
      <c r="L63" s="76">
        <f t="shared" si="5"/>
        <v>0.50624999999999998</v>
      </c>
    </row>
    <row r="64" spans="2:12" x14ac:dyDescent="0.35">
      <c r="B64" s="59" t="s">
        <v>1341</v>
      </c>
      <c r="C64" s="56" t="s">
        <v>1231</v>
      </c>
      <c r="D64" s="56" t="s">
        <v>545</v>
      </c>
      <c r="E64" s="56" t="s">
        <v>182</v>
      </c>
      <c r="F64" s="56">
        <v>27.39</v>
      </c>
      <c r="G64" s="56" t="s">
        <v>1294</v>
      </c>
      <c r="H64" s="56">
        <f>25*16</f>
        <v>400</v>
      </c>
      <c r="I64" s="69">
        <v>0.82</v>
      </c>
      <c r="J64" s="56">
        <f t="shared" si="4"/>
        <v>328</v>
      </c>
      <c r="K64" s="56" t="s">
        <v>16</v>
      </c>
      <c r="L64" s="76">
        <f t="shared" si="5"/>
        <v>8.3506097560975615E-2</v>
      </c>
    </row>
    <row r="65" spans="2:12" x14ac:dyDescent="0.35">
      <c r="B65" s="59" t="s">
        <v>1341</v>
      </c>
      <c r="C65" s="56" t="s">
        <v>1232</v>
      </c>
      <c r="D65" s="56" t="s">
        <v>545</v>
      </c>
      <c r="E65" s="56" t="s">
        <v>182</v>
      </c>
      <c r="F65" s="56">
        <v>65.84</v>
      </c>
      <c r="G65" s="56" t="s">
        <v>1294</v>
      </c>
      <c r="H65" s="56">
        <f>25*16</f>
        <v>400</v>
      </c>
      <c r="I65" s="69">
        <v>0.82</v>
      </c>
      <c r="J65" s="56">
        <f t="shared" si="4"/>
        <v>328</v>
      </c>
      <c r="K65" s="56" t="s">
        <v>16</v>
      </c>
      <c r="L65" s="76">
        <f t="shared" si="5"/>
        <v>0.20073170731707318</v>
      </c>
    </row>
    <row r="66" spans="2:12" x14ac:dyDescent="0.35">
      <c r="B66" s="59" t="s">
        <v>1341</v>
      </c>
      <c r="C66" s="56" t="s">
        <v>1233</v>
      </c>
      <c r="D66" s="56" t="s">
        <v>1234</v>
      </c>
      <c r="E66" s="56" t="s">
        <v>93</v>
      </c>
      <c r="F66" s="56">
        <v>19.010000000000002</v>
      </c>
      <c r="G66" s="56" t="s">
        <v>1294</v>
      </c>
      <c r="H66" s="56">
        <f>10*16</f>
        <v>160</v>
      </c>
      <c r="I66" s="69">
        <v>0.52</v>
      </c>
      <c r="J66" s="56">
        <f t="shared" si="4"/>
        <v>83.2</v>
      </c>
      <c r="K66" s="56" t="s">
        <v>16</v>
      </c>
      <c r="L66" s="76">
        <f t="shared" si="5"/>
        <v>0.22848557692307694</v>
      </c>
    </row>
    <row r="67" spans="2:12" x14ac:dyDescent="0.35">
      <c r="B67" s="59" t="s">
        <v>1341</v>
      </c>
      <c r="C67" s="56" t="s">
        <v>1235</v>
      </c>
      <c r="D67" s="56" t="s">
        <v>545</v>
      </c>
      <c r="E67" s="56" t="s">
        <v>459</v>
      </c>
      <c r="F67" s="56">
        <v>21.97</v>
      </c>
      <c r="G67" s="56" t="s">
        <v>1294</v>
      </c>
      <c r="H67" s="56">
        <f>50*16</f>
        <v>800</v>
      </c>
      <c r="I67" s="69">
        <v>0.81</v>
      </c>
      <c r="J67" s="56">
        <f t="shared" si="4"/>
        <v>648</v>
      </c>
      <c r="K67" s="56" t="s">
        <v>16</v>
      </c>
      <c r="L67" s="76">
        <f t="shared" si="5"/>
        <v>3.3904320987654321E-2</v>
      </c>
    </row>
    <row r="68" spans="2:12" x14ac:dyDescent="0.35">
      <c r="B68" s="59" t="s">
        <v>1341</v>
      </c>
      <c r="C68" s="56" t="s">
        <v>1236</v>
      </c>
      <c r="D68" s="56" t="s">
        <v>1160</v>
      </c>
      <c r="E68" s="56" t="s">
        <v>459</v>
      </c>
      <c r="F68" s="56">
        <v>18.96</v>
      </c>
      <c r="G68" s="56" t="s">
        <v>1294</v>
      </c>
      <c r="H68" s="56">
        <f>50*16</f>
        <v>800</v>
      </c>
      <c r="I68" s="69">
        <v>0.85</v>
      </c>
      <c r="J68" s="56">
        <f t="shared" si="4"/>
        <v>680</v>
      </c>
      <c r="K68" s="56" t="s">
        <v>16</v>
      </c>
      <c r="L68" s="76">
        <f t="shared" si="5"/>
        <v>2.7882352941176473E-2</v>
      </c>
    </row>
    <row r="69" spans="2:12" x14ac:dyDescent="0.35">
      <c r="B69" s="59" t="s">
        <v>1341</v>
      </c>
      <c r="C69" s="56" t="s">
        <v>1237</v>
      </c>
      <c r="D69" s="56" t="s">
        <v>545</v>
      </c>
      <c r="E69" s="56" t="s">
        <v>459</v>
      </c>
      <c r="F69" s="56">
        <v>18.36</v>
      </c>
      <c r="G69" s="56" t="s">
        <v>1294</v>
      </c>
      <c r="H69" s="56">
        <f>50*16</f>
        <v>800</v>
      </c>
      <c r="I69" s="69">
        <v>0.83</v>
      </c>
      <c r="J69" s="56">
        <f t="shared" si="4"/>
        <v>664</v>
      </c>
      <c r="K69" s="56" t="s">
        <v>16</v>
      </c>
      <c r="L69" s="76">
        <f t="shared" si="5"/>
        <v>2.7650602409638552E-2</v>
      </c>
    </row>
    <row r="70" spans="2:12" x14ac:dyDescent="0.35">
      <c r="B70" s="59" t="s">
        <v>1341</v>
      </c>
      <c r="C70" s="56" t="s">
        <v>1238</v>
      </c>
      <c r="D70" s="56" t="s">
        <v>545</v>
      </c>
      <c r="E70" s="56" t="s">
        <v>543</v>
      </c>
      <c r="F70" s="56">
        <v>9</v>
      </c>
      <c r="G70" s="56" t="s">
        <v>1294</v>
      </c>
      <c r="H70" s="56">
        <f>5*16</f>
        <v>80</v>
      </c>
      <c r="I70" s="69">
        <v>0.85</v>
      </c>
      <c r="J70" s="56">
        <f t="shared" si="4"/>
        <v>68</v>
      </c>
      <c r="K70" s="56" t="s">
        <v>16</v>
      </c>
      <c r="L70" s="76">
        <f t="shared" si="5"/>
        <v>0.13235294117647059</v>
      </c>
    </row>
    <row r="71" spans="2:12" x14ac:dyDescent="0.35">
      <c r="B71" s="59" t="s">
        <v>1341</v>
      </c>
      <c r="C71" s="56" t="s">
        <v>1239</v>
      </c>
      <c r="D71" s="56" t="s">
        <v>1154</v>
      </c>
      <c r="E71" s="56" t="s">
        <v>1240</v>
      </c>
      <c r="F71" s="56">
        <v>33.47</v>
      </c>
      <c r="G71" s="56" t="s">
        <v>1294</v>
      </c>
      <c r="H71" s="56">
        <v>72</v>
      </c>
      <c r="I71" s="69">
        <v>0.97</v>
      </c>
      <c r="J71" s="56">
        <f t="shared" si="4"/>
        <v>69.84</v>
      </c>
      <c r="K71" s="56" t="s">
        <v>16</v>
      </c>
      <c r="L71" s="76">
        <f t="shared" si="5"/>
        <v>0.4792382588774341</v>
      </c>
    </row>
    <row r="72" spans="2:12" s="54" customFormat="1" x14ac:dyDescent="0.35">
      <c r="B72" s="59" t="s">
        <v>1341</v>
      </c>
      <c r="C72" s="56" t="s">
        <v>1241</v>
      </c>
      <c r="D72" s="56" t="s">
        <v>163</v>
      </c>
      <c r="E72" s="56" t="s">
        <v>1158</v>
      </c>
      <c r="F72" s="56">
        <v>40.96</v>
      </c>
      <c r="G72" s="56" t="s">
        <v>1294</v>
      </c>
      <c r="H72" s="56">
        <f>10*16</f>
        <v>160</v>
      </c>
      <c r="I72" s="69">
        <v>1</v>
      </c>
      <c r="J72" s="56">
        <v>160</v>
      </c>
      <c r="K72" s="56" t="s">
        <v>16</v>
      </c>
      <c r="L72" s="76">
        <f t="shared" si="5"/>
        <v>0.25600000000000001</v>
      </c>
    </row>
    <row r="73" spans="2:12" x14ac:dyDescent="0.35">
      <c r="B73" s="59" t="s">
        <v>1341</v>
      </c>
      <c r="C73" s="56" t="s">
        <v>1242</v>
      </c>
      <c r="D73" s="56" t="s">
        <v>1160</v>
      </c>
      <c r="E73" s="56" t="s">
        <v>96</v>
      </c>
      <c r="F73" s="56">
        <v>16.79</v>
      </c>
      <c r="G73" s="56" t="s">
        <v>1294</v>
      </c>
      <c r="H73" s="56">
        <f>4*2.5*16</f>
        <v>160</v>
      </c>
      <c r="I73" s="69">
        <v>0.74</v>
      </c>
      <c r="J73" s="56">
        <f t="shared" si="4"/>
        <v>118.4</v>
      </c>
      <c r="K73" s="56" t="s">
        <v>16</v>
      </c>
      <c r="L73" s="76">
        <f t="shared" si="5"/>
        <v>0.14180743243243241</v>
      </c>
    </row>
    <row r="74" spans="2:12" x14ac:dyDescent="0.35">
      <c r="B74" s="59" t="s">
        <v>1341</v>
      </c>
      <c r="C74" s="56" t="s">
        <v>1243</v>
      </c>
      <c r="D74" s="56" t="s">
        <v>545</v>
      </c>
      <c r="E74" s="56" t="s">
        <v>543</v>
      </c>
      <c r="F74" s="56">
        <v>6.27</v>
      </c>
      <c r="G74" s="56"/>
      <c r="H74" s="56">
        <f>5*16</f>
        <v>80</v>
      </c>
      <c r="I74" s="69">
        <v>0.87</v>
      </c>
      <c r="J74" s="56">
        <f t="shared" si="4"/>
        <v>69.599999999999994</v>
      </c>
      <c r="K74" s="56" t="s">
        <v>16</v>
      </c>
      <c r="L74" s="76">
        <f t="shared" si="5"/>
        <v>9.0086206896551724E-2</v>
      </c>
    </row>
    <row r="75" spans="2:12" x14ac:dyDescent="0.35">
      <c r="B75" s="59" t="s">
        <v>1341</v>
      </c>
      <c r="C75" s="56" t="s">
        <v>1244</v>
      </c>
      <c r="D75" s="56"/>
      <c r="E75" s="56" t="s">
        <v>1206</v>
      </c>
      <c r="F75" s="56">
        <v>36.49</v>
      </c>
      <c r="G75" s="56" t="s">
        <v>1294</v>
      </c>
      <c r="H75" s="56">
        <f>1.8*13*16</f>
        <v>374.40000000000003</v>
      </c>
      <c r="I75" s="69">
        <v>0.52</v>
      </c>
      <c r="J75" s="56">
        <f t="shared" si="4"/>
        <v>194.68800000000002</v>
      </c>
      <c r="K75" s="56" t="s">
        <v>16</v>
      </c>
      <c r="L75" s="76">
        <f t="shared" si="5"/>
        <v>0.18742809007232084</v>
      </c>
    </row>
    <row r="76" spans="2:12" x14ac:dyDescent="0.35">
      <c r="B76" s="59" t="s">
        <v>1341</v>
      </c>
      <c r="C76" s="56" t="s">
        <v>1245</v>
      </c>
      <c r="D76" s="56"/>
      <c r="E76" s="56" t="s">
        <v>182</v>
      </c>
      <c r="F76" s="56">
        <v>20.7</v>
      </c>
      <c r="G76" s="56"/>
      <c r="H76" s="56">
        <f>25*16</f>
        <v>400</v>
      </c>
      <c r="I76" s="69">
        <v>0.95</v>
      </c>
      <c r="J76" s="56">
        <f t="shared" si="4"/>
        <v>380</v>
      </c>
      <c r="K76" s="56" t="s">
        <v>16</v>
      </c>
      <c r="L76" s="76">
        <f t="shared" si="5"/>
        <v>5.4473684210526313E-2</v>
      </c>
    </row>
    <row r="77" spans="2:12" x14ac:dyDescent="0.35">
      <c r="B77" s="59" t="s">
        <v>1341</v>
      </c>
      <c r="C77" s="56" t="s">
        <v>1246</v>
      </c>
      <c r="D77" s="56"/>
      <c r="E77" s="56" t="s">
        <v>1144</v>
      </c>
      <c r="F77" s="56">
        <v>18.59</v>
      </c>
      <c r="G77" s="56" t="s">
        <v>1294</v>
      </c>
      <c r="H77" s="56">
        <v>400</v>
      </c>
      <c r="I77" s="69">
        <v>0.95</v>
      </c>
      <c r="J77" s="56">
        <v>380</v>
      </c>
      <c r="K77" s="56" t="s">
        <v>16</v>
      </c>
      <c r="L77" s="76">
        <f t="shared" si="5"/>
        <v>4.8921052631578948E-2</v>
      </c>
    </row>
    <row r="78" spans="2:12" x14ac:dyDescent="0.35">
      <c r="B78" s="59" t="s">
        <v>1341</v>
      </c>
      <c r="C78" s="56" t="s">
        <v>1247</v>
      </c>
      <c r="D78" s="56" t="s">
        <v>1154</v>
      </c>
      <c r="E78" s="56" t="s">
        <v>1248</v>
      </c>
      <c r="F78" s="56">
        <v>21.42</v>
      </c>
      <c r="G78" s="56" t="s">
        <v>1294</v>
      </c>
      <c r="H78" s="56">
        <f>8*16</f>
        <v>128</v>
      </c>
      <c r="I78" s="69">
        <v>0.87</v>
      </c>
      <c r="J78" s="56">
        <f t="shared" ref="J78:J84" si="8">H78*I78</f>
        <v>111.36</v>
      </c>
      <c r="K78" s="56" t="s">
        <v>16</v>
      </c>
      <c r="L78" s="76">
        <f t="shared" si="5"/>
        <v>0.1923491379310345</v>
      </c>
    </row>
    <row r="79" spans="2:12" x14ac:dyDescent="0.35">
      <c r="B79" s="59" t="s">
        <v>1341</v>
      </c>
      <c r="C79" s="56" t="s">
        <v>1249</v>
      </c>
      <c r="D79" s="56" t="s">
        <v>1250</v>
      </c>
      <c r="E79" s="56" t="s">
        <v>661</v>
      </c>
      <c r="F79" s="56">
        <v>11.59</v>
      </c>
      <c r="G79" s="56" t="s">
        <v>1294</v>
      </c>
      <c r="H79" s="56">
        <f>6*14</f>
        <v>84</v>
      </c>
      <c r="I79" s="69">
        <v>0.9</v>
      </c>
      <c r="J79" s="56">
        <f t="shared" si="8"/>
        <v>75.600000000000009</v>
      </c>
      <c r="K79" s="56" t="s">
        <v>16</v>
      </c>
      <c r="L79" s="76">
        <f t="shared" si="5"/>
        <v>0.15330687830687828</v>
      </c>
    </row>
    <row r="80" spans="2:12" x14ac:dyDescent="0.35">
      <c r="B80" s="59" t="s">
        <v>1341</v>
      </c>
      <c r="C80" s="56" t="s">
        <v>1251</v>
      </c>
      <c r="D80" s="56" t="s">
        <v>1160</v>
      </c>
      <c r="E80" s="56" t="s">
        <v>1252</v>
      </c>
      <c r="F80" s="56">
        <v>25.84</v>
      </c>
      <c r="G80" s="56" t="s">
        <v>1294</v>
      </c>
      <c r="H80" s="56">
        <v>600</v>
      </c>
      <c r="I80" s="69">
        <v>0.9</v>
      </c>
      <c r="J80" s="56">
        <f t="shared" si="8"/>
        <v>540</v>
      </c>
      <c r="K80" s="56" t="s">
        <v>77</v>
      </c>
      <c r="L80" s="76">
        <f t="shared" si="5"/>
        <v>4.7851851851851854E-2</v>
      </c>
    </row>
    <row r="81" spans="2:12" x14ac:dyDescent="0.35">
      <c r="B81" s="59" t="s">
        <v>1341</v>
      </c>
      <c r="C81" s="56" t="s">
        <v>1253</v>
      </c>
      <c r="D81" s="56" t="s">
        <v>545</v>
      </c>
      <c r="E81" s="56" t="s">
        <v>343</v>
      </c>
      <c r="F81" s="56">
        <v>26.99</v>
      </c>
      <c r="G81" s="56" t="s">
        <v>1294</v>
      </c>
      <c r="H81" s="56">
        <f>20*16</f>
        <v>320</v>
      </c>
      <c r="I81" s="69">
        <v>0.98</v>
      </c>
      <c r="J81" s="56">
        <f t="shared" si="8"/>
        <v>313.60000000000002</v>
      </c>
      <c r="K81" s="56" t="s">
        <v>16</v>
      </c>
      <c r="L81" s="76">
        <f t="shared" si="5"/>
        <v>8.6065051020408151E-2</v>
      </c>
    </row>
    <row r="82" spans="2:12" x14ac:dyDescent="0.35">
      <c r="B82" s="59" t="s">
        <v>1341</v>
      </c>
      <c r="C82" s="56" t="s">
        <v>1254</v>
      </c>
      <c r="D82" s="56" t="s">
        <v>545</v>
      </c>
      <c r="E82" s="56" t="s">
        <v>182</v>
      </c>
      <c r="F82" s="56">
        <v>24.04</v>
      </c>
      <c r="G82" s="56" t="s">
        <v>1294</v>
      </c>
      <c r="H82" s="56">
        <f>25*16</f>
        <v>400</v>
      </c>
      <c r="I82" s="69">
        <v>0.9</v>
      </c>
      <c r="J82" s="56">
        <f t="shared" si="8"/>
        <v>360</v>
      </c>
      <c r="K82" s="56" t="s">
        <v>16</v>
      </c>
      <c r="L82" s="76">
        <f t="shared" si="5"/>
        <v>6.6777777777777769E-2</v>
      </c>
    </row>
    <row r="83" spans="2:12" s="54" customFormat="1" x14ac:dyDescent="0.35">
      <c r="B83" s="59" t="s">
        <v>1341</v>
      </c>
      <c r="C83" s="63" t="s">
        <v>1255</v>
      </c>
      <c r="D83" s="63" t="s">
        <v>163</v>
      </c>
      <c r="E83" s="63" t="s">
        <v>471</v>
      </c>
      <c r="F83" s="63">
        <v>34.409999999999997</v>
      </c>
      <c r="G83" s="63" t="s">
        <v>1294</v>
      </c>
      <c r="H83" s="63">
        <f>25*16</f>
        <v>400</v>
      </c>
      <c r="I83" s="101">
        <v>0.81</v>
      </c>
      <c r="J83" s="63">
        <f t="shared" si="8"/>
        <v>324</v>
      </c>
      <c r="K83" s="63" t="s">
        <v>16</v>
      </c>
      <c r="L83" s="98">
        <f t="shared" si="5"/>
        <v>0.10620370370370369</v>
      </c>
    </row>
    <row r="84" spans="2:12" x14ac:dyDescent="0.35">
      <c r="B84" s="62" t="s">
        <v>1341</v>
      </c>
      <c r="C84" s="63" t="s">
        <v>1256</v>
      </c>
      <c r="D84" s="63" t="s">
        <v>545</v>
      </c>
      <c r="E84" s="63" t="s">
        <v>1151</v>
      </c>
      <c r="F84" s="63">
        <v>29.75</v>
      </c>
      <c r="G84" s="63" t="s">
        <v>1294</v>
      </c>
      <c r="H84" s="63">
        <f>40*16</f>
        <v>640</v>
      </c>
      <c r="I84" s="101">
        <v>0.8</v>
      </c>
      <c r="J84" s="63">
        <f t="shared" si="8"/>
        <v>512</v>
      </c>
      <c r="K84" s="63" t="s">
        <v>16</v>
      </c>
      <c r="L84" s="98">
        <f t="shared" si="5"/>
        <v>5.810546875E-2</v>
      </c>
    </row>
    <row r="85" spans="2:12" x14ac:dyDescent="0.35">
      <c r="B85" s="59" t="s">
        <v>1341</v>
      </c>
      <c r="C85" s="56" t="s">
        <v>1241</v>
      </c>
      <c r="D85" s="56" t="s">
        <v>545</v>
      </c>
      <c r="E85" s="56" t="s">
        <v>93</v>
      </c>
      <c r="F85" s="56">
        <v>34.72</v>
      </c>
      <c r="G85" s="56" t="s">
        <v>1294</v>
      </c>
      <c r="H85" s="56">
        <f>10*16</f>
        <v>160</v>
      </c>
      <c r="I85" s="69">
        <v>0.8</v>
      </c>
      <c r="J85" s="56">
        <f t="shared" ref="J85:J87" si="9">H85*I85</f>
        <v>128</v>
      </c>
      <c r="K85" s="56" t="s">
        <v>16</v>
      </c>
      <c r="L85" s="76">
        <f t="shared" ref="L85:L87" si="10">F85/J85</f>
        <v>0.27124999999999999</v>
      </c>
    </row>
    <row r="86" spans="2:12" x14ac:dyDescent="0.35">
      <c r="B86" s="59" t="s">
        <v>1341</v>
      </c>
      <c r="C86" s="56" t="s">
        <v>1157</v>
      </c>
      <c r="D86" s="56" t="s">
        <v>545</v>
      </c>
      <c r="E86" s="56" t="s">
        <v>93</v>
      </c>
      <c r="F86" s="56">
        <v>28.62</v>
      </c>
      <c r="G86" s="56" t="s">
        <v>1294</v>
      </c>
      <c r="H86" s="56">
        <f>10*16</f>
        <v>160</v>
      </c>
      <c r="I86" s="69">
        <v>0.8</v>
      </c>
      <c r="J86" s="56">
        <f t="shared" si="9"/>
        <v>128</v>
      </c>
      <c r="K86" s="56" t="s">
        <v>16</v>
      </c>
      <c r="L86" s="76">
        <f t="shared" si="10"/>
        <v>0.22359375000000001</v>
      </c>
    </row>
    <row r="87" spans="2:12" ht="15" thickBot="1" x14ac:dyDescent="0.4">
      <c r="B87" s="60" t="s">
        <v>1341</v>
      </c>
      <c r="C87" s="61" t="s">
        <v>1257</v>
      </c>
      <c r="D87" s="61" t="s">
        <v>545</v>
      </c>
      <c r="E87" s="61" t="s">
        <v>343</v>
      </c>
      <c r="F87" s="61">
        <v>34.99</v>
      </c>
      <c r="G87" s="61" t="s">
        <v>1294</v>
      </c>
      <c r="H87" s="61">
        <f>20*16</f>
        <v>320</v>
      </c>
      <c r="I87" s="70">
        <v>0.8</v>
      </c>
      <c r="J87" s="61">
        <f t="shared" si="9"/>
        <v>256</v>
      </c>
      <c r="K87" s="61" t="s">
        <v>16</v>
      </c>
      <c r="L87" s="97">
        <f t="shared" si="10"/>
        <v>0.13667968750000001</v>
      </c>
    </row>
    <row r="92" spans="2:12" x14ac:dyDescent="0.35">
      <c r="B92" s="54"/>
      <c r="C92" s="54"/>
      <c r="D92" s="102"/>
      <c r="E92" s="54"/>
      <c r="F92" s="54"/>
      <c r="G92" s="54"/>
      <c r="H92" s="54"/>
      <c r="J92" s="54"/>
      <c r="K92" s="54"/>
    </row>
    <row r="93" spans="2:12" x14ac:dyDescent="0.35">
      <c r="B93" s="54"/>
      <c r="C93" s="54"/>
      <c r="D93" s="102"/>
      <c r="E93" s="54"/>
      <c r="F93" s="54"/>
      <c r="G93" s="54"/>
      <c r="H93" s="54"/>
      <c r="J93" s="54"/>
      <c r="K93" s="54"/>
    </row>
    <row r="94" spans="2:12" x14ac:dyDescent="0.35">
      <c r="B94" s="54"/>
      <c r="C94" s="54"/>
      <c r="D94" s="102"/>
      <c r="E94" s="54"/>
      <c r="F94" s="54"/>
      <c r="G94" s="54"/>
      <c r="H94" s="54"/>
      <c r="J94" s="54"/>
      <c r="K94" s="54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2114C-24CD-4DBF-A988-5D96EE5DA14C}">
  <dimension ref="A1:H1296"/>
  <sheetViews>
    <sheetView workbookViewId="0">
      <selection sqref="A1:H1296"/>
    </sheetView>
  </sheetViews>
  <sheetFormatPr defaultRowHeight="14.5" x14ac:dyDescent="0.35"/>
  <sheetData>
    <row r="1" spans="1:8" x14ac:dyDescent="0.35">
      <c r="A1" s="197" t="s">
        <v>1342</v>
      </c>
      <c r="B1" s="197"/>
      <c r="C1" s="197"/>
      <c r="D1" s="197"/>
      <c r="E1" s="197"/>
      <c r="F1" s="197"/>
      <c r="G1" s="197"/>
      <c r="H1" s="197"/>
    </row>
    <row r="2" spans="1:8" x14ac:dyDescent="0.35">
      <c r="A2" s="54" t="s">
        <v>1343</v>
      </c>
      <c r="B2" s="54" t="s">
        <v>1344</v>
      </c>
      <c r="C2" s="54" t="s">
        <v>1</v>
      </c>
      <c r="D2" s="54" t="s">
        <v>2</v>
      </c>
      <c r="E2" s="54" t="s">
        <v>1297</v>
      </c>
      <c r="F2" s="54" t="s">
        <v>1345</v>
      </c>
      <c r="G2" s="54" t="s">
        <v>1346</v>
      </c>
      <c r="H2" s="54" t="s">
        <v>1347</v>
      </c>
    </row>
    <row r="3" spans="1:8" x14ac:dyDescent="0.35">
      <c r="A3" s="54" t="s">
        <v>1348</v>
      </c>
      <c r="B3" s="54">
        <v>9860651</v>
      </c>
      <c r="C3" s="54" t="s">
        <v>1349</v>
      </c>
      <c r="D3" s="54" t="s">
        <v>1350</v>
      </c>
      <c r="E3" s="54" t="s">
        <v>1351</v>
      </c>
      <c r="F3" s="54">
        <v>10</v>
      </c>
      <c r="G3" s="54" t="s">
        <v>1294</v>
      </c>
      <c r="H3" s="54" t="s">
        <v>1352</v>
      </c>
    </row>
    <row r="4" spans="1:8" x14ac:dyDescent="0.35">
      <c r="A4" s="54" t="s">
        <v>1353</v>
      </c>
      <c r="B4" s="54">
        <v>5899869</v>
      </c>
      <c r="C4" s="54" t="s">
        <v>1354</v>
      </c>
      <c r="D4" s="54" t="s">
        <v>925</v>
      </c>
      <c r="E4" s="54" t="s">
        <v>15</v>
      </c>
      <c r="F4" s="54">
        <v>1</v>
      </c>
      <c r="G4" s="54" t="s">
        <v>1294</v>
      </c>
      <c r="H4" s="54" t="s">
        <v>1352</v>
      </c>
    </row>
    <row r="5" spans="1:8" x14ac:dyDescent="0.35">
      <c r="A5" s="54" t="s">
        <v>1355</v>
      </c>
      <c r="B5" s="54">
        <v>3694627</v>
      </c>
      <c r="C5" s="54" t="s">
        <v>1356</v>
      </c>
      <c r="D5" s="54" t="s">
        <v>1357</v>
      </c>
      <c r="E5" s="54" t="s">
        <v>1358</v>
      </c>
      <c r="F5" s="54">
        <v>20</v>
      </c>
      <c r="G5" s="54" t="s">
        <v>1294</v>
      </c>
      <c r="H5" s="54" t="s">
        <v>1352</v>
      </c>
    </row>
    <row r="6" spans="1:8" x14ac:dyDescent="0.35">
      <c r="A6" s="54" t="s">
        <v>630</v>
      </c>
      <c r="B6" s="54">
        <v>2017028</v>
      </c>
      <c r="C6" s="54" t="s">
        <v>631</v>
      </c>
      <c r="D6" s="54" t="s">
        <v>93</v>
      </c>
      <c r="E6" s="54" t="s">
        <v>1359</v>
      </c>
      <c r="F6" s="54">
        <v>1</v>
      </c>
      <c r="G6" s="54" t="s">
        <v>1294</v>
      </c>
      <c r="H6" s="54" t="s">
        <v>1352</v>
      </c>
    </row>
    <row r="7" spans="1:8" x14ac:dyDescent="0.35">
      <c r="A7" s="54" t="s">
        <v>881</v>
      </c>
      <c r="B7" s="54">
        <v>4767776</v>
      </c>
      <c r="C7" s="54" t="s">
        <v>588</v>
      </c>
      <c r="D7" s="54" t="s">
        <v>674</v>
      </c>
      <c r="E7" s="54" t="s">
        <v>1360</v>
      </c>
      <c r="F7" s="54">
        <v>1</v>
      </c>
      <c r="G7" s="54" t="s">
        <v>1294</v>
      </c>
      <c r="H7" s="54" t="s">
        <v>1352</v>
      </c>
    </row>
    <row r="8" spans="1:8" x14ac:dyDescent="0.35">
      <c r="A8" s="54" t="s">
        <v>636</v>
      </c>
      <c r="B8" s="54">
        <v>7157099</v>
      </c>
      <c r="C8" s="54" t="s">
        <v>336</v>
      </c>
      <c r="D8" s="54" t="s">
        <v>369</v>
      </c>
      <c r="E8" s="54" t="s">
        <v>1361</v>
      </c>
      <c r="F8" s="54">
        <v>6</v>
      </c>
      <c r="G8" s="54" t="s">
        <v>1294</v>
      </c>
      <c r="H8" s="54" t="s">
        <v>1352</v>
      </c>
    </row>
    <row r="9" spans="1:8" x14ac:dyDescent="0.35">
      <c r="A9" s="54" t="s">
        <v>637</v>
      </c>
      <c r="B9" s="54">
        <v>2616261</v>
      </c>
      <c r="C9" s="54" t="s">
        <v>336</v>
      </c>
      <c r="D9" s="54" t="s">
        <v>116</v>
      </c>
      <c r="E9" s="54" t="s">
        <v>1362</v>
      </c>
      <c r="F9" s="54">
        <v>6</v>
      </c>
      <c r="G9" s="54" t="s">
        <v>1294</v>
      </c>
      <c r="H9" s="54" t="s">
        <v>1352</v>
      </c>
    </row>
    <row r="10" spans="1:8" x14ac:dyDescent="0.35">
      <c r="A10" s="54" t="s">
        <v>638</v>
      </c>
      <c r="B10" s="54">
        <v>8828135</v>
      </c>
      <c r="C10" s="54" t="s">
        <v>336</v>
      </c>
      <c r="D10" s="54" t="s">
        <v>116</v>
      </c>
      <c r="E10" s="54" t="s">
        <v>1363</v>
      </c>
      <c r="F10" s="54">
        <v>6</v>
      </c>
      <c r="G10" s="54" t="s">
        <v>1294</v>
      </c>
      <c r="H10" s="54" t="s">
        <v>1352</v>
      </c>
    </row>
    <row r="11" spans="1:8" x14ac:dyDescent="0.35">
      <c r="A11" s="54" t="s">
        <v>622</v>
      </c>
      <c r="B11" s="54">
        <v>4735080</v>
      </c>
      <c r="C11" s="54" t="s">
        <v>623</v>
      </c>
      <c r="D11" s="54" t="s">
        <v>624</v>
      </c>
      <c r="E11" s="54" t="s">
        <v>1364</v>
      </c>
      <c r="F11" s="54">
        <v>5</v>
      </c>
      <c r="G11" s="54" t="s">
        <v>1294</v>
      </c>
      <c r="H11" s="54" t="s">
        <v>1352</v>
      </c>
    </row>
    <row r="12" spans="1:8" x14ac:dyDescent="0.35">
      <c r="A12" s="54" t="s">
        <v>627</v>
      </c>
      <c r="B12" s="54">
        <v>6668503</v>
      </c>
      <c r="C12" s="54" t="s">
        <v>628</v>
      </c>
      <c r="D12" s="54" t="s">
        <v>93</v>
      </c>
      <c r="E12" s="54" t="s">
        <v>1365</v>
      </c>
      <c r="F12" s="54">
        <v>1</v>
      </c>
      <c r="G12" s="54" t="s">
        <v>1294</v>
      </c>
      <c r="H12" s="54" t="s">
        <v>1352</v>
      </c>
    </row>
    <row r="13" spans="1:8" x14ac:dyDescent="0.35">
      <c r="A13" s="54" t="s">
        <v>625</v>
      </c>
      <c r="B13" s="54">
        <v>5939947</v>
      </c>
      <c r="C13" s="54" t="s">
        <v>626</v>
      </c>
      <c r="D13" s="54" t="s">
        <v>454</v>
      </c>
      <c r="E13" s="54" t="s">
        <v>1366</v>
      </c>
      <c r="F13" s="54">
        <v>1</v>
      </c>
      <c r="G13" s="54" t="s">
        <v>1294</v>
      </c>
      <c r="H13" s="54" t="s">
        <v>1352</v>
      </c>
    </row>
    <row r="14" spans="1:8" x14ac:dyDescent="0.35">
      <c r="A14" s="54" t="s">
        <v>643</v>
      </c>
      <c r="B14" s="54">
        <v>8298499</v>
      </c>
      <c r="C14" s="54" t="s">
        <v>644</v>
      </c>
      <c r="D14" s="54" t="s">
        <v>642</v>
      </c>
      <c r="E14" s="54" t="s">
        <v>1367</v>
      </c>
      <c r="F14" s="54">
        <v>4</v>
      </c>
      <c r="G14" s="54" t="s">
        <v>1294</v>
      </c>
      <c r="H14" s="54" t="s">
        <v>1352</v>
      </c>
    </row>
    <row r="15" spans="1:8" x14ac:dyDescent="0.35">
      <c r="A15" s="54" t="s">
        <v>640</v>
      </c>
      <c r="B15" s="54">
        <v>5014212</v>
      </c>
      <c r="C15" s="54" t="s">
        <v>641</v>
      </c>
      <c r="D15" s="54" t="s">
        <v>642</v>
      </c>
      <c r="E15" s="54" t="s">
        <v>38</v>
      </c>
      <c r="F15" s="54">
        <v>4</v>
      </c>
      <c r="G15" s="54" t="s">
        <v>1294</v>
      </c>
      <c r="H15" s="54" t="s">
        <v>1352</v>
      </c>
    </row>
    <row r="16" spans="1:8" x14ac:dyDescent="0.35">
      <c r="A16" s="54" t="s">
        <v>633</v>
      </c>
      <c r="B16" s="54">
        <v>1004290</v>
      </c>
      <c r="C16" s="54" t="s">
        <v>571</v>
      </c>
      <c r="D16" s="54" t="s">
        <v>583</v>
      </c>
      <c r="E16" s="54" t="s">
        <v>1368</v>
      </c>
      <c r="F16" s="54">
        <v>2</v>
      </c>
      <c r="G16" s="54" t="s">
        <v>1294</v>
      </c>
      <c r="H16" s="54" t="s">
        <v>1352</v>
      </c>
    </row>
    <row r="17" spans="1:8" x14ac:dyDescent="0.35">
      <c r="A17" s="54" t="s">
        <v>613</v>
      </c>
      <c r="B17" s="54">
        <v>4034567</v>
      </c>
      <c r="C17" s="54" t="s">
        <v>614</v>
      </c>
      <c r="D17" s="54" t="s">
        <v>182</v>
      </c>
      <c r="E17" s="54" t="s">
        <v>1369</v>
      </c>
      <c r="F17" s="54">
        <v>1</v>
      </c>
      <c r="G17" s="54" t="s">
        <v>1294</v>
      </c>
      <c r="H17" s="54" t="s">
        <v>1352</v>
      </c>
    </row>
    <row r="18" spans="1:8" x14ac:dyDescent="0.35">
      <c r="A18" s="54" t="s">
        <v>611</v>
      </c>
      <c r="B18" s="54">
        <v>6172720</v>
      </c>
      <c r="C18" s="54" t="s">
        <v>612</v>
      </c>
      <c r="D18" s="54" t="s">
        <v>182</v>
      </c>
      <c r="E18" s="54" t="s">
        <v>1370</v>
      </c>
      <c r="F18" s="54">
        <v>1</v>
      </c>
      <c r="G18" s="54" t="s">
        <v>1294</v>
      </c>
      <c r="H18" s="54" t="s">
        <v>1352</v>
      </c>
    </row>
    <row r="19" spans="1:8" x14ac:dyDescent="0.35">
      <c r="A19" s="54" t="s">
        <v>629</v>
      </c>
      <c r="B19" s="54">
        <v>2370328</v>
      </c>
      <c r="C19" s="54" t="s">
        <v>336</v>
      </c>
      <c r="D19" s="54" t="s">
        <v>116</v>
      </c>
      <c r="E19" s="54" t="s">
        <v>1371</v>
      </c>
      <c r="F19" s="54">
        <v>6</v>
      </c>
      <c r="G19" s="54" t="s">
        <v>1294</v>
      </c>
      <c r="H19" s="54" t="s">
        <v>1352</v>
      </c>
    </row>
    <row r="20" spans="1:8" x14ac:dyDescent="0.35">
      <c r="A20" s="54" t="s">
        <v>632</v>
      </c>
      <c r="B20" s="54">
        <v>1008267</v>
      </c>
      <c r="C20" s="54" t="s">
        <v>571</v>
      </c>
      <c r="D20" s="54" t="s">
        <v>583</v>
      </c>
      <c r="E20" s="54" t="s">
        <v>1372</v>
      </c>
      <c r="F20" s="54">
        <v>2</v>
      </c>
      <c r="G20" s="54" t="s">
        <v>1294</v>
      </c>
      <c r="H20" s="54" t="s">
        <v>1352</v>
      </c>
    </row>
    <row r="21" spans="1:8" x14ac:dyDescent="0.35">
      <c r="A21" s="54" t="s">
        <v>1373</v>
      </c>
      <c r="B21" s="54">
        <v>5981048</v>
      </c>
      <c r="C21" s="54" t="s">
        <v>1374</v>
      </c>
      <c r="D21" s="54" t="s">
        <v>1375</v>
      </c>
      <c r="E21" s="54" t="s">
        <v>1376</v>
      </c>
      <c r="F21" s="54">
        <v>1</v>
      </c>
      <c r="G21" s="54" t="s">
        <v>1294</v>
      </c>
      <c r="H21" s="54" t="s">
        <v>1352</v>
      </c>
    </row>
    <row r="22" spans="1:8" x14ac:dyDescent="0.35">
      <c r="A22" s="54" t="s">
        <v>446</v>
      </c>
      <c r="B22" s="54">
        <v>1000001029</v>
      </c>
      <c r="C22" s="54" t="s">
        <v>447</v>
      </c>
      <c r="D22" s="54" t="s">
        <v>448</v>
      </c>
      <c r="E22" s="54" t="s">
        <v>1377</v>
      </c>
      <c r="F22" s="54">
        <v>1</v>
      </c>
      <c r="G22" s="54" t="s">
        <v>9</v>
      </c>
      <c r="H22" s="54" t="s">
        <v>1352</v>
      </c>
    </row>
    <row r="23" spans="1:8" x14ac:dyDescent="0.35">
      <c r="A23" s="54" t="s">
        <v>837</v>
      </c>
      <c r="B23" s="54">
        <v>1000001030</v>
      </c>
      <c r="C23" s="54" t="s">
        <v>447</v>
      </c>
      <c r="D23" s="54" t="s">
        <v>448</v>
      </c>
      <c r="E23" s="54" t="s">
        <v>1378</v>
      </c>
      <c r="F23" s="54">
        <v>1</v>
      </c>
      <c r="G23" s="54" t="s">
        <v>9</v>
      </c>
      <c r="H23" s="54" t="s">
        <v>1352</v>
      </c>
    </row>
    <row r="24" spans="1:8" x14ac:dyDescent="0.35">
      <c r="A24" s="54" t="s">
        <v>834</v>
      </c>
      <c r="B24" s="54">
        <v>1000001031</v>
      </c>
      <c r="C24" s="54" t="s">
        <v>447</v>
      </c>
      <c r="D24" s="54" t="s">
        <v>448</v>
      </c>
      <c r="E24" s="54" t="s">
        <v>1379</v>
      </c>
      <c r="F24" s="54">
        <v>1</v>
      </c>
      <c r="G24" s="54" t="s">
        <v>9</v>
      </c>
      <c r="H24" s="54" t="s">
        <v>1352</v>
      </c>
    </row>
    <row r="25" spans="1:8" x14ac:dyDescent="0.35">
      <c r="A25" s="54" t="s">
        <v>938</v>
      </c>
      <c r="B25" s="54">
        <v>1000001032</v>
      </c>
      <c r="C25" s="54" t="s">
        <v>447</v>
      </c>
      <c r="D25" s="54" t="s">
        <v>427</v>
      </c>
      <c r="E25" s="54" t="s">
        <v>1380</v>
      </c>
      <c r="F25" s="54">
        <v>1</v>
      </c>
      <c r="G25" s="54" t="s">
        <v>1294</v>
      </c>
      <c r="H25" s="54" t="s">
        <v>1352</v>
      </c>
    </row>
    <row r="26" spans="1:8" x14ac:dyDescent="0.35">
      <c r="A26" s="54"/>
      <c r="B26" s="54"/>
      <c r="C26" s="54"/>
      <c r="D26" s="54"/>
      <c r="E26" s="54"/>
      <c r="F26" s="54"/>
      <c r="G26" s="54"/>
      <c r="H26" s="54"/>
    </row>
    <row r="27" spans="1:8" x14ac:dyDescent="0.35">
      <c r="A27" s="54" t="s">
        <v>1381</v>
      </c>
      <c r="B27" s="54">
        <v>6727325</v>
      </c>
      <c r="C27" s="54" t="s">
        <v>1382</v>
      </c>
      <c r="D27" s="54" t="s">
        <v>1383</v>
      </c>
      <c r="E27" s="54" t="s">
        <v>15</v>
      </c>
      <c r="F27" s="54">
        <v>1</v>
      </c>
      <c r="G27" s="54" t="s">
        <v>1294</v>
      </c>
      <c r="H27" s="54" t="s">
        <v>1384</v>
      </c>
    </row>
    <row r="28" spans="1:8" x14ac:dyDescent="0.35">
      <c r="A28" s="54" t="s">
        <v>634</v>
      </c>
      <c r="B28" s="54">
        <v>60764</v>
      </c>
      <c r="C28" s="54" t="s">
        <v>635</v>
      </c>
      <c r="D28" s="54" t="s">
        <v>109</v>
      </c>
      <c r="E28" s="54" t="s">
        <v>1385</v>
      </c>
      <c r="F28" s="54">
        <v>12</v>
      </c>
      <c r="G28" s="54" t="s">
        <v>1294</v>
      </c>
      <c r="H28" s="54" t="s">
        <v>1384</v>
      </c>
    </row>
    <row r="29" spans="1:8" x14ac:dyDescent="0.35">
      <c r="A29" s="54" t="s">
        <v>619</v>
      </c>
      <c r="B29" s="54">
        <v>1232818</v>
      </c>
      <c r="C29" s="54" t="s">
        <v>620</v>
      </c>
      <c r="D29" s="54" t="s">
        <v>621</v>
      </c>
      <c r="E29" s="54" t="s">
        <v>1386</v>
      </c>
      <c r="F29" s="54">
        <v>4</v>
      </c>
      <c r="G29" s="54" t="s">
        <v>1294</v>
      </c>
      <c r="H29" s="54" t="s">
        <v>1384</v>
      </c>
    </row>
    <row r="30" spans="1:8" x14ac:dyDescent="0.35">
      <c r="A30" s="54" t="s">
        <v>606</v>
      </c>
      <c r="B30" s="54">
        <v>7372048</v>
      </c>
      <c r="C30" s="54" t="s">
        <v>607</v>
      </c>
      <c r="D30" s="54" t="s">
        <v>608</v>
      </c>
      <c r="E30" s="54" t="s">
        <v>1387</v>
      </c>
      <c r="F30" s="54">
        <v>20</v>
      </c>
      <c r="G30" s="54" t="s">
        <v>1294</v>
      </c>
      <c r="H30" s="54" t="s">
        <v>1384</v>
      </c>
    </row>
    <row r="31" spans="1:8" x14ac:dyDescent="0.35">
      <c r="A31" s="54" t="s">
        <v>889</v>
      </c>
      <c r="B31" s="54">
        <v>5472247</v>
      </c>
      <c r="C31" s="54" t="s">
        <v>890</v>
      </c>
      <c r="D31" s="54" t="s">
        <v>177</v>
      </c>
      <c r="E31" s="54" t="s">
        <v>15</v>
      </c>
      <c r="F31" s="54">
        <v>12</v>
      </c>
      <c r="G31" s="54" t="s">
        <v>1294</v>
      </c>
      <c r="H31" s="54" t="s">
        <v>1384</v>
      </c>
    </row>
    <row r="32" spans="1:8" x14ac:dyDescent="0.35">
      <c r="A32" s="54" t="s">
        <v>555</v>
      </c>
      <c r="B32" s="54">
        <v>761361</v>
      </c>
      <c r="C32" s="54" t="s">
        <v>336</v>
      </c>
      <c r="D32" s="54" t="s">
        <v>556</v>
      </c>
      <c r="E32" s="54" t="s">
        <v>1388</v>
      </c>
      <c r="F32" s="54">
        <v>1</v>
      </c>
      <c r="G32" s="54" t="s">
        <v>9</v>
      </c>
      <c r="H32" s="54" t="s">
        <v>1384</v>
      </c>
    </row>
    <row r="33" spans="1:8" x14ac:dyDescent="0.35">
      <c r="A33" s="54" t="s">
        <v>557</v>
      </c>
      <c r="B33" s="54">
        <v>761551</v>
      </c>
      <c r="C33" s="54" t="s">
        <v>336</v>
      </c>
      <c r="D33" s="54" t="s">
        <v>558</v>
      </c>
      <c r="E33" s="54" t="s">
        <v>1389</v>
      </c>
      <c r="F33" s="54">
        <v>1</v>
      </c>
      <c r="G33" s="54" t="s">
        <v>9</v>
      </c>
      <c r="H33" s="54" t="s">
        <v>1384</v>
      </c>
    </row>
    <row r="34" spans="1:8" x14ac:dyDescent="0.35">
      <c r="A34" s="54" t="s">
        <v>601</v>
      </c>
      <c r="B34" s="54">
        <v>8004772</v>
      </c>
      <c r="C34" s="54" t="s">
        <v>602</v>
      </c>
      <c r="D34" s="54" t="s">
        <v>116</v>
      </c>
      <c r="E34" s="54" t="s">
        <v>1390</v>
      </c>
      <c r="F34" s="54">
        <v>6</v>
      </c>
      <c r="G34" s="54" t="s">
        <v>1294</v>
      </c>
      <c r="H34" s="54" t="s">
        <v>1384</v>
      </c>
    </row>
    <row r="35" spans="1:8" x14ac:dyDescent="0.35">
      <c r="A35" s="54" t="s">
        <v>645</v>
      </c>
      <c r="B35" s="54">
        <v>4875373</v>
      </c>
      <c r="C35" s="54" t="s">
        <v>646</v>
      </c>
      <c r="D35" s="54" t="s">
        <v>96</v>
      </c>
      <c r="E35" s="54" t="s">
        <v>1391</v>
      </c>
      <c r="F35" s="54">
        <v>4</v>
      </c>
      <c r="G35" s="54" t="s">
        <v>1294</v>
      </c>
      <c r="H35" s="54" t="s">
        <v>1384</v>
      </c>
    </row>
    <row r="36" spans="1:8" x14ac:dyDescent="0.35">
      <c r="A36" s="54" t="s">
        <v>563</v>
      </c>
      <c r="B36" s="54">
        <v>8256042</v>
      </c>
      <c r="C36" s="54" t="s">
        <v>564</v>
      </c>
      <c r="D36" s="54" t="s">
        <v>565</v>
      </c>
      <c r="E36" s="54" t="s">
        <v>1392</v>
      </c>
      <c r="F36" s="54">
        <v>8</v>
      </c>
      <c r="G36" s="54" t="s">
        <v>1294</v>
      </c>
      <c r="H36" s="54" t="s">
        <v>1384</v>
      </c>
    </row>
    <row r="37" spans="1:8" x14ac:dyDescent="0.35">
      <c r="A37" s="54" t="s">
        <v>639</v>
      </c>
      <c r="B37" s="54">
        <v>4327581</v>
      </c>
      <c r="C37" s="54" t="s">
        <v>336</v>
      </c>
      <c r="D37" s="54" t="s">
        <v>116</v>
      </c>
      <c r="E37" s="54" t="s">
        <v>1393</v>
      </c>
      <c r="F37" s="54">
        <v>6</v>
      </c>
      <c r="G37" s="54" t="s">
        <v>1294</v>
      </c>
      <c r="H37" s="54" t="s">
        <v>1384</v>
      </c>
    </row>
    <row r="38" spans="1:8" x14ac:dyDescent="0.35">
      <c r="A38" s="54" t="s">
        <v>546</v>
      </c>
      <c r="B38" s="54">
        <v>9520412</v>
      </c>
      <c r="C38" s="54" t="s">
        <v>547</v>
      </c>
      <c r="D38" s="54" t="s">
        <v>93</v>
      </c>
      <c r="E38" s="54" t="s">
        <v>1394</v>
      </c>
      <c r="F38" s="54">
        <v>1</v>
      </c>
      <c r="G38" s="54" t="s">
        <v>1294</v>
      </c>
      <c r="H38" s="54" t="s">
        <v>1384</v>
      </c>
    </row>
    <row r="39" spans="1:8" x14ac:dyDescent="0.35">
      <c r="A39" s="54" t="s">
        <v>875</v>
      </c>
      <c r="B39" s="54">
        <v>3004371</v>
      </c>
      <c r="C39" s="54" t="s">
        <v>876</v>
      </c>
      <c r="D39" s="54" t="s">
        <v>877</v>
      </c>
      <c r="E39" s="54" t="s">
        <v>1395</v>
      </c>
      <c r="F39" s="54">
        <v>4</v>
      </c>
      <c r="G39" s="54" t="s">
        <v>1294</v>
      </c>
      <c r="H39" s="54" t="s">
        <v>1384</v>
      </c>
    </row>
    <row r="40" spans="1:8" x14ac:dyDescent="0.35">
      <c r="A40" s="54" t="s">
        <v>886</v>
      </c>
      <c r="B40" s="54">
        <v>1009703</v>
      </c>
      <c r="C40" s="54" t="s">
        <v>887</v>
      </c>
      <c r="D40" s="54" t="s">
        <v>161</v>
      </c>
      <c r="E40" s="54" t="s">
        <v>1396</v>
      </c>
      <c r="F40" s="54">
        <v>4</v>
      </c>
      <c r="G40" s="54" t="s">
        <v>1294</v>
      </c>
      <c r="H40" s="54" t="s">
        <v>1384</v>
      </c>
    </row>
    <row r="41" spans="1:8" x14ac:dyDescent="0.35">
      <c r="A41" s="54" t="s">
        <v>874</v>
      </c>
      <c r="B41" s="54">
        <v>3737640</v>
      </c>
      <c r="C41" s="54" t="s">
        <v>336</v>
      </c>
      <c r="D41" s="54" t="s">
        <v>116</v>
      </c>
      <c r="E41" s="54" t="s">
        <v>1397</v>
      </c>
      <c r="F41" s="54">
        <v>6</v>
      </c>
      <c r="G41" s="54" t="s">
        <v>1294</v>
      </c>
      <c r="H41" s="54" t="s">
        <v>1384</v>
      </c>
    </row>
    <row r="42" spans="1:8" x14ac:dyDescent="0.35">
      <c r="A42" s="54" t="s">
        <v>538</v>
      </c>
      <c r="B42" s="54">
        <v>6162077</v>
      </c>
      <c r="C42" s="54" t="s">
        <v>539</v>
      </c>
      <c r="D42" s="54" t="s">
        <v>540</v>
      </c>
      <c r="E42" s="54" t="s">
        <v>1398</v>
      </c>
      <c r="F42" s="54">
        <v>24</v>
      </c>
      <c r="G42" s="54" t="s">
        <v>1294</v>
      </c>
      <c r="H42" s="54" t="s">
        <v>1384</v>
      </c>
    </row>
    <row r="43" spans="1:8" x14ac:dyDescent="0.35">
      <c r="A43" s="54" t="s">
        <v>536</v>
      </c>
      <c r="B43" s="54">
        <v>6922793</v>
      </c>
      <c r="C43" s="54" t="s">
        <v>75</v>
      </c>
      <c r="D43" s="54" t="s">
        <v>537</v>
      </c>
      <c r="E43" s="54" t="s">
        <v>1399</v>
      </c>
      <c r="F43" s="54">
        <v>24</v>
      </c>
      <c r="G43" s="54" t="s">
        <v>1294</v>
      </c>
      <c r="H43" s="54" t="s">
        <v>1384</v>
      </c>
    </row>
    <row r="44" spans="1:8" x14ac:dyDescent="0.35">
      <c r="A44" s="54" t="s">
        <v>880</v>
      </c>
      <c r="B44" s="54">
        <v>5092770</v>
      </c>
      <c r="C44" s="54" t="s">
        <v>879</v>
      </c>
      <c r="D44" s="54" t="s">
        <v>355</v>
      </c>
      <c r="E44" s="54" t="s">
        <v>1400</v>
      </c>
      <c r="F44" s="54">
        <v>12</v>
      </c>
      <c r="G44" s="54" t="s">
        <v>1294</v>
      </c>
      <c r="H44" s="54" t="s">
        <v>1384</v>
      </c>
    </row>
    <row r="45" spans="1:8" x14ac:dyDescent="0.35">
      <c r="A45" s="54" t="s">
        <v>878</v>
      </c>
      <c r="B45" s="54">
        <v>60236</v>
      </c>
      <c r="C45" s="54" t="s">
        <v>879</v>
      </c>
      <c r="D45" s="54" t="s">
        <v>355</v>
      </c>
      <c r="E45" s="54" t="s">
        <v>1401</v>
      </c>
      <c r="F45" s="54">
        <v>12</v>
      </c>
      <c r="G45" s="54" t="s">
        <v>1294</v>
      </c>
      <c r="H45" s="54" t="s">
        <v>1384</v>
      </c>
    </row>
    <row r="46" spans="1:8" x14ac:dyDescent="0.35">
      <c r="A46" s="54" t="s">
        <v>1343</v>
      </c>
      <c r="B46" s="54" t="s">
        <v>1344</v>
      </c>
      <c r="C46" s="54" t="s">
        <v>1</v>
      </c>
      <c r="D46" s="54" t="s">
        <v>2</v>
      </c>
      <c r="E46" s="54" t="s">
        <v>1297</v>
      </c>
      <c r="F46" s="54" t="s">
        <v>1345</v>
      </c>
      <c r="G46" s="54" t="s">
        <v>1346</v>
      </c>
      <c r="H46" s="54" t="s">
        <v>1347</v>
      </c>
    </row>
    <row r="47" spans="1:8" x14ac:dyDescent="0.35">
      <c r="A47" s="54"/>
      <c r="B47" s="54"/>
      <c r="C47" s="54"/>
      <c r="D47" s="54"/>
      <c r="E47" s="54"/>
      <c r="F47" s="54"/>
      <c r="G47" s="54"/>
      <c r="H47" s="54"/>
    </row>
    <row r="48" spans="1:8" x14ac:dyDescent="0.35">
      <c r="A48" s="54" t="s">
        <v>464</v>
      </c>
      <c r="B48" s="54">
        <v>3332343</v>
      </c>
      <c r="C48" s="54" t="s">
        <v>23</v>
      </c>
      <c r="D48" s="54" t="s">
        <v>459</v>
      </c>
      <c r="E48" s="54" t="s">
        <v>1402</v>
      </c>
      <c r="F48" s="54">
        <v>1</v>
      </c>
      <c r="G48" s="54" t="s">
        <v>1294</v>
      </c>
      <c r="H48" s="54" t="s">
        <v>1384</v>
      </c>
    </row>
    <row r="49" spans="1:8" x14ac:dyDescent="0.35">
      <c r="A49" s="54" t="s">
        <v>882</v>
      </c>
      <c r="B49" s="54">
        <v>8383283</v>
      </c>
      <c r="C49" s="54" t="s">
        <v>336</v>
      </c>
      <c r="D49" s="54" t="s">
        <v>459</v>
      </c>
      <c r="E49" s="54" t="s">
        <v>1403</v>
      </c>
      <c r="F49" s="54">
        <v>1</v>
      </c>
      <c r="G49" s="54" t="s">
        <v>1294</v>
      </c>
      <c r="H49" s="54" t="s">
        <v>1384</v>
      </c>
    </row>
    <row r="50" spans="1:8" x14ac:dyDescent="0.35">
      <c r="A50" s="54" t="s">
        <v>570</v>
      </c>
      <c r="B50" s="54">
        <v>3005600</v>
      </c>
      <c r="C50" s="54" t="s">
        <v>571</v>
      </c>
      <c r="D50" s="54" t="s">
        <v>459</v>
      </c>
      <c r="E50" s="54" t="s">
        <v>1404</v>
      </c>
      <c r="F50" s="54">
        <v>1</v>
      </c>
      <c r="G50" s="54" t="s">
        <v>1294</v>
      </c>
      <c r="H50" s="54" t="s">
        <v>1384</v>
      </c>
    </row>
    <row r="51" spans="1:8" x14ac:dyDescent="0.35">
      <c r="A51" s="54" t="s">
        <v>884</v>
      </c>
      <c r="B51" s="54">
        <v>3247426</v>
      </c>
      <c r="C51" s="54" t="s">
        <v>885</v>
      </c>
      <c r="D51" s="54" t="s">
        <v>161</v>
      </c>
      <c r="E51" s="54" t="s">
        <v>1405</v>
      </c>
      <c r="F51" s="54">
        <v>4</v>
      </c>
      <c r="G51" s="54" t="s">
        <v>1294</v>
      </c>
      <c r="H51" s="54" t="s">
        <v>1384</v>
      </c>
    </row>
    <row r="52" spans="1:8" x14ac:dyDescent="0.35">
      <c r="A52" s="54" t="s">
        <v>561</v>
      </c>
      <c r="B52" s="54">
        <v>761346</v>
      </c>
      <c r="C52" s="54" t="s">
        <v>336</v>
      </c>
      <c r="D52" s="54" t="s">
        <v>562</v>
      </c>
      <c r="E52" s="54" t="s">
        <v>1406</v>
      </c>
      <c r="F52" s="54">
        <v>1</v>
      </c>
      <c r="G52" s="54" t="s">
        <v>9</v>
      </c>
      <c r="H52" s="54" t="s">
        <v>1384</v>
      </c>
    </row>
    <row r="53" spans="1:8" x14ac:dyDescent="0.35">
      <c r="A53" s="54" t="s">
        <v>560</v>
      </c>
      <c r="B53" s="54">
        <v>761635</v>
      </c>
      <c r="C53" s="54" t="s">
        <v>336</v>
      </c>
      <c r="D53" s="54" t="s">
        <v>558</v>
      </c>
      <c r="E53" s="54" t="s">
        <v>1407</v>
      </c>
      <c r="F53" s="54">
        <v>1</v>
      </c>
      <c r="G53" s="54" t="s">
        <v>9</v>
      </c>
      <c r="H53" s="54" t="s">
        <v>1384</v>
      </c>
    </row>
    <row r="54" spans="1:8" x14ac:dyDescent="0.35">
      <c r="A54" s="54" t="s">
        <v>883</v>
      </c>
      <c r="B54" s="54">
        <v>1373935</v>
      </c>
      <c r="C54" s="54" t="s">
        <v>336</v>
      </c>
      <c r="D54" s="54" t="s">
        <v>161</v>
      </c>
      <c r="E54" s="54" t="s">
        <v>1408</v>
      </c>
      <c r="F54" s="54">
        <v>4</v>
      </c>
      <c r="G54" s="54" t="s">
        <v>1294</v>
      </c>
      <c r="H54" s="54" t="s">
        <v>1384</v>
      </c>
    </row>
    <row r="55" spans="1:8" x14ac:dyDescent="0.35">
      <c r="A55" s="54" t="s">
        <v>935</v>
      </c>
      <c r="B55" s="54">
        <v>5208327</v>
      </c>
      <c r="C55" s="54" t="s">
        <v>545</v>
      </c>
      <c r="D55" s="54" t="s">
        <v>543</v>
      </c>
      <c r="E55" s="54" t="s">
        <v>1409</v>
      </c>
      <c r="F55" s="54">
        <v>1</v>
      </c>
      <c r="G55" s="54" t="s">
        <v>1294</v>
      </c>
      <c r="H55" s="54" t="s">
        <v>1384</v>
      </c>
    </row>
    <row r="56" spans="1:8" x14ac:dyDescent="0.35">
      <c r="A56" s="54"/>
      <c r="B56" s="54"/>
      <c r="C56" s="54"/>
      <c r="D56" s="54"/>
      <c r="E56" s="54"/>
      <c r="F56" s="54"/>
      <c r="G56" s="54"/>
      <c r="H56" s="54"/>
    </row>
    <row r="57" spans="1:8" x14ac:dyDescent="0.35">
      <c r="A57" s="54" t="s">
        <v>1410</v>
      </c>
      <c r="B57" s="54">
        <v>3235040</v>
      </c>
      <c r="C57" s="54" t="s">
        <v>1411</v>
      </c>
      <c r="D57" s="54" t="s">
        <v>1383</v>
      </c>
      <c r="E57" s="54" t="s">
        <v>1412</v>
      </c>
      <c r="F57" s="54">
        <v>1</v>
      </c>
      <c r="G57" s="54" t="s">
        <v>1294</v>
      </c>
      <c r="H57" s="54" t="s">
        <v>1413</v>
      </c>
    </row>
    <row r="58" spans="1:8" x14ac:dyDescent="0.35">
      <c r="A58" s="54" t="s">
        <v>1414</v>
      </c>
      <c r="B58" s="54">
        <v>1443456</v>
      </c>
      <c r="C58" s="54" t="s">
        <v>1415</v>
      </c>
      <c r="D58" s="54" t="s">
        <v>76</v>
      </c>
      <c r="E58" s="54" t="s">
        <v>15</v>
      </c>
      <c r="F58" s="54">
        <v>4</v>
      </c>
      <c r="G58" s="54" t="s">
        <v>1294</v>
      </c>
      <c r="H58" s="54" t="s">
        <v>1413</v>
      </c>
    </row>
    <row r="59" spans="1:8" x14ac:dyDescent="0.35">
      <c r="A59" s="54" t="s">
        <v>548</v>
      </c>
      <c r="B59" s="54">
        <v>7184807</v>
      </c>
      <c r="C59" s="54" t="s">
        <v>549</v>
      </c>
      <c r="D59" s="54" t="s">
        <v>93</v>
      </c>
      <c r="E59" s="54" t="s">
        <v>1416</v>
      </c>
      <c r="F59" s="54">
        <v>1</v>
      </c>
      <c r="G59" s="54" t="s">
        <v>1294</v>
      </c>
      <c r="H59" s="54" t="s">
        <v>1413</v>
      </c>
    </row>
    <row r="60" spans="1:8" x14ac:dyDescent="0.35">
      <c r="A60" s="54" t="s">
        <v>647</v>
      </c>
      <c r="B60" s="54">
        <v>607622</v>
      </c>
      <c r="C60" s="54" t="s">
        <v>644</v>
      </c>
      <c r="D60" s="54" t="s">
        <v>543</v>
      </c>
      <c r="E60" s="54" t="s">
        <v>1417</v>
      </c>
      <c r="F60" s="54">
        <v>1</v>
      </c>
      <c r="G60" s="54" t="s">
        <v>1294</v>
      </c>
      <c r="H60" s="54" t="s">
        <v>1413</v>
      </c>
    </row>
    <row r="61" spans="1:8" x14ac:dyDescent="0.35">
      <c r="A61" s="54" t="s">
        <v>649</v>
      </c>
      <c r="B61" s="54">
        <v>3371465</v>
      </c>
      <c r="C61" s="54" t="s">
        <v>650</v>
      </c>
      <c r="D61" s="54" t="s">
        <v>543</v>
      </c>
      <c r="E61" s="54" t="s">
        <v>1418</v>
      </c>
      <c r="F61" s="54">
        <v>1</v>
      </c>
      <c r="G61" s="54" t="s">
        <v>1294</v>
      </c>
      <c r="H61" s="54" t="s">
        <v>1413</v>
      </c>
    </row>
    <row r="62" spans="1:8" x14ac:dyDescent="0.35">
      <c r="A62" s="54" t="s">
        <v>655</v>
      </c>
      <c r="B62" s="54">
        <v>3594991</v>
      </c>
      <c r="C62" s="54" t="s">
        <v>336</v>
      </c>
      <c r="D62" s="54" t="s">
        <v>543</v>
      </c>
      <c r="E62" s="54" t="s">
        <v>1419</v>
      </c>
      <c r="F62" s="54">
        <v>1</v>
      </c>
      <c r="G62" s="54" t="s">
        <v>1294</v>
      </c>
      <c r="H62" s="54" t="s">
        <v>1413</v>
      </c>
    </row>
    <row r="63" spans="1:8" x14ac:dyDescent="0.35">
      <c r="A63" s="54" t="s">
        <v>651</v>
      </c>
      <c r="B63" s="54">
        <v>1964881</v>
      </c>
      <c r="C63" s="54" t="s">
        <v>652</v>
      </c>
      <c r="D63" s="54" t="s">
        <v>653</v>
      </c>
      <c r="E63" s="54" t="s">
        <v>1420</v>
      </c>
      <c r="F63" s="54">
        <v>3</v>
      </c>
      <c r="G63" s="54" t="s">
        <v>1294</v>
      </c>
      <c r="H63" s="54" t="s">
        <v>1413</v>
      </c>
    </row>
    <row r="64" spans="1:8" x14ac:dyDescent="0.35">
      <c r="A64" s="54" t="s">
        <v>648</v>
      </c>
      <c r="B64" s="54">
        <v>8403396</v>
      </c>
      <c r="C64" s="54" t="s">
        <v>644</v>
      </c>
      <c r="D64" s="54" t="s">
        <v>543</v>
      </c>
      <c r="E64" s="54" t="s">
        <v>1421</v>
      </c>
      <c r="F64" s="54">
        <v>1</v>
      </c>
      <c r="G64" s="54" t="s">
        <v>1294</v>
      </c>
      <c r="H64" s="54" t="s">
        <v>1413</v>
      </c>
    </row>
    <row r="65" spans="1:8" x14ac:dyDescent="0.35">
      <c r="A65" s="54" t="s">
        <v>654</v>
      </c>
      <c r="B65" s="54">
        <v>8349474</v>
      </c>
      <c r="C65" s="54" t="s">
        <v>336</v>
      </c>
      <c r="D65" s="54" t="s">
        <v>543</v>
      </c>
      <c r="E65" s="54" t="s">
        <v>1422</v>
      </c>
      <c r="F65" s="54">
        <v>1</v>
      </c>
      <c r="G65" s="54" t="s">
        <v>1294</v>
      </c>
      <c r="H65" s="54" t="s">
        <v>1413</v>
      </c>
    </row>
    <row r="66" spans="1:8" x14ac:dyDescent="0.35">
      <c r="A66" s="54" t="s">
        <v>772</v>
      </c>
      <c r="B66" s="54">
        <v>3070034</v>
      </c>
      <c r="C66" s="54" t="s">
        <v>545</v>
      </c>
      <c r="D66" s="54" t="s">
        <v>543</v>
      </c>
      <c r="E66" s="54" t="s">
        <v>1423</v>
      </c>
      <c r="F66" s="54">
        <v>1</v>
      </c>
      <c r="G66" s="54" t="s">
        <v>1294</v>
      </c>
      <c r="H66" s="54" t="s">
        <v>1413</v>
      </c>
    </row>
    <row r="67" spans="1:8" x14ac:dyDescent="0.35">
      <c r="A67" s="54" t="s">
        <v>656</v>
      </c>
      <c r="B67" s="54">
        <v>3528437</v>
      </c>
      <c r="C67" s="54" t="s">
        <v>545</v>
      </c>
      <c r="D67" s="54" t="s">
        <v>182</v>
      </c>
      <c r="E67" s="54" t="s">
        <v>1424</v>
      </c>
      <c r="F67" s="54">
        <v>1</v>
      </c>
      <c r="G67" s="54" t="s">
        <v>1294</v>
      </c>
      <c r="H67" s="54" t="s">
        <v>1413</v>
      </c>
    </row>
    <row r="68" spans="1:8" x14ac:dyDescent="0.35">
      <c r="A68" s="54" t="s">
        <v>773</v>
      </c>
      <c r="B68" s="54">
        <v>1084140</v>
      </c>
      <c r="C68" s="54" t="s">
        <v>774</v>
      </c>
      <c r="D68" s="54" t="s">
        <v>93</v>
      </c>
      <c r="E68" s="54" t="s">
        <v>1404</v>
      </c>
      <c r="F68" s="54">
        <v>1</v>
      </c>
      <c r="G68" s="54" t="s">
        <v>1294</v>
      </c>
      <c r="H68" s="54" t="s">
        <v>1413</v>
      </c>
    </row>
    <row r="69" spans="1:8" x14ac:dyDescent="0.35">
      <c r="A69" s="54" t="s">
        <v>553</v>
      </c>
      <c r="B69" s="54">
        <v>6174536</v>
      </c>
      <c r="C69" s="54" t="s">
        <v>545</v>
      </c>
      <c r="D69" s="54" t="s">
        <v>355</v>
      </c>
      <c r="E69" s="54" t="s">
        <v>1425</v>
      </c>
      <c r="F69" s="54">
        <v>12</v>
      </c>
      <c r="G69" s="54" t="s">
        <v>1294</v>
      </c>
      <c r="H69" s="54" t="s">
        <v>1413</v>
      </c>
    </row>
    <row r="70" spans="1:8" x14ac:dyDescent="0.35">
      <c r="A70" s="54" t="s">
        <v>568</v>
      </c>
      <c r="B70" s="54">
        <v>9953555</v>
      </c>
      <c r="C70" s="54" t="s">
        <v>569</v>
      </c>
      <c r="D70" s="54" t="s">
        <v>459</v>
      </c>
      <c r="E70" s="54" t="s">
        <v>1426</v>
      </c>
      <c r="F70" s="54">
        <v>1</v>
      </c>
      <c r="G70" s="54" t="s">
        <v>1294</v>
      </c>
      <c r="H70" s="54" t="s">
        <v>1413</v>
      </c>
    </row>
    <row r="71" spans="1:8" x14ac:dyDescent="0.35">
      <c r="A71" s="54" t="s">
        <v>574</v>
      </c>
      <c r="B71" s="54">
        <v>1000000725</v>
      </c>
      <c r="C71" s="54" t="s">
        <v>575</v>
      </c>
      <c r="D71" s="54" t="s">
        <v>576</v>
      </c>
      <c r="E71" s="54" t="s">
        <v>1427</v>
      </c>
      <c r="F71" s="54">
        <v>1</v>
      </c>
      <c r="G71" s="54" t="s">
        <v>1294</v>
      </c>
      <c r="H71" s="54" t="s">
        <v>1413</v>
      </c>
    </row>
    <row r="72" spans="1:8" x14ac:dyDescent="0.35">
      <c r="A72" s="54" t="s">
        <v>573</v>
      </c>
      <c r="B72" s="54">
        <v>3079258</v>
      </c>
      <c r="C72" s="54" t="s">
        <v>571</v>
      </c>
      <c r="D72" s="54" t="s">
        <v>459</v>
      </c>
      <c r="E72" s="54" t="s">
        <v>1428</v>
      </c>
      <c r="F72" s="54">
        <v>1</v>
      </c>
      <c r="G72" s="54" t="s">
        <v>1294</v>
      </c>
      <c r="H72" s="54" t="s">
        <v>1413</v>
      </c>
    </row>
    <row r="73" spans="1:8" x14ac:dyDescent="0.35">
      <c r="A73" s="54" t="s">
        <v>572</v>
      </c>
      <c r="B73" s="54">
        <v>3051265</v>
      </c>
      <c r="C73" s="54" t="s">
        <v>571</v>
      </c>
      <c r="D73" s="54" t="s">
        <v>459</v>
      </c>
      <c r="E73" s="54" t="s">
        <v>1429</v>
      </c>
      <c r="F73" s="54">
        <v>1</v>
      </c>
      <c r="G73" s="54" t="s">
        <v>1294</v>
      </c>
      <c r="H73" s="54" t="s">
        <v>1413</v>
      </c>
    </row>
    <row r="74" spans="1:8" x14ac:dyDescent="0.35">
      <c r="A74" s="54" t="s">
        <v>550</v>
      </c>
      <c r="B74" s="54">
        <v>3456019</v>
      </c>
      <c r="C74" s="54" t="s">
        <v>545</v>
      </c>
      <c r="D74" s="54" t="s">
        <v>543</v>
      </c>
      <c r="E74" s="54" t="s">
        <v>1430</v>
      </c>
      <c r="F74" s="54">
        <v>1</v>
      </c>
      <c r="G74" s="54" t="s">
        <v>1294</v>
      </c>
      <c r="H74" s="54" t="s">
        <v>1413</v>
      </c>
    </row>
    <row r="75" spans="1:8" x14ac:dyDescent="0.35">
      <c r="A75" s="54" t="s">
        <v>666</v>
      </c>
      <c r="B75" s="54">
        <v>3327053</v>
      </c>
      <c r="C75" s="54" t="s">
        <v>276</v>
      </c>
      <c r="D75" s="54" t="s">
        <v>667</v>
      </c>
      <c r="E75" s="54" t="s">
        <v>1431</v>
      </c>
      <c r="F75" s="54">
        <v>1</v>
      </c>
      <c r="G75" s="54" t="s">
        <v>1294</v>
      </c>
      <c r="H75" s="54" t="s">
        <v>1413</v>
      </c>
    </row>
    <row r="76" spans="1:8" x14ac:dyDescent="0.35">
      <c r="A76" s="54" t="s">
        <v>664</v>
      </c>
      <c r="B76" s="54">
        <v>3236789</v>
      </c>
      <c r="C76" s="54" t="s">
        <v>23</v>
      </c>
      <c r="D76" s="54" t="s">
        <v>665</v>
      </c>
      <c r="E76" s="54" t="s">
        <v>1432</v>
      </c>
      <c r="F76" s="54">
        <v>1</v>
      </c>
      <c r="G76" s="54" t="s">
        <v>1294</v>
      </c>
      <c r="H76" s="54" t="s">
        <v>1413</v>
      </c>
    </row>
    <row r="77" spans="1:8" x14ac:dyDescent="0.35">
      <c r="A77" s="54" t="s">
        <v>551</v>
      </c>
      <c r="B77" s="54">
        <v>9372335</v>
      </c>
      <c r="C77" s="54" t="s">
        <v>545</v>
      </c>
      <c r="D77" s="54" t="s">
        <v>552</v>
      </c>
      <c r="E77" s="54" t="s">
        <v>1433</v>
      </c>
      <c r="F77" s="54">
        <v>24</v>
      </c>
      <c r="G77" s="54" t="s">
        <v>1294</v>
      </c>
      <c r="H77" s="54" t="s">
        <v>1413</v>
      </c>
    </row>
    <row r="78" spans="1:8" x14ac:dyDescent="0.35">
      <c r="A78" s="54" t="s">
        <v>544</v>
      </c>
      <c r="B78" s="54">
        <v>9448424</v>
      </c>
      <c r="C78" s="54" t="s">
        <v>545</v>
      </c>
      <c r="D78" s="54" t="s">
        <v>543</v>
      </c>
      <c r="E78" s="54" t="s">
        <v>1434</v>
      </c>
      <c r="F78" s="54">
        <v>1</v>
      </c>
      <c r="G78" s="54" t="s">
        <v>1294</v>
      </c>
      <c r="H78" s="54" t="s">
        <v>1413</v>
      </c>
    </row>
    <row r="79" spans="1:8" x14ac:dyDescent="0.35">
      <c r="A79" s="54" t="s">
        <v>541</v>
      </c>
      <c r="B79" s="54">
        <v>1871433</v>
      </c>
      <c r="C79" s="54" t="s">
        <v>542</v>
      </c>
      <c r="D79" s="54" t="s">
        <v>543</v>
      </c>
      <c r="E79" s="54" t="s">
        <v>1435</v>
      </c>
      <c r="F79" s="54">
        <v>1</v>
      </c>
      <c r="G79" s="54" t="s">
        <v>1294</v>
      </c>
      <c r="H79" s="54" t="s">
        <v>1413</v>
      </c>
    </row>
    <row r="80" spans="1:8" x14ac:dyDescent="0.35">
      <c r="A80" s="54"/>
      <c r="B80" s="54"/>
      <c r="C80" s="54"/>
      <c r="D80" s="54"/>
      <c r="E80" s="54"/>
      <c r="F80" s="54"/>
      <c r="G80" s="54"/>
      <c r="H80" s="54"/>
    </row>
    <row r="81" spans="1:8" x14ac:dyDescent="0.35">
      <c r="A81" s="54"/>
      <c r="B81" s="54"/>
      <c r="C81" s="54"/>
      <c r="D81" s="54"/>
      <c r="E81" s="54"/>
      <c r="F81" s="54"/>
      <c r="G81" s="54"/>
      <c r="H81" s="54"/>
    </row>
    <row r="82" spans="1:8" x14ac:dyDescent="0.35">
      <c r="A82" s="54" t="s">
        <v>1436</v>
      </c>
      <c r="B82" s="54">
        <v>5605134</v>
      </c>
      <c r="C82" s="54" t="s">
        <v>1437</v>
      </c>
      <c r="D82" s="54" t="s">
        <v>1438</v>
      </c>
      <c r="E82" s="54" t="s">
        <v>1439</v>
      </c>
      <c r="F82" s="54">
        <v>1</v>
      </c>
      <c r="G82" s="54" t="s">
        <v>1294</v>
      </c>
      <c r="H82" s="54" t="s">
        <v>1440</v>
      </c>
    </row>
    <row r="83" spans="1:8" x14ac:dyDescent="0.35">
      <c r="A83" s="54" t="s">
        <v>1441</v>
      </c>
      <c r="B83" s="54">
        <v>5601653</v>
      </c>
      <c r="C83" s="54" t="s">
        <v>1442</v>
      </c>
      <c r="D83" s="54" t="s">
        <v>1438</v>
      </c>
      <c r="E83" s="54" t="s">
        <v>1439</v>
      </c>
      <c r="F83" s="54">
        <v>1</v>
      </c>
      <c r="G83" s="54" t="s">
        <v>1294</v>
      </c>
      <c r="H83" s="54" t="s">
        <v>1440</v>
      </c>
    </row>
    <row r="84" spans="1:8" x14ac:dyDescent="0.35">
      <c r="A84" s="54" t="s">
        <v>1443</v>
      </c>
      <c r="B84" s="54">
        <v>5378526</v>
      </c>
      <c r="C84" s="54" t="s">
        <v>1444</v>
      </c>
      <c r="D84" s="54" t="s">
        <v>1445</v>
      </c>
      <c r="E84" s="54" t="s">
        <v>1446</v>
      </c>
      <c r="F84" s="54">
        <v>1</v>
      </c>
      <c r="G84" s="54" t="s">
        <v>1294</v>
      </c>
      <c r="H84" s="54" t="s">
        <v>1440</v>
      </c>
    </row>
    <row r="85" spans="1:8" x14ac:dyDescent="0.35">
      <c r="A85" s="54" t="s">
        <v>1447</v>
      </c>
      <c r="B85" s="54">
        <v>6378525</v>
      </c>
      <c r="C85" s="54" t="s">
        <v>1444</v>
      </c>
      <c r="D85" s="54" t="s">
        <v>1445</v>
      </c>
      <c r="E85" s="54" t="s">
        <v>1446</v>
      </c>
      <c r="F85" s="54">
        <v>1</v>
      </c>
      <c r="G85" s="54" t="s">
        <v>1294</v>
      </c>
      <c r="H85" s="54" t="s">
        <v>1440</v>
      </c>
    </row>
    <row r="86" spans="1:8" x14ac:dyDescent="0.35">
      <c r="A86" s="54" t="s">
        <v>1448</v>
      </c>
      <c r="B86" s="54">
        <v>5605472</v>
      </c>
      <c r="C86" s="54" t="s">
        <v>1449</v>
      </c>
      <c r="D86" s="54" t="s">
        <v>1438</v>
      </c>
      <c r="E86" s="54" t="s">
        <v>1439</v>
      </c>
      <c r="F86" s="54">
        <v>1</v>
      </c>
      <c r="G86" s="54" t="s">
        <v>1294</v>
      </c>
      <c r="H86" s="54" t="s">
        <v>1440</v>
      </c>
    </row>
    <row r="87" spans="1:8" x14ac:dyDescent="0.35">
      <c r="A87" s="54" t="s">
        <v>1450</v>
      </c>
      <c r="B87" s="54">
        <v>5597810</v>
      </c>
      <c r="C87" s="54" t="s">
        <v>1451</v>
      </c>
      <c r="D87" s="54" t="s">
        <v>1452</v>
      </c>
      <c r="E87" s="54" t="s">
        <v>1439</v>
      </c>
      <c r="F87" s="54">
        <v>1</v>
      </c>
      <c r="G87" s="54" t="s">
        <v>1294</v>
      </c>
      <c r="H87" s="54" t="s">
        <v>1440</v>
      </c>
    </row>
    <row r="88" spans="1:8" x14ac:dyDescent="0.35">
      <c r="A88" s="54"/>
      <c r="B88" s="54"/>
      <c r="C88" s="54"/>
      <c r="D88" s="54"/>
      <c r="E88" s="54"/>
      <c r="F88" s="54"/>
      <c r="G88" s="54"/>
      <c r="H88" s="54"/>
    </row>
    <row r="89" spans="1:8" x14ac:dyDescent="0.35">
      <c r="A89" s="54"/>
      <c r="B89" s="54"/>
      <c r="C89" s="54"/>
      <c r="D89" s="54"/>
      <c r="E89" s="54"/>
      <c r="F89" s="54"/>
      <c r="G89" s="54"/>
      <c r="H89" s="54"/>
    </row>
    <row r="90" spans="1:8" x14ac:dyDescent="0.35">
      <c r="A90" s="54"/>
      <c r="B90" s="54"/>
      <c r="C90" s="54"/>
      <c r="D90" s="54"/>
      <c r="E90" s="54"/>
      <c r="F90" s="54"/>
      <c r="G90" s="54"/>
      <c r="H90" s="54"/>
    </row>
    <row r="91" spans="1:8" x14ac:dyDescent="0.35">
      <c r="A91" s="54"/>
      <c r="B91" s="54"/>
      <c r="C91" s="54"/>
      <c r="D91" s="54"/>
      <c r="E91" s="54"/>
      <c r="F91" s="54"/>
      <c r="G91" s="54"/>
      <c r="H91" s="54"/>
    </row>
    <row r="92" spans="1:8" x14ac:dyDescent="0.35">
      <c r="A92" s="54"/>
      <c r="B92" s="54"/>
      <c r="C92" s="54"/>
      <c r="D92" s="54"/>
      <c r="E92" s="54"/>
      <c r="F92" s="54"/>
      <c r="G92" s="54"/>
      <c r="H92" s="54"/>
    </row>
    <row r="93" spans="1:8" x14ac:dyDescent="0.35">
      <c r="A93" s="54" t="s">
        <v>1343</v>
      </c>
      <c r="B93" s="54" t="s">
        <v>1344</v>
      </c>
      <c r="C93" s="54" t="s">
        <v>1</v>
      </c>
      <c r="D93" s="54" t="s">
        <v>2</v>
      </c>
      <c r="E93" s="54" t="s">
        <v>1297</v>
      </c>
      <c r="F93" s="54" t="s">
        <v>1345</v>
      </c>
      <c r="G93" s="54" t="s">
        <v>1346</v>
      </c>
      <c r="H93" s="54" t="s">
        <v>1347</v>
      </c>
    </row>
    <row r="94" spans="1:8" x14ac:dyDescent="0.35">
      <c r="A94" s="54"/>
      <c r="B94" s="54"/>
      <c r="C94" s="54"/>
      <c r="D94" s="54"/>
      <c r="E94" s="54"/>
      <c r="F94" s="54"/>
      <c r="G94" s="54"/>
      <c r="H94" s="54"/>
    </row>
    <row r="95" spans="1:8" x14ac:dyDescent="0.35">
      <c r="A95" s="54" t="s">
        <v>1453</v>
      </c>
      <c r="B95" s="54">
        <v>7003999</v>
      </c>
      <c r="C95" s="54" t="s">
        <v>631</v>
      </c>
      <c r="D95" s="54" t="s">
        <v>1454</v>
      </c>
      <c r="E95" s="54" t="s">
        <v>1455</v>
      </c>
      <c r="F95" s="54">
        <v>1</v>
      </c>
      <c r="G95" s="54" t="s">
        <v>1294</v>
      </c>
      <c r="H95" s="54" t="s">
        <v>1456</v>
      </c>
    </row>
    <row r="96" spans="1:8" x14ac:dyDescent="0.35">
      <c r="A96" s="54" t="s">
        <v>1457</v>
      </c>
      <c r="B96" s="54">
        <v>5585476</v>
      </c>
      <c r="C96" s="54" t="s">
        <v>1458</v>
      </c>
      <c r="D96" s="54" t="s">
        <v>1459</v>
      </c>
      <c r="E96" s="54" t="s">
        <v>1439</v>
      </c>
      <c r="F96" s="54">
        <v>1</v>
      </c>
      <c r="G96" s="54" t="s">
        <v>1294</v>
      </c>
      <c r="H96" s="54" t="s">
        <v>1456</v>
      </c>
    </row>
    <row r="97" spans="1:8" x14ac:dyDescent="0.35">
      <c r="A97" s="54" t="s">
        <v>1460</v>
      </c>
      <c r="B97" s="54">
        <v>5585526</v>
      </c>
      <c r="C97" s="54" t="s">
        <v>1458</v>
      </c>
      <c r="D97" s="54" t="s">
        <v>1459</v>
      </c>
      <c r="E97" s="54" t="s">
        <v>1439</v>
      </c>
      <c r="F97" s="54">
        <v>1</v>
      </c>
      <c r="G97" s="54" t="s">
        <v>1294</v>
      </c>
      <c r="H97" s="54" t="s">
        <v>1456</v>
      </c>
    </row>
    <row r="98" spans="1:8" x14ac:dyDescent="0.35">
      <c r="A98" s="54" t="s">
        <v>1461</v>
      </c>
      <c r="B98" s="54">
        <v>5605431</v>
      </c>
      <c r="C98" s="54" t="s">
        <v>1449</v>
      </c>
      <c r="D98" s="54" t="s">
        <v>1438</v>
      </c>
      <c r="E98" s="54" t="s">
        <v>1439</v>
      </c>
      <c r="F98" s="54">
        <v>1</v>
      </c>
      <c r="G98" s="54" t="s">
        <v>1294</v>
      </c>
      <c r="H98" s="54" t="s">
        <v>1456</v>
      </c>
    </row>
    <row r="99" spans="1:8" x14ac:dyDescent="0.35">
      <c r="A99" s="54" t="s">
        <v>1462</v>
      </c>
      <c r="B99" s="54">
        <v>3001971</v>
      </c>
      <c r="C99" s="54" t="s">
        <v>1463</v>
      </c>
      <c r="D99" s="54" t="s">
        <v>1464</v>
      </c>
      <c r="E99" s="54" t="s">
        <v>1465</v>
      </c>
      <c r="F99" s="54">
        <v>6</v>
      </c>
      <c r="G99" s="54" t="s">
        <v>1294</v>
      </c>
      <c r="H99" s="54" t="s">
        <v>1456</v>
      </c>
    </row>
    <row r="100" spans="1:8" x14ac:dyDescent="0.35">
      <c r="A100" s="54" t="s">
        <v>1466</v>
      </c>
      <c r="B100" s="54">
        <v>5597604</v>
      </c>
      <c r="C100" s="54" t="s">
        <v>1467</v>
      </c>
      <c r="D100" s="54" t="s">
        <v>1468</v>
      </c>
      <c r="E100" s="54" t="s">
        <v>1439</v>
      </c>
      <c r="F100" s="54">
        <v>1</v>
      </c>
      <c r="G100" s="54" t="s">
        <v>1294</v>
      </c>
      <c r="H100" s="54" t="s">
        <v>1456</v>
      </c>
    </row>
    <row r="101" spans="1:8" x14ac:dyDescent="0.35">
      <c r="A101" s="54" t="s">
        <v>1469</v>
      </c>
      <c r="B101" s="54">
        <v>7922727</v>
      </c>
      <c r="C101" s="54" t="s">
        <v>1470</v>
      </c>
      <c r="D101" s="54" t="s">
        <v>1471</v>
      </c>
      <c r="E101" s="54" t="s">
        <v>1472</v>
      </c>
      <c r="F101" s="54">
        <v>1</v>
      </c>
      <c r="G101" s="54" t="s">
        <v>1294</v>
      </c>
      <c r="H101" s="54" t="s">
        <v>1456</v>
      </c>
    </row>
    <row r="102" spans="1:8" x14ac:dyDescent="0.35">
      <c r="A102" s="54" t="s">
        <v>1473</v>
      </c>
      <c r="B102" s="54">
        <v>3301956</v>
      </c>
      <c r="C102" s="54" t="s">
        <v>1474</v>
      </c>
      <c r="D102" s="54" t="s">
        <v>1475</v>
      </c>
      <c r="E102" s="54" t="s">
        <v>1476</v>
      </c>
      <c r="F102" s="54">
        <v>48</v>
      </c>
      <c r="G102" s="54" t="s">
        <v>1294</v>
      </c>
      <c r="H102" s="54" t="s">
        <v>1456</v>
      </c>
    </row>
    <row r="103" spans="1:8" x14ac:dyDescent="0.35">
      <c r="A103" s="54" t="s">
        <v>1477</v>
      </c>
      <c r="B103" s="54">
        <v>7089423</v>
      </c>
      <c r="C103" s="54" t="s">
        <v>1474</v>
      </c>
      <c r="D103" s="54" t="s">
        <v>1475</v>
      </c>
      <c r="E103" s="54" t="s">
        <v>1476</v>
      </c>
      <c r="F103" s="54">
        <v>48</v>
      </c>
      <c r="G103" s="54" t="s">
        <v>1294</v>
      </c>
      <c r="H103" s="54" t="s">
        <v>1456</v>
      </c>
    </row>
    <row r="104" spans="1:8" x14ac:dyDescent="0.35">
      <c r="A104" s="54" t="s">
        <v>1478</v>
      </c>
      <c r="B104" s="54">
        <v>3211753</v>
      </c>
      <c r="C104" s="54" t="s">
        <v>1474</v>
      </c>
      <c r="D104" s="54" t="s">
        <v>1475</v>
      </c>
      <c r="E104" s="54" t="s">
        <v>1476</v>
      </c>
      <c r="F104" s="54">
        <v>48</v>
      </c>
      <c r="G104" s="54" t="s">
        <v>1294</v>
      </c>
      <c r="H104" s="54" t="s">
        <v>1456</v>
      </c>
    </row>
    <row r="105" spans="1:8" x14ac:dyDescent="0.35">
      <c r="A105" s="54" t="s">
        <v>1479</v>
      </c>
      <c r="B105" s="54">
        <v>7981610</v>
      </c>
      <c r="C105" s="54" t="s">
        <v>1474</v>
      </c>
      <c r="D105" s="54" t="s">
        <v>1475</v>
      </c>
      <c r="E105" s="54" t="s">
        <v>1476</v>
      </c>
      <c r="F105" s="54">
        <v>48</v>
      </c>
      <c r="G105" s="54" t="s">
        <v>1294</v>
      </c>
      <c r="H105" s="54" t="s">
        <v>1456</v>
      </c>
    </row>
    <row r="106" spans="1:8" x14ac:dyDescent="0.35">
      <c r="A106" s="54"/>
      <c r="B106" s="54"/>
      <c r="C106" s="54"/>
      <c r="D106" s="54"/>
      <c r="E106" s="54"/>
      <c r="F106" s="54"/>
      <c r="G106" s="54"/>
      <c r="H106" s="54"/>
    </row>
    <row r="107" spans="1:8" x14ac:dyDescent="0.35">
      <c r="A107" s="54"/>
      <c r="B107" s="54"/>
      <c r="C107" s="54"/>
      <c r="D107" s="54"/>
      <c r="E107" s="54"/>
      <c r="F107" s="54"/>
      <c r="G107" s="54"/>
      <c r="H107" s="54"/>
    </row>
    <row r="108" spans="1:8" x14ac:dyDescent="0.35">
      <c r="A108" s="54"/>
      <c r="B108" s="54"/>
      <c r="C108" s="54"/>
      <c r="D108" s="54"/>
      <c r="E108" s="54"/>
      <c r="F108" s="54"/>
      <c r="G108" s="54"/>
      <c r="H108" s="54"/>
    </row>
    <row r="109" spans="1:8" x14ac:dyDescent="0.35">
      <c r="A109" s="54" t="s">
        <v>1480</v>
      </c>
      <c r="B109" s="54">
        <v>5745260</v>
      </c>
      <c r="C109" s="54" t="s">
        <v>1481</v>
      </c>
      <c r="D109" s="54" t="s">
        <v>1482</v>
      </c>
      <c r="E109" s="54" t="s">
        <v>1483</v>
      </c>
      <c r="F109" s="54">
        <v>6</v>
      </c>
      <c r="G109" s="54" t="s">
        <v>1294</v>
      </c>
      <c r="H109" s="54" t="s">
        <v>1484</v>
      </c>
    </row>
    <row r="110" spans="1:8" x14ac:dyDescent="0.35">
      <c r="A110" s="54" t="s">
        <v>1485</v>
      </c>
      <c r="B110" s="54">
        <v>1000000405</v>
      </c>
      <c r="C110" s="54" t="s">
        <v>1486</v>
      </c>
      <c r="D110" s="54" t="s">
        <v>1487</v>
      </c>
      <c r="E110" s="54" t="s">
        <v>1488</v>
      </c>
      <c r="F110" s="54">
        <v>12</v>
      </c>
      <c r="G110" s="54" t="s">
        <v>1294</v>
      </c>
      <c r="H110" s="54" t="s">
        <v>1484</v>
      </c>
    </row>
    <row r="111" spans="1:8" x14ac:dyDescent="0.35">
      <c r="A111" s="54" t="s">
        <v>1489</v>
      </c>
      <c r="B111" s="54">
        <v>1000000421</v>
      </c>
      <c r="C111" s="54" t="s">
        <v>1486</v>
      </c>
      <c r="D111" s="54" t="s">
        <v>1487</v>
      </c>
      <c r="E111" s="54" t="s">
        <v>1488</v>
      </c>
      <c r="F111" s="54">
        <v>12</v>
      </c>
      <c r="G111" s="54" t="s">
        <v>1294</v>
      </c>
      <c r="H111" s="54" t="s">
        <v>1484</v>
      </c>
    </row>
    <row r="112" spans="1:8" x14ac:dyDescent="0.35">
      <c r="A112" s="54" t="s">
        <v>1490</v>
      </c>
      <c r="B112" s="54">
        <v>1000000838</v>
      </c>
      <c r="C112" s="54" t="s">
        <v>1491</v>
      </c>
      <c r="D112" s="54" t="s">
        <v>1487</v>
      </c>
      <c r="E112" s="54" t="s">
        <v>1488</v>
      </c>
      <c r="F112" s="54">
        <v>12</v>
      </c>
      <c r="G112" s="54" t="s">
        <v>1294</v>
      </c>
      <c r="H112" s="54" t="s">
        <v>1484</v>
      </c>
    </row>
    <row r="113" spans="1:8" x14ac:dyDescent="0.35">
      <c r="A113" s="54" t="s">
        <v>1492</v>
      </c>
      <c r="B113" s="54">
        <v>1000000839</v>
      </c>
      <c r="C113" s="54" t="s">
        <v>1491</v>
      </c>
      <c r="D113" s="54" t="s">
        <v>1487</v>
      </c>
      <c r="E113" s="54" t="s">
        <v>1488</v>
      </c>
      <c r="F113" s="54">
        <v>12</v>
      </c>
      <c r="G113" s="54" t="s">
        <v>1294</v>
      </c>
      <c r="H113" s="54" t="s">
        <v>1484</v>
      </c>
    </row>
    <row r="114" spans="1:8" x14ac:dyDescent="0.35">
      <c r="A114" s="54" t="s">
        <v>1493</v>
      </c>
      <c r="B114" s="54">
        <v>1000000831</v>
      </c>
      <c r="C114" s="54" t="s">
        <v>1491</v>
      </c>
      <c r="D114" s="54" t="s">
        <v>1487</v>
      </c>
      <c r="E114" s="54" t="s">
        <v>1488</v>
      </c>
      <c r="F114" s="54">
        <v>12</v>
      </c>
      <c r="G114" s="54" t="s">
        <v>1294</v>
      </c>
      <c r="H114" s="54" t="s">
        <v>1484</v>
      </c>
    </row>
    <row r="115" spans="1:8" x14ac:dyDescent="0.35">
      <c r="A115" s="54" t="s">
        <v>1494</v>
      </c>
      <c r="B115" s="54">
        <v>1000000840</v>
      </c>
      <c r="C115" s="54" t="s">
        <v>1495</v>
      </c>
      <c r="D115" s="54" t="s">
        <v>1496</v>
      </c>
      <c r="E115" s="54" t="s">
        <v>1497</v>
      </c>
      <c r="F115" s="54">
        <v>12</v>
      </c>
      <c r="G115" s="54" t="s">
        <v>1294</v>
      </c>
      <c r="H115" s="54" t="s">
        <v>1484</v>
      </c>
    </row>
    <row r="116" spans="1:8" x14ac:dyDescent="0.35">
      <c r="A116" s="54" t="s">
        <v>1498</v>
      </c>
      <c r="B116" s="54">
        <v>1000000746</v>
      </c>
      <c r="C116" s="54" t="s">
        <v>1495</v>
      </c>
      <c r="D116" s="54" t="s">
        <v>1496</v>
      </c>
      <c r="E116" s="54" t="s">
        <v>1497</v>
      </c>
      <c r="F116" s="54">
        <v>12</v>
      </c>
      <c r="G116" s="54" t="s">
        <v>1294</v>
      </c>
      <c r="H116" s="54" t="s">
        <v>1484</v>
      </c>
    </row>
    <row r="117" spans="1:8" x14ac:dyDescent="0.35">
      <c r="A117" s="54" t="s">
        <v>1499</v>
      </c>
      <c r="B117" s="54">
        <v>1000000745</v>
      </c>
      <c r="C117" s="54" t="s">
        <v>1495</v>
      </c>
      <c r="D117" s="54" t="s">
        <v>1496</v>
      </c>
      <c r="E117" s="54" t="s">
        <v>1497</v>
      </c>
      <c r="F117" s="54">
        <v>12</v>
      </c>
      <c r="G117" s="54" t="s">
        <v>1294</v>
      </c>
      <c r="H117" s="54" t="s">
        <v>1484</v>
      </c>
    </row>
    <row r="118" spans="1:8" x14ac:dyDescent="0.35">
      <c r="A118" s="54" t="s">
        <v>1500</v>
      </c>
      <c r="B118" s="54">
        <v>1000000744</v>
      </c>
      <c r="C118" s="54" t="s">
        <v>1495</v>
      </c>
      <c r="D118" s="54" t="s">
        <v>1496</v>
      </c>
      <c r="E118" s="54" t="s">
        <v>1497</v>
      </c>
      <c r="F118" s="54">
        <v>12</v>
      </c>
      <c r="G118" s="54" t="s">
        <v>1294</v>
      </c>
      <c r="H118" s="54" t="s">
        <v>1484</v>
      </c>
    </row>
    <row r="119" spans="1:8" x14ac:dyDescent="0.35">
      <c r="A119" s="54" t="s">
        <v>1501</v>
      </c>
      <c r="B119" s="54">
        <v>1000000989</v>
      </c>
      <c r="C119" s="54" t="s">
        <v>1495</v>
      </c>
      <c r="D119" s="54" t="s">
        <v>1502</v>
      </c>
      <c r="E119" s="54" t="s">
        <v>1497</v>
      </c>
      <c r="F119" s="54">
        <v>12</v>
      </c>
      <c r="G119" s="54" t="s">
        <v>1294</v>
      </c>
      <c r="H119" s="54" t="s">
        <v>1484</v>
      </c>
    </row>
    <row r="120" spans="1:8" x14ac:dyDescent="0.35">
      <c r="A120" s="54" t="s">
        <v>1503</v>
      </c>
      <c r="B120" s="54">
        <v>1000000988</v>
      </c>
      <c r="C120" s="54" t="s">
        <v>1495</v>
      </c>
      <c r="D120" s="54" t="s">
        <v>1504</v>
      </c>
      <c r="E120" s="54" t="s">
        <v>1505</v>
      </c>
      <c r="F120" s="54">
        <v>12</v>
      </c>
      <c r="G120" s="54" t="s">
        <v>1294</v>
      </c>
      <c r="H120" s="54" t="s">
        <v>1484</v>
      </c>
    </row>
    <row r="121" spans="1:8" x14ac:dyDescent="0.35">
      <c r="A121" s="54" t="s">
        <v>1506</v>
      </c>
      <c r="B121" s="54">
        <v>3722717</v>
      </c>
      <c r="C121" s="54" t="s">
        <v>1507</v>
      </c>
      <c r="D121" s="54" t="s">
        <v>1508</v>
      </c>
      <c r="E121" s="54" t="s">
        <v>1509</v>
      </c>
      <c r="F121" s="54">
        <v>18</v>
      </c>
      <c r="G121" s="54" t="s">
        <v>1294</v>
      </c>
      <c r="H121" s="54" t="s">
        <v>1484</v>
      </c>
    </row>
    <row r="122" spans="1:8" x14ac:dyDescent="0.35">
      <c r="A122" s="54" t="s">
        <v>1510</v>
      </c>
      <c r="B122" s="54">
        <v>9806902</v>
      </c>
      <c r="C122" s="54" t="s">
        <v>1511</v>
      </c>
      <c r="D122" s="54" t="s">
        <v>1512</v>
      </c>
      <c r="E122" s="54" t="s">
        <v>1513</v>
      </c>
      <c r="F122" s="54">
        <v>24</v>
      </c>
      <c r="G122" s="54" t="s">
        <v>1294</v>
      </c>
      <c r="H122" s="54" t="s">
        <v>1484</v>
      </c>
    </row>
    <row r="123" spans="1:8" x14ac:dyDescent="0.35">
      <c r="A123" s="54" t="s">
        <v>1514</v>
      </c>
      <c r="B123" s="54">
        <v>1000000750</v>
      </c>
      <c r="C123" s="54" t="s">
        <v>1515</v>
      </c>
      <c r="D123" s="54" t="s">
        <v>1516</v>
      </c>
      <c r="E123" s="54" t="s">
        <v>1517</v>
      </c>
      <c r="F123" s="54">
        <v>12</v>
      </c>
      <c r="G123" s="54" t="s">
        <v>1294</v>
      </c>
      <c r="H123" s="54" t="s">
        <v>1484</v>
      </c>
    </row>
    <row r="124" spans="1:8" x14ac:dyDescent="0.35">
      <c r="A124" s="54" t="s">
        <v>1518</v>
      </c>
      <c r="B124" s="54">
        <v>1000000253</v>
      </c>
      <c r="C124" s="54" t="s">
        <v>152</v>
      </c>
      <c r="D124" s="54" t="s">
        <v>1216</v>
      </c>
      <c r="E124" s="54" t="s">
        <v>1519</v>
      </c>
      <c r="F124" s="54">
        <v>1</v>
      </c>
      <c r="G124" s="54" t="s">
        <v>1294</v>
      </c>
      <c r="H124" s="54" t="s">
        <v>1484</v>
      </c>
    </row>
    <row r="125" spans="1:8" x14ac:dyDescent="0.35">
      <c r="A125" s="54" t="s">
        <v>1520</v>
      </c>
      <c r="B125" s="54">
        <v>1000000412</v>
      </c>
      <c r="C125" s="54" t="s">
        <v>1521</v>
      </c>
      <c r="D125" s="54" t="s">
        <v>1522</v>
      </c>
      <c r="E125" s="54" t="s">
        <v>1523</v>
      </c>
      <c r="F125" s="54">
        <v>9</v>
      </c>
      <c r="G125" s="54" t="s">
        <v>1294</v>
      </c>
      <c r="H125" s="54" t="s">
        <v>1484</v>
      </c>
    </row>
    <row r="126" spans="1:8" x14ac:dyDescent="0.35">
      <c r="A126" s="54" t="s">
        <v>1524</v>
      </c>
      <c r="B126" s="54">
        <v>1000000411</v>
      </c>
      <c r="C126" s="54" t="s">
        <v>1521</v>
      </c>
      <c r="D126" s="54" t="s">
        <v>1522</v>
      </c>
      <c r="E126" s="54" t="s">
        <v>1525</v>
      </c>
      <c r="F126" s="54">
        <v>9</v>
      </c>
      <c r="G126" s="54" t="s">
        <v>1294</v>
      </c>
      <c r="H126" s="54" t="s">
        <v>1484</v>
      </c>
    </row>
    <row r="127" spans="1:8" x14ac:dyDescent="0.35">
      <c r="A127" s="54" t="s">
        <v>1526</v>
      </c>
      <c r="B127" s="54">
        <v>1000000413</v>
      </c>
      <c r="C127" s="54" t="s">
        <v>1521</v>
      </c>
      <c r="D127" s="54" t="s">
        <v>1522</v>
      </c>
      <c r="E127" s="54" t="s">
        <v>1523</v>
      </c>
      <c r="F127" s="54">
        <v>9</v>
      </c>
      <c r="G127" s="54" t="s">
        <v>1294</v>
      </c>
      <c r="H127" s="54" t="s">
        <v>1484</v>
      </c>
    </row>
    <row r="128" spans="1:8" x14ac:dyDescent="0.35">
      <c r="A128" s="54" t="s">
        <v>1527</v>
      </c>
      <c r="B128" s="54">
        <v>1000000836</v>
      </c>
      <c r="C128" s="54" t="s">
        <v>1521</v>
      </c>
      <c r="D128" s="54" t="s">
        <v>1522</v>
      </c>
      <c r="E128" s="54" t="s">
        <v>1528</v>
      </c>
      <c r="F128" s="54">
        <v>9</v>
      </c>
      <c r="G128" s="54" t="s">
        <v>1294</v>
      </c>
      <c r="H128" s="54" t="s">
        <v>1484</v>
      </c>
    </row>
    <row r="129" spans="1:8" x14ac:dyDescent="0.35">
      <c r="A129" s="54" t="s">
        <v>1529</v>
      </c>
      <c r="B129" s="54">
        <v>1000000837</v>
      </c>
      <c r="C129" s="54" t="s">
        <v>1521</v>
      </c>
      <c r="D129" s="54" t="s">
        <v>1522</v>
      </c>
      <c r="E129" s="54" t="s">
        <v>1523</v>
      </c>
      <c r="F129" s="54">
        <v>9</v>
      </c>
      <c r="G129" s="54" t="s">
        <v>1294</v>
      </c>
      <c r="H129" s="54" t="s">
        <v>1484</v>
      </c>
    </row>
    <row r="130" spans="1:8" x14ac:dyDescent="0.35">
      <c r="A130" s="54" t="s">
        <v>1530</v>
      </c>
      <c r="B130" s="54">
        <v>1000000607</v>
      </c>
      <c r="C130" s="54" t="s">
        <v>1531</v>
      </c>
      <c r="D130" s="54" t="s">
        <v>1532</v>
      </c>
      <c r="E130" s="54" t="s">
        <v>1533</v>
      </c>
      <c r="F130" s="54">
        <v>6</v>
      </c>
      <c r="G130" s="54" t="s">
        <v>1294</v>
      </c>
      <c r="H130" s="54" t="s">
        <v>1484</v>
      </c>
    </row>
    <row r="131" spans="1:8" x14ac:dyDescent="0.35">
      <c r="A131" s="54" t="s">
        <v>1534</v>
      </c>
      <c r="B131" s="54">
        <v>1000000832</v>
      </c>
      <c r="C131" s="54" t="s">
        <v>1535</v>
      </c>
      <c r="D131" s="54" t="s">
        <v>1536</v>
      </c>
      <c r="E131" s="54" t="s">
        <v>1537</v>
      </c>
      <c r="F131" s="54">
        <v>12</v>
      </c>
      <c r="G131" s="54" t="s">
        <v>1294</v>
      </c>
      <c r="H131" s="54" t="s">
        <v>1484</v>
      </c>
    </row>
    <row r="132" spans="1:8" x14ac:dyDescent="0.35">
      <c r="A132" s="54" t="s">
        <v>1538</v>
      </c>
      <c r="B132" s="54">
        <v>1000000606</v>
      </c>
      <c r="C132" s="54" t="s">
        <v>1539</v>
      </c>
      <c r="D132" s="54" t="s">
        <v>1540</v>
      </c>
      <c r="E132" s="54" t="s">
        <v>1541</v>
      </c>
      <c r="F132" s="54">
        <v>12</v>
      </c>
      <c r="G132" s="54" t="s">
        <v>1294</v>
      </c>
      <c r="H132" s="54" t="s">
        <v>1484</v>
      </c>
    </row>
    <row r="133" spans="1:8" x14ac:dyDescent="0.35">
      <c r="A133" s="54" t="s">
        <v>1542</v>
      </c>
      <c r="B133" s="54">
        <v>1000000428</v>
      </c>
      <c r="C133" s="54" t="s">
        <v>1543</v>
      </c>
      <c r="D133" s="54" t="s">
        <v>1544</v>
      </c>
      <c r="E133" s="54" t="s">
        <v>1545</v>
      </c>
      <c r="F133" s="54">
        <v>12</v>
      </c>
      <c r="G133" s="54" t="s">
        <v>1294</v>
      </c>
      <c r="H133" s="54" t="s">
        <v>1484</v>
      </c>
    </row>
    <row r="134" spans="1:8" x14ac:dyDescent="0.35">
      <c r="A134" s="54" t="s">
        <v>1546</v>
      </c>
      <c r="B134" s="54">
        <v>1000000960</v>
      </c>
      <c r="C134" s="54" t="s">
        <v>1543</v>
      </c>
      <c r="D134" s="54" t="s">
        <v>1547</v>
      </c>
      <c r="E134" s="54" t="s">
        <v>1548</v>
      </c>
      <c r="F134" s="54">
        <v>12</v>
      </c>
      <c r="G134" s="54" t="s">
        <v>1294</v>
      </c>
      <c r="H134" s="54" t="s">
        <v>1484</v>
      </c>
    </row>
    <row r="135" spans="1:8" x14ac:dyDescent="0.35">
      <c r="A135" s="54" t="s">
        <v>1549</v>
      </c>
      <c r="B135" s="54">
        <v>1000000984</v>
      </c>
      <c r="C135" s="54" t="s">
        <v>1543</v>
      </c>
      <c r="D135" s="54" t="s">
        <v>1550</v>
      </c>
      <c r="E135" s="54" t="s">
        <v>1551</v>
      </c>
      <c r="F135" s="54">
        <v>12</v>
      </c>
      <c r="G135" s="54" t="s">
        <v>1294</v>
      </c>
      <c r="H135" s="54" t="s">
        <v>1484</v>
      </c>
    </row>
    <row r="136" spans="1:8" x14ac:dyDescent="0.35">
      <c r="A136" s="54" t="s">
        <v>1552</v>
      </c>
      <c r="B136" s="54">
        <v>1000000983</v>
      </c>
      <c r="C136" s="54" t="s">
        <v>1543</v>
      </c>
      <c r="D136" s="54" t="s">
        <v>1553</v>
      </c>
      <c r="E136" s="54" t="s">
        <v>1548</v>
      </c>
      <c r="F136" s="54">
        <v>12</v>
      </c>
      <c r="G136" s="54" t="s">
        <v>1294</v>
      </c>
      <c r="H136" s="54" t="s">
        <v>1484</v>
      </c>
    </row>
    <row r="137" spans="1:8" x14ac:dyDescent="0.35">
      <c r="A137" s="54" t="s">
        <v>1554</v>
      </c>
      <c r="B137" s="54">
        <v>1000000658</v>
      </c>
      <c r="C137" s="54" t="s">
        <v>1555</v>
      </c>
      <c r="D137" s="54" t="s">
        <v>1556</v>
      </c>
      <c r="E137" s="54" t="s">
        <v>1557</v>
      </c>
      <c r="F137" s="54">
        <v>14</v>
      </c>
      <c r="G137" s="54" t="s">
        <v>1294</v>
      </c>
      <c r="H137" s="54" t="s">
        <v>1484</v>
      </c>
    </row>
    <row r="138" spans="1:8" x14ac:dyDescent="0.35">
      <c r="A138" s="54" t="s">
        <v>1558</v>
      </c>
      <c r="B138" s="54">
        <v>1000000659</v>
      </c>
      <c r="C138" s="54" t="s">
        <v>1555</v>
      </c>
      <c r="D138" s="54" t="s">
        <v>1559</v>
      </c>
      <c r="E138" s="54" t="s">
        <v>1557</v>
      </c>
      <c r="F138" s="54">
        <v>14</v>
      </c>
      <c r="G138" s="54" t="s">
        <v>1294</v>
      </c>
      <c r="H138" s="54" t="s">
        <v>1484</v>
      </c>
    </row>
    <row r="139" spans="1:8" x14ac:dyDescent="0.35">
      <c r="A139" s="54" t="s">
        <v>1560</v>
      </c>
      <c r="B139" s="54">
        <v>1000000415</v>
      </c>
      <c r="C139" s="54" t="s">
        <v>1561</v>
      </c>
      <c r="D139" s="54" t="s">
        <v>1496</v>
      </c>
      <c r="E139" s="54" t="s">
        <v>1562</v>
      </c>
      <c r="F139" s="54">
        <v>12</v>
      </c>
      <c r="G139" s="54" t="s">
        <v>1294</v>
      </c>
      <c r="H139" s="54" t="s">
        <v>1484</v>
      </c>
    </row>
    <row r="140" spans="1:8" x14ac:dyDescent="0.35">
      <c r="A140" s="54" t="s">
        <v>1343</v>
      </c>
      <c r="B140" s="54" t="s">
        <v>1344</v>
      </c>
      <c r="C140" s="54" t="s">
        <v>1</v>
      </c>
      <c r="D140" s="54" t="s">
        <v>2</v>
      </c>
      <c r="E140" s="54" t="s">
        <v>1297</v>
      </c>
      <c r="F140" s="54" t="s">
        <v>1345</v>
      </c>
      <c r="G140" s="54" t="s">
        <v>1346</v>
      </c>
      <c r="H140" s="54" t="s">
        <v>1347</v>
      </c>
    </row>
    <row r="141" spans="1:8" x14ac:dyDescent="0.35">
      <c r="A141" s="54"/>
      <c r="B141" s="54"/>
      <c r="C141" s="54"/>
      <c r="D141" s="54"/>
      <c r="E141" s="54"/>
      <c r="F141" s="54"/>
      <c r="G141" s="54"/>
      <c r="H141" s="54"/>
    </row>
    <row r="142" spans="1:8" x14ac:dyDescent="0.35">
      <c r="A142" s="54" t="s">
        <v>1563</v>
      </c>
      <c r="B142" s="54">
        <v>9266901</v>
      </c>
      <c r="C142" s="54" t="s">
        <v>336</v>
      </c>
      <c r="D142" s="54" t="s">
        <v>116</v>
      </c>
      <c r="E142" s="54" t="s">
        <v>1564</v>
      </c>
      <c r="F142" s="54">
        <v>6</v>
      </c>
      <c r="G142" s="54" t="s">
        <v>1294</v>
      </c>
      <c r="H142" s="54" t="s">
        <v>1484</v>
      </c>
    </row>
    <row r="143" spans="1:8" x14ac:dyDescent="0.35">
      <c r="A143" s="54" t="s">
        <v>1565</v>
      </c>
      <c r="B143" s="54">
        <v>4969739</v>
      </c>
      <c r="C143" s="54" t="s">
        <v>336</v>
      </c>
      <c r="D143" s="54" t="s">
        <v>1566</v>
      </c>
      <c r="E143" s="54" t="s">
        <v>1567</v>
      </c>
      <c r="F143" s="54">
        <v>1</v>
      </c>
      <c r="G143" s="54" t="s">
        <v>1294</v>
      </c>
      <c r="H143" s="54" t="s">
        <v>1484</v>
      </c>
    </row>
    <row r="144" spans="1:8" x14ac:dyDescent="0.35">
      <c r="A144" s="54" t="s">
        <v>1568</v>
      </c>
      <c r="B144" s="54">
        <v>4960985</v>
      </c>
      <c r="C144" s="54" t="s">
        <v>336</v>
      </c>
      <c r="D144" s="54" t="s">
        <v>1569</v>
      </c>
      <c r="E144" s="54" t="s">
        <v>1570</v>
      </c>
      <c r="F144" s="54">
        <v>1</v>
      </c>
      <c r="G144" s="54" t="s">
        <v>1294</v>
      </c>
      <c r="H144" s="54" t="s">
        <v>1484</v>
      </c>
    </row>
    <row r="145" spans="1:8" x14ac:dyDescent="0.35">
      <c r="A145" s="54" t="s">
        <v>1571</v>
      </c>
      <c r="B145" s="54">
        <v>7027592</v>
      </c>
      <c r="C145" s="54" t="s">
        <v>1572</v>
      </c>
      <c r="D145" s="54" t="s">
        <v>1573</v>
      </c>
      <c r="E145" s="54" t="s">
        <v>1574</v>
      </c>
      <c r="F145" s="54">
        <v>24</v>
      </c>
      <c r="G145" s="54" t="s">
        <v>1294</v>
      </c>
      <c r="H145" s="54" t="s">
        <v>1484</v>
      </c>
    </row>
    <row r="146" spans="1:8" x14ac:dyDescent="0.35">
      <c r="A146" s="54" t="s">
        <v>615</v>
      </c>
      <c r="B146" s="54">
        <v>6000525</v>
      </c>
      <c r="C146" s="54" t="s">
        <v>616</v>
      </c>
      <c r="D146" s="54" t="s">
        <v>511</v>
      </c>
      <c r="E146" s="54" t="s">
        <v>1575</v>
      </c>
      <c r="F146" s="54">
        <v>12</v>
      </c>
      <c r="G146" s="54" t="s">
        <v>1294</v>
      </c>
      <c r="H146" s="54" t="s">
        <v>1484</v>
      </c>
    </row>
    <row r="147" spans="1:8" x14ac:dyDescent="0.35">
      <c r="A147" s="54" t="s">
        <v>1576</v>
      </c>
      <c r="B147" s="54">
        <v>6008411</v>
      </c>
      <c r="C147" s="54" t="s">
        <v>616</v>
      </c>
      <c r="D147" s="54" t="s">
        <v>1577</v>
      </c>
      <c r="E147" s="54" t="s">
        <v>1578</v>
      </c>
      <c r="F147" s="54">
        <v>12</v>
      </c>
      <c r="G147" s="54" t="s">
        <v>1294</v>
      </c>
      <c r="H147" s="54" t="s">
        <v>1484</v>
      </c>
    </row>
    <row r="148" spans="1:8" x14ac:dyDescent="0.35">
      <c r="A148" s="54" t="s">
        <v>1579</v>
      </c>
      <c r="B148" s="54">
        <v>9411778</v>
      </c>
      <c r="C148" s="54" t="s">
        <v>1580</v>
      </c>
      <c r="D148" s="54" t="s">
        <v>1581</v>
      </c>
      <c r="E148" s="54" t="s">
        <v>1582</v>
      </c>
      <c r="F148" s="54">
        <v>1</v>
      </c>
      <c r="G148" s="54" t="s">
        <v>1294</v>
      </c>
      <c r="H148" s="54" t="s">
        <v>1484</v>
      </c>
    </row>
    <row r="149" spans="1:8" x14ac:dyDescent="0.35">
      <c r="A149" s="54" t="s">
        <v>1583</v>
      </c>
      <c r="B149" s="54">
        <v>5574918</v>
      </c>
      <c r="C149" s="54" t="s">
        <v>1584</v>
      </c>
      <c r="D149" s="54" t="s">
        <v>925</v>
      </c>
      <c r="E149" s="54" t="s">
        <v>1585</v>
      </c>
      <c r="F149" s="54">
        <v>1</v>
      </c>
      <c r="G149" s="54" t="s">
        <v>1294</v>
      </c>
      <c r="H149" s="54" t="s">
        <v>1484</v>
      </c>
    </row>
    <row r="150" spans="1:8" x14ac:dyDescent="0.35">
      <c r="A150" s="54" t="s">
        <v>1586</v>
      </c>
      <c r="B150" s="54">
        <v>1000000841</v>
      </c>
      <c r="C150" s="54" t="s">
        <v>1587</v>
      </c>
      <c r="D150" s="54" t="s">
        <v>1588</v>
      </c>
      <c r="E150" s="54" t="s">
        <v>1589</v>
      </c>
      <c r="F150" s="54">
        <v>6</v>
      </c>
      <c r="G150" s="54" t="s">
        <v>1294</v>
      </c>
      <c r="H150" s="54" t="s">
        <v>1484</v>
      </c>
    </row>
    <row r="151" spans="1:8" x14ac:dyDescent="0.35">
      <c r="A151" s="54" t="s">
        <v>1590</v>
      </c>
      <c r="B151" s="54">
        <v>1000000842</v>
      </c>
      <c r="C151" s="54" t="s">
        <v>1587</v>
      </c>
      <c r="D151" s="54" t="s">
        <v>1588</v>
      </c>
      <c r="E151" s="54" t="s">
        <v>1589</v>
      </c>
      <c r="F151" s="54">
        <v>6</v>
      </c>
      <c r="G151" s="54" t="s">
        <v>1294</v>
      </c>
      <c r="H151" s="54" t="s">
        <v>1484</v>
      </c>
    </row>
    <row r="152" spans="1:8" x14ac:dyDescent="0.35">
      <c r="A152" s="54" t="s">
        <v>1591</v>
      </c>
      <c r="B152" s="54">
        <v>1000000624</v>
      </c>
      <c r="C152" s="54" t="s">
        <v>1592</v>
      </c>
      <c r="D152" s="54" t="s">
        <v>1593</v>
      </c>
      <c r="E152" s="54" t="s">
        <v>1594</v>
      </c>
      <c r="F152" s="54">
        <v>24</v>
      </c>
      <c r="G152" s="54" t="s">
        <v>1294</v>
      </c>
      <c r="H152" s="54" t="s">
        <v>1484</v>
      </c>
    </row>
    <row r="153" spans="1:8" x14ac:dyDescent="0.35">
      <c r="A153" s="54" t="s">
        <v>1595</v>
      </c>
      <c r="B153" s="54">
        <v>1000000660</v>
      </c>
      <c r="C153" s="54" t="s">
        <v>1596</v>
      </c>
      <c r="D153" s="54" t="s">
        <v>1597</v>
      </c>
      <c r="E153" s="54" t="s">
        <v>1598</v>
      </c>
      <c r="F153" s="54">
        <v>12</v>
      </c>
      <c r="G153" s="54" t="s">
        <v>1294</v>
      </c>
      <c r="H153" s="54" t="s">
        <v>1484</v>
      </c>
    </row>
    <row r="154" spans="1:8" x14ac:dyDescent="0.35">
      <c r="A154" s="54" t="s">
        <v>1599</v>
      </c>
      <c r="B154" s="54">
        <v>1000000663</v>
      </c>
      <c r="C154" s="54" t="s">
        <v>1596</v>
      </c>
      <c r="D154" s="54" t="s">
        <v>1597</v>
      </c>
      <c r="E154" s="54" t="s">
        <v>1598</v>
      </c>
      <c r="F154" s="54">
        <v>12</v>
      </c>
      <c r="G154" s="54" t="s">
        <v>1294</v>
      </c>
      <c r="H154" s="54" t="s">
        <v>1484</v>
      </c>
    </row>
    <row r="155" spans="1:8" x14ac:dyDescent="0.35">
      <c r="A155" s="54" t="s">
        <v>1600</v>
      </c>
      <c r="B155" s="54">
        <v>1000000406</v>
      </c>
      <c r="C155" s="54" t="s">
        <v>1601</v>
      </c>
      <c r="D155" s="54" t="s">
        <v>1602</v>
      </c>
      <c r="E155" s="54" t="s">
        <v>1488</v>
      </c>
      <c r="F155" s="54">
        <v>24</v>
      </c>
      <c r="G155" s="54" t="s">
        <v>1294</v>
      </c>
      <c r="H155" s="54" t="s">
        <v>1484</v>
      </c>
    </row>
    <row r="156" spans="1:8" x14ac:dyDescent="0.35">
      <c r="A156" s="54" t="s">
        <v>1603</v>
      </c>
      <c r="B156" s="54">
        <v>1000000420</v>
      </c>
      <c r="C156" s="54" t="s">
        <v>1604</v>
      </c>
      <c r="D156" s="54" t="s">
        <v>1605</v>
      </c>
      <c r="E156" s="54" t="s">
        <v>1606</v>
      </c>
      <c r="F156" s="54">
        <v>24</v>
      </c>
      <c r="G156" s="54" t="s">
        <v>1294</v>
      </c>
      <c r="H156" s="54" t="s">
        <v>1484</v>
      </c>
    </row>
    <row r="157" spans="1:8" x14ac:dyDescent="0.35">
      <c r="A157" s="54" t="s">
        <v>1607</v>
      </c>
      <c r="B157" s="54">
        <v>1000000657</v>
      </c>
      <c r="C157" s="54" t="s">
        <v>1608</v>
      </c>
      <c r="D157" s="54" t="s">
        <v>1609</v>
      </c>
      <c r="E157" s="54" t="s">
        <v>1610</v>
      </c>
      <c r="F157" s="54">
        <v>12</v>
      </c>
      <c r="G157" s="54" t="s">
        <v>1294</v>
      </c>
      <c r="H157" s="54" t="s">
        <v>1484</v>
      </c>
    </row>
    <row r="158" spans="1:8" x14ac:dyDescent="0.35">
      <c r="A158" s="54" t="s">
        <v>1611</v>
      </c>
      <c r="B158" s="54">
        <v>8017261</v>
      </c>
      <c r="C158" s="54" t="s">
        <v>1612</v>
      </c>
      <c r="D158" s="54" t="s">
        <v>693</v>
      </c>
      <c r="E158" s="54" t="s">
        <v>1613</v>
      </c>
      <c r="F158" s="54">
        <v>5</v>
      </c>
      <c r="G158" s="54" t="s">
        <v>1294</v>
      </c>
      <c r="H158" s="54" t="s">
        <v>1484</v>
      </c>
    </row>
    <row r="159" spans="1:8" x14ac:dyDescent="0.35">
      <c r="A159" s="54" t="s">
        <v>1614</v>
      </c>
      <c r="B159" s="54">
        <v>1000000783</v>
      </c>
      <c r="C159" s="54" t="s">
        <v>1615</v>
      </c>
      <c r="D159" s="54" t="s">
        <v>1216</v>
      </c>
      <c r="E159" s="54" t="s">
        <v>1616</v>
      </c>
      <c r="F159" s="54">
        <v>1</v>
      </c>
      <c r="G159" s="54" t="s">
        <v>9</v>
      </c>
      <c r="H159" s="54" t="s">
        <v>1484</v>
      </c>
    </row>
    <row r="160" spans="1:8" x14ac:dyDescent="0.35">
      <c r="A160" s="54" t="s">
        <v>1617</v>
      </c>
      <c r="B160" s="54">
        <v>2336030</v>
      </c>
      <c r="C160" s="54" t="s">
        <v>336</v>
      </c>
      <c r="D160" s="54" t="s">
        <v>1618</v>
      </c>
      <c r="E160" s="54" t="s">
        <v>1619</v>
      </c>
      <c r="F160" s="54">
        <v>12</v>
      </c>
      <c r="G160" s="54" t="s">
        <v>1294</v>
      </c>
      <c r="H160" s="54" t="s">
        <v>1484</v>
      </c>
    </row>
    <row r="161" spans="1:8" x14ac:dyDescent="0.35">
      <c r="A161" s="54" t="s">
        <v>1620</v>
      </c>
      <c r="B161" s="54">
        <v>1000000862</v>
      </c>
      <c r="C161" s="54" t="s">
        <v>1621</v>
      </c>
      <c r="D161" s="54" t="s">
        <v>1622</v>
      </c>
      <c r="E161" s="54" t="s">
        <v>1623</v>
      </c>
      <c r="F161" s="54">
        <v>24</v>
      </c>
      <c r="G161" s="54" t="s">
        <v>1294</v>
      </c>
      <c r="H161" s="54" t="s">
        <v>1484</v>
      </c>
    </row>
    <row r="162" spans="1:8" x14ac:dyDescent="0.35">
      <c r="A162" s="54" t="s">
        <v>1624</v>
      </c>
      <c r="B162" s="54">
        <v>1000000416</v>
      </c>
      <c r="C162" s="54" t="s">
        <v>1621</v>
      </c>
      <c r="D162" s="54" t="s">
        <v>1622</v>
      </c>
      <c r="E162" s="54" t="s">
        <v>1380</v>
      </c>
      <c r="F162" s="54">
        <v>24</v>
      </c>
      <c r="G162" s="54" t="s">
        <v>1294</v>
      </c>
      <c r="H162" s="54" t="s">
        <v>1484</v>
      </c>
    </row>
    <row r="163" spans="1:8" x14ac:dyDescent="0.35">
      <c r="A163" s="54" t="s">
        <v>1625</v>
      </c>
      <c r="B163" s="54">
        <v>1000000418</v>
      </c>
      <c r="C163" s="54" t="s">
        <v>1621</v>
      </c>
      <c r="D163" s="54" t="s">
        <v>1622</v>
      </c>
      <c r="E163" s="54" t="s">
        <v>1623</v>
      </c>
      <c r="F163" s="54">
        <v>24</v>
      </c>
      <c r="G163" s="54" t="s">
        <v>1294</v>
      </c>
      <c r="H163" s="54" t="s">
        <v>1484</v>
      </c>
    </row>
    <row r="164" spans="1:8" x14ac:dyDescent="0.35">
      <c r="A164" s="54" t="s">
        <v>1626</v>
      </c>
      <c r="B164" s="54">
        <v>1000000747</v>
      </c>
      <c r="C164" s="54" t="s">
        <v>1627</v>
      </c>
      <c r="D164" s="54" t="s">
        <v>1628</v>
      </c>
      <c r="E164" s="54" t="s">
        <v>1629</v>
      </c>
      <c r="F164" s="54">
        <v>12</v>
      </c>
      <c r="G164" s="54" t="s">
        <v>1294</v>
      </c>
      <c r="H164" s="54" t="s">
        <v>1484</v>
      </c>
    </row>
    <row r="165" spans="1:8" x14ac:dyDescent="0.35">
      <c r="A165" s="54" t="s">
        <v>1630</v>
      </c>
      <c r="B165" s="54">
        <v>1000000748</v>
      </c>
      <c r="C165" s="54" t="s">
        <v>1631</v>
      </c>
      <c r="D165" s="54" t="s">
        <v>1628</v>
      </c>
      <c r="E165" s="54" t="s">
        <v>1629</v>
      </c>
      <c r="F165" s="54">
        <v>12</v>
      </c>
      <c r="G165" s="54" t="s">
        <v>1294</v>
      </c>
      <c r="H165" s="54" t="s">
        <v>1484</v>
      </c>
    </row>
    <row r="166" spans="1:8" x14ac:dyDescent="0.35">
      <c r="A166" s="54" t="s">
        <v>1632</v>
      </c>
      <c r="B166" s="54">
        <v>1000000749</v>
      </c>
      <c r="C166" s="54" t="s">
        <v>1631</v>
      </c>
      <c r="D166" s="54" t="s">
        <v>1628</v>
      </c>
      <c r="E166" s="54" t="s">
        <v>1633</v>
      </c>
      <c r="F166" s="54">
        <v>12</v>
      </c>
      <c r="G166" s="54" t="s">
        <v>1294</v>
      </c>
      <c r="H166" s="54" t="s">
        <v>1484</v>
      </c>
    </row>
    <row r="167" spans="1:8" x14ac:dyDescent="0.35">
      <c r="A167" s="54" t="s">
        <v>1634</v>
      </c>
      <c r="B167" s="54">
        <v>9855792</v>
      </c>
      <c r="C167" s="54" t="s">
        <v>1635</v>
      </c>
      <c r="D167" s="54" t="s">
        <v>1636</v>
      </c>
      <c r="E167" s="54" t="s">
        <v>1637</v>
      </c>
      <c r="F167" s="54">
        <v>12</v>
      </c>
      <c r="G167" s="54" t="s">
        <v>1294</v>
      </c>
      <c r="H167" s="54" t="s">
        <v>1484</v>
      </c>
    </row>
    <row r="168" spans="1:8" x14ac:dyDescent="0.35">
      <c r="A168" s="54" t="s">
        <v>1638</v>
      </c>
      <c r="B168" s="54">
        <v>1000000896</v>
      </c>
      <c r="C168" s="54" t="s">
        <v>1639</v>
      </c>
      <c r="D168" s="54" t="s">
        <v>1640</v>
      </c>
      <c r="E168" s="54" t="s">
        <v>1641</v>
      </c>
      <c r="F168" s="54">
        <v>6</v>
      </c>
      <c r="G168" s="54" t="s">
        <v>1294</v>
      </c>
      <c r="H168" s="54" t="s">
        <v>1484</v>
      </c>
    </row>
    <row r="169" spans="1:8" x14ac:dyDescent="0.35">
      <c r="A169" s="54" t="s">
        <v>1642</v>
      </c>
      <c r="B169" s="54">
        <v>1000000904</v>
      </c>
      <c r="C169" s="54" t="s">
        <v>1643</v>
      </c>
      <c r="D169" s="54" t="s">
        <v>1644</v>
      </c>
      <c r="E169" s="54" t="s">
        <v>1645</v>
      </c>
      <c r="F169" s="54">
        <v>1</v>
      </c>
      <c r="G169" s="54" t="s">
        <v>1294</v>
      </c>
      <c r="H169" s="54" t="s">
        <v>1484</v>
      </c>
    </row>
    <row r="170" spans="1:8" x14ac:dyDescent="0.35">
      <c r="A170" s="54" t="s">
        <v>1646</v>
      </c>
      <c r="B170" s="54">
        <v>1000000906</v>
      </c>
      <c r="C170" s="54" t="s">
        <v>1647</v>
      </c>
      <c r="D170" s="54" t="s">
        <v>1648</v>
      </c>
      <c r="E170" s="54" t="s">
        <v>1623</v>
      </c>
      <c r="F170" s="54">
        <v>24</v>
      </c>
      <c r="G170" s="54" t="s">
        <v>1294</v>
      </c>
      <c r="H170" s="54" t="s">
        <v>1484</v>
      </c>
    </row>
    <row r="171" spans="1:8" x14ac:dyDescent="0.35">
      <c r="A171" s="54" t="s">
        <v>1649</v>
      </c>
      <c r="B171" s="54">
        <v>1000000907</v>
      </c>
      <c r="C171" s="54" t="s">
        <v>152</v>
      </c>
      <c r="D171" s="54" t="s">
        <v>152</v>
      </c>
      <c r="E171" s="54" t="s">
        <v>1650</v>
      </c>
      <c r="F171" s="54">
        <v>1</v>
      </c>
      <c r="G171" s="54" t="s">
        <v>1294</v>
      </c>
      <c r="H171" s="54" t="s">
        <v>1484</v>
      </c>
    </row>
    <row r="172" spans="1:8" x14ac:dyDescent="0.35">
      <c r="A172" s="54" t="s">
        <v>1651</v>
      </c>
      <c r="B172" s="54">
        <v>2632107</v>
      </c>
      <c r="C172" s="54" t="s">
        <v>1652</v>
      </c>
      <c r="D172" s="54" t="s">
        <v>1653</v>
      </c>
      <c r="E172" s="54" t="s">
        <v>1488</v>
      </c>
      <c r="F172" s="54">
        <v>18</v>
      </c>
      <c r="G172" s="54" t="s">
        <v>1294</v>
      </c>
      <c r="H172" s="54" t="s">
        <v>1484</v>
      </c>
    </row>
    <row r="173" spans="1:8" x14ac:dyDescent="0.35">
      <c r="A173" s="54" t="s">
        <v>1654</v>
      </c>
      <c r="B173" s="54">
        <v>8003980</v>
      </c>
      <c r="C173" s="54" t="s">
        <v>631</v>
      </c>
      <c r="D173" s="54" t="s">
        <v>1655</v>
      </c>
      <c r="E173" s="54" t="s">
        <v>1656</v>
      </c>
      <c r="F173" s="54">
        <v>1</v>
      </c>
      <c r="G173" s="54" t="s">
        <v>1294</v>
      </c>
      <c r="H173" s="54" t="s">
        <v>1484</v>
      </c>
    </row>
    <row r="174" spans="1:8" x14ac:dyDescent="0.35">
      <c r="A174" s="54" t="s">
        <v>1657</v>
      </c>
      <c r="B174" s="54">
        <v>6017834</v>
      </c>
      <c r="C174" s="54" t="s">
        <v>1658</v>
      </c>
      <c r="D174" s="54" t="s">
        <v>1659</v>
      </c>
      <c r="E174" s="54" t="s">
        <v>1660</v>
      </c>
      <c r="F174" s="54">
        <v>1</v>
      </c>
      <c r="G174" s="54" t="s">
        <v>1294</v>
      </c>
      <c r="H174" s="54" t="s">
        <v>1484</v>
      </c>
    </row>
    <row r="175" spans="1:8" x14ac:dyDescent="0.35">
      <c r="A175" s="54" t="s">
        <v>1661</v>
      </c>
      <c r="B175" s="54">
        <v>1000000938</v>
      </c>
      <c r="C175" s="54" t="s">
        <v>1587</v>
      </c>
      <c r="D175" s="54" t="s">
        <v>1662</v>
      </c>
      <c r="E175" s="54" t="s">
        <v>1589</v>
      </c>
      <c r="F175" s="54">
        <v>10</v>
      </c>
      <c r="G175" s="54" t="s">
        <v>1294</v>
      </c>
      <c r="H175" s="54" t="s">
        <v>1484</v>
      </c>
    </row>
    <row r="176" spans="1:8" x14ac:dyDescent="0.35">
      <c r="A176" s="54" t="s">
        <v>1663</v>
      </c>
      <c r="B176" s="54">
        <v>1920339</v>
      </c>
      <c r="C176" s="54" t="s">
        <v>1621</v>
      </c>
      <c r="D176" s="54" t="s">
        <v>1664</v>
      </c>
      <c r="E176" s="54" t="s">
        <v>1665</v>
      </c>
      <c r="F176" s="54">
        <v>72</v>
      </c>
      <c r="G176" s="54" t="s">
        <v>1294</v>
      </c>
      <c r="H176" s="54" t="s">
        <v>1484</v>
      </c>
    </row>
    <row r="177" spans="1:8" x14ac:dyDescent="0.35">
      <c r="A177" s="54" t="s">
        <v>1666</v>
      </c>
      <c r="B177" s="54">
        <v>1922848</v>
      </c>
      <c r="C177" s="54" t="s">
        <v>1621</v>
      </c>
      <c r="D177" s="54" t="s">
        <v>1664</v>
      </c>
      <c r="E177" s="54" t="s">
        <v>1665</v>
      </c>
      <c r="F177" s="54">
        <v>72</v>
      </c>
      <c r="G177" s="54" t="s">
        <v>1294</v>
      </c>
      <c r="H177" s="54" t="s">
        <v>1484</v>
      </c>
    </row>
    <row r="178" spans="1:8" x14ac:dyDescent="0.35">
      <c r="A178" s="54" t="s">
        <v>1667</v>
      </c>
      <c r="B178" s="54">
        <v>1000000985</v>
      </c>
      <c r="C178" s="54" t="s">
        <v>1668</v>
      </c>
      <c r="D178" s="54" t="s">
        <v>1669</v>
      </c>
      <c r="E178" s="54" t="s">
        <v>1670</v>
      </c>
      <c r="F178" s="54">
        <v>12</v>
      </c>
      <c r="G178" s="54" t="s">
        <v>1294</v>
      </c>
      <c r="H178" s="54" t="s">
        <v>1484</v>
      </c>
    </row>
    <row r="179" spans="1:8" x14ac:dyDescent="0.35">
      <c r="A179" s="54" t="s">
        <v>1671</v>
      </c>
      <c r="B179" s="54">
        <v>1000000986</v>
      </c>
      <c r="C179" s="54" t="s">
        <v>1668</v>
      </c>
      <c r="D179" s="54" t="s">
        <v>1669</v>
      </c>
      <c r="E179" s="54" t="s">
        <v>1670</v>
      </c>
      <c r="F179" s="54">
        <v>12</v>
      </c>
      <c r="G179" s="54" t="s">
        <v>1294</v>
      </c>
      <c r="H179" s="54" t="s">
        <v>1484</v>
      </c>
    </row>
    <row r="180" spans="1:8" x14ac:dyDescent="0.35">
      <c r="A180" s="54" t="s">
        <v>1672</v>
      </c>
      <c r="B180" s="54">
        <v>1000000987</v>
      </c>
      <c r="C180" s="54" t="s">
        <v>1673</v>
      </c>
      <c r="D180" s="54" t="s">
        <v>1674</v>
      </c>
      <c r="E180" s="54" t="s">
        <v>1675</v>
      </c>
      <c r="F180" s="54">
        <v>12</v>
      </c>
      <c r="G180" s="54" t="s">
        <v>1294</v>
      </c>
      <c r="H180" s="54" t="s">
        <v>1484</v>
      </c>
    </row>
    <row r="181" spans="1:8" x14ac:dyDescent="0.35">
      <c r="A181" s="54" t="s">
        <v>1676</v>
      </c>
      <c r="B181" s="54">
        <v>1000001024</v>
      </c>
      <c r="C181" s="54" t="s">
        <v>1673</v>
      </c>
      <c r="D181" s="54" t="s">
        <v>1674</v>
      </c>
      <c r="E181" s="54" t="s">
        <v>1675</v>
      </c>
      <c r="F181" s="54">
        <v>12</v>
      </c>
      <c r="G181" s="54" t="s">
        <v>1294</v>
      </c>
      <c r="H181" s="54" t="s">
        <v>1484</v>
      </c>
    </row>
    <row r="182" spans="1:8" x14ac:dyDescent="0.35">
      <c r="A182" s="54" t="s">
        <v>1477</v>
      </c>
      <c r="B182" s="54">
        <v>7089423</v>
      </c>
      <c r="C182" s="54" t="s">
        <v>1474</v>
      </c>
      <c r="D182" s="54" t="s">
        <v>1475</v>
      </c>
      <c r="E182" s="54" t="s">
        <v>1476</v>
      </c>
      <c r="F182" s="54">
        <v>48</v>
      </c>
      <c r="G182" s="54" t="s">
        <v>1294</v>
      </c>
      <c r="H182" s="54" t="s">
        <v>1484</v>
      </c>
    </row>
    <row r="183" spans="1:8" x14ac:dyDescent="0.35">
      <c r="A183" s="54" t="s">
        <v>1473</v>
      </c>
      <c r="B183" s="54">
        <v>3301956</v>
      </c>
      <c r="C183" s="54" t="s">
        <v>1474</v>
      </c>
      <c r="D183" s="54" t="s">
        <v>1475</v>
      </c>
      <c r="E183" s="54" t="s">
        <v>1476</v>
      </c>
      <c r="F183" s="54">
        <v>48</v>
      </c>
      <c r="G183" s="54" t="s">
        <v>1294</v>
      </c>
      <c r="H183" s="54" t="s">
        <v>1484</v>
      </c>
    </row>
    <row r="184" spans="1:8" x14ac:dyDescent="0.35">
      <c r="A184" s="54" t="s">
        <v>1677</v>
      </c>
      <c r="B184" s="54">
        <v>2905057</v>
      </c>
      <c r="C184" s="54" t="s">
        <v>1678</v>
      </c>
      <c r="D184" s="54" t="s">
        <v>1679</v>
      </c>
      <c r="E184" s="54" t="s">
        <v>1680</v>
      </c>
      <c r="F184" s="54">
        <v>3</v>
      </c>
      <c r="G184" s="54" t="s">
        <v>1294</v>
      </c>
      <c r="H184" s="54" t="s">
        <v>1484</v>
      </c>
    </row>
    <row r="185" spans="1:8" x14ac:dyDescent="0.35">
      <c r="A185" s="54"/>
      <c r="B185" s="54"/>
      <c r="C185" s="54"/>
      <c r="D185" s="54"/>
      <c r="E185" s="54"/>
      <c r="F185" s="54"/>
      <c r="G185" s="54"/>
      <c r="H185" s="54"/>
    </row>
    <row r="186" spans="1:8" x14ac:dyDescent="0.35">
      <c r="A186" s="54"/>
      <c r="B186" s="54"/>
      <c r="C186" s="54"/>
      <c r="D186" s="54"/>
      <c r="E186" s="54"/>
      <c r="F186" s="54"/>
      <c r="G186" s="54"/>
      <c r="H186" s="54"/>
    </row>
    <row r="187" spans="1:8" x14ac:dyDescent="0.35">
      <c r="A187" s="54" t="s">
        <v>1343</v>
      </c>
      <c r="B187" s="54" t="s">
        <v>1344</v>
      </c>
      <c r="C187" s="54" t="s">
        <v>1</v>
      </c>
      <c r="D187" s="54" t="s">
        <v>2</v>
      </c>
      <c r="E187" s="54" t="s">
        <v>1297</v>
      </c>
      <c r="F187" s="54" t="s">
        <v>1345</v>
      </c>
      <c r="G187" s="54" t="s">
        <v>1346</v>
      </c>
      <c r="H187" s="54" t="s">
        <v>1347</v>
      </c>
    </row>
    <row r="188" spans="1:8" x14ac:dyDescent="0.35">
      <c r="A188" s="54"/>
      <c r="B188" s="54"/>
      <c r="C188" s="54"/>
      <c r="D188" s="54"/>
      <c r="E188" s="54"/>
      <c r="F188" s="54"/>
      <c r="G188" s="54"/>
      <c r="H188" s="54"/>
    </row>
    <row r="189" spans="1:8" x14ac:dyDescent="0.35">
      <c r="A189" s="54" t="s">
        <v>410</v>
      </c>
      <c r="B189" s="54">
        <v>1562271</v>
      </c>
      <c r="C189" s="54" t="s">
        <v>411</v>
      </c>
      <c r="D189" s="54" t="s">
        <v>412</v>
      </c>
      <c r="E189" s="54" t="s">
        <v>15</v>
      </c>
      <c r="F189" s="54">
        <v>44</v>
      </c>
      <c r="G189" s="54" t="s">
        <v>1294</v>
      </c>
      <c r="H189" s="54" t="s">
        <v>1681</v>
      </c>
    </row>
    <row r="190" spans="1:8" x14ac:dyDescent="0.35">
      <c r="A190" s="54" t="s">
        <v>926</v>
      </c>
      <c r="B190" s="54">
        <v>3812880</v>
      </c>
      <c r="C190" s="54" t="s">
        <v>927</v>
      </c>
      <c r="D190" s="54" t="s">
        <v>543</v>
      </c>
      <c r="E190" s="54" t="s">
        <v>15</v>
      </c>
      <c r="F190" s="54">
        <v>1</v>
      </c>
      <c r="G190" s="54" t="s">
        <v>1294</v>
      </c>
      <c r="H190" s="54" t="s">
        <v>1681</v>
      </c>
    </row>
    <row r="191" spans="1:8" x14ac:dyDescent="0.35">
      <c r="A191" s="54" t="s">
        <v>931</v>
      </c>
      <c r="B191" s="54">
        <v>3864956</v>
      </c>
      <c r="C191" s="54" t="s">
        <v>932</v>
      </c>
      <c r="D191" s="54" t="s">
        <v>353</v>
      </c>
      <c r="E191" s="54" t="s">
        <v>1682</v>
      </c>
      <c r="F191" s="54">
        <v>10</v>
      </c>
      <c r="G191" s="54" t="s">
        <v>1294</v>
      </c>
      <c r="H191" s="54" t="s">
        <v>1681</v>
      </c>
    </row>
    <row r="192" spans="1:8" x14ac:dyDescent="0.35">
      <c r="A192" s="54" t="s">
        <v>923</v>
      </c>
      <c r="B192" s="54">
        <v>4144390</v>
      </c>
      <c r="C192" s="54" t="s">
        <v>924</v>
      </c>
      <c r="D192" s="54" t="s">
        <v>925</v>
      </c>
      <c r="E192" s="54" t="s">
        <v>38</v>
      </c>
      <c r="F192" s="54">
        <v>1</v>
      </c>
      <c r="G192" s="54" t="s">
        <v>9</v>
      </c>
      <c r="H192" s="54" t="s">
        <v>1681</v>
      </c>
    </row>
    <row r="193" spans="1:8" x14ac:dyDescent="0.35">
      <c r="A193" s="54" t="s">
        <v>744</v>
      </c>
      <c r="B193" s="54">
        <v>5311345</v>
      </c>
      <c r="C193" s="54" t="s">
        <v>696</v>
      </c>
      <c r="D193" s="54" t="s">
        <v>745</v>
      </c>
      <c r="E193" s="54" t="s">
        <v>1683</v>
      </c>
      <c r="F193" s="54">
        <v>12</v>
      </c>
      <c r="G193" s="54" t="s">
        <v>1294</v>
      </c>
      <c r="H193" s="54" t="s">
        <v>1681</v>
      </c>
    </row>
    <row r="194" spans="1:8" x14ac:dyDescent="0.35">
      <c r="A194" s="54" t="s">
        <v>740</v>
      </c>
      <c r="B194" s="54">
        <v>8608457</v>
      </c>
      <c r="C194" s="54" t="s">
        <v>741</v>
      </c>
      <c r="D194" s="54" t="s">
        <v>742</v>
      </c>
      <c r="E194" s="54" t="s">
        <v>1684</v>
      </c>
      <c r="F194" s="54">
        <v>4</v>
      </c>
      <c r="G194" s="54" t="s">
        <v>1294</v>
      </c>
      <c r="H194" s="54" t="s">
        <v>1681</v>
      </c>
    </row>
    <row r="195" spans="1:8" x14ac:dyDescent="0.35">
      <c r="A195" s="54" t="s">
        <v>755</v>
      </c>
      <c r="B195" s="54">
        <v>8013625</v>
      </c>
      <c r="C195" s="54" t="s">
        <v>756</v>
      </c>
      <c r="D195" s="54" t="s">
        <v>161</v>
      </c>
      <c r="E195" s="54" t="s">
        <v>1685</v>
      </c>
      <c r="F195" s="54">
        <v>4</v>
      </c>
      <c r="G195" s="54" t="s">
        <v>1294</v>
      </c>
      <c r="H195" s="54" t="s">
        <v>1681</v>
      </c>
    </row>
    <row r="196" spans="1:8" x14ac:dyDescent="0.35">
      <c r="A196" s="54" t="s">
        <v>940</v>
      </c>
      <c r="B196" s="54">
        <v>5003975</v>
      </c>
      <c r="C196" s="54" t="s">
        <v>941</v>
      </c>
      <c r="D196" s="54" t="s">
        <v>161</v>
      </c>
      <c r="E196" s="54" t="s">
        <v>1686</v>
      </c>
      <c r="F196" s="54">
        <v>4</v>
      </c>
      <c r="G196" s="54" t="s">
        <v>1294</v>
      </c>
      <c r="H196" s="54" t="s">
        <v>1681</v>
      </c>
    </row>
    <row r="197" spans="1:8" x14ac:dyDescent="0.35">
      <c r="A197" s="54" t="s">
        <v>657</v>
      </c>
      <c r="B197" s="54">
        <v>1333970</v>
      </c>
      <c r="C197" s="54" t="s">
        <v>79</v>
      </c>
      <c r="D197" s="54" t="s">
        <v>161</v>
      </c>
      <c r="E197" s="54" t="s">
        <v>1687</v>
      </c>
      <c r="F197" s="54">
        <v>4</v>
      </c>
      <c r="G197" s="54" t="s">
        <v>1294</v>
      </c>
      <c r="H197" s="54" t="s">
        <v>1681</v>
      </c>
    </row>
    <row r="198" spans="1:8" x14ac:dyDescent="0.35">
      <c r="A198" s="54" t="s">
        <v>658</v>
      </c>
      <c r="B198" s="54">
        <v>1491896</v>
      </c>
      <c r="C198" s="54" t="s">
        <v>79</v>
      </c>
      <c r="D198" s="54" t="s">
        <v>659</v>
      </c>
      <c r="E198" s="54" t="s">
        <v>1688</v>
      </c>
      <c r="F198" s="54">
        <v>4</v>
      </c>
      <c r="G198" s="54" t="s">
        <v>1294</v>
      </c>
      <c r="H198" s="54" t="s">
        <v>1681</v>
      </c>
    </row>
    <row r="199" spans="1:8" x14ac:dyDescent="0.35">
      <c r="A199" s="54" t="s">
        <v>662</v>
      </c>
      <c r="B199" s="54">
        <v>3092806</v>
      </c>
      <c r="C199" s="54" t="s">
        <v>663</v>
      </c>
      <c r="D199" s="54" t="s">
        <v>161</v>
      </c>
      <c r="E199" s="54" t="s">
        <v>1689</v>
      </c>
      <c r="F199" s="54">
        <v>4</v>
      </c>
      <c r="G199" s="54" t="s">
        <v>1294</v>
      </c>
      <c r="H199" s="54" t="s">
        <v>1681</v>
      </c>
    </row>
    <row r="200" spans="1:8" x14ac:dyDescent="0.35">
      <c r="A200" s="54" t="s">
        <v>762</v>
      </c>
      <c r="B200" s="54">
        <v>8002164</v>
      </c>
      <c r="C200" s="54" t="s">
        <v>567</v>
      </c>
      <c r="D200" s="54" t="s">
        <v>161</v>
      </c>
      <c r="E200" s="54" t="s">
        <v>1690</v>
      </c>
      <c r="F200" s="54">
        <v>4</v>
      </c>
      <c r="G200" s="54" t="s">
        <v>1294</v>
      </c>
      <c r="H200" s="54" t="s">
        <v>1681</v>
      </c>
    </row>
    <row r="201" spans="1:8" x14ac:dyDescent="0.35">
      <c r="A201" s="54" t="s">
        <v>769</v>
      </c>
      <c r="B201" s="54">
        <v>7143795</v>
      </c>
      <c r="C201" s="54" t="s">
        <v>770</v>
      </c>
      <c r="D201" s="54" t="s">
        <v>771</v>
      </c>
      <c r="E201" s="54" t="s">
        <v>1691</v>
      </c>
      <c r="F201" s="54">
        <v>3</v>
      </c>
      <c r="G201" s="54" t="s">
        <v>1294</v>
      </c>
      <c r="H201" s="54" t="s">
        <v>1681</v>
      </c>
    </row>
    <row r="202" spans="1:8" x14ac:dyDescent="0.35">
      <c r="A202" s="54" t="s">
        <v>892</v>
      </c>
      <c r="B202" s="54">
        <v>8348369</v>
      </c>
      <c r="C202" s="54" t="s">
        <v>893</v>
      </c>
      <c r="D202" s="54" t="s">
        <v>894</v>
      </c>
      <c r="E202" s="54" t="s">
        <v>1692</v>
      </c>
      <c r="F202" s="54">
        <v>2</v>
      </c>
      <c r="G202" s="54" t="s">
        <v>1294</v>
      </c>
      <c r="H202" s="54" t="s">
        <v>1681</v>
      </c>
    </row>
    <row r="203" spans="1:8" x14ac:dyDescent="0.35">
      <c r="A203" s="54" t="s">
        <v>895</v>
      </c>
      <c r="B203" s="54">
        <v>3179454</v>
      </c>
      <c r="C203" s="54" t="s">
        <v>497</v>
      </c>
      <c r="D203" s="54" t="s">
        <v>894</v>
      </c>
      <c r="E203" s="54" t="s">
        <v>1693</v>
      </c>
      <c r="F203" s="54">
        <v>2</v>
      </c>
      <c r="G203" s="54" t="s">
        <v>1294</v>
      </c>
      <c r="H203" s="54" t="s">
        <v>1681</v>
      </c>
    </row>
    <row r="204" spans="1:8" x14ac:dyDescent="0.35">
      <c r="A204" s="54" t="s">
        <v>896</v>
      </c>
      <c r="B204" s="54">
        <v>4336327</v>
      </c>
      <c r="C204" s="54" t="s">
        <v>510</v>
      </c>
      <c r="D204" s="54" t="s">
        <v>894</v>
      </c>
      <c r="E204" s="54" t="s">
        <v>1694</v>
      </c>
      <c r="F204" s="54">
        <v>2</v>
      </c>
      <c r="G204" s="54" t="s">
        <v>1294</v>
      </c>
      <c r="H204" s="54" t="s">
        <v>1681</v>
      </c>
    </row>
    <row r="205" spans="1:8" x14ac:dyDescent="0.35">
      <c r="A205" s="54" t="s">
        <v>898</v>
      </c>
      <c r="B205" s="54">
        <v>1051176</v>
      </c>
      <c r="C205" s="54" t="s">
        <v>899</v>
      </c>
      <c r="D205" s="54" t="s">
        <v>161</v>
      </c>
      <c r="E205" s="54" t="s">
        <v>1695</v>
      </c>
      <c r="F205" s="54">
        <v>4</v>
      </c>
      <c r="G205" s="54" t="s">
        <v>1294</v>
      </c>
      <c r="H205" s="54" t="s">
        <v>1681</v>
      </c>
    </row>
    <row r="206" spans="1:8" x14ac:dyDescent="0.35">
      <c r="A206" s="54" t="s">
        <v>905</v>
      </c>
      <c r="B206" s="54">
        <v>2068781</v>
      </c>
      <c r="C206" s="54" t="s">
        <v>904</v>
      </c>
      <c r="D206" s="54" t="s">
        <v>161</v>
      </c>
      <c r="E206" s="54" t="s">
        <v>1696</v>
      </c>
      <c r="F206" s="54">
        <v>4</v>
      </c>
      <c r="G206" s="54" t="s">
        <v>1294</v>
      </c>
      <c r="H206" s="54" t="s">
        <v>1681</v>
      </c>
    </row>
    <row r="207" spans="1:8" x14ac:dyDescent="0.35">
      <c r="A207" s="54" t="s">
        <v>906</v>
      </c>
      <c r="B207" s="54">
        <v>9140278</v>
      </c>
      <c r="C207" s="54" t="s">
        <v>545</v>
      </c>
      <c r="D207" s="54" t="s">
        <v>907</v>
      </c>
      <c r="E207" s="54" t="s">
        <v>1697</v>
      </c>
      <c r="F207" s="54">
        <v>6</v>
      </c>
      <c r="G207" s="54" t="s">
        <v>1294</v>
      </c>
      <c r="H207" s="54" t="s">
        <v>1681</v>
      </c>
    </row>
    <row r="208" spans="1:8" x14ac:dyDescent="0.35">
      <c r="A208" s="54" t="s">
        <v>897</v>
      </c>
      <c r="B208" s="54">
        <v>1328335</v>
      </c>
      <c r="C208" s="54" t="s">
        <v>336</v>
      </c>
      <c r="D208" s="54" t="s">
        <v>161</v>
      </c>
      <c r="E208" s="54" t="s">
        <v>1698</v>
      </c>
      <c r="F208" s="54">
        <v>4</v>
      </c>
      <c r="G208" s="54" t="s">
        <v>1294</v>
      </c>
      <c r="H208" s="54" t="s">
        <v>1681</v>
      </c>
    </row>
    <row r="209" spans="1:8" x14ac:dyDescent="0.35">
      <c r="A209" s="54" t="s">
        <v>891</v>
      </c>
      <c r="B209" s="54">
        <v>8328965</v>
      </c>
      <c r="C209" s="54" t="s">
        <v>276</v>
      </c>
      <c r="D209" s="54" t="s">
        <v>161</v>
      </c>
      <c r="E209" s="54" t="s">
        <v>1699</v>
      </c>
      <c r="F209" s="54">
        <v>4</v>
      </c>
      <c r="G209" s="54" t="s">
        <v>1294</v>
      </c>
      <c r="H209" s="54" t="s">
        <v>1681</v>
      </c>
    </row>
    <row r="210" spans="1:8" x14ac:dyDescent="0.35">
      <c r="A210" s="54" t="s">
        <v>903</v>
      </c>
      <c r="B210" s="54">
        <v>4011284</v>
      </c>
      <c r="C210" s="54" t="s">
        <v>904</v>
      </c>
      <c r="D210" s="54" t="s">
        <v>161</v>
      </c>
      <c r="E210" s="54" t="s">
        <v>1700</v>
      </c>
      <c r="F210" s="54">
        <v>4</v>
      </c>
      <c r="G210" s="54" t="s">
        <v>1294</v>
      </c>
      <c r="H210" s="54" t="s">
        <v>1681</v>
      </c>
    </row>
    <row r="211" spans="1:8" x14ac:dyDescent="0.35">
      <c r="A211" s="54" t="s">
        <v>913</v>
      </c>
      <c r="B211" s="54">
        <v>3495900</v>
      </c>
      <c r="C211" s="54" t="s">
        <v>336</v>
      </c>
      <c r="D211" s="54" t="s">
        <v>161</v>
      </c>
      <c r="E211" s="54" t="s">
        <v>38</v>
      </c>
      <c r="F211" s="54">
        <v>4</v>
      </c>
      <c r="G211" s="54" t="s">
        <v>1294</v>
      </c>
      <c r="H211" s="54" t="s">
        <v>1681</v>
      </c>
    </row>
    <row r="212" spans="1:8" x14ac:dyDescent="0.35">
      <c r="A212" s="54" t="s">
        <v>914</v>
      </c>
      <c r="B212" s="54">
        <v>2244597</v>
      </c>
      <c r="C212" s="54" t="s">
        <v>915</v>
      </c>
      <c r="D212" s="54" t="s">
        <v>161</v>
      </c>
      <c r="E212" s="54" t="s">
        <v>1701</v>
      </c>
      <c r="F212" s="54">
        <v>4</v>
      </c>
      <c r="G212" s="54" t="s">
        <v>1294</v>
      </c>
      <c r="H212" s="54" t="s">
        <v>1681</v>
      </c>
    </row>
    <row r="213" spans="1:8" x14ac:dyDescent="0.35">
      <c r="A213" s="54" t="s">
        <v>1702</v>
      </c>
      <c r="B213" s="54">
        <v>5019047</v>
      </c>
      <c r="C213" s="54" t="s">
        <v>1703</v>
      </c>
      <c r="D213" s="54" t="s">
        <v>1704</v>
      </c>
      <c r="E213" s="54" t="s">
        <v>1705</v>
      </c>
      <c r="F213" s="54">
        <v>6</v>
      </c>
      <c r="G213" s="54" t="s">
        <v>1294</v>
      </c>
      <c r="H213" s="54" t="s">
        <v>1681</v>
      </c>
    </row>
    <row r="214" spans="1:8" x14ac:dyDescent="0.35">
      <c r="A214" s="54" t="s">
        <v>900</v>
      </c>
      <c r="B214" s="54">
        <v>6537450</v>
      </c>
      <c r="C214" s="54" t="s">
        <v>901</v>
      </c>
      <c r="D214" s="54" t="s">
        <v>902</v>
      </c>
      <c r="E214" s="54" t="s">
        <v>1706</v>
      </c>
      <c r="F214" s="54">
        <v>12</v>
      </c>
      <c r="G214" s="54" t="s">
        <v>1294</v>
      </c>
      <c r="H214" s="54" t="s">
        <v>1681</v>
      </c>
    </row>
    <row r="215" spans="1:8" x14ac:dyDescent="0.35">
      <c r="A215" s="54" t="s">
        <v>763</v>
      </c>
      <c r="B215" s="54">
        <v>9841289</v>
      </c>
      <c r="C215" s="54" t="s">
        <v>567</v>
      </c>
      <c r="D215" s="54" t="s">
        <v>168</v>
      </c>
      <c r="E215" s="54" t="s">
        <v>1707</v>
      </c>
      <c r="F215" s="54">
        <v>6</v>
      </c>
      <c r="G215" s="54" t="s">
        <v>1294</v>
      </c>
      <c r="H215" s="54" t="s">
        <v>1681</v>
      </c>
    </row>
    <row r="216" spans="1:8" x14ac:dyDescent="0.35">
      <c r="A216" s="54" t="s">
        <v>761</v>
      </c>
      <c r="B216" s="54">
        <v>7003957</v>
      </c>
      <c r="C216" s="54" t="s">
        <v>567</v>
      </c>
      <c r="D216" s="54" t="s">
        <v>513</v>
      </c>
      <c r="E216" s="54" t="s">
        <v>1708</v>
      </c>
      <c r="F216" s="54">
        <v>1</v>
      </c>
      <c r="G216" s="54" t="s">
        <v>1294</v>
      </c>
      <c r="H216" s="54" t="s">
        <v>1681</v>
      </c>
    </row>
    <row r="217" spans="1:8" x14ac:dyDescent="0.35">
      <c r="A217" s="54" t="s">
        <v>738</v>
      </c>
      <c r="B217" s="54">
        <v>9844416</v>
      </c>
      <c r="C217" s="54" t="s">
        <v>739</v>
      </c>
      <c r="D217" s="54" t="s">
        <v>161</v>
      </c>
      <c r="E217" s="54" t="s">
        <v>1709</v>
      </c>
      <c r="F217" s="54">
        <v>4</v>
      </c>
      <c r="G217" s="54" t="s">
        <v>1294</v>
      </c>
      <c r="H217" s="54" t="s">
        <v>1681</v>
      </c>
    </row>
    <row r="218" spans="1:8" x14ac:dyDescent="0.35">
      <c r="A218" s="54" t="s">
        <v>449</v>
      </c>
      <c r="B218" s="54">
        <v>1000001033</v>
      </c>
      <c r="C218" s="54" t="s">
        <v>447</v>
      </c>
      <c r="D218" s="54" t="s">
        <v>448</v>
      </c>
      <c r="E218" s="54" t="s">
        <v>1710</v>
      </c>
      <c r="F218" s="54">
        <v>1</v>
      </c>
      <c r="G218" s="54" t="s">
        <v>9</v>
      </c>
      <c r="H218" s="54" t="s">
        <v>1681</v>
      </c>
    </row>
    <row r="219" spans="1:8" x14ac:dyDescent="0.35">
      <c r="A219" s="54" t="s">
        <v>949</v>
      </c>
      <c r="B219" s="54">
        <v>1000001034</v>
      </c>
      <c r="C219" s="54" t="s">
        <v>447</v>
      </c>
      <c r="D219" s="54" t="s">
        <v>448</v>
      </c>
      <c r="E219" s="54" t="s">
        <v>1711</v>
      </c>
      <c r="F219" s="54">
        <v>1</v>
      </c>
      <c r="G219" s="54" t="s">
        <v>9</v>
      </c>
      <c r="H219" s="54" t="s">
        <v>1681</v>
      </c>
    </row>
    <row r="220" spans="1:8" x14ac:dyDescent="0.35">
      <c r="A220" s="54"/>
      <c r="B220" s="54"/>
      <c r="C220" s="54"/>
      <c r="D220" s="54"/>
      <c r="E220" s="54"/>
      <c r="F220" s="54"/>
      <c r="G220" s="54"/>
      <c r="H220" s="54"/>
    </row>
    <row r="221" spans="1:8" x14ac:dyDescent="0.35">
      <c r="A221" s="54"/>
      <c r="B221" s="54"/>
      <c r="C221" s="54"/>
      <c r="D221" s="54"/>
      <c r="E221" s="54"/>
      <c r="F221" s="54"/>
      <c r="G221" s="54"/>
      <c r="H221" s="54"/>
    </row>
    <row r="222" spans="1:8" x14ac:dyDescent="0.35">
      <c r="A222" s="54"/>
      <c r="B222" s="54"/>
      <c r="C222" s="54"/>
      <c r="D222" s="54"/>
      <c r="E222" s="54"/>
      <c r="F222" s="54"/>
      <c r="G222" s="54"/>
      <c r="H222" s="54"/>
    </row>
    <row r="223" spans="1:8" x14ac:dyDescent="0.35">
      <c r="A223" s="54" t="s">
        <v>1712</v>
      </c>
      <c r="B223" s="54">
        <v>4921466</v>
      </c>
      <c r="C223" s="54" t="s">
        <v>567</v>
      </c>
      <c r="D223" s="54" t="s">
        <v>1713</v>
      </c>
      <c r="E223" s="54" t="s">
        <v>1714</v>
      </c>
      <c r="F223" s="54">
        <v>1</v>
      </c>
      <c r="G223" s="54" t="s">
        <v>1294</v>
      </c>
      <c r="H223" s="54" t="s">
        <v>1715</v>
      </c>
    </row>
    <row r="224" spans="1:8" x14ac:dyDescent="0.35">
      <c r="A224" s="54" t="s">
        <v>509</v>
      </c>
      <c r="B224" s="54">
        <v>8348138</v>
      </c>
      <c r="C224" s="54" t="s">
        <v>510</v>
      </c>
      <c r="D224" s="54" t="s">
        <v>511</v>
      </c>
      <c r="E224" s="54" t="s">
        <v>1716</v>
      </c>
      <c r="F224" s="54">
        <v>12</v>
      </c>
      <c r="G224" s="54" t="s">
        <v>1294</v>
      </c>
      <c r="H224" s="54" t="s">
        <v>1715</v>
      </c>
    </row>
    <row r="225" spans="1:8" x14ac:dyDescent="0.35">
      <c r="A225" s="54" t="s">
        <v>505</v>
      </c>
      <c r="B225" s="54">
        <v>9081829</v>
      </c>
      <c r="C225" s="54" t="s">
        <v>506</v>
      </c>
      <c r="D225" s="54" t="s">
        <v>507</v>
      </c>
      <c r="E225" s="54" t="s">
        <v>1717</v>
      </c>
      <c r="F225" s="54">
        <v>12</v>
      </c>
      <c r="G225" s="54" t="s">
        <v>1294</v>
      </c>
      <c r="H225" s="54" t="s">
        <v>1715</v>
      </c>
    </row>
    <row r="226" spans="1:8" x14ac:dyDescent="0.35">
      <c r="A226" s="54" t="s">
        <v>472</v>
      </c>
      <c r="B226" s="54">
        <v>3366614</v>
      </c>
      <c r="C226" s="54" t="s">
        <v>473</v>
      </c>
      <c r="D226" s="54" t="s">
        <v>474</v>
      </c>
      <c r="E226" s="54" t="s">
        <v>1718</v>
      </c>
      <c r="F226" s="54">
        <v>25</v>
      </c>
      <c r="G226" s="54" t="s">
        <v>1294</v>
      </c>
      <c r="H226" s="54" t="s">
        <v>1715</v>
      </c>
    </row>
    <row r="227" spans="1:8" x14ac:dyDescent="0.35">
      <c r="A227" s="54" t="s">
        <v>746</v>
      </c>
      <c r="B227" s="54">
        <v>2846061</v>
      </c>
      <c r="C227" s="54" t="s">
        <v>747</v>
      </c>
      <c r="D227" s="54" t="s">
        <v>748</v>
      </c>
      <c r="E227" s="54" t="s">
        <v>1719</v>
      </c>
      <c r="F227" s="54">
        <v>12</v>
      </c>
      <c r="G227" s="54" t="s">
        <v>1294</v>
      </c>
      <c r="H227" s="54" t="s">
        <v>1715</v>
      </c>
    </row>
    <row r="228" spans="1:8" x14ac:dyDescent="0.35">
      <c r="A228" s="54" t="s">
        <v>480</v>
      </c>
      <c r="B228" s="54">
        <v>3628732</v>
      </c>
      <c r="C228" s="54" t="s">
        <v>336</v>
      </c>
      <c r="D228" s="54" t="s">
        <v>179</v>
      </c>
      <c r="E228" s="54" t="s">
        <v>1720</v>
      </c>
      <c r="F228" s="54">
        <v>6</v>
      </c>
      <c r="G228" s="54" t="s">
        <v>1294</v>
      </c>
      <c r="H228" s="54" t="s">
        <v>1715</v>
      </c>
    </row>
    <row r="229" spans="1:8" x14ac:dyDescent="0.35">
      <c r="A229" s="54" t="s">
        <v>749</v>
      </c>
      <c r="B229" s="54">
        <v>1348176</v>
      </c>
      <c r="C229" s="54" t="s">
        <v>750</v>
      </c>
      <c r="D229" s="54" t="s">
        <v>116</v>
      </c>
      <c r="E229" s="54" t="s">
        <v>1721</v>
      </c>
      <c r="F229" s="54">
        <v>6</v>
      </c>
      <c r="G229" s="54" t="s">
        <v>1294</v>
      </c>
      <c r="H229" s="54" t="s">
        <v>1715</v>
      </c>
    </row>
    <row r="230" spans="1:8" x14ac:dyDescent="0.35">
      <c r="A230" s="54" t="s">
        <v>757</v>
      </c>
      <c r="B230" s="54">
        <v>1036441</v>
      </c>
      <c r="C230" s="54" t="s">
        <v>758</v>
      </c>
      <c r="D230" s="54" t="s">
        <v>116</v>
      </c>
      <c r="E230" s="54" t="s">
        <v>1722</v>
      </c>
      <c r="F230" s="54">
        <v>6</v>
      </c>
      <c r="G230" s="54" t="s">
        <v>1294</v>
      </c>
      <c r="H230" s="54" t="s">
        <v>1715</v>
      </c>
    </row>
    <row r="231" spans="1:8" x14ac:dyDescent="0.35">
      <c r="A231" s="54" t="s">
        <v>698</v>
      </c>
      <c r="B231" s="54">
        <v>7340787</v>
      </c>
      <c r="C231" s="54" t="s">
        <v>510</v>
      </c>
      <c r="D231" s="54" t="s">
        <v>177</v>
      </c>
      <c r="E231" s="54" t="s">
        <v>1723</v>
      </c>
      <c r="F231" s="54">
        <v>12</v>
      </c>
      <c r="G231" s="54" t="s">
        <v>1294</v>
      </c>
      <c r="H231" s="54" t="s">
        <v>1715</v>
      </c>
    </row>
    <row r="232" spans="1:8" x14ac:dyDescent="0.35">
      <c r="A232" s="54" t="s">
        <v>702</v>
      </c>
      <c r="B232" s="54">
        <v>2938462</v>
      </c>
      <c r="C232" s="54" t="s">
        <v>703</v>
      </c>
      <c r="D232" s="54" t="s">
        <v>704</v>
      </c>
      <c r="E232" s="54" t="s">
        <v>1724</v>
      </c>
      <c r="F232" s="54">
        <v>50</v>
      </c>
      <c r="G232" s="54" t="s">
        <v>1294</v>
      </c>
      <c r="H232" s="54" t="s">
        <v>1715</v>
      </c>
    </row>
    <row r="233" spans="1:8" x14ac:dyDescent="0.35">
      <c r="A233" s="54" t="s">
        <v>695</v>
      </c>
      <c r="B233" s="54">
        <v>7362296</v>
      </c>
      <c r="C233" s="54" t="s">
        <v>696</v>
      </c>
      <c r="D233" s="54" t="s">
        <v>697</v>
      </c>
      <c r="E233" s="54" t="s">
        <v>1725</v>
      </c>
      <c r="F233" s="54">
        <v>12</v>
      </c>
      <c r="G233" s="54" t="s">
        <v>1294</v>
      </c>
      <c r="H233" s="54" t="s">
        <v>1715</v>
      </c>
    </row>
    <row r="234" spans="1:8" x14ac:dyDescent="0.35">
      <c r="A234" s="54" t="s">
        <v>1343</v>
      </c>
      <c r="B234" s="54" t="s">
        <v>1344</v>
      </c>
      <c r="C234" s="54" t="s">
        <v>1</v>
      </c>
      <c r="D234" s="54" t="s">
        <v>2</v>
      </c>
      <c r="E234" s="54" t="s">
        <v>1297</v>
      </c>
      <c r="F234" s="54" t="s">
        <v>1345</v>
      </c>
      <c r="G234" s="54" t="s">
        <v>1346</v>
      </c>
      <c r="H234" s="54" t="s">
        <v>1347</v>
      </c>
    </row>
    <row r="235" spans="1:8" x14ac:dyDescent="0.35">
      <c r="A235" s="54" t="s">
        <v>785</v>
      </c>
      <c r="B235" s="54">
        <v>7518079</v>
      </c>
      <c r="C235" s="54" t="s">
        <v>786</v>
      </c>
      <c r="D235" s="54" t="s">
        <v>787</v>
      </c>
      <c r="E235" s="54" t="s">
        <v>1726</v>
      </c>
      <c r="F235" s="54">
        <v>12</v>
      </c>
      <c r="G235" s="54" t="s">
        <v>1294</v>
      </c>
      <c r="H235" s="54" t="s">
        <v>1715</v>
      </c>
    </row>
    <row r="236" spans="1:8" x14ac:dyDescent="0.35">
      <c r="A236" s="54" t="s">
        <v>660</v>
      </c>
      <c r="B236" s="54">
        <v>2328813</v>
      </c>
      <c r="C236" s="54" t="s">
        <v>336</v>
      </c>
      <c r="D236" s="54" t="s">
        <v>661</v>
      </c>
      <c r="E236" s="54" t="s">
        <v>1727</v>
      </c>
      <c r="F236" s="54">
        <v>6</v>
      </c>
      <c r="G236" s="54" t="s">
        <v>1294</v>
      </c>
      <c r="H236" s="54" t="s">
        <v>1715</v>
      </c>
    </row>
    <row r="237" spans="1:8" x14ac:dyDescent="0.35">
      <c r="A237" s="54" t="s">
        <v>27</v>
      </c>
      <c r="B237" s="54">
        <v>7804770</v>
      </c>
      <c r="C237" s="54" t="s">
        <v>28</v>
      </c>
      <c r="D237" s="54" t="s">
        <v>29</v>
      </c>
      <c r="E237" s="54" t="s">
        <v>1728</v>
      </c>
      <c r="F237" s="54">
        <v>1</v>
      </c>
      <c r="G237" s="54" t="s">
        <v>1294</v>
      </c>
      <c r="H237" s="54" t="s">
        <v>1715</v>
      </c>
    </row>
    <row r="238" spans="1:8" x14ac:dyDescent="0.35">
      <c r="A238" s="54" t="s">
        <v>39</v>
      </c>
      <c r="B238" s="54">
        <v>9207849</v>
      </c>
      <c r="C238" s="54" t="s">
        <v>35</v>
      </c>
      <c r="D238" s="54" t="s">
        <v>33</v>
      </c>
      <c r="E238" s="54" t="s">
        <v>1729</v>
      </c>
      <c r="F238" s="54">
        <v>6</v>
      </c>
      <c r="G238" s="54" t="s">
        <v>1294</v>
      </c>
      <c r="H238" s="54" t="s">
        <v>1715</v>
      </c>
    </row>
    <row r="239" spans="1:8" x14ac:dyDescent="0.35">
      <c r="A239" s="54" t="s">
        <v>34</v>
      </c>
      <c r="B239" s="54">
        <v>7234601</v>
      </c>
      <c r="C239" s="54" t="s">
        <v>35</v>
      </c>
      <c r="D239" s="54" t="s">
        <v>33</v>
      </c>
      <c r="E239" s="54" t="s">
        <v>1730</v>
      </c>
      <c r="F239" s="54">
        <v>6</v>
      </c>
      <c r="G239" s="54" t="s">
        <v>1294</v>
      </c>
      <c r="H239" s="54" t="s">
        <v>1715</v>
      </c>
    </row>
    <row r="240" spans="1:8" x14ac:dyDescent="0.35">
      <c r="A240" s="54" t="s">
        <v>32</v>
      </c>
      <c r="B240" s="54">
        <v>2974673</v>
      </c>
      <c r="C240" s="54" t="s">
        <v>18</v>
      </c>
      <c r="D240" s="54" t="s">
        <v>33</v>
      </c>
      <c r="E240" s="54" t="s">
        <v>1401</v>
      </c>
      <c r="F240" s="54">
        <v>6</v>
      </c>
      <c r="G240" s="54" t="s">
        <v>1294</v>
      </c>
      <c r="H240" s="54" t="s">
        <v>1715</v>
      </c>
    </row>
    <row r="241" spans="1:8" x14ac:dyDescent="0.35">
      <c r="A241" s="54" t="s">
        <v>832</v>
      </c>
      <c r="B241" s="54">
        <v>760926</v>
      </c>
      <c r="C241" s="54" t="s">
        <v>336</v>
      </c>
      <c r="D241" s="54" t="s">
        <v>833</v>
      </c>
      <c r="E241" s="54" t="s">
        <v>1731</v>
      </c>
      <c r="F241" s="54">
        <v>1</v>
      </c>
      <c r="G241" s="54" t="s">
        <v>9</v>
      </c>
      <c r="H241" s="54" t="s">
        <v>1715</v>
      </c>
    </row>
    <row r="242" spans="1:8" x14ac:dyDescent="0.35">
      <c r="A242" s="54" t="s">
        <v>810</v>
      </c>
      <c r="B242" s="54">
        <v>760793</v>
      </c>
      <c r="C242" s="54" t="s">
        <v>336</v>
      </c>
      <c r="D242" s="54" t="s">
        <v>811</v>
      </c>
      <c r="E242" s="54" t="s">
        <v>1732</v>
      </c>
      <c r="F242" s="54">
        <v>1</v>
      </c>
      <c r="G242" s="54" t="s">
        <v>9</v>
      </c>
      <c r="H242" s="54" t="s">
        <v>1715</v>
      </c>
    </row>
    <row r="243" spans="1:8" x14ac:dyDescent="0.35">
      <c r="A243" s="54" t="s">
        <v>857</v>
      </c>
      <c r="B243" s="54">
        <v>761072</v>
      </c>
      <c r="C243" s="54" t="s">
        <v>336</v>
      </c>
      <c r="D243" s="54" t="s">
        <v>858</v>
      </c>
      <c r="E243" s="54" t="s">
        <v>1733</v>
      </c>
      <c r="F243" s="54">
        <v>1</v>
      </c>
      <c r="G243" s="54" t="s">
        <v>9</v>
      </c>
      <c r="H243" s="54" t="s">
        <v>1715</v>
      </c>
    </row>
    <row r="244" spans="1:8" x14ac:dyDescent="0.35">
      <c r="A244" s="54" t="s">
        <v>827</v>
      </c>
      <c r="B244" s="54">
        <v>761122</v>
      </c>
      <c r="C244" s="54" t="s">
        <v>336</v>
      </c>
      <c r="D244" s="54" t="s">
        <v>543</v>
      </c>
      <c r="E244" s="54" t="s">
        <v>1734</v>
      </c>
      <c r="F244" s="54">
        <v>1</v>
      </c>
      <c r="G244" s="54" t="s">
        <v>9</v>
      </c>
      <c r="H244" s="54" t="s">
        <v>1715</v>
      </c>
    </row>
    <row r="245" spans="1:8" x14ac:dyDescent="0.35">
      <c r="A245" s="54" t="s">
        <v>818</v>
      </c>
      <c r="B245" s="54">
        <v>760819</v>
      </c>
      <c r="C245" s="54" t="s">
        <v>336</v>
      </c>
      <c r="D245" s="54" t="s">
        <v>543</v>
      </c>
      <c r="E245" s="54" t="s">
        <v>1735</v>
      </c>
      <c r="F245" s="54">
        <v>1</v>
      </c>
      <c r="G245" s="54" t="s">
        <v>9</v>
      </c>
      <c r="H245" s="54" t="s">
        <v>1715</v>
      </c>
    </row>
    <row r="246" spans="1:8" x14ac:dyDescent="0.35">
      <c r="A246" s="54" t="s">
        <v>819</v>
      </c>
      <c r="B246" s="54">
        <v>760876</v>
      </c>
      <c r="C246" s="54" t="s">
        <v>336</v>
      </c>
      <c r="D246" s="54" t="s">
        <v>543</v>
      </c>
      <c r="E246" s="54" t="s">
        <v>1736</v>
      </c>
      <c r="F246" s="54">
        <v>1</v>
      </c>
      <c r="G246" s="54" t="s">
        <v>9</v>
      </c>
      <c r="H246" s="54" t="s">
        <v>1715</v>
      </c>
    </row>
    <row r="247" spans="1:8" x14ac:dyDescent="0.35">
      <c r="A247" s="54" t="s">
        <v>871</v>
      </c>
      <c r="B247" s="54">
        <v>778993</v>
      </c>
      <c r="C247" s="54" t="s">
        <v>336</v>
      </c>
      <c r="D247" s="54" t="s">
        <v>872</v>
      </c>
      <c r="E247" s="54" t="s">
        <v>1737</v>
      </c>
      <c r="F247" s="54">
        <v>1</v>
      </c>
      <c r="G247" s="54" t="s">
        <v>9</v>
      </c>
      <c r="H247" s="54" t="s">
        <v>1715</v>
      </c>
    </row>
    <row r="248" spans="1:8" x14ac:dyDescent="0.35">
      <c r="A248" s="54" t="s">
        <v>850</v>
      </c>
      <c r="B248" s="54">
        <v>760843</v>
      </c>
      <c r="C248" s="54" t="s">
        <v>336</v>
      </c>
      <c r="D248" s="54" t="s">
        <v>543</v>
      </c>
      <c r="E248" s="54" t="s">
        <v>1738</v>
      </c>
      <c r="F248" s="54">
        <v>1</v>
      </c>
      <c r="G248" s="54" t="s">
        <v>9</v>
      </c>
      <c r="H248" s="54" t="s">
        <v>1715</v>
      </c>
    </row>
    <row r="249" spans="1:8" x14ac:dyDescent="0.35">
      <c r="A249" s="54" t="s">
        <v>849</v>
      </c>
      <c r="B249" s="54">
        <v>761114</v>
      </c>
      <c r="C249" s="54" t="s">
        <v>336</v>
      </c>
      <c r="D249" s="54" t="s">
        <v>543</v>
      </c>
      <c r="E249" s="54" t="s">
        <v>1739</v>
      </c>
      <c r="F249" s="54">
        <v>1</v>
      </c>
      <c r="G249" s="54" t="s">
        <v>1294</v>
      </c>
      <c r="H249" s="54" t="s">
        <v>1715</v>
      </c>
    </row>
    <row r="250" spans="1:8" x14ac:dyDescent="0.35">
      <c r="A250" s="54" t="s">
        <v>851</v>
      </c>
      <c r="B250" s="54">
        <v>760785</v>
      </c>
      <c r="C250" s="54" t="s">
        <v>336</v>
      </c>
      <c r="D250" s="54" t="s">
        <v>543</v>
      </c>
      <c r="E250" s="54" t="s">
        <v>1740</v>
      </c>
      <c r="F250" s="54">
        <v>1</v>
      </c>
      <c r="G250" s="54" t="s">
        <v>9</v>
      </c>
      <c r="H250" s="54" t="s">
        <v>1715</v>
      </c>
    </row>
    <row r="251" spans="1:8" x14ac:dyDescent="0.35">
      <c r="A251" s="54" t="s">
        <v>843</v>
      </c>
      <c r="B251" s="54">
        <v>760850</v>
      </c>
      <c r="C251" s="54" t="s">
        <v>336</v>
      </c>
      <c r="D251" s="54" t="s">
        <v>844</v>
      </c>
      <c r="E251" s="54" t="s">
        <v>1741</v>
      </c>
      <c r="F251" s="54">
        <v>1</v>
      </c>
      <c r="G251" s="54" t="s">
        <v>9</v>
      </c>
      <c r="H251" s="54" t="s">
        <v>1715</v>
      </c>
    </row>
    <row r="252" spans="1:8" x14ac:dyDescent="0.35">
      <c r="A252" s="54" t="s">
        <v>793</v>
      </c>
      <c r="B252" s="54">
        <v>760991</v>
      </c>
      <c r="C252" s="54" t="s">
        <v>336</v>
      </c>
      <c r="D252" s="54" t="s">
        <v>794</v>
      </c>
      <c r="E252" s="54" t="s">
        <v>1742</v>
      </c>
      <c r="F252" s="54">
        <v>1</v>
      </c>
      <c r="G252" s="54" t="s">
        <v>9</v>
      </c>
      <c r="H252" s="54" t="s">
        <v>1715</v>
      </c>
    </row>
    <row r="253" spans="1:8" x14ac:dyDescent="0.35">
      <c r="A253" s="54" t="s">
        <v>808</v>
      </c>
      <c r="B253" s="54">
        <v>897868</v>
      </c>
      <c r="C253" s="54" t="s">
        <v>336</v>
      </c>
      <c r="D253" s="54" t="s">
        <v>809</v>
      </c>
      <c r="E253" s="54" t="s">
        <v>1743</v>
      </c>
      <c r="F253" s="54">
        <v>1</v>
      </c>
      <c r="G253" s="54" t="s">
        <v>1294</v>
      </c>
      <c r="H253" s="54" t="s">
        <v>1715</v>
      </c>
    </row>
    <row r="254" spans="1:8" x14ac:dyDescent="0.35">
      <c r="A254" s="54" t="s">
        <v>842</v>
      </c>
      <c r="B254" s="54">
        <v>9494527</v>
      </c>
      <c r="C254" s="54" t="s">
        <v>336</v>
      </c>
      <c r="D254" s="54" t="s">
        <v>431</v>
      </c>
      <c r="E254" s="54" t="s">
        <v>1744</v>
      </c>
      <c r="F254" s="54">
        <v>1</v>
      </c>
      <c r="G254" s="54" t="s">
        <v>1294</v>
      </c>
      <c r="H254" s="54" t="s">
        <v>1715</v>
      </c>
    </row>
    <row r="255" spans="1:8" x14ac:dyDescent="0.35">
      <c r="A255" s="54" t="s">
        <v>848</v>
      </c>
      <c r="B255" s="54">
        <v>760900</v>
      </c>
      <c r="C255" s="54" t="s">
        <v>336</v>
      </c>
      <c r="D255" s="54" t="s">
        <v>543</v>
      </c>
      <c r="E255" s="54" t="s">
        <v>1745</v>
      </c>
      <c r="F255" s="54">
        <v>1</v>
      </c>
      <c r="G255" s="54" t="s">
        <v>9</v>
      </c>
      <c r="H255" s="54" t="s">
        <v>1715</v>
      </c>
    </row>
    <row r="256" spans="1:8" x14ac:dyDescent="0.35">
      <c r="A256" s="54" t="s">
        <v>835</v>
      </c>
      <c r="B256" s="54">
        <v>760306</v>
      </c>
      <c r="C256" s="54" t="s">
        <v>336</v>
      </c>
      <c r="D256" s="54" t="s">
        <v>814</v>
      </c>
      <c r="E256" s="54" t="s">
        <v>1746</v>
      </c>
      <c r="F256" s="54">
        <v>1</v>
      </c>
      <c r="G256" s="54" t="s">
        <v>9</v>
      </c>
      <c r="H256" s="54" t="s">
        <v>1715</v>
      </c>
    </row>
    <row r="257" spans="1:8" x14ac:dyDescent="0.35">
      <c r="A257" s="54" t="s">
        <v>869</v>
      </c>
      <c r="B257" s="54">
        <v>761734</v>
      </c>
      <c r="C257" s="54" t="s">
        <v>336</v>
      </c>
      <c r="D257" s="54" t="s">
        <v>853</v>
      </c>
      <c r="E257" s="54" t="s">
        <v>1747</v>
      </c>
      <c r="F257" s="54">
        <v>1</v>
      </c>
      <c r="G257" s="54" t="s">
        <v>9</v>
      </c>
      <c r="H257" s="54" t="s">
        <v>1715</v>
      </c>
    </row>
    <row r="258" spans="1:8" x14ac:dyDescent="0.35">
      <c r="A258" s="54" t="s">
        <v>867</v>
      </c>
      <c r="B258" s="54">
        <v>6501225</v>
      </c>
      <c r="C258" s="54" t="s">
        <v>336</v>
      </c>
      <c r="D258" s="54" t="s">
        <v>868</v>
      </c>
      <c r="E258" s="54" t="s">
        <v>1748</v>
      </c>
      <c r="F258" s="54">
        <v>1</v>
      </c>
      <c r="G258" s="54" t="s">
        <v>9</v>
      </c>
      <c r="H258" s="54" t="s">
        <v>1715</v>
      </c>
    </row>
    <row r="259" spans="1:8" x14ac:dyDescent="0.35">
      <c r="A259" s="54" t="s">
        <v>824</v>
      </c>
      <c r="B259" s="54">
        <v>760181</v>
      </c>
      <c r="C259" s="54" t="s">
        <v>336</v>
      </c>
      <c r="D259" s="54" t="s">
        <v>799</v>
      </c>
      <c r="E259" s="54" t="s">
        <v>1749</v>
      </c>
      <c r="F259" s="54">
        <v>1</v>
      </c>
      <c r="G259" s="54" t="s">
        <v>9</v>
      </c>
      <c r="H259" s="54" t="s">
        <v>1715</v>
      </c>
    </row>
    <row r="260" spans="1:8" x14ac:dyDescent="0.35">
      <c r="A260" s="54" t="s">
        <v>845</v>
      </c>
      <c r="B260" s="54">
        <v>995381</v>
      </c>
      <c r="C260" s="54" t="s">
        <v>846</v>
      </c>
      <c r="D260" s="54" t="s">
        <v>847</v>
      </c>
      <c r="E260" s="54" t="s">
        <v>1750</v>
      </c>
      <c r="F260" s="54">
        <v>6</v>
      </c>
      <c r="G260" s="54" t="s">
        <v>1294</v>
      </c>
      <c r="H260" s="54" t="s">
        <v>1715</v>
      </c>
    </row>
    <row r="261" spans="1:8" x14ac:dyDescent="0.35">
      <c r="A261" s="54" t="s">
        <v>831</v>
      </c>
      <c r="B261" s="54">
        <v>761056</v>
      </c>
      <c r="C261" s="54" t="s">
        <v>336</v>
      </c>
      <c r="D261" s="54" t="s">
        <v>799</v>
      </c>
      <c r="E261" s="54" t="s">
        <v>1751</v>
      </c>
      <c r="F261" s="54">
        <v>1</v>
      </c>
      <c r="G261" s="54" t="s">
        <v>9</v>
      </c>
      <c r="H261" s="54" t="s">
        <v>1715</v>
      </c>
    </row>
    <row r="262" spans="1:8" x14ac:dyDescent="0.35">
      <c r="A262" s="54" t="s">
        <v>804</v>
      </c>
      <c r="B262" s="54">
        <v>1028695</v>
      </c>
      <c r="C262" s="54" t="s">
        <v>791</v>
      </c>
      <c r="D262" s="54" t="s">
        <v>802</v>
      </c>
      <c r="E262" s="54" t="s">
        <v>38</v>
      </c>
      <c r="F262" s="54">
        <v>1</v>
      </c>
      <c r="G262" s="54" t="s">
        <v>9</v>
      </c>
      <c r="H262" s="54" t="s">
        <v>1715</v>
      </c>
    </row>
    <row r="263" spans="1:8" x14ac:dyDescent="0.35">
      <c r="A263" s="54" t="s">
        <v>803</v>
      </c>
      <c r="B263" s="54">
        <v>760553</v>
      </c>
      <c r="C263" s="54" t="s">
        <v>336</v>
      </c>
      <c r="D263" s="54" t="s">
        <v>802</v>
      </c>
      <c r="E263" s="54" t="s">
        <v>1752</v>
      </c>
      <c r="F263" s="54">
        <v>1</v>
      </c>
      <c r="G263" s="54" t="s">
        <v>9</v>
      </c>
      <c r="H263" s="54" t="s">
        <v>1715</v>
      </c>
    </row>
    <row r="264" spans="1:8" x14ac:dyDescent="0.35">
      <c r="A264" s="54" t="s">
        <v>783</v>
      </c>
      <c r="B264" s="54">
        <v>2952711</v>
      </c>
      <c r="C264" s="54" t="s">
        <v>784</v>
      </c>
      <c r="D264" s="54" t="s">
        <v>182</v>
      </c>
      <c r="E264" s="54" t="s">
        <v>1753</v>
      </c>
      <c r="F264" s="54">
        <v>1</v>
      </c>
      <c r="G264" s="54" t="s">
        <v>1294</v>
      </c>
      <c r="H264" s="54" t="s">
        <v>1715</v>
      </c>
    </row>
    <row r="265" spans="1:8" x14ac:dyDescent="0.35">
      <c r="A265" s="54" t="s">
        <v>854</v>
      </c>
      <c r="B265" s="54">
        <v>760611</v>
      </c>
      <c r="C265" s="54" t="s">
        <v>336</v>
      </c>
      <c r="D265" s="54" t="s">
        <v>802</v>
      </c>
      <c r="E265" s="54" t="s">
        <v>1754</v>
      </c>
      <c r="F265" s="54">
        <v>1</v>
      </c>
      <c r="G265" s="54" t="s">
        <v>9</v>
      </c>
      <c r="H265" s="54" t="s">
        <v>1715</v>
      </c>
    </row>
    <row r="266" spans="1:8" x14ac:dyDescent="0.35">
      <c r="A266" s="54" t="s">
        <v>860</v>
      </c>
      <c r="B266" s="54">
        <v>760488</v>
      </c>
      <c r="C266" s="54" t="s">
        <v>336</v>
      </c>
      <c r="D266" s="54" t="s">
        <v>861</v>
      </c>
      <c r="E266" s="54" t="s">
        <v>1755</v>
      </c>
      <c r="F266" s="54">
        <v>1</v>
      </c>
      <c r="G266" s="54" t="s">
        <v>9</v>
      </c>
      <c r="H266" s="54" t="s">
        <v>1715</v>
      </c>
    </row>
    <row r="267" spans="1:8" x14ac:dyDescent="0.35">
      <c r="A267" s="54" t="s">
        <v>859</v>
      </c>
      <c r="B267" s="54">
        <v>6353403</v>
      </c>
      <c r="C267" s="54" t="s">
        <v>336</v>
      </c>
      <c r="D267" s="54" t="s">
        <v>853</v>
      </c>
      <c r="E267" s="54" t="s">
        <v>1756</v>
      </c>
      <c r="F267" s="54">
        <v>1</v>
      </c>
      <c r="G267" s="54" t="s">
        <v>9</v>
      </c>
      <c r="H267" s="54" t="s">
        <v>1715</v>
      </c>
    </row>
    <row r="268" spans="1:8" x14ac:dyDescent="0.35">
      <c r="A268" s="54" t="s">
        <v>873</v>
      </c>
      <c r="B268" s="54">
        <v>760769</v>
      </c>
      <c r="C268" s="54" t="s">
        <v>336</v>
      </c>
      <c r="D268" s="54" t="s">
        <v>802</v>
      </c>
      <c r="E268" s="54" t="s">
        <v>1757</v>
      </c>
      <c r="F268" s="54">
        <v>1</v>
      </c>
      <c r="G268" s="54" t="s">
        <v>9</v>
      </c>
      <c r="H268" s="54" t="s">
        <v>1715</v>
      </c>
    </row>
    <row r="269" spans="1:8" x14ac:dyDescent="0.35">
      <c r="A269" s="54" t="s">
        <v>829</v>
      </c>
      <c r="B269" s="54">
        <v>760223</v>
      </c>
      <c r="C269" s="54" t="s">
        <v>336</v>
      </c>
      <c r="D269" s="54" t="s">
        <v>802</v>
      </c>
      <c r="E269" s="54" t="s">
        <v>1758</v>
      </c>
      <c r="F269" s="54">
        <v>1</v>
      </c>
      <c r="G269" s="54" t="s">
        <v>9</v>
      </c>
      <c r="H269" s="54" t="s">
        <v>1715</v>
      </c>
    </row>
    <row r="270" spans="1:8" x14ac:dyDescent="0.35">
      <c r="A270" s="54" t="s">
        <v>828</v>
      </c>
      <c r="B270" s="54">
        <v>3028743</v>
      </c>
      <c r="C270" s="54" t="s">
        <v>791</v>
      </c>
      <c r="D270" s="54" t="s">
        <v>802</v>
      </c>
      <c r="E270" s="54" t="s">
        <v>1759</v>
      </c>
      <c r="F270" s="54">
        <v>1</v>
      </c>
      <c r="G270" s="54" t="s">
        <v>9</v>
      </c>
      <c r="H270" s="54" t="s">
        <v>1715</v>
      </c>
    </row>
    <row r="271" spans="1:8" x14ac:dyDescent="0.35">
      <c r="A271" s="54" t="s">
        <v>821</v>
      </c>
      <c r="B271" s="54">
        <v>760678</v>
      </c>
      <c r="C271" s="54" t="s">
        <v>336</v>
      </c>
      <c r="D271" s="54" t="s">
        <v>802</v>
      </c>
      <c r="E271" s="54" t="s">
        <v>1760</v>
      </c>
      <c r="F271" s="54">
        <v>1</v>
      </c>
      <c r="G271" s="54" t="s">
        <v>9</v>
      </c>
      <c r="H271" s="54" t="s">
        <v>1715</v>
      </c>
    </row>
    <row r="272" spans="1:8" x14ac:dyDescent="0.35">
      <c r="A272" s="54" t="s">
        <v>604</v>
      </c>
      <c r="B272" s="54">
        <v>761965</v>
      </c>
      <c r="C272" s="54" t="s">
        <v>336</v>
      </c>
      <c r="D272" s="54" t="s">
        <v>605</v>
      </c>
      <c r="E272" s="54" t="s">
        <v>38</v>
      </c>
      <c r="F272" s="54">
        <v>1</v>
      </c>
      <c r="G272" s="54" t="s">
        <v>9</v>
      </c>
      <c r="H272" s="54" t="s">
        <v>1715</v>
      </c>
    </row>
    <row r="273" spans="1:8" x14ac:dyDescent="0.35">
      <c r="A273" s="54" t="s">
        <v>603</v>
      </c>
      <c r="B273" s="54">
        <v>5369919</v>
      </c>
      <c r="C273" s="54" t="s">
        <v>336</v>
      </c>
      <c r="D273" s="54" t="s">
        <v>399</v>
      </c>
      <c r="E273" s="54" t="s">
        <v>1761</v>
      </c>
      <c r="F273" s="54">
        <v>1</v>
      </c>
      <c r="G273" s="54" t="s">
        <v>9</v>
      </c>
      <c r="H273" s="54" t="s">
        <v>1715</v>
      </c>
    </row>
    <row r="274" spans="1:8" x14ac:dyDescent="0.35">
      <c r="A274" s="54" t="s">
        <v>839</v>
      </c>
      <c r="B274" s="54">
        <v>1028794</v>
      </c>
      <c r="C274" s="54" t="s">
        <v>791</v>
      </c>
      <c r="D274" s="54" t="s">
        <v>840</v>
      </c>
      <c r="E274" s="54" t="s">
        <v>1762</v>
      </c>
      <c r="F274" s="54">
        <v>1</v>
      </c>
      <c r="G274" s="54" t="s">
        <v>9</v>
      </c>
      <c r="H274" s="54" t="s">
        <v>1715</v>
      </c>
    </row>
    <row r="275" spans="1:8" x14ac:dyDescent="0.35">
      <c r="A275" s="54" t="s">
        <v>788</v>
      </c>
      <c r="B275" s="54">
        <v>778415</v>
      </c>
      <c r="C275" s="54" t="s">
        <v>336</v>
      </c>
      <c r="D275" s="54" t="s">
        <v>789</v>
      </c>
      <c r="E275" s="54" t="s">
        <v>1763</v>
      </c>
      <c r="F275" s="54">
        <v>1</v>
      </c>
      <c r="G275" s="54" t="s">
        <v>9</v>
      </c>
      <c r="H275" s="54" t="s">
        <v>1715</v>
      </c>
    </row>
    <row r="276" spans="1:8" x14ac:dyDescent="0.35">
      <c r="A276" s="54" t="s">
        <v>813</v>
      </c>
      <c r="B276" s="54">
        <v>5028691</v>
      </c>
      <c r="C276" s="54" t="s">
        <v>791</v>
      </c>
      <c r="D276" s="54" t="s">
        <v>814</v>
      </c>
      <c r="E276" s="54" t="s">
        <v>1764</v>
      </c>
      <c r="F276" s="54">
        <v>1</v>
      </c>
      <c r="G276" s="54" t="s">
        <v>9</v>
      </c>
      <c r="H276" s="54" t="s">
        <v>1715</v>
      </c>
    </row>
    <row r="277" spans="1:8" x14ac:dyDescent="0.35">
      <c r="A277" s="54" t="s">
        <v>838</v>
      </c>
      <c r="B277" s="54">
        <v>760348</v>
      </c>
      <c r="C277" s="54" t="s">
        <v>336</v>
      </c>
      <c r="D277" s="54" t="s">
        <v>814</v>
      </c>
      <c r="E277" s="54" t="s">
        <v>1765</v>
      </c>
      <c r="F277" s="54">
        <v>1</v>
      </c>
      <c r="G277" s="54" t="s">
        <v>9</v>
      </c>
      <c r="H277" s="54" t="s">
        <v>1715</v>
      </c>
    </row>
    <row r="278" spans="1:8" x14ac:dyDescent="0.35">
      <c r="A278" s="54" t="s">
        <v>825</v>
      </c>
      <c r="B278" s="54">
        <v>1028745</v>
      </c>
      <c r="C278" s="54" t="s">
        <v>791</v>
      </c>
      <c r="D278" s="54" t="s">
        <v>823</v>
      </c>
      <c r="E278" s="54" t="s">
        <v>1766</v>
      </c>
      <c r="F278" s="54">
        <v>1</v>
      </c>
      <c r="G278" s="54" t="s">
        <v>9</v>
      </c>
      <c r="H278" s="54" t="s">
        <v>1715</v>
      </c>
    </row>
    <row r="279" spans="1:8" x14ac:dyDescent="0.35">
      <c r="A279" s="54" t="s">
        <v>812</v>
      </c>
      <c r="B279" s="54">
        <v>760074</v>
      </c>
      <c r="C279" s="54" t="s">
        <v>336</v>
      </c>
      <c r="D279" s="54" t="s">
        <v>802</v>
      </c>
      <c r="E279" s="54" t="s">
        <v>1767</v>
      </c>
      <c r="F279" s="54">
        <v>1</v>
      </c>
      <c r="G279" s="54" t="s">
        <v>9</v>
      </c>
      <c r="H279" s="54" t="s">
        <v>1715</v>
      </c>
    </row>
    <row r="280" spans="1:8" x14ac:dyDescent="0.35">
      <c r="A280" s="54" t="s">
        <v>817</v>
      </c>
      <c r="B280" s="54">
        <v>760090</v>
      </c>
      <c r="C280" s="54" t="s">
        <v>336</v>
      </c>
      <c r="D280" s="54" t="s">
        <v>802</v>
      </c>
      <c r="E280" s="54" t="s">
        <v>1768</v>
      </c>
      <c r="F280" s="54">
        <v>1</v>
      </c>
      <c r="G280" s="54" t="s">
        <v>9</v>
      </c>
      <c r="H280" s="54" t="s">
        <v>1715</v>
      </c>
    </row>
    <row r="281" spans="1:8" x14ac:dyDescent="0.35">
      <c r="A281" s="54" t="s">
        <v>1343</v>
      </c>
      <c r="B281" s="54" t="s">
        <v>1344</v>
      </c>
      <c r="C281" s="54" t="s">
        <v>1</v>
      </c>
      <c r="D281" s="54" t="s">
        <v>2</v>
      </c>
      <c r="E281" s="54" t="s">
        <v>1297</v>
      </c>
      <c r="F281" s="54" t="s">
        <v>1345</v>
      </c>
      <c r="G281" s="54" t="s">
        <v>1346</v>
      </c>
      <c r="H281" s="54" t="s">
        <v>1347</v>
      </c>
    </row>
    <row r="282" spans="1:8" x14ac:dyDescent="0.35">
      <c r="A282" s="54" t="s">
        <v>841</v>
      </c>
      <c r="B282" s="54">
        <v>760355</v>
      </c>
      <c r="C282" s="54" t="s">
        <v>336</v>
      </c>
      <c r="D282" s="54" t="s">
        <v>802</v>
      </c>
      <c r="E282" s="54" t="s">
        <v>1769</v>
      </c>
      <c r="F282" s="54">
        <v>1</v>
      </c>
      <c r="G282" s="54" t="s">
        <v>9</v>
      </c>
      <c r="H282" s="54" t="s">
        <v>1715</v>
      </c>
    </row>
    <row r="283" spans="1:8" x14ac:dyDescent="0.35">
      <c r="A283" s="54" t="s">
        <v>866</v>
      </c>
      <c r="B283" s="54">
        <v>760603</v>
      </c>
      <c r="C283" s="54" t="s">
        <v>336</v>
      </c>
      <c r="D283" s="54" t="s">
        <v>863</v>
      </c>
      <c r="E283" s="54" t="s">
        <v>1770</v>
      </c>
      <c r="F283" s="54">
        <v>1</v>
      </c>
      <c r="G283" s="54" t="s">
        <v>9</v>
      </c>
      <c r="H283" s="54" t="s">
        <v>1715</v>
      </c>
    </row>
    <row r="284" spans="1:8" x14ac:dyDescent="0.35">
      <c r="A284" s="54" t="s">
        <v>800</v>
      </c>
      <c r="B284" s="54">
        <v>6000301</v>
      </c>
      <c r="C284" s="54" t="s">
        <v>801</v>
      </c>
      <c r="D284" s="54" t="s">
        <v>802</v>
      </c>
      <c r="E284" s="54" t="s">
        <v>1771</v>
      </c>
      <c r="F284" s="54">
        <v>1</v>
      </c>
      <c r="G284" s="54" t="s">
        <v>9</v>
      </c>
      <c r="H284" s="54" t="s">
        <v>1715</v>
      </c>
    </row>
    <row r="285" spans="1:8" x14ac:dyDescent="0.35">
      <c r="A285" s="54" t="s">
        <v>830</v>
      </c>
      <c r="B285" s="54">
        <v>778423</v>
      </c>
      <c r="C285" s="54" t="s">
        <v>336</v>
      </c>
      <c r="D285" s="54" t="s">
        <v>792</v>
      </c>
      <c r="E285" s="54" t="s">
        <v>1772</v>
      </c>
      <c r="F285" s="54">
        <v>1</v>
      </c>
      <c r="G285" s="54" t="s">
        <v>9</v>
      </c>
      <c r="H285" s="54" t="s">
        <v>1715</v>
      </c>
    </row>
    <row r="286" spans="1:8" x14ac:dyDescent="0.35">
      <c r="A286" s="54" t="s">
        <v>599</v>
      </c>
      <c r="B286" s="54">
        <v>761999</v>
      </c>
      <c r="C286" s="54" t="s">
        <v>336</v>
      </c>
      <c r="D286" s="54" t="s">
        <v>600</v>
      </c>
      <c r="E286" s="54" t="s">
        <v>38</v>
      </c>
      <c r="F286" s="54">
        <v>1</v>
      </c>
      <c r="G286" s="54" t="s">
        <v>9</v>
      </c>
      <c r="H286" s="54" t="s">
        <v>1715</v>
      </c>
    </row>
    <row r="287" spans="1:8" x14ac:dyDescent="0.35">
      <c r="A287" s="54" t="s">
        <v>759</v>
      </c>
      <c r="B287" s="54">
        <v>8036410</v>
      </c>
      <c r="C287" s="54" t="s">
        <v>760</v>
      </c>
      <c r="D287" s="54" t="s">
        <v>116</v>
      </c>
      <c r="E287" s="54" t="s">
        <v>1773</v>
      </c>
      <c r="F287" s="54">
        <v>6</v>
      </c>
      <c r="G287" s="54" t="s">
        <v>1294</v>
      </c>
      <c r="H287" s="54" t="s">
        <v>1715</v>
      </c>
    </row>
    <row r="288" spans="1:8" x14ac:dyDescent="0.35">
      <c r="A288" s="54" t="s">
        <v>852</v>
      </c>
      <c r="B288" s="54">
        <v>760439</v>
      </c>
      <c r="C288" s="54" t="s">
        <v>336</v>
      </c>
      <c r="D288" s="54" t="s">
        <v>853</v>
      </c>
      <c r="E288" s="54" t="s">
        <v>1774</v>
      </c>
      <c r="F288" s="54">
        <v>1</v>
      </c>
      <c r="G288" s="54" t="s">
        <v>9</v>
      </c>
      <c r="H288" s="54" t="s">
        <v>1715</v>
      </c>
    </row>
    <row r="289" spans="1:8" x14ac:dyDescent="0.35">
      <c r="A289" s="54" t="s">
        <v>691</v>
      </c>
      <c r="B289" s="54">
        <v>7109929</v>
      </c>
      <c r="C289" s="54" t="s">
        <v>692</v>
      </c>
      <c r="D289" s="54" t="s">
        <v>693</v>
      </c>
      <c r="E289" s="54" t="s">
        <v>1775</v>
      </c>
      <c r="F289" s="54">
        <v>5</v>
      </c>
      <c r="G289" s="54" t="s">
        <v>9</v>
      </c>
      <c r="H289" s="54" t="s">
        <v>1715</v>
      </c>
    </row>
    <row r="290" spans="1:8" x14ac:dyDescent="0.35">
      <c r="A290" s="54" t="s">
        <v>699</v>
      </c>
      <c r="B290" s="54">
        <v>1000001007</v>
      </c>
      <c r="C290" s="54" t="s">
        <v>700</v>
      </c>
      <c r="D290" s="54" t="s">
        <v>701</v>
      </c>
      <c r="E290" s="54" t="s">
        <v>1776</v>
      </c>
      <c r="F290" s="54">
        <v>4</v>
      </c>
      <c r="G290" s="54" t="s">
        <v>1294</v>
      </c>
      <c r="H290" s="54" t="s">
        <v>1715</v>
      </c>
    </row>
    <row r="291" spans="1:8" x14ac:dyDescent="0.35">
      <c r="A291" s="54"/>
      <c r="B291" s="54"/>
      <c r="C291" s="54"/>
      <c r="D291" s="54"/>
      <c r="E291" s="54"/>
      <c r="F291" s="54"/>
      <c r="G291" s="54"/>
      <c r="H291" s="54"/>
    </row>
    <row r="292" spans="1:8" x14ac:dyDescent="0.35">
      <c r="A292" s="54"/>
      <c r="B292" s="54"/>
      <c r="C292" s="54"/>
      <c r="D292" s="54"/>
      <c r="E292" s="54"/>
      <c r="F292" s="54"/>
      <c r="G292" s="54"/>
      <c r="H292" s="54"/>
    </row>
    <row r="293" spans="1:8" x14ac:dyDescent="0.35">
      <c r="A293" s="54"/>
      <c r="B293" s="54"/>
      <c r="C293" s="54"/>
      <c r="D293" s="54"/>
      <c r="E293" s="54"/>
      <c r="F293" s="54"/>
      <c r="G293" s="54"/>
      <c r="H293" s="54"/>
    </row>
    <row r="294" spans="1:8" x14ac:dyDescent="0.35">
      <c r="A294" s="54" t="s">
        <v>1777</v>
      </c>
      <c r="B294" s="54">
        <v>8368409</v>
      </c>
      <c r="C294" s="54" t="s">
        <v>545</v>
      </c>
      <c r="D294" s="54" t="s">
        <v>431</v>
      </c>
      <c r="E294" s="54" t="s">
        <v>1778</v>
      </c>
      <c r="F294" s="54">
        <v>1</v>
      </c>
      <c r="G294" s="54" t="s">
        <v>1294</v>
      </c>
      <c r="H294" s="54" t="s">
        <v>1779</v>
      </c>
    </row>
    <row r="295" spans="1:8" x14ac:dyDescent="0.35">
      <c r="A295" s="54" t="s">
        <v>928</v>
      </c>
      <c r="B295" s="54">
        <v>2169662</v>
      </c>
      <c r="C295" s="54" t="s">
        <v>929</v>
      </c>
      <c r="D295" s="54" t="s">
        <v>930</v>
      </c>
      <c r="E295" s="54" t="s">
        <v>1780</v>
      </c>
      <c r="F295" s="54">
        <v>1</v>
      </c>
      <c r="G295" s="54" t="s">
        <v>1294</v>
      </c>
      <c r="H295" s="54" t="s">
        <v>1779</v>
      </c>
    </row>
    <row r="296" spans="1:8" x14ac:dyDescent="0.35">
      <c r="A296" s="54" t="s">
        <v>577</v>
      </c>
      <c r="B296" s="54">
        <v>8544355</v>
      </c>
      <c r="C296" s="54" t="s">
        <v>79</v>
      </c>
      <c r="D296" s="54" t="s">
        <v>93</v>
      </c>
      <c r="E296" s="54" t="s">
        <v>1781</v>
      </c>
      <c r="F296" s="54">
        <v>1</v>
      </c>
      <c r="G296" s="54" t="s">
        <v>1294</v>
      </c>
      <c r="H296" s="54" t="s">
        <v>1779</v>
      </c>
    </row>
    <row r="297" spans="1:8" x14ac:dyDescent="0.35">
      <c r="A297" s="54" t="s">
        <v>586</v>
      </c>
      <c r="B297" s="54">
        <v>6544555</v>
      </c>
      <c r="C297" s="54" t="s">
        <v>510</v>
      </c>
      <c r="D297" s="54" t="s">
        <v>93</v>
      </c>
      <c r="E297" s="54" t="s">
        <v>1782</v>
      </c>
      <c r="F297" s="54">
        <v>1</v>
      </c>
      <c r="G297" s="54" t="s">
        <v>1294</v>
      </c>
      <c r="H297" s="54" t="s">
        <v>1779</v>
      </c>
    </row>
    <row r="298" spans="1:8" x14ac:dyDescent="0.35">
      <c r="A298" s="54" t="s">
        <v>581</v>
      </c>
      <c r="B298" s="54">
        <v>6669584</v>
      </c>
      <c r="C298" s="54" t="s">
        <v>582</v>
      </c>
      <c r="D298" s="54" t="s">
        <v>583</v>
      </c>
      <c r="E298" s="54" t="s">
        <v>1783</v>
      </c>
      <c r="F298" s="54">
        <v>1</v>
      </c>
      <c r="G298" s="54" t="s">
        <v>1294</v>
      </c>
      <c r="H298" s="54" t="s">
        <v>1779</v>
      </c>
    </row>
    <row r="299" spans="1:8" x14ac:dyDescent="0.35">
      <c r="A299" s="54" t="s">
        <v>705</v>
      </c>
      <c r="B299" s="54">
        <v>2331486</v>
      </c>
      <c r="C299" s="54" t="s">
        <v>510</v>
      </c>
      <c r="D299" s="54" t="s">
        <v>706</v>
      </c>
      <c r="E299" s="54" t="s">
        <v>1784</v>
      </c>
      <c r="F299" s="54">
        <v>15</v>
      </c>
      <c r="G299" s="54" t="s">
        <v>1294</v>
      </c>
      <c r="H299" s="54" t="s">
        <v>1779</v>
      </c>
    </row>
    <row r="300" spans="1:8" x14ac:dyDescent="0.35">
      <c r="A300" s="54" t="s">
        <v>461</v>
      </c>
      <c r="B300" s="54">
        <v>5841309</v>
      </c>
      <c r="C300" s="54" t="s">
        <v>336</v>
      </c>
      <c r="D300" s="54" t="s">
        <v>343</v>
      </c>
      <c r="E300" s="54" t="s">
        <v>1785</v>
      </c>
      <c r="F300" s="54">
        <v>1</v>
      </c>
      <c r="G300" s="54" t="s">
        <v>1294</v>
      </c>
      <c r="H300" s="54" t="s">
        <v>1779</v>
      </c>
    </row>
    <row r="301" spans="1:8" x14ac:dyDescent="0.35">
      <c r="A301" s="54" t="s">
        <v>712</v>
      </c>
      <c r="B301" s="54">
        <v>2809291</v>
      </c>
      <c r="C301" s="54" t="s">
        <v>336</v>
      </c>
      <c r="D301" s="54" t="s">
        <v>182</v>
      </c>
      <c r="E301" s="54" t="s">
        <v>1786</v>
      </c>
      <c r="F301" s="54">
        <v>1</v>
      </c>
      <c r="G301" s="54" t="s">
        <v>1294</v>
      </c>
      <c r="H301" s="54" t="s">
        <v>1779</v>
      </c>
    </row>
    <row r="302" spans="1:8" x14ac:dyDescent="0.35">
      <c r="A302" s="54" t="s">
        <v>713</v>
      </c>
      <c r="B302" s="54">
        <v>3303500</v>
      </c>
      <c r="C302" s="54" t="s">
        <v>714</v>
      </c>
      <c r="D302" s="54" t="s">
        <v>182</v>
      </c>
      <c r="E302" s="54" t="s">
        <v>1787</v>
      </c>
      <c r="F302" s="54">
        <v>1</v>
      </c>
      <c r="G302" s="54" t="s">
        <v>1294</v>
      </c>
      <c r="H302" s="54" t="s">
        <v>1779</v>
      </c>
    </row>
    <row r="303" spans="1:8" x14ac:dyDescent="0.35">
      <c r="A303" s="54" t="s">
        <v>707</v>
      </c>
      <c r="B303" s="54">
        <v>5348222</v>
      </c>
      <c r="C303" s="54" t="s">
        <v>708</v>
      </c>
      <c r="D303" s="54" t="s">
        <v>93</v>
      </c>
      <c r="E303" s="54" t="s">
        <v>1788</v>
      </c>
      <c r="F303" s="54">
        <v>1</v>
      </c>
      <c r="G303" s="54" t="s">
        <v>1294</v>
      </c>
      <c r="H303" s="54" t="s">
        <v>1779</v>
      </c>
    </row>
    <row r="304" spans="1:8" x14ac:dyDescent="0.35">
      <c r="A304" s="54" t="s">
        <v>587</v>
      </c>
      <c r="B304" s="54">
        <v>3696192</v>
      </c>
      <c r="C304" s="54" t="s">
        <v>588</v>
      </c>
      <c r="D304" s="54" t="s">
        <v>93</v>
      </c>
      <c r="E304" s="54" t="s">
        <v>1789</v>
      </c>
      <c r="F304" s="54">
        <v>1</v>
      </c>
      <c r="G304" s="54" t="s">
        <v>1294</v>
      </c>
      <c r="H304" s="54" t="s">
        <v>1779</v>
      </c>
    </row>
    <row r="305" spans="1:8" x14ac:dyDescent="0.35">
      <c r="A305" s="54" t="s">
        <v>578</v>
      </c>
      <c r="B305" s="54">
        <v>3083284</v>
      </c>
      <c r="C305" s="54" t="s">
        <v>469</v>
      </c>
      <c r="D305" s="54" t="s">
        <v>343</v>
      </c>
      <c r="E305" s="54" t="s">
        <v>1790</v>
      </c>
      <c r="F305" s="54">
        <v>1</v>
      </c>
      <c r="G305" s="54" t="s">
        <v>1294</v>
      </c>
      <c r="H305" s="54" t="s">
        <v>1779</v>
      </c>
    </row>
    <row r="306" spans="1:8" x14ac:dyDescent="0.35">
      <c r="A306" s="54" t="s">
        <v>710</v>
      </c>
      <c r="B306" s="54">
        <v>1781905</v>
      </c>
      <c r="C306" s="54" t="s">
        <v>711</v>
      </c>
      <c r="D306" s="54" t="s">
        <v>454</v>
      </c>
      <c r="E306" s="54" t="s">
        <v>1791</v>
      </c>
      <c r="F306" s="54">
        <v>1</v>
      </c>
      <c r="G306" s="54" t="s">
        <v>1294</v>
      </c>
      <c r="H306" s="54" t="s">
        <v>1779</v>
      </c>
    </row>
    <row r="307" spans="1:8" x14ac:dyDescent="0.35">
      <c r="A307" s="54" t="s">
        <v>718</v>
      </c>
      <c r="B307" s="54">
        <v>5214630</v>
      </c>
      <c r="C307" s="54" t="s">
        <v>719</v>
      </c>
      <c r="D307" s="54" t="s">
        <v>134</v>
      </c>
      <c r="E307" s="54" t="s">
        <v>1792</v>
      </c>
      <c r="F307" s="54">
        <v>2</v>
      </c>
      <c r="G307" s="54" t="s">
        <v>1294</v>
      </c>
      <c r="H307" s="54" t="s">
        <v>1779</v>
      </c>
    </row>
    <row r="308" spans="1:8" x14ac:dyDescent="0.35">
      <c r="A308" s="54" t="s">
        <v>715</v>
      </c>
      <c r="B308" s="54">
        <v>2328193</v>
      </c>
      <c r="C308" s="54" t="s">
        <v>336</v>
      </c>
      <c r="D308" s="54" t="s">
        <v>459</v>
      </c>
      <c r="E308" s="54" t="s">
        <v>1793</v>
      </c>
      <c r="F308" s="54">
        <v>1</v>
      </c>
      <c r="G308" s="54" t="s">
        <v>1294</v>
      </c>
      <c r="H308" s="54" t="s">
        <v>1779</v>
      </c>
    </row>
    <row r="309" spans="1:8" x14ac:dyDescent="0.35">
      <c r="A309" s="54" t="s">
        <v>709</v>
      </c>
      <c r="B309" s="54">
        <v>2278104</v>
      </c>
      <c r="C309" s="54" t="s">
        <v>510</v>
      </c>
      <c r="D309" s="54" t="s">
        <v>93</v>
      </c>
      <c r="E309" s="54" t="s">
        <v>1794</v>
      </c>
      <c r="F309" s="54">
        <v>1</v>
      </c>
      <c r="G309" s="54" t="s">
        <v>1294</v>
      </c>
      <c r="H309" s="54" t="s">
        <v>1779</v>
      </c>
    </row>
    <row r="310" spans="1:8" x14ac:dyDescent="0.35">
      <c r="A310" s="54" t="s">
        <v>467</v>
      </c>
      <c r="B310" s="54">
        <v>5844394</v>
      </c>
      <c r="C310" s="54" t="s">
        <v>336</v>
      </c>
      <c r="D310" s="54" t="s">
        <v>343</v>
      </c>
      <c r="E310" s="54" t="s">
        <v>1795</v>
      </c>
      <c r="F310" s="54">
        <v>1</v>
      </c>
      <c r="G310" s="54" t="s">
        <v>1294</v>
      </c>
      <c r="H310" s="54" t="s">
        <v>1779</v>
      </c>
    </row>
    <row r="311" spans="1:8" x14ac:dyDescent="0.35">
      <c r="A311" s="54" t="s">
        <v>466</v>
      </c>
      <c r="B311" s="54">
        <v>5844741</v>
      </c>
      <c r="C311" s="54" t="s">
        <v>336</v>
      </c>
      <c r="D311" s="54" t="s">
        <v>343</v>
      </c>
      <c r="E311" s="54" t="s">
        <v>1796</v>
      </c>
      <c r="F311" s="54">
        <v>1</v>
      </c>
      <c r="G311" s="54" t="s">
        <v>1294</v>
      </c>
      <c r="H311" s="54" t="s">
        <v>1779</v>
      </c>
    </row>
    <row r="312" spans="1:8" x14ac:dyDescent="0.35">
      <c r="A312" s="54" t="s">
        <v>460</v>
      </c>
      <c r="B312" s="54">
        <v>4332326</v>
      </c>
      <c r="C312" s="54" t="s">
        <v>23</v>
      </c>
      <c r="D312" s="54" t="s">
        <v>343</v>
      </c>
      <c r="E312" s="54" t="s">
        <v>1797</v>
      </c>
      <c r="F312" s="54">
        <v>1</v>
      </c>
      <c r="G312" s="54" t="s">
        <v>1294</v>
      </c>
      <c r="H312" s="54" t="s">
        <v>1779</v>
      </c>
    </row>
    <row r="313" spans="1:8" x14ac:dyDescent="0.35">
      <c r="A313" s="54" t="s">
        <v>463</v>
      </c>
      <c r="B313" s="54">
        <v>5844279</v>
      </c>
      <c r="C313" s="54" t="s">
        <v>336</v>
      </c>
      <c r="D313" s="54" t="s">
        <v>343</v>
      </c>
      <c r="E313" s="54" t="s">
        <v>1798</v>
      </c>
      <c r="F313" s="54">
        <v>1</v>
      </c>
      <c r="G313" s="54" t="s">
        <v>1294</v>
      </c>
      <c r="H313" s="54" t="s">
        <v>1779</v>
      </c>
    </row>
    <row r="314" spans="1:8" x14ac:dyDescent="0.35">
      <c r="A314" s="54" t="s">
        <v>468</v>
      </c>
      <c r="B314" s="54">
        <v>8083271</v>
      </c>
      <c r="C314" s="54" t="s">
        <v>469</v>
      </c>
      <c r="D314" s="54" t="s">
        <v>343</v>
      </c>
      <c r="E314" s="54" t="s">
        <v>1799</v>
      </c>
      <c r="F314" s="54">
        <v>1</v>
      </c>
      <c r="G314" s="54" t="s">
        <v>1294</v>
      </c>
      <c r="H314" s="54" t="s">
        <v>1779</v>
      </c>
    </row>
    <row r="315" spans="1:8" x14ac:dyDescent="0.35">
      <c r="A315" s="54" t="s">
        <v>458</v>
      </c>
      <c r="B315" s="54">
        <v>586214</v>
      </c>
      <c r="C315" s="54" t="s">
        <v>23</v>
      </c>
      <c r="D315" s="54" t="s">
        <v>459</v>
      </c>
      <c r="E315" s="54" t="s">
        <v>1800</v>
      </c>
      <c r="F315" s="54">
        <v>1</v>
      </c>
      <c r="G315" s="54" t="s">
        <v>1294</v>
      </c>
      <c r="H315" s="54" t="s">
        <v>1779</v>
      </c>
    </row>
    <row r="316" spans="1:8" x14ac:dyDescent="0.35">
      <c r="A316" s="54" t="s">
        <v>691</v>
      </c>
      <c r="B316" s="54">
        <v>7109929</v>
      </c>
      <c r="C316" s="54" t="s">
        <v>692</v>
      </c>
      <c r="D316" s="54" t="s">
        <v>693</v>
      </c>
      <c r="E316" s="54" t="s">
        <v>1775</v>
      </c>
      <c r="F316" s="54">
        <v>5</v>
      </c>
      <c r="G316" s="54" t="s">
        <v>1294</v>
      </c>
      <c r="H316" s="54" t="s">
        <v>1779</v>
      </c>
    </row>
    <row r="317" spans="1:8" x14ac:dyDescent="0.35">
      <c r="A317" s="54" t="s">
        <v>462</v>
      </c>
      <c r="B317" s="54">
        <v>5841333</v>
      </c>
      <c r="C317" s="54" t="s">
        <v>336</v>
      </c>
      <c r="D317" s="54" t="s">
        <v>343</v>
      </c>
      <c r="E317" s="54" t="s">
        <v>1801</v>
      </c>
      <c r="F317" s="54">
        <v>1</v>
      </c>
      <c r="G317" s="54" t="s">
        <v>1294</v>
      </c>
      <c r="H317" s="54" t="s">
        <v>1779</v>
      </c>
    </row>
    <row r="318" spans="1:8" x14ac:dyDescent="0.35">
      <c r="A318" s="54" t="s">
        <v>717</v>
      </c>
      <c r="B318" s="54">
        <v>3952529</v>
      </c>
      <c r="C318" s="54" t="s">
        <v>510</v>
      </c>
      <c r="D318" s="54" t="s">
        <v>14</v>
      </c>
      <c r="E318" s="54" t="s">
        <v>1802</v>
      </c>
      <c r="F318" s="54">
        <v>1</v>
      </c>
      <c r="G318" s="54" t="s">
        <v>1294</v>
      </c>
      <c r="H318" s="54" t="s">
        <v>1779</v>
      </c>
    </row>
    <row r="319" spans="1:8" x14ac:dyDescent="0.35">
      <c r="A319" s="54" t="s">
        <v>716</v>
      </c>
      <c r="B319" s="54">
        <v>1000001035</v>
      </c>
      <c r="C319" s="54" t="s">
        <v>152</v>
      </c>
      <c r="D319" s="54" t="s">
        <v>576</v>
      </c>
      <c r="E319" s="54" t="s">
        <v>1803</v>
      </c>
      <c r="F319" s="54">
        <v>1</v>
      </c>
      <c r="G319" s="54" t="s">
        <v>9</v>
      </c>
      <c r="H319" s="54" t="s">
        <v>1779</v>
      </c>
    </row>
    <row r="320" spans="1:8" x14ac:dyDescent="0.35">
      <c r="A320" s="54"/>
      <c r="B320" s="54"/>
      <c r="C320" s="54"/>
      <c r="D320" s="54"/>
      <c r="E320" s="54"/>
      <c r="F320" s="54"/>
      <c r="G320" s="54"/>
      <c r="H320" s="54"/>
    </row>
    <row r="321" spans="1:8" x14ac:dyDescent="0.35">
      <c r="A321" s="54"/>
      <c r="B321" s="54"/>
      <c r="C321" s="54"/>
      <c r="D321" s="54"/>
      <c r="E321" s="54"/>
      <c r="F321" s="54"/>
      <c r="G321" s="54"/>
      <c r="H321" s="54"/>
    </row>
    <row r="322" spans="1:8" x14ac:dyDescent="0.35">
      <c r="A322" s="54"/>
      <c r="B322" s="54"/>
      <c r="C322" s="54"/>
      <c r="D322" s="54"/>
      <c r="E322" s="54"/>
      <c r="F322" s="54"/>
      <c r="G322" s="54"/>
      <c r="H322" s="54"/>
    </row>
    <row r="323" spans="1:8" x14ac:dyDescent="0.35">
      <c r="A323" s="54" t="s">
        <v>1804</v>
      </c>
      <c r="B323" s="54">
        <v>577890</v>
      </c>
      <c r="C323" s="54" t="s">
        <v>545</v>
      </c>
      <c r="D323" s="54" t="s">
        <v>1805</v>
      </c>
      <c r="E323" s="54" t="s">
        <v>1806</v>
      </c>
      <c r="F323" s="54">
        <v>1</v>
      </c>
      <c r="G323" s="54" t="s">
        <v>1294</v>
      </c>
      <c r="H323" s="54" t="s">
        <v>1807</v>
      </c>
    </row>
    <row r="324" spans="1:8" x14ac:dyDescent="0.35">
      <c r="A324" s="54" t="s">
        <v>939</v>
      </c>
      <c r="B324" s="54">
        <v>9115601</v>
      </c>
      <c r="C324" s="54" t="s">
        <v>414</v>
      </c>
      <c r="D324" s="54" t="s">
        <v>93</v>
      </c>
      <c r="E324" s="54" t="s">
        <v>1808</v>
      </c>
      <c r="F324" s="54">
        <v>1</v>
      </c>
      <c r="G324" s="54" t="s">
        <v>1294</v>
      </c>
      <c r="H324" s="54" t="s">
        <v>1807</v>
      </c>
    </row>
    <row r="325" spans="1:8" x14ac:dyDescent="0.35">
      <c r="A325" s="54" t="s">
        <v>579</v>
      </c>
      <c r="B325" s="54">
        <v>1995752</v>
      </c>
      <c r="C325" s="54" t="s">
        <v>510</v>
      </c>
      <c r="D325" s="54" t="s">
        <v>580</v>
      </c>
      <c r="E325" s="54" t="s">
        <v>1809</v>
      </c>
      <c r="F325" s="54">
        <v>5</v>
      </c>
      <c r="G325" s="54" t="s">
        <v>1294</v>
      </c>
      <c r="H325" s="54" t="s">
        <v>1807</v>
      </c>
    </row>
    <row r="326" spans="1:8" x14ac:dyDescent="0.35">
      <c r="A326" s="54" t="s">
        <v>673</v>
      </c>
      <c r="B326" s="54">
        <v>4544623</v>
      </c>
      <c r="C326" s="54" t="s">
        <v>510</v>
      </c>
      <c r="D326" s="54" t="s">
        <v>674</v>
      </c>
      <c r="E326" s="54" t="s">
        <v>1810</v>
      </c>
      <c r="F326" s="54">
        <v>1</v>
      </c>
      <c r="G326" s="54" t="s">
        <v>1294</v>
      </c>
      <c r="H326" s="54" t="s">
        <v>1807</v>
      </c>
    </row>
    <row r="327" spans="1:8" x14ac:dyDescent="0.35">
      <c r="A327" s="54" t="s">
        <v>675</v>
      </c>
      <c r="B327" s="54">
        <v>2544146</v>
      </c>
      <c r="C327" s="54" t="s">
        <v>510</v>
      </c>
      <c r="D327" s="54" t="s">
        <v>93</v>
      </c>
      <c r="E327" s="54" t="s">
        <v>1811</v>
      </c>
      <c r="F327" s="54">
        <v>1</v>
      </c>
      <c r="G327" s="54" t="s">
        <v>1294</v>
      </c>
      <c r="H327" s="54" t="s">
        <v>1807</v>
      </c>
    </row>
    <row r="328" spans="1:8" x14ac:dyDescent="0.35">
      <c r="A328" s="54" t="s">
        <v>1343</v>
      </c>
      <c r="B328" s="54" t="s">
        <v>1344</v>
      </c>
      <c r="C328" s="54" t="s">
        <v>1</v>
      </c>
      <c r="D328" s="54" t="s">
        <v>2</v>
      </c>
      <c r="E328" s="54" t="s">
        <v>1297</v>
      </c>
      <c r="F328" s="54" t="s">
        <v>1345</v>
      </c>
      <c r="G328" s="54" t="s">
        <v>1346</v>
      </c>
      <c r="H328" s="54" t="s">
        <v>1347</v>
      </c>
    </row>
    <row r="329" spans="1:8" x14ac:dyDescent="0.35">
      <c r="A329" s="54" t="s">
        <v>585</v>
      </c>
      <c r="B329" s="54">
        <v>2986073</v>
      </c>
      <c r="C329" s="54" t="s">
        <v>497</v>
      </c>
      <c r="D329" s="54" t="s">
        <v>134</v>
      </c>
      <c r="E329" s="54" t="s">
        <v>1812</v>
      </c>
      <c r="F329" s="54">
        <v>1</v>
      </c>
      <c r="G329" s="54" t="s">
        <v>1294</v>
      </c>
      <c r="H329" s="54" t="s">
        <v>1807</v>
      </c>
    </row>
    <row r="330" spans="1:8" x14ac:dyDescent="0.35">
      <c r="A330" s="54" t="s">
        <v>584</v>
      </c>
      <c r="B330" s="54">
        <v>5959226</v>
      </c>
      <c r="C330" s="54" t="s">
        <v>497</v>
      </c>
      <c r="D330" s="54" t="s">
        <v>134</v>
      </c>
      <c r="E330" s="54" t="s">
        <v>1813</v>
      </c>
      <c r="F330" s="54">
        <v>2</v>
      </c>
      <c r="G330" s="54" t="s">
        <v>1294</v>
      </c>
      <c r="H330" s="54" t="s">
        <v>1807</v>
      </c>
    </row>
    <row r="331" spans="1:8" x14ac:dyDescent="0.35">
      <c r="A331" s="54" t="s">
        <v>669</v>
      </c>
      <c r="B331" s="54">
        <v>5972302</v>
      </c>
      <c r="C331" s="54" t="s">
        <v>670</v>
      </c>
      <c r="D331" s="54" t="s">
        <v>671</v>
      </c>
      <c r="E331" s="54" t="s">
        <v>1814</v>
      </c>
      <c r="F331" s="54">
        <v>30</v>
      </c>
      <c r="G331" s="54" t="s">
        <v>1294</v>
      </c>
      <c r="H331" s="54" t="s">
        <v>1807</v>
      </c>
    </row>
    <row r="332" spans="1:8" x14ac:dyDescent="0.35">
      <c r="A332" s="54" t="s">
        <v>682</v>
      </c>
      <c r="B332" s="54">
        <v>6328728</v>
      </c>
      <c r="C332" s="54" t="s">
        <v>79</v>
      </c>
      <c r="D332" s="54" t="s">
        <v>134</v>
      </c>
      <c r="E332" s="54" t="s">
        <v>1815</v>
      </c>
      <c r="F332" s="54">
        <v>1</v>
      </c>
      <c r="G332" s="54" t="s">
        <v>1294</v>
      </c>
      <c r="H332" s="54" t="s">
        <v>1807</v>
      </c>
    </row>
    <row r="333" spans="1:8" x14ac:dyDescent="0.35">
      <c r="A333" s="54" t="s">
        <v>688</v>
      </c>
      <c r="B333" s="54">
        <v>4327771</v>
      </c>
      <c r="C333" s="54" t="s">
        <v>79</v>
      </c>
      <c r="D333" s="54" t="s">
        <v>441</v>
      </c>
      <c r="E333" s="54" t="s">
        <v>1816</v>
      </c>
      <c r="F333" s="54">
        <v>2</v>
      </c>
      <c r="G333" s="54" t="s">
        <v>1294</v>
      </c>
      <c r="H333" s="54" t="s">
        <v>1807</v>
      </c>
    </row>
    <row r="334" spans="1:8" x14ac:dyDescent="0.35">
      <c r="A334" s="54" t="s">
        <v>677</v>
      </c>
      <c r="B334" s="54">
        <v>997148</v>
      </c>
      <c r="C334" s="54" t="s">
        <v>276</v>
      </c>
      <c r="D334" s="54" t="s">
        <v>441</v>
      </c>
      <c r="E334" s="54" t="s">
        <v>1817</v>
      </c>
      <c r="F334" s="54">
        <v>2</v>
      </c>
      <c r="G334" s="54" t="s">
        <v>1294</v>
      </c>
      <c r="H334" s="54" t="s">
        <v>1807</v>
      </c>
    </row>
    <row r="335" spans="1:8" x14ac:dyDescent="0.35">
      <c r="A335" s="54" t="s">
        <v>676</v>
      </c>
      <c r="B335" s="54">
        <v>4328951</v>
      </c>
      <c r="C335" s="54" t="s">
        <v>79</v>
      </c>
      <c r="D335" s="54" t="s">
        <v>134</v>
      </c>
      <c r="E335" s="54" t="s">
        <v>1818</v>
      </c>
      <c r="F335" s="54">
        <v>2</v>
      </c>
      <c r="G335" s="54" t="s">
        <v>1294</v>
      </c>
      <c r="H335" s="54" t="s">
        <v>1807</v>
      </c>
    </row>
    <row r="336" spans="1:8" x14ac:dyDescent="0.35">
      <c r="A336" s="54" t="s">
        <v>681</v>
      </c>
      <c r="B336" s="54">
        <v>993063</v>
      </c>
      <c r="C336" s="54" t="s">
        <v>276</v>
      </c>
      <c r="D336" s="54" t="s">
        <v>441</v>
      </c>
      <c r="E336" s="54" t="s">
        <v>1781</v>
      </c>
      <c r="F336" s="54">
        <v>2</v>
      </c>
      <c r="G336" s="54" t="s">
        <v>1294</v>
      </c>
      <c r="H336" s="54" t="s">
        <v>1807</v>
      </c>
    </row>
    <row r="337" spans="1:8" x14ac:dyDescent="0.35">
      <c r="A337" s="54" t="s">
        <v>684</v>
      </c>
      <c r="B337" s="54">
        <v>7328040</v>
      </c>
      <c r="C337" s="54" t="s">
        <v>79</v>
      </c>
      <c r="D337" s="54" t="s">
        <v>441</v>
      </c>
      <c r="E337" s="54" t="s">
        <v>1819</v>
      </c>
      <c r="F337" s="54">
        <v>2</v>
      </c>
      <c r="G337" s="54" t="s">
        <v>1294</v>
      </c>
      <c r="H337" s="54" t="s">
        <v>1807</v>
      </c>
    </row>
    <row r="338" spans="1:8" x14ac:dyDescent="0.35">
      <c r="A338" s="54" t="s">
        <v>683</v>
      </c>
      <c r="B338" s="54">
        <v>7633613</v>
      </c>
      <c r="C338" s="54" t="s">
        <v>336</v>
      </c>
      <c r="D338" s="54" t="s">
        <v>109</v>
      </c>
      <c r="E338" s="54" t="s">
        <v>1820</v>
      </c>
      <c r="F338" s="54">
        <v>1</v>
      </c>
      <c r="G338" s="54" t="s">
        <v>1294</v>
      </c>
      <c r="H338" s="54" t="s">
        <v>1807</v>
      </c>
    </row>
    <row r="339" spans="1:8" x14ac:dyDescent="0.35">
      <c r="A339" s="54" t="s">
        <v>686</v>
      </c>
      <c r="B339" s="54">
        <v>997627</v>
      </c>
      <c r="C339" s="54" t="s">
        <v>276</v>
      </c>
      <c r="D339" s="54" t="s">
        <v>441</v>
      </c>
      <c r="E339" s="54" t="s">
        <v>1821</v>
      </c>
      <c r="F339" s="54">
        <v>2</v>
      </c>
      <c r="G339" s="54" t="s">
        <v>1294</v>
      </c>
      <c r="H339" s="54" t="s">
        <v>1807</v>
      </c>
    </row>
    <row r="340" spans="1:8" x14ac:dyDescent="0.35">
      <c r="A340" s="54" t="s">
        <v>685</v>
      </c>
      <c r="B340" s="54">
        <v>8900615</v>
      </c>
      <c r="C340" s="54" t="s">
        <v>79</v>
      </c>
      <c r="D340" s="54" t="s">
        <v>134</v>
      </c>
      <c r="E340" s="54" t="s">
        <v>1822</v>
      </c>
      <c r="F340" s="54">
        <v>2</v>
      </c>
      <c r="G340" s="54" t="s">
        <v>1294</v>
      </c>
      <c r="H340" s="54" t="s">
        <v>1807</v>
      </c>
    </row>
    <row r="341" spans="1:8" x14ac:dyDescent="0.35">
      <c r="A341" s="54" t="s">
        <v>689</v>
      </c>
      <c r="B341" s="54">
        <v>8900623</v>
      </c>
      <c r="C341" s="54" t="s">
        <v>79</v>
      </c>
      <c r="D341" s="54" t="s">
        <v>134</v>
      </c>
      <c r="E341" s="54" t="s">
        <v>1823</v>
      </c>
      <c r="F341" s="54">
        <v>2</v>
      </c>
      <c r="G341" s="54" t="s">
        <v>1294</v>
      </c>
      <c r="H341" s="54" t="s">
        <v>1807</v>
      </c>
    </row>
    <row r="342" spans="1:8" x14ac:dyDescent="0.35">
      <c r="A342" s="54" t="s">
        <v>668</v>
      </c>
      <c r="B342" s="54">
        <v>6328678</v>
      </c>
      <c r="C342" s="54" t="s">
        <v>79</v>
      </c>
      <c r="D342" s="54" t="s">
        <v>134</v>
      </c>
      <c r="E342" s="54" t="s">
        <v>1824</v>
      </c>
      <c r="F342" s="54">
        <v>2</v>
      </c>
      <c r="G342" s="54" t="s">
        <v>1294</v>
      </c>
      <c r="H342" s="54" t="s">
        <v>1807</v>
      </c>
    </row>
    <row r="343" spans="1:8" x14ac:dyDescent="0.35">
      <c r="A343" s="54" t="s">
        <v>687</v>
      </c>
      <c r="B343" s="54">
        <v>2328805</v>
      </c>
      <c r="C343" s="54" t="s">
        <v>79</v>
      </c>
      <c r="D343" s="54" t="s">
        <v>441</v>
      </c>
      <c r="E343" s="54" t="s">
        <v>1825</v>
      </c>
      <c r="F343" s="54">
        <v>2</v>
      </c>
      <c r="G343" s="54" t="s">
        <v>1294</v>
      </c>
      <c r="H343" s="54" t="s">
        <v>1807</v>
      </c>
    </row>
    <row r="344" spans="1:8" x14ac:dyDescent="0.35">
      <c r="A344" s="54" t="s">
        <v>690</v>
      </c>
      <c r="B344" s="54">
        <v>3327681</v>
      </c>
      <c r="C344" s="54" t="s">
        <v>79</v>
      </c>
      <c r="D344" s="54" t="s">
        <v>441</v>
      </c>
      <c r="E344" s="54" t="s">
        <v>1826</v>
      </c>
      <c r="F344" s="54">
        <v>1</v>
      </c>
      <c r="G344" s="54" t="s">
        <v>1294</v>
      </c>
      <c r="H344" s="54" t="s">
        <v>1807</v>
      </c>
    </row>
    <row r="345" spans="1:8" x14ac:dyDescent="0.35">
      <c r="A345" s="54" t="s">
        <v>672</v>
      </c>
      <c r="B345" s="54">
        <v>6328801</v>
      </c>
      <c r="C345" s="54" t="s">
        <v>79</v>
      </c>
      <c r="D345" s="54" t="s">
        <v>134</v>
      </c>
      <c r="E345" s="54" t="s">
        <v>1827</v>
      </c>
      <c r="F345" s="54">
        <v>2</v>
      </c>
      <c r="G345" s="54" t="s">
        <v>1294</v>
      </c>
      <c r="H345" s="54" t="s">
        <v>1807</v>
      </c>
    </row>
    <row r="346" spans="1:8" x14ac:dyDescent="0.35">
      <c r="A346" s="54" t="s">
        <v>680</v>
      </c>
      <c r="B346" s="54">
        <v>3328671</v>
      </c>
      <c r="C346" s="54" t="s">
        <v>79</v>
      </c>
      <c r="D346" s="54" t="s">
        <v>93</v>
      </c>
      <c r="E346" s="54" t="s">
        <v>1828</v>
      </c>
      <c r="F346" s="54">
        <v>1</v>
      </c>
      <c r="G346" s="54" t="s">
        <v>1294</v>
      </c>
      <c r="H346" s="54" t="s">
        <v>1807</v>
      </c>
    </row>
    <row r="347" spans="1:8" x14ac:dyDescent="0.35">
      <c r="A347" s="54" t="s">
        <v>678</v>
      </c>
      <c r="B347" s="54">
        <v>2744746</v>
      </c>
      <c r="C347" s="54" t="s">
        <v>679</v>
      </c>
      <c r="D347" s="54" t="s">
        <v>93</v>
      </c>
      <c r="E347" s="54" t="s">
        <v>1829</v>
      </c>
      <c r="F347" s="54">
        <v>1</v>
      </c>
      <c r="G347" s="54" t="s">
        <v>1294</v>
      </c>
      <c r="H347" s="54" t="s">
        <v>1807</v>
      </c>
    </row>
    <row r="348" spans="1:8" x14ac:dyDescent="0.35">
      <c r="A348" s="54"/>
      <c r="B348" s="54"/>
      <c r="C348" s="54"/>
      <c r="D348" s="54"/>
      <c r="E348" s="54"/>
      <c r="F348" s="54"/>
      <c r="G348" s="54"/>
      <c r="H348" s="54"/>
    </row>
    <row r="349" spans="1:8" x14ac:dyDescent="0.35">
      <c r="A349" s="54"/>
      <c r="B349" s="54"/>
      <c r="C349" s="54"/>
      <c r="D349" s="54"/>
      <c r="E349" s="54"/>
      <c r="F349" s="54"/>
      <c r="G349" s="54"/>
      <c r="H349" s="54"/>
    </row>
    <row r="350" spans="1:8" x14ac:dyDescent="0.35">
      <c r="A350" s="54"/>
      <c r="B350" s="54"/>
      <c r="C350" s="54"/>
      <c r="D350" s="54"/>
      <c r="E350" s="54"/>
      <c r="F350" s="54"/>
      <c r="G350" s="54"/>
      <c r="H350" s="54"/>
    </row>
    <row r="351" spans="1:8" x14ac:dyDescent="0.35">
      <c r="A351" s="54"/>
      <c r="B351" s="54"/>
      <c r="C351" s="54"/>
      <c r="D351" s="54"/>
      <c r="E351" s="54"/>
      <c r="F351" s="54"/>
      <c r="G351" s="54"/>
      <c r="H351" s="54"/>
    </row>
    <row r="352" spans="1:8" x14ac:dyDescent="0.35">
      <c r="A352" s="54" t="s">
        <v>730</v>
      </c>
      <c r="B352" s="54">
        <v>7330202</v>
      </c>
      <c r="C352" s="54" t="s">
        <v>510</v>
      </c>
      <c r="D352" s="54" t="s">
        <v>731</v>
      </c>
      <c r="E352" s="54" t="s">
        <v>1830</v>
      </c>
      <c r="F352" s="54">
        <v>6</v>
      </c>
      <c r="G352" s="54" t="s">
        <v>1294</v>
      </c>
      <c r="H352" s="54" t="s">
        <v>1831</v>
      </c>
    </row>
    <row r="353" spans="1:8" x14ac:dyDescent="0.35">
      <c r="A353" s="54" t="s">
        <v>737</v>
      </c>
      <c r="B353" s="54">
        <v>3412391</v>
      </c>
      <c r="C353" s="54" t="s">
        <v>276</v>
      </c>
      <c r="D353" s="54" t="s">
        <v>161</v>
      </c>
      <c r="E353" s="54" t="s">
        <v>1832</v>
      </c>
      <c r="F353" s="54">
        <v>4</v>
      </c>
      <c r="G353" s="54" t="s">
        <v>1294</v>
      </c>
      <c r="H353" s="54" t="s">
        <v>1831</v>
      </c>
    </row>
    <row r="354" spans="1:8" x14ac:dyDescent="0.35">
      <c r="A354" s="54" t="s">
        <v>496</v>
      </c>
      <c r="B354" s="54">
        <v>4242137</v>
      </c>
      <c r="C354" s="54" t="s">
        <v>497</v>
      </c>
      <c r="D354" s="54" t="s">
        <v>498</v>
      </c>
      <c r="E354" s="54" t="s">
        <v>1833</v>
      </c>
      <c r="F354" s="54">
        <v>6</v>
      </c>
      <c r="G354" s="54" t="s">
        <v>1294</v>
      </c>
      <c r="H354" s="54" t="s">
        <v>1831</v>
      </c>
    </row>
    <row r="355" spans="1:8" x14ac:dyDescent="0.35">
      <c r="A355" s="54" t="s">
        <v>501</v>
      </c>
      <c r="B355" s="54">
        <v>1807825</v>
      </c>
      <c r="C355" s="54" t="s">
        <v>79</v>
      </c>
      <c r="D355" s="54" t="s">
        <v>161</v>
      </c>
      <c r="E355" s="54" t="s">
        <v>1834</v>
      </c>
      <c r="F355" s="54">
        <v>4</v>
      </c>
      <c r="G355" s="54" t="s">
        <v>1294</v>
      </c>
      <c r="H355" s="54" t="s">
        <v>1831</v>
      </c>
    </row>
    <row r="356" spans="1:8" x14ac:dyDescent="0.35">
      <c r="A356" s="54" t="s">
        <v>736</v>
      </c>
      <c r="B356" s="54">
        <v>4364063</v>
      </c>
      <c r="C356" s="54" t="s">
        <v>336</v>
      </c>
      <c r="D356" s="54" t="s">
        <v>161</v>
      </c>
      <c r="E356" s="54" t="s">
        <v>1835</v>
      </c>
      <c r="F356" s="54">
        <v>4</v>
      </c>
      <c r="G356" s="54" t="s">
        <v>1294</v>
      </c>
      <c r="H356" s="54" t="s">
        <v>1831</v>
      </c>
    </row>
    <row r="357" spans="1:8" x14ac:dyDescent="0.35">
      <c r="A357" s="54" t="s">
        <v>732</v>
      </c>
      <c r="B357" s="54">
        <v>7050115</v>
      </c>
      <c r="C357" s="54" t="s">
        <v>733</v>
      </c>
      <c r="D357" s="54" t="s">
        <v>734</v>
      </c>
      <c r="E357" s="54" t="s">
        <v>1836</v>
      </c>
      <c r="F357" s="54">
        <v>6</v>
      </c>
      <c r="G357" s="54" t="s">
        <v>1294</v>
      </c>
      <c r="H357" s="54" t="s">
        <v>1831</v>
      </c>
    </row>
    <row r="358" spans="1:8" x14ac:dyDescent="0.35">
      <c r="A358" s="54" t="s">
        <v>729</v>
      </c>
      <c r="B358" s="54">
        <v>42192</v>
      </c>
      <c r="C358" s="54" t="s">
        <v>635</v>
      </c>
      <c r="D358" s="54" t="s">
        <v>161</v>
      </c>
      <c r="E358" s="54" t="s">
        <v>1837</v>
      </c>
      <c r="F358" s="54">
        <v>4</v>
      </c>
      <c r="G358" s="54" t="s">
        <v>1294</v>
      </c>
      <c r="H358" s="54" t="s">
        <v>1831</v>
      </c>
    </row>
    <row r="359" spans="1:8" x14ac:dyDescent="0.35">
      <c r="A359" s="54" t="s">
        <v>743</v>
      </c>
      <c r="B359" s="54">
        <v>7111693</v>
      </c>
      <c r="C359" s="54" t="s">
        <v>741</v>
      </c>
      <c r="D359" s="54" t="s">
        <v>511</v>
      </c>
      <c r="E359" s="54" t="s">
        <v>1838</v>
      </c>
      <c r="F359" s="54">
        <v>12</v>
      </c>
      <c r="G359" s="54" t="s">
        <v>1294</v>
      </c>
      <c r="H359" s="54" t="s">
        <v>1831</v>
      </c>
    </row>
    <row r="360" spans="1:8" x14ac:dyDescent="0.35">
      <c r="A360" s="54" t="s">
        <v>766</v>
      </c>
      <c r="B360" s="54">
        <v>2003986</v>
      </c>
      <c r="C360" s="54" t="s">
        <v>767</v>
      </c>
      <c r="D360" s="54" t="s">
        <v>768</v>
      </c>
      <c r="E360" s="54" t="s">
        <v>1839</v>
      </c>
      <c r="F360" s="54">
        <v>12</v>
      </c>
      <c r="G360" s="54" t="s">
        <v>1294</v>
      </c>
      <c r="H360" s="54" t="s">
        <v>1831</v>
      </c>
    </row>
    <row r="361" spans="1:8" x14ac:dyDescent="0.35">
      <c r="A361" s="54" t="s">
        <v>751</v>
      </c>
      <c r="B361" s="54">
        <v>9147257</v>
      </c>
      <c r="C361" s="54" t="s">
        <v>752</v>
      </c>
      <c r="D361" s="54" t="s">
        <v>753</v>
      </c>
      <c r="E361" s="54" t="s">
        <v>1840</v>
      </c>
      <c r="F361" s="54">
        <v>12</v>
      </c>
      <c r="G361" s="54" t="s">
        <v>1294</v>
      </c>
      <c r="H361" s="54" t="s">
        <v>1831</v>
      </c>
    </row>
    <row r="362" spans="1:8" x14ac:dyDescent="0.35">
      <c r="A362" s="54" t="s">
        <v>764</v>
      </c>
      <c r="B362" s="54">
        <v>9003732</v>
      </c>
      <c r="C362" s="54" t="s">
        <v>724</v>
      </c>
      <c r="D362" s="54" t="s">
        <v>765</v>
      </c>
      <c r="E362" s="54" t="s">
        <v>1841</v>
      </c>
      <c r="F362" s="54">
        <v>24</v>
      </c>
      <c r="G362" s="54" t="s">
        <v>1294</v>
      </c>
      <c r="H362" s="54" t="s">
        <v>1831</v>
      </c>
    </row>
    <row r="363" spans="1:8" x14ac:dyDescent="0.35">
      <c r="A363" s="54" t="s">
        <v>751</v>
      </c>
      <c r="B363" s="54">
        <v>7003932</v>
      </c>
      <c r="C363" s="54" t="s">
        <v>754</v>
      </c>
      <c r="D363" s="54" t="s">
        <v>753</v>
      </c>
      <c r="E363" s="54" t="s">
        <v>1842</v>
      </c>
      <c r="F363" s="54">
        <v>12</v>
      </c>
      <c r="G363" s="54" t="s">
        <v>1294</v>
      </c>
      <c r="H363" s="54" t="s">
        <v>1831</v>
      </c>
    </row>
    <row r="364" spans="1:8" x14ac:dyDescent="0.35">
      <c r="A364" s="54" t="s">
        <v>726</v>
      </c>
      <c r="B364" s="54">
        <v>9263021</v>
      </c>
      <c r="C364" s="54" t="s">
        <v>724</v>
      </c>
      <c r="D364" s="54" t="s">
        <v>725</v>
      </c>
      <c r="E364" s="54" t="s">
        <v>1843</v>
      </c>
      <c r="F364" s="54">
        <v>2</v>
      </c>
      <c r="G364" s="54" t="s">
        <v>1294</v>
      </c>
      <c r="H364" s="54" t="s">
        <v>1831</v>
      </c>
    </row>
    <row r="365" spans="1:8" x14ac:dyDescent="0.35">
      <c r="A365" s="54" t="s">
        <v>735</v>
      </c>
      <c r="B365" s="54">
        <v>4218103</v>
      </c>
      <c r="C365" s="54" t="s">
        <v>724</v>
      </c>
      <c r="D365" s="54" t="s">
        <v>725</v>
      </c>
      <c r="E365" s="54" t="s">
        <v>1844</v>
      </c>
      <c r="F365" s="54">
        <v>2</v>
      </c>
      <c r="G365" s="54" t="s">
        <v>1294</v>
      </c>
      <c r="H365" s="54" t="s">
        <v>1831</v>
      </c>
    </row>
    <row r="366" spans="1:8" x14ac:dyDescent="0.35">
      <c r="A366" s="54" t="s">
        <v>723</v>
      </c>
      <c r="B366" s="54">
        <v>4198719</v>
      </c>
      <c r="C366" s="54" t="s">
        <v>724</v>
      </c>
      <c r="D366" s="54" t="s">
        <v>725</v>
      </c>
      <c r="E366" s="54" t="s">
        <v>1845</v>
      </c>
      <c r="F366" s="54">
        <v>2</v>
      </c>
      <c r="G366" s="54" t="s">
        <v>1294</v>
      </c>
      <c r="H366" s="54" t="s">
        <v>1831</v>
      </c>
    </row>
    <row r="367" spans="1:8" x14ac:dyDescent="0.35">
      <c r="A367" s="54" t="s">
        <v>950</v>
      </c>
      <c r="B367" s="54">
        <v>426213</v>
      </c>
      <c r="C367" s="54" t="s">
        <v>11</v>
      </c>
      <c r="D367" s="54" t="s">
        <v>951</v>
      </c>
      <c r="E367" s="54" t="s">
        <v>1846</v>
      </c>
      <c r="F367" s="54">
        <v>1</v>
      </c>
      <c r="G367" s="54" t="s">
        <v>1294</v>
      </c>
      <c r="H367" s="54" t="s">
        <v>1831</v>
      </c>
    </row>
    <row r="368" spans="1:8" x14ac:dyDescent="0.35">
      <c r="A368" s="54" t="s">
        <v>720</v>
      </c>
      <c r="B368" s="54">
        <v>1000001008</v>
      </c>
      <c r="C368" s="54" t="s">
        <v>721</v>
      </c>
      <c r="D368" s="54" t="s">
        <v>722</v>
      </c>
      <c r="E368" s="54" t="s">
        <v>1847</v>
      </c>
      <c r="F368" s="54">
        <v>4</v>
      </c>
      <c r="G368" s="54" t="s">
        <v>1294</v>
      </c>
      <c r="H368" s="54" t="s">
        <v>1831</v>
      </c>
    </row>
    <row r="369" spans="1:8" x14ac:dyDescent="0.35">
      <c r="A369" s="54" t="s">
        <v>502</v>
      </c>
      <c r="B369" s="54">
        <v>3884582</v>
      </c>
      <c r="C369" s="54" t="s">
        <v>503</v>
      </c>
      <c r="D369" s="54" t="s">
        <v>161</v>
      </c>
      <c r="E369" s="54" t="s">
        <v>1848</v>
      </c>
      <c r="F369" s="54">
        <v>4</v>
      </c>
      <c r="G369" s="54" t="s">
        <v>1294</v>
      </c>
      <c r="H369" s="54" t="s">
        <v>1831</v>
      </c>
    </row>
    <row r="370" spans="1:8" x14ac:dyDescent="0.35">
      <c r="A370" s="54"/>
      <c r="B370" s="54"/>
      <c r="C370" s="54"/>
      <c r="D370" s="54"/>
      <c r="E370" s="54"/>
      <c r="F370" s="54"/>
      <c r="G370" s="54"/>
      <c r="H370" s="54"/>
    </row>
    <row r="371" spans="1:8" x14ac:dyDescent="0.35">
      <c r="A371" s="54"/>
      <c r="B371" s="54"/>
      <c r="C371" s="54"/>
      <c r="D371" s="54"/>
      <c r="E371" s="54"/>
      <c r="F371" s="54"/>
      <c r="G371" s="54"/>
      <c r="H371" s="54"/>
    </row>
    <row r="372" spans="1:8" x14ac:dyDescent="0.35">
      <c r="A372" s="54"/>
      <c r="B372" s="54"/>
      <c r="C372" s="54"/>
      <c r="D372" s="54"/>
      <c r="E372" s="54"/>
      <c r="F372" s="54"/>
      <c r="G372" s="54"/>
      <c r="H372" s="54"/>
    </row>
    <row r="373" spans="1:8" x14ac:dyDescent="0.35">
      <c r="A373" s="54" t="s">
        <v>1849</v>
      </c>
      <c r="B373" s="54">
        <v>1000000187</v>
      </c>
      <c r="C373" s="54" t="s">
        <v>917</v>
      </c>
      <c r="D373" s="54" t="s">
        <v>1850</v>
      </c>
      <c r="E373" s="54" t="s">
        <v>1851</v>
      </c>
      <c r="F373" s="54">
        <v>20</v>
      </c>
      <c r="G373" s="54" t="s">
        <v>1294</v>
      </c>
      <c r="H373" s="54" t="s">
        <v>1852</v>
      </c>
    </row>
    <row r="374" spans="1:8" x14ac:dyDescent="0.35">
      <c r="A374" s="54" t="s">
        <v>1853</v>
      </c>
      <c r="B374" s="54">
        <v>1000000188</v>
      </c>
      <c r="C374" s="54" t="s">
        <v>917</v>
      </c>
      <c r="D374" s="54" t="s">
        <v>1850</v>
      </c>
      <c r="E374" s="54" t="s">
        <v>1854</v>
      </c>
      <c r="F374" s="54">
        <v>20</v>
      </c>
      <c r="G374" s="54" t="s">
        <v>1294</v>
      </c>
      <c r="H374" s="54" t="s">
        <v>1852</v>
      </c>
    </row>
    <row r="375" spans="1:8" x14ac:dyDescent="0.35">
      <c r="A375" s="54" t="s">
        <v>1343</v>
      </c>
      <c r="B375" s="54" t="s">
        <v>1344</v>
      </c>
      <c r="C375" s="54" t="s">
        <v>1</v>
      </c>
      <c r="D375" s="54" t="s">
        <v>2</v>
      </c>
      <c r="E375" s="54" t="s">
        <v>1297</v>
      </c>
      <c r="F375" s="54" t="s">
        <v>1345</v>
      </c>
      <c r="G375" s="54" t="s">
        <v>1346</v>
      </c>
      <c r="H375" s="54" t="s">
        <v>1347</v>
      </c>
    </row>
    <row r="376" spans="1:8" x14ac:dyDescent="0.35">
      <c r="A376" s="54" t="s">
        <v>1855</v>
      </c>
      <c r="B376" s="54">
        <v>1000000189</v>
      </c>
      <c r="C376" s="54" t="s">
        <v>917</v>
      </c>
      <c r="D376" s="54" t="s">
        <v>1856</v>
      </c>
      <c r="E376" s="54" t="s">
        <v>1857</v>
      </c>
      <c r="F376" s="54">
        <v>12</v>
      </c>
      <c r="G376" s="54" t="s">
        <v>1294</v>
      </c>
      <c r="H376" s="54" t="s">
        <v>1852</v>
      </c>
    </row>
    <row r="377" spans="1:8" x14ac:dyDescent="0.35">
      <c r="A377" s="54" t="s">
        <v>1858</v>
      </c>
      <c r="B377" s="54">
        <v>1000000190</v>
      </c>
      <c r="C377" s="54" t="s">
        <v>917</v>
      </c>
      <c r="D377" s="54" t="s">
        <v>1859</v>
      </c>
      <c r="E377" s="54" t="s">
        <v>1860</v>
      </c>
      <c r="F377" s="54">
        <v>15</v>
      </c>
      <c r="G377" s="54" t="s">
        <v>1294</v>
      </c>
      <c r="H377" s="54" t="s">
        <v>1852</v>
      </c>
    </row>
    <row r="378" spans="1:8" x14ac:dyDescent="0.35">
      <c r="A378" s="54"/>
      <c r="B378" s="54"/>
      <c r="C378" s="54"/>
      <c r="D378" s="54"/>
      <c r="E378" s="54"/>
      <c r="F378" s="54"/>
      <c r="G378" s="54"/>
      <c r="H378" s="54"/>
    </row>
    <row r="379" spans="1:8" x14ac:dyDescent="0.35">
      <c r="A379" s="54"/>
      <c r="B379" s="54"/>
      <c r="C379" s="54"/>
      <c r="D379" s="54"/>
      <c r="E379" s="54"/>
      <c r="F379" s="54"/>
      <c r="G379" s="54"/>
      <c r="H379" s="54"/>
    </row>
    <row r="380" spans="1:8" x14ac:dyDescent="0.35">
      <c r="A380" s="54" t="s">
        <v>1861</v>
      </c>
      <c r="B380" s="54">
        <v>1000000327</v>
      </c>
      <c r="C380" s="54" t="s">
        <v>917</v>
      </c>
      <c r="D380" s="54" t="s">
        <v>1862</v>
      </c>
      <c r="E380" s="54" t="s">
        <v>1863</v>
      </c>
      <c r="F380" s="54">
        <v>1</v>
      </c>
      <c r="G380" s="54" t="s">
        <v>1294</v>
      </c>
      <c r="H380" s="54" t="s">
        <v>1864</v>
      </c>
    </row>
    <row r="381" spans="1:8" x14ac:dyDescent="0.35">
      <c r="A381" s="54" t="s">
        <v>1865</v>
      </c>
      <c r="B381" s="54">
        <v>1000000332</v>
      </c>
      <c r="C381" s="54" t="s">
        <v>917</v>
      </c>
      <c r="D381" s="54" t="s">
        <v>1862</v>
      </c>
      <c r="E381" s="54" t="s">
        <v>1863</v>
      </c>
      <c r="F381" s="54">
        <v>1</v>
      </c>
      <c r="G381" s="54" t="s">
        <v>1294</v>
      </c>
      <c r="H381" s="54" t="s">
        <v>1864</v>
      </c>
    </row>
    <row r="382" spans="1:8" x14ac:dyDescent="0.35">
      <c r="A382" s="54" t="s">
        <v>1866</v>
      </c>
      <c r="B382" s="54">
        <v>1000000330</v>
      </c>
      <c r="C382" s="54" t="s">
        <v>917</v>
      </c>
      <c r="D382" s="54" t="s">
        <v>1862</v>
      </c>
      <c r="E382" s="54" t="s">
        <v>1867</v>
      </c>
      <c r="F382" s="54">
        <v>1</v>
      </c>
      <c r="G382" s="54" t="s">
        <v>1294</v>
      </c>
      <c r="H382" s="54" t="s">
        <v>1864</v>
      </c>
    </row>
    <row r="383" spans="1:8" x14ac:dyDescent="0.35">
      <c r="A383" s="54" t="s">
        <v>1868</v>
      </c>
      <c r="B383" s="54">
        <v>1000000326</v>
      </c>
      <c r="C383" s="54" t="s">
        <v>917</v>
      </c>
      <c r="D383" s="54" t="s">
        <v>1862</v>
      </c>
      <c r="E383" s="54" t="s">
        <v>1863</v>
      </c>
      <c r="F383" s="54">
        <v>1</v>
      </c>
      <c r="G383" s="54" t="s">
        <v>1294</v>
      </c>
      <c r="H383" s="54" t="s">
        <v>1864</v>
      </c>
    </row>
    <row r="384" spans="1:8" x14ac:dyDescent="0.35">
      <c r="A384" s="54" t="s">
        <v>1869</v>
      </c>
      <c r="B384" s="54">
        <v>1000000328</v>
      </c>
      <c r="C384" s="54" t="s">
        <v>917</v>
      </c>
      <c r="D384" s="54" t="s">
        <v>1862</v>
      </c>
      <c r="E384" s="54" t="s">
        <v>1863</v>
      </c>
      <c r="F384" s="54">
        <v>1</v>
      </c>
      <c r="G384" s="54" t="s">
        <v>1294</v>
      </c>
      <c r="H384" s="54" t="s">
        <v>1864</v>
      </c>
    </row>
    <row r="385" spans="1:8" x14ac:dyDescent="0.35">
      <c r="A385" s="54" t="s">
        <v>1870</v>
      </c>
      <c r="B385" s="54">
        <v>1000000331</v>
      </c>
      <c r="C385" s="54" t="s">
        <v>917</v>
      </c>
      <c r="D385" s="54" t="s">
        <v>1862</v>
      </c>
      <c r="E385" s="54" t="s">
        <v>1863</v>
      </c>
      <c r="F385" s="54">
        <v>1</v>
      </c>
      <c r="G385" s="54" t="s">
        <v>1294</v>
      </c>
      <c r="H385" s="54" t="s">
        <v>1864</v>
      </c>
    </row>
    <row r="386" spans="1:8" x14ac:dyDescent="0.35">
      <c r="A386" s="54" t="s">
        <v>1871</v>
      </c>
      <c r="B386" s="54">
        <v>1000000329</v>
      </c>
      <c r="C386" s="54" t="s">
        <v>917</v>
      </c>
      <c r="D386" s="54" t="s">
        <v>1862</v>
      </c>
      <c r="E386" s="54" t="s">
        <v>1863</v>
      </c>
      <c r="F386" s="54">
        <v>1</v>
      </c>
      <c r="G386" s="54" t="s">
        <v>1294</v>
      </c>
      <c r="H386" s="54" t="s">
        <v>1864</v>
      </c>
    </row>
    <row r="387" spans="1:8" x14ac:dyDescent="0.35">
      <c r="A387" s="54" t="s">
        <v>1872</v>
      </c>
      <c r="B387" s="54">
        <v>1000000298</v>
      </c>
      <c r="C387" s="54" t="s">
        <v>917</v>
      </c>
      <c r="D387" s="54" t="s">
        <v>1873</v>
      </c>
      <c r="E387" s="54" t="s">
        <v>1874</v>
      </c>
      <c r="F387" s="54">
        <v>6</v>
      </c>
      <c r="G387" s="54" t="s">
        <v>1294</v>
      </c>
      <c r="H387" s="54" t="s">
        <v>1864</v>
      </c>
    </row>
    <row r="388" spans="1:8" x14ac:dyDescent="0.35">
      <c r="A388" s="54" t="s">
        <v>1875</v>
      </c>
      <c r="B388" s="54">
        <v>1000000333</v>
      </c>
      <c r="C388" s="54" t="s">
        <v>917</v>
      </c>
      <c r="D388" s="54" t="s">
        <v>1862</v>
      </c>
      <c r="E388" s="54" t="s">
        <v>1876</v>
      </c>
      <c r="F388" s="54">
        <v>1</v>
      </c>
      <c r="G388" s="54" t="s">
        <v>1294</v>
      </c>
      <c r="H388" s="54" t="s">
        <v>1864</v>
      </c>
    </row>
    <row r="389" spans="1:8" x14ac:dyDescent="0.35">
      <c r="A389" s="54" t="s">
        <v>1877</v>
      </c>
      <c r="B389" s="54">
        <v>1000000334</v>
      </c>
      <c r="C389" s="54" t="s">
        <v>917</v>
      </c>
      <c r="D389" s="54" t="s">
        <v>1862</v>
      </c>
      <c r="E389" s="54" t="s">
        <v>1876</v>
      </c>
      <c r="F389" s="54">
        <v>1</v>
      </c>
      <c r="G389" s="54" t="s">
        <v>1294</v>
      </c>
      <c r="H389" s="54" t="s">
        <v>1864</v>
      </c>
    </row>
    <row r="390" spans="1:8" x14ac:dyDescent="0.35">
      <c r="A390" s="54" t="s">
        <v>1878</v>
      </c>
      <c r="B390" s="54">
        <v>1000000317</v>
      </c>
      <c r="C390" s="54" t="s">
        <v>917</v>
      </c>
      <c r="D390" s="54" t="s">
        <v>1879</v>
      </c>
      <c r="E390" s="54" t="s">
        <v>1863</v>
      </c>
      <c r="F390" s="54">
        <v>1</v>
      </c>
      <c r="G390" s="54" t="s">
        <v>1294</v>
      </c>
      <c r="H390" s="54" t="s">
        <v>1864</v>
      </c>
    </row>
    <row r="391" spans="1:8" x14ac:dyDescent="0.35">
      <c r="A391" s="54" t="s">
        <v>1880</v>
      </c>
      <c r="B391" s="54">
        <v>1000000617</v>
      </c>
      <c r="C391" s="54" t="s">
        <v>917</v>
      </c>
      <c r="D391" s="54" t="s">
        <v>1881</v>
      </c>
      <c r="E391" s="54" t="s">
        <v>1882</v>
      </c>
      <c r="F391" s="54">
        <v>1</v>
      </c>
      <c r="G391" s="54" t="s">
        <v>1294</v>
      </c>
      <c r="H391" s="54" t="s">
        <v>1864</v>
      </c>
    </row>
    <row r="392" spans="1:8" x14ac:dyDescent="0.35">
      <c r="A392" s="54" t="s">
        <v>1883</v>
      </c>
      <c r="B392" s="54">
        <v>1184928</v>
      </c>
      <c r="C392" s="54" t="s">
        <v>1884</v>
      </c>
      <c r="D392" s="54" t="s">
        <v>1885</v>
      </c>
      <c r="E392" s="54" t="s">
        <v>1886</v>
      </c>
      <c r="F392" s="54">
        <v>24</v>
      </c>
      <c r="G392" s="54" t="s">
        <v>1294</v>
      </c>
      <c r="H392" s="54" t="s">
        <v>1864</v>
      </c>
    </row>
    <row r="393" spans="1:8" x14ac:dyDescent="0.35">
      <c r="A393" s="54"/>
      <c r="B393" s="54"/>
      <c r="C393" s="54"/>
      <c r="D393" s="54"/>
      <c r="E393" s="54"/>
      <c r="F393" s="54"/>
      <c r="G393" s="54"/>
      <c r="H393" s="54"/>
    </row>
    <row r="394" spans="1:8" x14ac:dyDescent="0.35">
      <c r="A394" s="54"/>
      <c r="B394" s="54"/>
      <c r="C394" s="54"/>
      <c r="D394" s="54"/>
      <c r="E394" s="54"/>
      <c r="F394" s="54"/>
      <c r="G394" s="54"/>
      <c r="H394" s="54"/>
    </row>
    <row r="395" spans="1:8" x14ac:dyDescent="0.35">
      <c r="A395" s="54" t="s">
        <v>1887</v>
      </c>
      <c r="B395" s="54">
        <v>1000000197</v>
      </c>
      <c r="C395" s="54" t="s">
        <v>917</v>
      </c>
      <c r="D395" s="54" t="s">
        <v>1888</v>
      </c>
      <c r="E395" s="54" t="s">
        <v>1889</v>
      </c>
      <c r="F395" s="54">
        <v>4</v>
      </c>
      <c r="G395" s="54" t="s">
        <v>1294</v>
      </c>
      <c r="H395" s="54" t="s">
        <v>1890</v>
      </c>
    </row>
    <row r="396" spans="1:8" x14ac:dyDescent="0.35">
      <c r="A396" s="54" t="s">
        <v>1891</v>
      </c>
      <c r="B396" s="54">
        <v>1000000198</v>
      </c>
      <c r="C396" s="54" t="s">
        <v>917</v>
      </c>
      <c r="D396" s="54" t="s">
        <v>1888</v>
      </c>
      <c r="E396" s="54" t="s">
        <v>1892</v>
      </c>
      <c r="F396" s="54">
        <v>4</v>
      </c>
      <c r="G396" s="54" t="s">
        <v>1294</v>
      </c>
      <c r="H396" s="54" t="s">
        <v>1890</v>
      </c>
    </row>
    <row r="397" spans="1:8" x14ac:dyDescent="0.35">
      <c r="A397" s="54" t="s">
        <v>1893</v>
      </c>
      <c r="B397" s="54">
        <v>1000000199</v>
      </c>
      <c r="C397" s="54" t="s">
        <v>917</v>
      </c>
      <c r="D397" s="54" t="s">
        <v>1888</v>
      </c>
      <c r="E397" s="54" t="s">
        <v>1894</v>
      </c>
      <c r="F397" s="54">
        <v>4</v>
      </c>
      <c r="G397" s="54" t="s">
        <v>1294</v>
      </c>
      <c r="H397" s="54" t="s">
        <v>1890</v>
      </c>
    </row>
    <row r="398" spans="1:8" x14ac:dyDescent="0.35">
      <c r="A398" s="54" t="s">
        <v>1895</v>
      </c>
      <c r="B398" s="54">
        <v>1000000200</v>
      </c>
      <c r="C398" s="54" t="s">
        <v>917</v>
      </c>
      <c r="D398" s="54" t="s">
        <v>1888</v>
      </c>
      <c r="E398" s="54" t="s">
        <v>1896</v>
      </c>
      <c r="F398" s="54">
        <v>4</v>
      </c>
      <c r="G398" s="54" t="s">
        <v>1294</v>
      </c>
      <c r="H398" s="54" t="s">
        <v>1890</v>
      </c>
    </row>
    <row r="399" spans="1:8" x14ac:dyDescent="0.35">
      <c r="A399" s="54" t="s">
        <v>1897</v>
      </c>
      <c r="B399" s="54">
        <v>1000000201</v>
      </c>
      <c r="C399" s="54" t="s">
        <v>917</v>
      </c>
      <c r="D399" s="54" t="s">
        <v>1888</v>
      </c>
      <c r="E399" s="54" t="s">
        <v>1898</v>
      </c>
      <c r="F399" s="54">
        <v>4</v>
      </c>
      <c r="G399" s="54" t="s">
        <v>1294</v>
      </c>
      <c r="H399" s="54" t="s">
        <v>1890</v>
      </c>
    </row>
    <row r="400" spans="1:8" x14ac:dyDescent="0.35">
      <c r="A400" s="54" t="s">
        <v>1899</v>
      </c>
      <c r="B400" s="54">
        <v>1000000202</v>
      </c>
      <c r="C400" s="54" t="s">
        <v>917</v>
      </c>
      <c r="D400" s="54" t="s">
        <v>1888</v>
      </c>
      <c r="E400" s="54" t="s">
        <v>1889</v>
      </c>
      <c r="F400" s="54">
        <v>4</v>
      </c>
      <c r="G400" s="54" t="s">
        <v>1294</v>
      </c>
      <c r="H400" s="54" t="s">
        <v>1890</v>
      </c>
    </row>
    <row r="401" spans="1:8" x14ac:dyDescent="0.35">
      <c r="A401" s="54" t="s">
        <v>1900</v>
      </c>
      <c r="B401" s="54">
        <v>1000000203</v>
      </c>
      <c r="C401" s="54" t="s">
        <v>917</v>
      </c>
      <c r="D401" s="54" t="s">
        <v>1888</v>
      </c>
      <c r="E401" s="54" t="s">
        <v>1901</v>
      </c>
      <c r="F401" s="54">
        <v>4</v>
      </c>
      <c r="G401" s="54" t="s">
        <v>1294</v>
      </c>
      <c r="H401" s="54" t="s">
        <v>1890</v>
      </c>
    </row>
    <row r="402" spans="1:8" x14ac:dyDescent="0.35">
      <c r="A402" s="54" t="s">
        <v>1902</v>
      </c>
      <c r="B402" s="54">
        <v>1000000204</v>
      </c>
      <c r="C402" s="54" t="s">
        <v>917</v>
      </c>
      <c r="D402" s="54" t="s">
        <v>1888</v>
      </c>
      <c r="E402" s="54" t="s">
        <v>1903</v>
      </c>
      <c r="F402" s="54">
        <v>4</v>
      </c>
      <c r="G402" s="54" t="s">
        <v>1294</v>
      </c>
      <c r="H402" s="54" t="s">
        <v>1890</v>
      </c>
    </row>
    <row r="403" spans="1:8" x14ac:dyDescent="0.35">
      <c r="A403" s="54" t="s">
        <v>1904</v>
      </c>
      <c r="B403" s="54">
        <v>1000000205</v>
      </c>
      <c r="C403" s="54" t="s">
        <v>917</v>
      </c>
      <c r="D403" s="54" t="s">
        <v>1888</v>
      </c>
      <c r="E403" s="54" t="s">
        <v>1889</v>
      </c>
      <c r="F403" s="54">
        <v>4</v>
      </c>
      <c r="G403" s="54" t="s">
        <v>1294</v>
      </c>
      <c r="H403" s="54" t="s">
        <v>1890</v>
      </c>
    </row>
    <row r="404" spans="1:8" x14ac:dyDescent="0.35">
      <c r="A404" s="54" t="s">
        <v>1905</v>
      </c>
      <c r="B404" s="54">
        <v>1000000206</v>
      </c>
      <c r="C404" s="54" t="s">
        <v>917</v>
      </c>
      <c r="D404" s="54" t="s">
        <v>1888</v>
      </c>
      <c r="E404" s="54" t="s">
        <v>1906</v>
      </c>
      <c r="F404" s="54">
        <v>4</v>
      </c>
      <c r="G404" s="54" t="s">
        <v>1294</v>
      </c>
      <c r="H404" s="54" t="s">
        <v>1890</v>
      </c>
    </row>
    <row r="405" spans="1:8" x14ac:dyDescent="0.35">
      <c r="A405" s="54" t="s">
        <v>1907</v>
      </c>
      <c r="B405" s="54">
        <v>1000000207</v>
      </c>
      <c r="C405" s="54" t="s">
        <v>917</v>
      </c>
      <c r="D405" s="54" t="s">
        <v>1888</v>
      </c>
      <c r="E405" s="54" t="s">
        <v>1908</v>
      </c>
      <c r="F405" s="54">
        <v>4</v>
      </c>
      <c r="G405" s="54" t="s">
        <v>1294</v>
      </c>
      <c r="H405" s="54" t="s">
        <v>1890</v>
      </c>
    </row>
    <row r="406" spans="1:8" x14ac:dyDescent="0.35">
      <c r="A406" s="54" t="s">
        <v>1909</v>
      </c>
      <c r="B406" s="54">
        <v>1000000208</v>
      </c>
      <c r="C406" s="54" t="s">
        <v>917</v>
      </c>
      <c r="D406" s="54" t="s">
        <v>1888</v>
      </c>
      <c r="E406" s="54" t="s">
        <v>1910</v>
      </c>
      <c r="F406" s="54">
        <v>4</v>
      </c>
      <c r="G406" s="54" t="s">
        <v>1294</v>
      </c>
      <c r="H406" s="54" t="s">
        <v>1890</v>
      </c>
    </row>
    <row r="407" spans="1:8" x14ac:dyDescent="0.35">
      <c r="A407" s="54" t="s">
        <v>1911</v>
      </c>
      <c r="B407" s="54">
        <v>1000000209</v>
      </c>
      <c r="C407" s="54" t="s">
        <v>917</v>
      </c>
      <c r="D407" s="54" t="s">
        <v>1888</v>
      </c>
      <c r="E407" s="54" t="s">
        <v>1912</v>
      </c>
      <c r="F407" s="54">
        <v>4</v>
      </c>
      <c r="G407" s="54" t="s">
        <v>1294</v>
      </c>
      <c r="H407" s="54" t="s">
        <v>1890</v>
      </c>
    </row>
    <row r="408" spans="1:8" x14ac:dyDescent="0.35">
      <c r="A408" s="54" t="s">
        <v>1913</v>
      </c>
      <c r="B408" s="54">
        <v>1000000275</v>
      </c>
      <c r="C408" s="54" t="s">
        <v>917</v>
      </c>
      <c r="D408" s="54" t="s">
        <v>1888</v>
      </c>
      <c r="E408" s="54" t="s">
        <v>1914</v>
      </c>
      <c r="F408" s="54">
        <v>4</v>
      </c>
      <c r="G408" s="54" t="s">
        <v>1294</v>
      </c>
      <c r="H408" s="54" t="s">
        <v>1890</v>
      </c>
    </row>
    <row r="409" spans="1:8" x14ac:dyDescent="0.35">
      <c r="A409" s="54" t="s">
        <v>1915</v>
      </c>
      <c r="B409" s="54">
        <v>6952691</v>
      </c>
      <c r="C409" s="54" t="s">
        <v>1916</v>
      </c>
      <c r="D409" s="54" t="s">
        <v>179</v>
      </c>
      <c r="E409" s="54" t="s">
        <v>1917</v>
      </c>
      <c r="F409" s="54">
        <v>6</v>
      </c>
      <c r="G409" s="54" t="s">
        <v>1294</v>
      </c>
      <c r="H409" s="54" t="s">
        <v>1890</v>
      </c>
    </row>
    <row r="410" spans="1:8" x14ac:dyDescent="0.35">
      <c r="A410" s="54" t="s">
        <v>1918</v>
      </c>
      <c r="B410" s="54">
        <v>1000000210</v>
      </c>
      <c r="C410" s="54" t="s">
        <v>917</v>
      </c>
      <c r="D410" s="54" t="s">
        <v>1888</v>
      </c>
      <c r="E410" s="54" t="s">
        <v>1819</v>
      </c>
      <c r="F410" s="54">
        <v>4</v>
      </c>
      <c r="G410" s="54" t="s">
        <v>1294</v>
      </c>
      <c r="H410" s="54" t="s">
        <v>1890</v>
      </c>
    </row>
    <row r="411" spans="1:8" x14ac:dyDescent="0.35">
      <c r="A411" s="54" t="s">
        <v>1919</v>
      </c>
      <c r="B411" s="54">
        <v>1000000212</v>
      </c>
      <c r="C411" s="54" t="s">
        <v>917</v>
      </c>
      <c r="D411" s="54" t="s">
        <v>1920</v>
      </c>
      <c r="E411" s="54" t="s">
        <v>1921</v>
      </c>
      <c r="F411" s="54">
        <v>6</v>
      </c>
      <c r="G411" s="54" t="s">
        <v>1294</v>
      </c>
      <c r="H411" s="54" t="s">
        <v>1890</v>
      </c>
    </row>
    <row r="412" spans="1:8" x14ac:dyDescent="0.35">
      <c r="A412" s="54" t="s">
        <v>1922</v>
      </c>
      <c r="B412" s="54">
        <v>1000000300</v>
      </c>
      <c r="C412" s="54" t="s">
        <v>917</v>
      </c>
      <c r="D412" s="54" t="s">
        <v>260</v>
      </c>
      <c r="E412" s="54" t="s">
        <v>1923</v>
      </c>
      <c r="F412" s="54">
        <v>4</v>
      </c>
      <c r="G412" s="54" t="s">
        <v>1294</v>
      </c>
      <c r="H412" s="54" t="s">
        <v>1890</v>
      </c>
    </row>
    <row r="413" spans="1:8" x14ac:dyDescent="0.35">
      <c r="A413" s="54" t="s">
        <v>1924</v>
      </c>
      <c r="B413" s="54">
        <v>1000000213</v>
      </c>
      <c r="C413" s="54" t="s">
        <v>917</v>
      </c>
      <c r="D413" s="54" t="s">
        <v>1925</v>
      </c>
      <c r="E413" s="54" t="s">
        <v>1926</v>
      </c>
      <c r="F413" s="54">
        <v>6</v>
      </c>
      <c r="G413" s="54" t="s">
        <v>1294</v>
      </c>
      <c r="H413" s="54" t="s">
        <v>1890</v>
      </c>
    </row>
    <row r="414" spans="1:8" x14ac:dyDescent="0.35">
      <c r="A414" s="54" t="s">
        <v>1927</v>
      </c>
      <c r="B414" s="54">
        <v>1000000214</v>
      </c>
      <c r="C414" s="54" t="s">
        <v>917</v>
      </c>
      <c r="D414" s="54" t="s">
        <v>1928</v>
      </c>
      <c r="E414" s="54" t="s">
        <v>1929</v>
      </c>
      <c r="F414" s="54">
        <v>4</v>
      </c>
      <c r="G414" s="54" t="s">
        <v>1294</v>
      </c>
      <c r="H414" s="54" t="s">
        <v>1890</v>
      </c>
    </row>
    <row r="415" spans="1:8" x14ac:dyDescent="0.35">
      <c r="A415" s="54" t="s">
        <v>1930</v>
      </c>
      <c r="B415" s="54">
        <v>1000000215</v>
      </c>
      <c r="C415" s="54" t="s">
        <v>917</v>
      </c>
      <c r="D415" s="54" t="s">
        <v>1928</v>
      </c>
      <c r="E415" s="54" t="s">
        <v>1931</v>
      </c>
      <c r="F415" s="54">
        <v>4</v>
      </c>
      <c r="G415" s="54" t="s">
        <v>1294</v>
      </c>
      <c r="H415" s="54" t="s">
        <v>1890</v>
      </c>
    </row>
    <row r="416" spans="1:8" x14ac:dyDescent="0.35">
      <c r="A416" s="54" t="s">
        <v>1932</v>
      </c>
      <c r="B416" s="54">
        <v>1000000216</v>
      </c>
      <c r="C416" s="54" t="s">
        <v>917</v>
      </c>
      <c r="D416" s="54" t="s">
        <v>1928</v>
      </c>
      <c r="E416" s="54" t="s">
        <v>1929</v>
      </c>
      <c r="F416" s="54">
        <v>4</v>
      </c>
      <c r="G416" s="54" t="s">
        <v>1294</v>
      </c>
      <c r="H416" s="54" t="s">
        <v>1890</v>
      </c>
    </row>
    <row r="417" spans="1:8" x14ac:dyDescent="0.35">
      <c r="A417" s="54" t="s">
        <v>1510</v>
      </c>
      <c r="B417" s="54">
        <v>3205891</v>
      </c>
      <c r="C417" s="54" t="s">
        <v>1933</v>
      </c>
      <c r="D417" s="54" t="s">
        <v>1934</v>
      </c>
      <c r="E417" s="54" t="s">
        <v>1935</v>
      </c>
      <c r="F417" s="54">
        <v>8</v>
      </c>
      <c r="G417" s="54" t="s">
        <v>1294</v>
      </c>
      <c r="H417" s="54" t="s">
        <v>1890</v>
      </c>
    </row>
    <row r="418" spans="1:8" x14ac:dyDescent="0.35">
      <c r="A418" s="54" t="s">
        <v>1936</v>
      </c>
      <c r="B418" s="54">
        <v>1000000217</v>
      </c>
      <c r="C418" s="54" t="s">
        <v>917</v>
      </c>
      <c r="D418" s="54" t="s">
        <v>934</v>
      </c>
      <c r="E418" s="54" t="s">
        <v>1937</v>
      </c>
      <c r="F418" s="54">
        <v>4</v>
      </c>
      <c r="G418" s="54" t="s">
        <v>1294</v>
      </c>
      <c r="H418" s="54" t="s">
        <v>1890</v>
      </c>
    </row>
    <row r="419" spans="1:8" x14ac:dyDescent="0.35">
      <c r="A419" s="54" t="s">
        <v>1938</v>
      </c>
      <c r="B419" s="54">
        <v>1000000256</v>
      </c>
      <c r="C419" s="54" t="s">
        <v>1939</v>
      </c>
      <c r="D419" s="54">
        <v>1</v>
      </c>
      <c r="E419" s="54" t="s">
        <v>1940</v>
      </c>
      <c r="F419" s="54">
        <v>1</v>
      </c>
      <c r="G419" s="54" t="s">
        <v>9</v>
      </c>
      <c r="H419" s="54" t="s">
        <v>1890</v>
      </c>
    </row>
    <row r="420" spans="1:8" x14ac:dyDescent="0.35">
      <c r="A420" s="54" t="s">
        <v>1941</v>
      </c>
      <c r="B420" s="54">
        <v>1000000284</v>
      </c>
      <c r="C420" s="54" t="s">
        <v>917</v>
      </c>
      <c r="D420" s="54" t="s">
        <v>1942</v>
      </c>
      <c r="E420" s="54" t="s">
        <v>1943</v>
      </c>
      <c r="F420" s="54">
        <v>4</v>
      </c>
      <c r="G420" s="54" t="s">
        <v>1294</v>
      </c>
      <c r="H420" s="54" t="s">
        <v>1890</v>
      </c>
    </row>
    <row r="421" spans="1:8" x14ac:dyDescent="0.35">
      <c r="A421" s="54" t="s">
        <v>1944</v>
      </c>
      <c r="B421" s="54">
        <v>1000000285</v>
      </c>
      <c r="C421" s="54" t="s">
        <v>917</v>
      </c>
      <c r="D421" s="54" t="s">
        <v>1945</v>
      </c>
      <c r="E421" s="54" t="s">
        <v>1898</v>
      </c>
      <c r="F421" s="54">
        <v>4</v>
      </c>
      <c r="G421" s="54" t="s">
        <v>1294</v>
      </c>
      <c r="H421" s="54" t="s">
        <v>1890</v>
      </c>
    </row>
    <row r="422" spans="1:8" x14ac:dyDescent="0.35">
      <c r="A422" s="54" t="s">
        <v>1343</v>
      </c>
      <c r="B422" s="54" t="s">
        <v>1344</v>
      </c>
      <c r="C422" s="54" t="s">
        <v>1</v>
      </c>
      <c r="D422" s="54" t="s">
        <v>2</v>
      </c>
      <c r="E422" s="54" t="s">
        <v>1297</v>
      </c>
      <c r="F422" s="54" t="s">
        <v>1345</v>
      </c>
      <c r="G422" s="54" t="s">
        <v>1346</v>
      </c>
      <c r="H422" s="54" t="s">
        <v>1347</v>
      </c>
    </row>
    <row r="423" spans="1:8" x14ac:dyDescent="0.35">
      <c r="A423" s="54" t="s">
        <v>1946</v>
      </c>
      <c r="B423" s="54">
        <v>9835893</v>
      </c>
      <c r="C423" s="54" t="s">
        <v>1933</v>
      </c>
      <c r="D423" s="54" t="s">
        <v>1947</v>
      </c>
      <c r="E423" s="54" t="s">
        <v>1948</v>
      </c>
      <c r="F423" s="54">
        <v>12</v>
      </c>
      <c r="G423" s="54" t="s">
        <v>1294</v>
      </c>
      <c r="H423" s="54" t="s">
        <v>1890</v>
      </c>
    </row>
    <row r="424" spans="1:8" x14ac:dyDescent="0.35">
      <c r="A424" s="54" t="s">
        <v>1949</v>
      </c>
      <c r="B424" s="54">
        <v>1000000629</v>
      </c>
      <c r="C424" s="54" t="s">
        <v>917</v>
      </c>
      <c r="D424" s="54" t="s">
        <v>1950</v>
      </c>
      <c r="E424" s="54" t="s">
        <v>1951</v>
      </c>
      <c r="F424" s="54">
        <v>4</v>
      </c>
      <c r="G424" s="54" t="s">
        <v>1294</v>
      </c>
      <c r="H424" s="54" t="s">
        <v>1890</v>
      </c>
    </row>
    <row r="425" spans="1:8" x14ac:dyDescent="0.35">
      <c r="A425" s="54" t="s">
        <v>1952</v>
      </c>
      <c r="B425" s="54">
        <v>1000000643</v>
      </c>
      <c r="C425" s="54" t="s">
        <v>917</v>
      </c>
      <c r="D425" s="54" t="s">
        <v>1953</v>
      </c>
      <c r="E425" s="54" t="s">
        <v>1954</v>
      </c>
      <c r="F425" s="54">
        <v>4</v>
      </c>
      <c r="G425" s="54" t="s">
        <v>1294</v>
      </c>
      <c r="H425" s="54" t="s">
        <v>1890</v>
      </c>
    </row>
    <row r="426" spans="1:8" x14ac:dyDescent="0.35">
      <c r="A426" s="54" t="s">
        <v>1955</v>
      </c>
      <c r="B426" s="54">
        <v>1000000864</v>
      </c>
      <c r="C426" s="54" t="s">
        <v>917</v>
      </c>
      <c r="D426" s="54" t="s">
        <v>1956</v>
      </c>
      <c r="E426" s="54" t="s">
        <v>1957</v>
      </c>
      <c r="F426" s="54">
        <v>8</v>
      </c>
      <c r="G426" s="54" t="s">
        <v>1294</v>
      </c>
      <c r="H426" s="54" t="s">
        <v>1890</v>
      </c>
    </row>
    <row r="427" spans="1:8" x14ac:dyDescent="0.35">
      <c r="A427" s="54"/>
      <c r="B427" s="54"/>
      <c r="C427" s="54"/>
      <c r="D427" s="54"/>
      <c r="E427" s="54"/>
      <c r="F427" s="54"/>
      <c r="G427" s="54"/>
      <c r="H427" s="54"/>
    </row>
    <row r="428" spans="1:8" x14ac:dyDescent="0.35">
      <c r="A428" s="54"/>
      <c r="B428" s="54"/>
      <c r="C428" s="54"/>
      <c r="D428" s="54"/>
      <c r="E428" s="54"/>
      <c r="F428" s="54"/>
      <c r="G428" s="54"/>
      <c r="H428" s="54"/>
    </row>
    <row r="429" spans="1:8" x14ac:dyDescent="0.35">
      <c r="A429" s="54" t="s">
        <v>1958</v>
      </c>
      <c r="B429" s="54">
        <v>1000000219</v>
      </c>
      <c r="C429" s="54" t="s">
        <v>917</v>
      </c>
      <c r="D429" s="54" t="s">
        <v>1959</v>
      </c>
      <c r="E429" s="54" t="s">
        <v>1960</v>
      </c>
      <c r="F429" s="54">
        <v>1</v>
      </c>
      <c r="G429" s="54" t="s">
        <v>1294</v>
      </c>
      <c r="H429" s="54" t="s">
        <v>1961</v>
      </c>
    </row>
    <row r="430" spans="1:8" x14ac:dyDescent="0.35">
      <c r="A430" s="54" t="s">
        <v>1962</v>
      </c>
      <c r="B430" s="54">
        <v>1000000133</v>
      </c>
      <c r="C430" s="54" t="s">
        <v>917</v>
      </c>
      <c r="D430" s="54" t="s">
        <v>1963</v>
      </c>
      <c r="E430" s="54" t="s">
        <v>1964</v>
      </c>
      <c r="F430" s="54">
        <v>10</v>
      </c>
      <c r="G430" s="54" t="s">
        <v>1294</v>
      </c>
      <c r="H430" s="54" t="s">
        <v>1961</v>
      </c>
    </row>
    <row r="431" spans="1:8" x14ac:dyDescent="0.35">
      <c r="A431" s="54" t="s">
        <v>1965</v>
      </c>
      <c r="B431" s="54">
        <v>1000000177</v>
      </c>
      <c r="C431" s="54" t="s">
        <v>917</v>
      </c>
      <c r="D431" s="54" t="s">
        <v>1966</v>
      </c>
      <c r="E431" s="54" t="s">
        <v>1967</v>
      </c>
      <c r="F431" s="54">
        <v>10</v>
      </c>
      <c r="G431" s="54" t="s">
        <v>1294</v>
      </c>
      <c r="H431" s="54" t="s">
        <v>1961</v>
      </c>
    </row>
    <row r="432" spans="1:8" x14ac:dyDescent="0.35">
      <c r="A432" s="54" t="s">
        <v>1968</v>
      </c>
      <c r="B432" s="54">
        <v>1000000132</v>
      </c>
      <c r="C432" s="54" t="s">
        <v>917</v>
      </c>
      <c r="D432" s="54" t="s">
        <v>1969</v>
      </c>
      <c r="E432" s="54" t="s">
        <v>1970</v>
      </c>
      <c r="F432" s="54">
        <v>20</v>
      </c>
      <c r="G432" s="54" t="s">
        <v>1294</v>
      </c>
      <c r="H432" s="54" t="s">
        <v>1961</v>
      </c>
    </row>
    <row r="433" spans="1:8" x14ac:dyDescent="0.35">
      <c r="A433" s="54" t="s">
        <v>1971</v>
      </c>
      <c r="B433" s="54">
        <v>1000000131</v>
      </c>
      <c r="C433" s="54" t="s">
        <v>917</v>
      </c>
      <c r="D433" s="54" t="s">
        <v>1972</v>
      </c>
      <c r="E433" s="54" t="s">
        <v>1973</v>
      </c>
      <c r="F433" s="54">
        <v>15</v>
      </c>
      <c r="G433" s="54" t="s">
        <v>1294</v>
      </c>
      <c r="H433" s="54" t="s">
        <v>1961</v>
      </c>
    </row>
    <row r="434" spans="1:8" x14ac:dyDescent="0.35">
      <c r="A434" s="54" t="s">
        <v>1915</v>
      </c>
      <c r="B434" s="54">
        <v>6952691</v>
      </c>
      <c r="C434" s="54" t="s">
        <v>1916</v>
      </c>
      <c r="D434" s="54" t="s">
        <v>179</v>
      </c>
      <c r="E434" s="54" t="s">
        <v>1917</v>
      </c>
      <c r="F434" s="54">
        <v>6</v>
      </c>
      <c r="G434" s="54" t="s">
        <v>1294</v>
      </c>
      <c r="H434" s="54" t="s">
        <v>1961</v>
      </c>
    </row>
    <row r="435" spans="1:8" x14ac:dyDescent="0.35">
      <c r="A435" s="54"/>
      <c r="B435" s="54"/>
      <c r="C435" s="54"/>
      <c r="D435" s="54"/>
      <c r="E435" s="54"/>
      <c r="F435" s="54"/>
      <c r="G435" s="54"/>
      <c r="H435" s="54"/>
    </row>
    <row r="436" spans="1:8" x14ac:dyDescent="0.35">
      <c r="A436" s="54"/>
      <c r="B436" s="54"/>
      <c r="C436" s="54"/>
      <c r="D436" s="54"/>
      <c r="E436" s="54"/>
      <c r="F436" s="54"/>
      <c r="G436" s="54"/>
      <c r="H436" s="54"/>
    </row>
    <row r="437" spans="1:8" x14ac:dyDescent="0.35">
      <c r="A437" s="54" t="s">
        <v>1974</v>
      </c>
      <c r="B437" s="54">
        <v>1000000134</v>
      </c>
      <c r="C437" s="54" t="s">
        <v>917</v>
      </c>
      <c r="D437" s="54" t="s">
        <v>1975</v>
      </c>
      <c r="E437" s="54" t="s">
        <v>1976</v>
      </c>
      <c r="F437" s="54">
        <v>25</v>
      </c>
      <c r="G437" s="54" t="s">
        <v>1294</v>
      </c>
      <c r="H437" s="54" t="s">
        <v>1977</v>
      </c>
    </row>
    <row r="438" spans="1:8" x14ac:dyDescent="0.35">
      <c r="A438" s="54" t="s">
        <v>1978</v>
      </c>
      <c r="B438" s="54">
        <v>1000000135</v>
      </c>
      <c r="C438" s="54" t="s">
        <v>917</v>
      </c>
      <c r="D438" s="54" t="s">
        <v>1850</v>
      </c>
      <c r="E438" s="54" t="s">
        <v>1979</v>
      </c>
      <c r="F438" s="54">
        <v>20</v>
      </c>
      <c r="G438" s="54" t="s">
        <v>1294</v>
      </c>
      <c r="H438" s="54" t="s">
        <v>1977</v>
      </c>
    </row>
    <row r="439" spans="1:8" x14ac:dyDescent="0.35">
      <c r="A439" s="54" t="s">
        <v>1980</v>
      </c>
      <c r="B439" s="54">
        <v>1000000176</v>
      </c>
      <c r="C439" s="54" t="s">
        <v>917</v>
      </c>
      <c r="D439" s="54" t="s">
        <v>1966</v>
      </c>
      <c r="E439" s="54" t="s">
        <v>1967</v>
      </c>
      <c r="F439" s="54">
        <v>10</v>
      </c>
      <c r="G439" s="54" t="s">
        <v>1294</v>
      </c>
      <c r="H439" s="54" t="s">
        <v>1977</v>
      </c>
    </row>
    <row r="440" spans="1:8" x14ac:dyDescent="0.35">
      <c r="A440" s="54" t="s">
        <v>1981</v>
      </c>
      <c r="B440" s="54">
        <v>1000000178</v>
      </c>
      <c r="C440" s="54" t="s">
        <v>917</v>
      </c>
      <c r="D440" s="54" t="s">
        <v>1928</v>
      </c>
      <c r="E440" s="54" t="s">
        <v>1982</v>
      </c>
      <c r="F440" s="54">
        <v>4</v>
      </c>
      <c r="G440" s="54" t="s">
        <v>1294</v>
      </c>
      <c r="H440" s="54" t="s">
        <v>1977</v>
      </c>
    </row>
    <row r="441" spans="1:8" x14ac:dyDescent="0.35">
      <c r="A441" s="54" t="s">
        <v>1983</v>
      </c>
      <c r="B441" s="54">
        <v>1000000223</v>
      </c>
      <c r="C441" s="54" t="s">
        <v>917</v>
      </c>
      <c r="D441" s="54" t="s">
        <v>1928</v>
      </c>
      <c r="E441" s="54" t="s">
        <v>1984</v>
      </c>
      <c r="F441" s="54">
        <v>4</v>
      </c>
      <c r="G441" s="54" t="s">
        <v>1294</v>
      </c>
      <c r="H441" s="54" t="s">
        <v>1977</v>
      </c>
    </row>
    <row r="442" spans="1:8" x14ac:dyDescent="0.35">
      <c r="A442" s="54" t="s">
        <v>1985</v>
      </c>
      <c r="B442" s="54">
        <v>1000000224</v>
      </c>
      <c r="C442" s="54" t="s">
        <v>917</v>
      </c>
      <c r="D442" s="54" t="s">
        <v>1986</v>
      </c>
      <c r="E442" s="54" t="s">
        <v>1987</v>
      </c>
      <c r="F442" s="54">
        <v>6</v>
      </c>
      <c r="G442" s="54" t="s">
        <v>1294</v>
      </c>
      <c r="H442" s="54" t="s">
        <v>1977</v>
      </c>
    </row>
    <row r="443" spans="1:8" x14ac:dyDescent="0.35">
      <c r="A443" s="54" t="s">
        <v>1988</v>
      </c>
      <c r="B443" s="54">
        <v>1000000225</v>
      </c>
      <c r="C443" s="54" t="s">
        <v>917</v>
      </c>
      <c r="D443" s="54" t="s">
        <v>1989</v>
      </c>
      <c r="E443" s="54" t="s">
        <v>1990</v>
      </c>
      <c r="F443" s="54">
        <v>4</v>
      </c>
      <c r="G443" s="54" t="s">
        <v>1294</v>
      </c>
      <c r="H443" s="54" t="s">
        <v>1977</v>
      </c>
    </row>
    <row r="444" spans="1:8" x14ac:dyDescent="0.35">
      <c r="A444" s="54" t="s">
        <v>1991</v>
      </c>
      <c r="B444" s="54">
        <v>1000000137</v>
      </c>
      <c r="C444" s="54" t="s">
        <v>917</v>
      </c>
      <c r="D444" s="54" t="s">
        <v>1989</v>
      </c>
      <c r="E444" s="54" t="s">
        <v>1992</v>
      </c>
      <c r="F444" s="54">
        <v>4</v>
      </c>
      <c r="G444" s="54" t="s">
        <v>1294</v>
      </c>
      <c r="H444" s="54" t="s">
        <v>1977</v>
      </c>
    </row>
    <row r="445" spans="1:8" x14ac:dyDescent="0.35">
      <c r="A445" s="54" t="s">
        <v>1993</v>
      </c>
      <c r="B445" s="54">
        <v>1000000276</v>
      </c>
      <c r="C445" s="54" t="s">
        <v>917</v>
      </c>
      <c r="D445" s="54" t="s">
        <v>1928</v>
      </c>
      <c r="E445" s="54" t="s">
        <v>1994</v>
      </c>
      <c r="F445" s="54">
        <v>4</v>
      </c>
      <c r="G445" s="54" t="s">
        <v>1294</v>
      </c>
      <c r="H445" s="54" t="s">
        <v>1977</v>
      </c>
    </row>
    <row r="446" spans="1:8" x14ac:dyDescent="0.35">
      <c r="A446" s="54" t="s">
        <v>1995</v>
      </c>
      <c r="B446" s="54">
        <v>1000000277</v>
      </c>
      <c r="C446" s="54" t="s">
        <v>917</v>
      </c>
      <c r="D446" s="54" t="s">
        <v>1996</v>
      </c>
      <c r="E446" s="54" t="s">
        <v>1997</v>
      </c>
      <c r="F446" s="54">
        <v>24</v>
      </c>
      <c r="G446" s="54" t="s">
        <v>1294</v>
      </c>
      <c r="H446" s="54" t="s">
        <v>1977</v>
      </c>
    </row>
    <row r="447" spans="1:8" x14ac:dyDescent="0.35">
      <c r="A447" s="54" t="s">
        <v>1998</v>
      </c>
      <c r="B447" s="54">
        <v>1000000385</v>
      </c>
      <c r="C447" s="54" t="s">
        <v>917</v>
      </c>
      <c r="D447" s="54" t="s">
        <v>1999</v>
      </c>
      <c r="E447" s="54" t="s">
        <v>2000</v>
      </c>
      <c r="F447" s="54">
        <v>6</v>
      </c>
      <c r="G447" s="54" t="s">
        <v>1294</v>
      </c>
      <c r="H447" s="54" t="s">
        <v>1977</v>
      </c>
    </row>
    <row r="448" spans="1:8" x14ac:dyDescent="0.35">
      <c r="A448" s="54" t="s">
        <v>2001</v>
      </c>
      <c r="B448" s="54">
        <v>3291275</v>
      </c>
      <c r="C448" s="54" t="s">
        <v>1933</v>
      </c>
      <c r="D448" s="54" t="s">
        <v>2002</v>
      </c>
      <c r="E448" s="54" t="s">
        <v>38</v>
      </c>
      <c r="F448" s="54">
        <v>1</v>
      </c>
      <c r="G448" s="54" t="s">
        <v>1294</v>
      </c>
      <c r="H448" s="54" t="s">
        <v>1977</v>
      </c>
    </row>
    <row r="449" spans="1:8" x14ac:dyDescent="0.35">
      <c r="A449" s="54" t="s">
        <v>1941</v>
      </c>
      <c r="B449" s="54">
        <v>1000000644</v>
      </c>
      <c r="C449" s="54" t="s">
        <v>917</v>
      </c>
      <c r="D449" s="54" t="s">
        <v>1888</v>
      </c>
      <c r="E449" s="54" t="s">
        <v>2003</v>
      </c>
      <c r="F449" s="54">
        <v>4</v>
      </c>
      <c r="G449" s="54" t="s">
        <v>1294</v>
      </c>
      <c r="H449" s="54" t="s">
        <v>1977</v>
      </c>
    </row>
    <row r="450" spans="1:8" x14ac:dyDescent="0.35">
      <c r="A450" s="54" t="s">
        <v>2004</v>
      </c>
      <c r="B450" s="54">
        <v>1000000790</v>
      </c>
      <c r="C450" s="54" t="s">
        <v>917</v>
      </c>
      <c r="D450" s="198">
        <v>43556</v>
      </c>
      <c r="E450" s="54" t="s">
        <v>2005</v>
      </c>
      <c r="F450" s="54">
        <v>4</v>
      </c>
      <c r="G450" s="54" t="s">
        <v>1294</v>
      </c>
      <c r="H450" s="54" t="s">
        <v>1977</v>
      </c>
    </row>
    <row r="451" spans="1:8" x14ac:dyDescent="0.35">
      <c r="A451" s="54" t="s">
        <v>2006</v>
      </c>
      <c r="B451" s="54">
        <v>1000000791</v>
      </c>
      <c r="C451" s="54" t="s">
        <v>917</v>
      </c>
      <c r="D451" s="54" t="s">
        <v>152</v>
      </c>
      <c r="E451" s="54" t="s">
        <v>2007</v>
      </c>
      <c r="F451" s="54">
        <v>4</v>
      </c>
      <c r="G451" s="54" t="s">
        <v>1294</v>
      </c>
      <c r="H451" s="54" t="s">
        <v>1977</v>
      </c>
    </row>
    <row r="452" spans="1:8" x14ac:dyDescent="0.35">
      <c r="A452" s="54" t="s">
        <v>2008</v>
      </c>
      <c r="B452" s="54">
        <v>1000000792</v>
      </c>
      <c r="C452" s="54" t="s">
        <v>917</v>
      </c>
      <c r="D452" s="54" t="s">
        <v>2009</v>
      </c>
      <c r="E452" s="54" t="s">
        <v>2010</v>
      </c>
      <c r="F452" s="54">
        <v>4</v>
      </c>
      <c r="G452" s="54" t="s">
        <v>1294</v>
      </c>
      <c r="H452" s="54" t="s">
        <v>1977</v>
      </c>
    </row>
    <row r="453" spans="1:8" x14ac:dyDescent="0.35">
      <c r="A453" s="54" t="s">
        <v>2011</v>
      </c>
      <c r="B453" s="54">
        <v>1000000793</v>
      </c>
      <c r="C453" s="54" t="s">
        <v>917</v>
      </c>
      <c r="D453" s="54" t="s">
        <v>2012</v>
      </c>
      <c r="E453" s="54" t="s">
        <v>2013</v>
      </c>
      <c r="F453" s="54">
        <v>1</v>
      </c>
      <c r="G453" s="54" t="s">
        <v>1294</v>
      </c>
      <c r="H453" s="54" t="s">
        <v>1977</v>
      </c>
    </row>
    <row r="454" spans="1:8" x14ac:dyDescent="0.35">
      <c r="A454" s="54" t="s">
        <v>2014</v>
      </c>
      <c r="B454" s="54">
        <v>1000000794</v>
      </c>
      <c r="C454" s="54" t="s">
        <v>917</v>
      </c>
      <c r="D454" s="54" t="s">
        <v>1989</v>
      </c>
      <c r="E454" s="54" t="s">
        <v>2015</v>
      </c>
      <c r="F454" s="54">
        <v>12</v>
      </c>
      <c r="G454" s="54" t="s">
        <v>1294</v>
      </c>
      <c r="H454" s="54" t="s">
        <v>1977</v>
      </c>
    </row>
    <row r="455" spans="1:8" x14ac:dyDescent="0.35">
      <c r="A455" s="54" t="s">
        <v>2016</v>
      </c>
      <c r="B455" s="54">
        <v>1000000882</v>
      </c>
      <c r="C455" s="54" t="s">
        <v>917</v>
      </c>
      <c r="D455" s="54" t="s">
        <v>1999</v>
      </c>
      <c r="E455" s="54" t="s">
        <v>2017</v>
      </c>
      <c r="F455" s="54">
        <v>6</v>
      </c>
      <c r="G455" s="54" t="s">
        <v>1294</v>
      </c>
      <c r="H455" s="54" t="s">
        <v>1977</v>
      </c>
    </row>
    <row r="456" spans="1:8" x14ac:dyDescent="0.35">
      <c r="A456" s="54" t="s">
        <v>2018</v>
      </c>
      <c r="B456" s="54">
        <v>1000000883</v>
      </c>
      <c r="C456" s="54" t="s">
        <v>917</v>
      </c>
      <c r="D456" s="54" t="s">
        <v>2019</v>
      </c>
      <c r="E456" s="54" t="s">
        <v>2020</v>
      </c>
      <c r="F456" s="54">
        <v>1</v>
      </c>
      <c r="G456" s="54" t="s">
        <v>9</v>
      </c>
      <c r="H456" s="54" t="s">
        <v>1977</v>
      </c>
    </row>
    <row r="457" spans="1:8" x14ac:dyDescent="0.35">
      <c r="A457" s="54" t="s">
        <v>2021</v>
      </c>
      <c r="B457" s="54">
        <v>1000000884</v>
      </c>
      <c r="C457" s="54" t="s">
        <v>917</v>
      </c>
      <c r="D457" s="54" t="s">
        <v>2022</v>
      </c>
      <c r="E457" s="54" t="s">
        <v>2023</v>
      </c>
      <c r="F457" s="54">
        <v>1</v>
      </c>
      <c r="G457" s="54" t="s">
        <v>9</v>
      </c>
      <c r="H457" s="54" t="s">
        <v>1977</v>
      </c>
    </row>
    <row r="458" spans="1:8" x14ac:dyDescent="0.35">
      <c r="A458" s="54" t="s">
        <v>2024</v>
      </c>
      <c r="B458" s="54">
        <v>1000000885</v>
      </c>
      <c r="C458" s="54" t="s">
        <v>917</v>
      </c>
      <c r="D458" s="54" t="s">
        <v>722</v>
      </c>
      <c r="E458" s="54" t="s">
        <v>2025</v>
      </c>
      <c r="F458" s="54">
        <v>12</v>
      </c>
      <c r="G458" s="54" t="s">
        <v>1294</v>
      </c>
      <c r="H458" s="54" t="s">
        <v>1977</v>
      </c>
    </row>
    <row r="459" spans="1:8" x14ac:dyDescent="0.35">
      <c r="A459" s="54" t="s">
        <v>2026</v>
      </c>
      <c r="B459" s="54">
        <v>1000000886</v>
      </c>
      <c r="C459" s="54" t="s">
        <v>917</v>
      </c>
      <c r="D459" s="54" t="s">
        <v>2027</v>
      </c>
      <c r="E459" s="54" t="s">
        <v>1898</v>
      </c>
      <c r="F459" s="54">
        <v>4</v>
      </c>
      <c r="G459" s="54" t="s">
        <v>1294</v>
      </c>
      <c r="H459" s="54" t="s">
        <v>1977</v>
      </c>
    </row>
    <row r="460" spans="1:8" x14ac:dyDescent="0.35">
      <c r="A460" s="54" t="s">
        <v>2028</v>
      </c>
      <c r="B460" s="54">
        <v>1000000956</v>
      </c>
      <c r="C460" s="54" t="s">
        <v>917</v>
      </c>
      <c r="D460" s="54" t="s">
        <v>1928</v>
      </c>
      <c r="E460" s="54" t="s">
        <v>2029</v>
      </c>
      <c r="F460" s="54">
        <v>4</v>
      </c>
      <c r="G460" s="54" t="s">
        <v>1294</v>
      </c>
      <c r="H460" s="54" t="s">
        <v>1977</v>
      </c>
    </row>
    <row r="461" spans="1:8" x14ac:dyDescent="0.35">
      <c r="A461" s="54" t="s">
        <v>2030</v>
      </c>
      <c r="B461" s="54">
        <v>1000000957</v>
      </c>
      <c r="C461" s="54" t="s">
        <v>917</v>
      </c>
      <c r="D461" s="54" t="s">
        <v>2031</v>
      </c>
      <c r="E461" s="54" t="s">
        <v>2032</v>
      </c>
      <c r="F461" s="54">
        <v>4</v>
      </c>
      <c r="G461" s="54" t="s">
        <v>1294</v>
      </c>
      <c r="H461" s="54" t="s">
        <v>1977</v>
      </c>
    </row>
    <row r="462" spans="1:8" x14ac:dyDescent="0.35">
      <c r="A462" s="54" t="s">
        <v>2033</v>
      </c>
      <c r="B462" s="54">
        <v>2901361</v>
      </c>
      <c r="C462" s="54" t="s">
        <v>2034</v>
      </c>
      <c r="D462" s="54" t="s">
        <v>1602</v>
      </c>
      <c r="E462" s="54" t="s">
        <v>2035</v>
      </c>
      <c r="F462" s="54">
        <v>1</v>
      </c>
      <c r="G462" s="54" t="s">
        <v>1294</v>
      </c>
      <c r="H462" s="54" t="s">
        <v>1977</v>
      </c>
    </row>
    <row r="463" spans="1:8" x14ac:dyDescent="0.35">
      <c r="A463" s="54" t="s">
        <v>2036</v>
      </c>
      <c r="B463" s="54">
        <v>1000000967</v>
      </c>
      <c r="C463" s="54" t="s">
        <v>917</v>
      </c>
      <c r="D463" s="54" t="s">
        <v>934</v>
      </c>
      <c r="E463" s="54" t="s">
        <v>2037</v>
      </c>
      <c r="F463" s="54">
        <v>4</v>
      </c>
      <c r="G463" s="54" t="s">
        <v>1294</v>
      </c>
      <c r="H463" s="54" t="s">
        <v>1977</v>
      </c>
    </row>
    <row r="464" spans="1:8" x14ac:dyDescent="0.35">
      <c r="A464" s="54" t="s">
        <v>2038</v>
      </c>
      <c r="B464" s="54">
        <v>1000000968</v>
      </c>
      <c r="C464" s="54" t="s">
        <v>917</v>
      </c>
      <c r="D464" s="54" t="s">
        <v>934</v>
      </c>
      <c r="E464" s="54" t="s">
        <v>1725</v>
      </c>
      <c r="F464" s="54">
        <v>4</v>
      </c>
      <c r="G464" s="54" t="s">
        <v>1294</v>
      </c>
      <c r="H464" s="54" t="s">
        <v>1977</v>
      </c>
    </row>
    <row r="465" spans="1:8" x14ac:dyDescent="0.35">
      <c r="A465" s="54" t="s">
        <v>2039</v>
      </c>
      <c r="B465" s="54">
        <v>1000001001</v>
      </c>
      <c r="C465" s="54" t="s">
        <v>917</v>
      </c>
      <c r="D465" s="54" t="s">
        <v>2040</v>
      </c>
      <c r="E465" s="54" t="s">
        <v>2041</v>
      </c>
      <c r="F465" s="54">
        <v>6</v>
      </c>
      <c r="G465" s="54" t="s">
        <v>1294</v>
      </c>
      <c r="H465" s="54" t="s">
        <v>1977</v>
      </c>
    </row>
    <row r="466" spans="1:8" x14ac:dyDescent="0.35">
      <c r="A466" s="54"/>
      <c r="B466" s="54"/>
      <c r="C466" s="54"/>
      <c r="D466" s="54"/>
      <c r="E466" s="54"/>
      <c r="F466" s="54"/>
      <c r="G466" s="54"/>
      <c r="H466" s="54"/>
    </row>
    <row r="467" spans="1:8" x14ac:dyDescent="0.35">
      <c r="A467" s="54" t="s">
        <v>1343</v>
      </c>
      <c r="B467" s="54" t="s">
        <v>1344</v>
      </c>
      <c r="C467" s="54" t="s">
        <v>1</v>
      </c>
      <c r="D467" s="54" t="s">
        <v>2</v>
      </c>
      <c r="E467" s="54" t="s">
        <v>1297</v>
      </c>
      <c r="F467" s="54" t="s">
        <v>1345</v>
      </c>
      <c r="G467" s="54" t="s">
        <v>1346</v>
      </c>
      <c r="H467" s="54" t="s">
        <v>1347</v>
      </c>
    </row>
    <row r="468" spans="1:8" x14ac:dyDescent="0.35">
      <c r="A468" s="54" t="s">
        <v>2042</v>
      </c>
      <c r="B468" s="54">
        <v>6882658</v>
      </c>
      <c r="C468" s="54" t="s">
        <v>1411</v>
      </c>
      <c r="D468" s="54" t="s">
        <v>2043</v>
      </c>
      <c r="E468" s="54" t="s">
        <v>2044</v>
      </c>
      <c r="F468" s="54">
        <v>4</v>
      </c>
      <c r="G468" s="54" t="s">
        <v>1294</v>
      </c>
      <c r="H468" s="54" t="s">
        <v>2045</v>
      </c>
    </row>
    <row r="469" spans="1:8" x14ac:dyDescent="0.35">
      <c r="A469" s="54" t="s">
        <v>2046</v>
      </c>
      <c r="B469" s="54">
        <v>6882740</v>
      </c>
      <c r="C469" s="54" t="s">
        <v>1411</v>
      </c>
      <c r="D469" s="54" t="s">
        <v>2047</v>
      </c>
      <c r="E469" s="54" t="s">
        <v>2048</v>
      </c>
      <c r="F469" s="54">
        <v>8</v>
      </c>
      <c r="G469" s="54" t="s">
        <v>1294</v>
      </c>
      <c r="H469" s="54" t="s">
        <v>2045</v>
      </c>
    </row>
    <row r="470" spans="1:8" x14ac:dyDescent="0.35">
      <c r="A470" s="54" t="s">
        <v>2049</v>
      </c>
      <c r="B470" s="54">
        <v>8743403</v>
      </c>
      <c r="C470" s="54" t="s">
        <v>1411</v>
      </c>
      <c r="D470" s="54" t="s">
        <v>2050</v>
      </c>
      <c r="E470" s="54" t="s">
        <v>2051</v>
      </c>
      <c r="F470" s="54">
        <v>1</v>
      </c>
      <c r="G470" s="54" t="s">
        <v>1294</v>
      </c>
      <c r="H470" s="54" t="s">
        <v>2045</v>
      </c>
    </row>
    <row r="471" spans="1:8" x14ac:dyDescent="0.35">
      <c r="A471" s="54" t="s">
        <v>2052</v>
      </c>
      <c r="B471" s="54">
        <v>8739955</v>
      </c>
      <c r="C471" s="54" t="s">
        <v>1411</v>
      </c>
      <c r="D471" s="54" t="s">
        <v>2050</v>
      </c>
      <c r="E471" s="54" t="s">
        <v>2053</v>
      </c>
      <c r="F471" s="54">
        <v>1</v>
      </c>
      <c r="G471" s="54" t="s">
        <v>1294</v>
      </c>
      <c r="H471" s="54" t="s">
        <v>2045</v>
      </c>
    </row>
    <row r="472" spans="1:8" x14ac:dyDescent="0.35">
      <c r="A472" s="54" t="s">
        <v>2054</v>
      </c>
      <c r="B472" s="54">
        <v>8739732</v>
      </c>
      <c r="C472" s="54" t="s">
        <v>1411</v>
      </c>
      <c r="D472" s="54" t="s">
        <v>2050</v>
      </c>
      <c r="E472" s="54" t="s">
        <v>2055</v>
      </c>
      <c r="F472" s="54">
        <v>1</v>
      </c>
      <c r="G472" s="54" t="s">
        <v>1294</v>
      </c>
      <c r="H472" s="54" t="s">
        <v>2045</v>
      </c>
    </row>
    <row r="473" spans="1:8" x14ac:dyDescent="0.35">
      <c r="A473" s="54" t="s">
        <v>2056</v>
      </c>
      <c r="B473" s="54">
        <v>6520793</v>
      </c>
      <c r="C473" s="54" t="s">
        <v>2057</v>
      </c>
      <c r="D473" s="54" t="s">
        <v>2058</v>
      </c>
      <c r="E473" s="54" t="s">
        <v>2059</v>
      </c>
      <c r="F473" s="54">
        <v>20</v>
      </c>
      <c r="G473" s="54" t="s">
        <v>1294</v>
      </c>
      <c r="H473" s="54" t="s">
        <v>2045</v>
      </c>
    </row>
    <row r="474" spans="1:8" x14ac:dyDescent="0.35">
      <c r="A474" s="54" t="s">
        <v>2060</v>
      </c>
      <c r="B474" s="54">
        <v>4900742</v>
      </c>
      <c r="C474" s="54" t="s">
        <v>2057</v>
      </c>
      <c r="D474" s="54" t="s">
        <v>2058</v>
      </c>
      <c r="E474" s="54" t="s">
        <v>2061</v>
      </c>
      <c r="F474" s="54">
        <v>20</v>
      </c>
      <c r="G474" s="54" t="s">
        <v>1294</v>
      </c>
      <c r="H474" s="54" t="s">
        <v>2045</v>
      </c>
    </row>
    <row r="475" spans="1:8" x14ac:dyDescent="0.35">
      <c r="A475" s="54"/>
      <c r="B475" s="54"/>
      <c r="C475" s="54"/>
      <c r="D475" s="54"/>
      <c r="E475" s="54"/>
      <c r="F475" s="54"/>
      <c r="G475" s="54"/>
      <c r="H475" s="54"/>
    </row>
    <row r="476" spans="1:8" x14ac:dyDescent="0.35">
      <c r="A476" s="54"/>
      <c r="B476" s="54"/>
      <c r="C476" s="54"/>
      <c r="D476" s="54"/>
      <c r="E476" s="54"/>
      <c r="F476" s="54"/>
      <c r="G476" s="54"/>
      <c r="H476" s="54"/>
    </row>
    <row r="477" spans="1:8" x14ac:dyDescent="0.35">
      <c r="A477" s="54" t="s">
        <v>2062</v>
      </c>
      <c r="B477" s="54">
        <v>5520408</v>
      </c>
      <c r="C477" s="54" t="s">
        <v>2063</v>
      </c>
      <c r="D477" s="54" t="s">
        <v>2043</v>
      </c>
      <c r="E477" s="54" t="s">
        <v>2064</v>
      </c>
      <c r="F477" s="54">
        <v>4</v>
      </c>
      <c r="G477" s="54" t="s">
        <v>1294</v>
      </c>
      <c r="H477" s="54" t="s">
        <v>2065</v>
      </c>
    </row>
    <row r="478" spans="1:8" x14ac:dyDescent="0.35">
      <c r="A478" s="54" t="s">
        <v>2066</v>
      </c>
      <c r="B478" s="54">
        <v>6965487</v>
      </c>
      <c r="C478" s="54" t="s">
        <v>1411</v>
      </c>
      <c r="D478" s="54" t="s">
        <v>2047</v>
      </c>
      <c r="E478" s="54" t="s">
        <v>2067</v>
      </c>
      <c r="F478" s="54">
        <v>8</v>
      </c>
      <c r="G478" s="54" t="s">
        <v>1294</v>
      </c>
      <c r="H478" s="54" t="s">
        <v>2065</v>
      </c>
    </row>
    <row r="479" spans="1:8" x14ac:dyDescent="0.35">
      <c r="A479" s="54" t="s">
        <v>2068</v>
      </c>
      <c r="B479" s="54">
        <v>4883153</v>
      </c>
      <c r="C479" s="54" t="s">
        <v>2069</v>
      </c>
      <c r="D479" s="54" t="s">
        <v>2002</v>
      </c>
      <c r="E479" s="54" t="s">
        <v>2070</v>
      </c>
      <c r="F479" s="54">
        <v>1</v>
      </c>
      <c r="G479" s="54" t="s">
        <v>1294</v>
      </c>
      <c r="H479" s="54" t="s">
        <v>2065</v>
      </c>
    </row>
    <row r="480" spans="1:8" x14ac:dyDescent="0.35">
      <c r="A480" s="54" t="s">
        <v>2071</v>
      </c>
      <c r="B480" s="54">
        <v>4883260</v>
      </c>
      <c r="C480" s="54" t="s">
        <v>2069</v>
      </c>
      <c r="D480" s="54" t="s">
        <v>2002</v>
      </c>
      <c r="E480" s="54" t="s">
        <v>2072</v>
      </c>
      <c r="F480" s="54">
        <v>1</v>
      </c>
      <c r="G480" s="54" t="s">
        <v>1294</v>
      </c>
      <c r="H480" s="54" t="s">
        <v>2065</v>
      </c>
    </row>
    <row r="481" spans="1:8" x14ac:dyDescent="0.35">
      <c r="A481" s="54"/>
      <c r="B481" s="54"/>
      <c r="C481" s="54"/>
      <c r="D481" s="54"/>
      <c r="E481" s="54"/>
      <c r="F481" s="54"/>
      <c r="G481" s="54"/>
      <c r="H481" s="54"/>
    </row>
    <row r="482" spans="1:8" x14ac:dyDescent="0.35">
      <c r="A482" s="54"/>
      <c r="B482" s="54"/>
      <c r="C482" s="54"/>
      <c r="D482" s="54"/>
      <c r="E482" s="54"/>
      <c r="F482" s="54"/>
      <c r="G482" s="54"/>
      <c r="H482" s="54"/>
    </row>
    <row r="483" spans="1:8" x14ac:dyDescent="0.35">
      <c r="A483" s="54" t="s">
        <v>2073</v>
      </c>
      <c r="B483" s="54">
        <v>7005226</v>
      </c>
      <c r="C483" s="54" t="s">
        <v>2057</v>
      </c>
      <c r="D483" s="54" t="s">
        <v>2074</v>
      </c>
      <c r="E483" s="54" t="s">
        <v>2075</v>
      </c>
      <c r="F483" s="54">
        <v>20</v>
      </c>
      <c r="G483" s="54" t="s">
        <v>1294</v>
      </c>
      <c r="H483" s="54" t="s">
        <v>2076</v>
      </c>
    </row>
    <row r="484" spans="1:8" x14ac:dyDescent="0.35">
      <c r="A484" s="54" t="s">
        <v>2077</v>
      </c>
      <c r="B484" s="54">
        <v>2624211</v>
      </c>
      <c r="C484" s="54" t="s">
        <v>2069</v>
      </c>
      <c r="D484" s="54" t="s">
        <v>2002</v>
      </c>
      <c r="E484" s="54" t="s">
        <v>2078</v>
      </c>
      <c r="F484" s="54">
        <v>1</v>
      </c>
      <c r="G484" s="54" t="s">
        <v>1294</v>
      </c>
      <c r="H484" s="54" t="s">
        <v>2076</v>
      </c>
    </row>
    <row r="485" spans="1:8" x14ac:dyDescent="0.35">
      <c r="A485" s="54" t="s">
        <v>2079</v>
      </c>
      <c r="B485" s="54">
        <v>1000000390</v>
      </c>
      <c r="C485" s="54" t="s">
        <v>2080</v>
      </c>
      <c r="D485" s="54" t="s">
        <v>2081</v>
      </c>
      <c r="E485" s="54" t="s">
        <v>2082</v>
      </c>
      <c r="F485" s="54">
        <v>18</v>
      </c>
      <c r="G485" s="54" t="s">
        <v>1294</v>
      </c>
      <c r="H485" s="54" t="s">
        <v>2076</v>
      </c>
    </row>
    <row r="486" spans="1:8" x14ac:dyDescent="0.35">
      <c r="A486" s="54" t="s">
        <v>2083</v>
      </c>
      <c r="B486" s="54">
        <v>1000000393</v>
      </c>
      <c r="C486" s="54" t="s">
        <v>2080</v>
      </c>
      <c r="D486" s="54" t="s">
        <v>2084</v>
      </c>
      <c r="E486" s="54" t="s">
        <v>2085</v>
      </c>
      <c r="F486" s="54">
        <v>12</v>
      </c>
      <c r="G486" s="54" t="s">
        <v>1294</v>
      </c>
      <c r="H486" s="54" t="s">
        <v>2076</v>
      </c>
    </row>
    <row r="487" spans="1:8" x14ac:dyDescent="0.35">
      <c r="A487" s="54" t="s">
        <v>2086</v>
      </c>
      <c r="B487" s="54">
        <v>1000000630</v>
      </c>
      <c r="C487" s="54" t="s">
        <v>2080</v>
      </c>
      <c r="D487" s="54" t="s">
        <v>2087</v>
      </c>
      <c r="E487" s="54" t="s">
        <v>2088</v>
      </c>
      <c r="F487" s="54">
        <v>10</v>
      </c>
      <c r="G487" s="54" t="s">
        <v>1294</v>
      </c>
      <c r="H487" s="54" t="s">
        <v>2076</v>
      </c>
    </row>
    <row r="488" spans="1:8" x14ac:dyDescent="0.35">
      <c r="A488" s="54"/>
      <c r="B488" s="54"/>
      <c r="C488" s="54"/>
      <c r="D488" s="54"/>
      <c r="E488" s="54"/>
      <c r="F488" s="54"/>
      <c r="G488" s="54"/>
      <c r="H488" s="54"/>
    </row>
    <row r="489" spans="1:8" x14ac:dyDescent="0.35">
      <c r="A489" s="54"/>
      <c r="B489" s="54"/>
      <c r="C489" s="54"/>
      <c r="D489" s="54"/>
      <c r="E489" s="54"/>
      <c r="F489" s="54"/>
      <c r="G489" s="54"/>
      <c r="H489" s="54"/>
    </row>
    <row r="490" spans="1:8" x14ac:dyDescent="0.35">
      <c r="A490" s="54" t="s">
        <v>2089</v>
      </c>
      <c r="B490" s="54">
        <v>891846</v>
      </c>
      <c r="C490" s="54" t="s">
        <v>1411</v>
      </c>
      <c r="D490" s="54" t="s">
        <v>2043</v>
      </c>
      <c r="E490" s="54" t="s">
        <v>2090</v>
      </c>
      <c r="F490" s="54">
        <v>4</v>
      </c>
      <c r="G490" s="54" t="s">
        <v>1294</v>
      </c>
      <c r="H490" s="54" t="s">
        <v>2091</v>
      </c>
    </row>
    <row r="491" spans="1:8" x14ac:dyDescent="0.35">
      <c r="A491" s="54" t="s">
        <v>2092</v>
      </c>
      <c r="B491" s="54">
        <v>8666992</v>
      </c>
      <c r="C491" s="54" t="s">
        <v>1411</v>
      </c>
      <c r="D491" s="54" t="s">
        <v>2047</v>
      </c>
      <c r="E491" s="54" t="s">
        <v>2093</v>
      </c>
      <c r="F491" s="54">
        <v>8</v>
      </c>
      <c r="G491" s="54" t="s">
        <v>1294</v>
      </c>
      <c r="H491" s="54" t="s">
        <v>2091</v>
      </c>
    </row>
    <row r="492" spans="1:8" x14ac:dyDescent="0.35">
      <c r="A492" s="54" t="s">
        <v>2094</v>
      </c>
      <c r="B492" s="54">
        <v>2905750</v>
      </c>
      <c r="C492" s="54" t="s">
        <v>2095</v>
      </c>
      <c r="D492" s="54" t="s">
        <v>2096</v>
      </c>
      <c r="E492" s="54" t="s">
        <v>2097</v>
      </c>
      <c r="F492" s="54">
        <v>1</v>
      </c>
      <c r="G492" s="54" t="s">
        <v>1294</v>
      </c>
      <c r="H492" s="54" t="s">
        <v>2091</v>
      </c>
    </row>
    <row r="493" spans="1:8" x14ac:dyDescent="0.35">
      <c r="A493" s="54" t="s">
        <v>2098</v>
      </c>
      <c r="B493" s="54">
        <v>3596053</v>
      </c>
      <c r="C493" s="54" t="s">
        <v>2095</v>
      </c>
      <c r="D493" s="54" t="s">
        <v>2096</v>
      </c>
      <c r="E493" s="54" t="s">
        <v>2099</v>
      </c>
      <c r="F493" s="54">
        <v>1</v>
      </c>
      <c r="G493" s="54" t="s">
        <v>1294</v>
      </c>
      <c r="H493" s="54" t="s">
        <v>2091</v>
      </c>
    </row>
    <row r="494" spans="1:8" x14ac:dyDescent="0.35">
      <c r="A494" s="54" t="s">
        <v>2100</v>
      </c>
      <c r="B494" s="54">
        <v>561266</v>
      </c>
      <c r="C494" s="54" t="s">
        <v>2101</v>
      </c>
      <c r="D494" s="54" t="s">
        <v>2050</v>
      </c>
      <c r="E494" s="54" t="s">
        <v>2102</v>
      </c>
      <c r="F494" s="54">
        <v>1</v>
      </c>
      <c r="G494" s="54" t="s">
        <v>1294</v>
      </c>
      <c r="H494" s="54" t="s">
        <v>2091</v>
      </c>
    </row>
    <row r="495" spans="1:8" x14ac:dyDescent="0.35">
      <c r="A495" s="54" t="s">
        <v>2103</v>
      </c>
      <c r="B495" s="54">
        <v>1575794</v>
      </c>
      <c r="C495" s="54" t="s">
        <v>2104</v>
      </c>
      <c r="D495" s="54" t="s">
        <v>2105</v>
      </c>
      <c r="E495" s="54" t="s">
        <v>2106</v>
      </c>
      <c r="F495" s="54">
        <v>5</v>
      </c>
      <c r="G495" s="54" t="s">
        <v>1294</v>
      </c>
      <c r="H495" s="54" t="s">
        <v>2091</v>
      </c>
    </row>
    <row r="496" spans="1:8" x14ac:dyDescent="0.35">
      <c r="A496" s="54" t="s">
        <v>2107</v>
      </c>
      <c r="B496" s="54">
        <v>1579457</v>
      </c>
      <c r="C496" s="54" t="s">
        <v>2104</v>
      </c>
      <c r="D496" s="54" t="s">
        <v>2108</v>
      </c>
      <c r="E496" s="54" t="s">
        <v>2109</v>
      </c>
      <c r="F496" s="54">
        <v>24</v>
      </c>
      <c r="G496" s="54" t="s">
        <v>1294</v>
      </c>
      <c r="H496" s="54" t="s">
        <v>2091</v>
      </c>
    </row>
    <row r="497" spans="1:8" x14ac:dyDescent="0.35">
      <c r="A497" s="54" t="s">
        <v>2110</v>
      </c>
      <c r="B497" s="54">
        <v>511550</v>
      </c>
      <c r="C497" s="54" t="s">
        <v>1411</v>
      </c>
      <c r="D497" s="54" t="s">
        <v>2111</v>
      </c>
      <c r="E497" s="54" t="s">
        <v>2112</v>
      </c>
      <c r="F497" s="54">
        <v>5</v>
      </c>
      <c r="G497" s="54" t="s">
        <v>1294</v>
      </c>
      <c r="H497" s="54" t="s">
        <v>2091</v>
      </c>
    </row>
    <row r="498" spans="1:8" x14ac:dyDescent="0.35">
      <c r="A498" s="54" t="s">
        <v>2113</v>
      </c>
      <c r="B498" s="54">
        <v>4248019</v>
      </c>
      <c r="C498" s="54" t="s">
        <v>2114</v>
      </c>
      <c r="D498" s="54" t="s">
        <v>2050</v>
      </c>
      <c r="E498" s="54" t="s">
        <v>2115</v>
      </c>
      <c r="F498" s="54">
        <v>1</v>
      </c>
      <c r="G498" s="54" t="s">
        <v>1294</v>
      </c>
      <c r="H498" s="54" t="s">
        <v>2091</v>
      </c>
    </row>
    <row r="499" spans="1:8" x14ac:dyDescent="0.35">
      <c r="A499" s="54" t="s">
        <v>2116</v>
      </c>
      <c r="B499" s="54">
        <v>5182836</v>
      </c>
      <c r="C499" s="54" t="s">
        <v>1411</v>
      </c>
      <c r="D499" s="54" t="s">
        <v>2050</v>
      </c>
      <c r="E499" s="54" t="s">
        <v>15</v>
      </c>
      <c r="F499" s="54">
        <v>1</v>
      </c>
      <c r="G499" s="54" t="s">
        <v>1294</v>
      </c>
      <c r="H499" s="54" t="s">
        <v>2091</v>
      </c>
    </row>
    <row r="500" spans="1:8" x14ac:dyDescent="0.35">
      <c r="A500" s="54"/>
      <c r="B500" s="54"/>
      <c r="C500" s="54"/>
      <c r="D500" s="54"/>
      <c r="E500" s="54"/>
      <c r="F500" s="54"/>
      <c r="G500" s="54"/>
      <c r="H500" s="54"/>
    </row>
    <row r="501" spans="1:8" x14ac:dyDescent="0.35">
      <c r="A501" s="54"/>
      <c r="B501" s="54"/>
      <c r="C501" s="54"/>
      <c r="D501" s="54"/>
      <c r="E501" s="54"/>
      <c r="F501" s="54"/>
      <c r="G501" s="54"/>
      <c r="H501" s="54"/>
    </row>
    <row r="502" spans="1:8" x14ac:dyDescent="0.35">
      <c r="A502" s="54" t="s">
        <v>2117</v>
      </c>
      <c r="B502" s="54">
        <v>6858948</v>
      </c>
      <c r="C502" s="54" t="s">
        <v>1411</v>
      </c>
      <c r="D502" s="54" t="s">
        <v>2118</v>
      </c>
      <c r="E502" s="54" t="s">
        <v>2119</v>
      </c>
      <c r="F502" s="54">
        <v>2</v>
      </c>
      <c r="G502" s="54" t="s">
        <v>1294</v>
      </c>
      <c r="H502" s="54" t="s">
        <v>2120</v>
      </c>
    </row>
    <row r="503" spans="1:8" x14ac:dyDescent="0.35">
      <c r="A503" s="54" t="s">
        <v>2121</v>
      </c>
      <c r="B503" s="54">
        <v>9879214</v>
      </c>
      <c r="C503" s="54" t="s">
        <v>1411</v>
      </c>
      <c r="D503" s="54" t="s">
        <v>1216</v>
      </c>
      <c r="E503" s="54" t="s">
        <v>2122</v>
      </c>
      <c r="F503" s="54" t="s">
        <v>2123</v>
      </c>
      <c r="G503" s="54" t="s">
        <v>2123</v>
      </c>
      <c r="H503" s="54" t="s">
        <v>2120</v>
      </c>
    </row>
    <row r="504" spans="1:8" x14ac:dyDescent="0.35">
      <c r="A504" s="54" t="s">
        <v>2124</v>
      </c>
      <c r="B504" s="54">
        <v>9855842</v>
      </c>
      <c r="C504" s="54" t="s">
        <v>1635</v>
      </c>
      <c r="D504" s="54" t="s">
        <v>2125</v>
      </c>
      <c r="E504" s="54" t="s">
        <v>2126</v>
      </c>
      <c r="F504" s="54">
        <v>10</v>
      </c>
      <c r="G504" s="54" t="s">
        <v>9</v>
      </c>
      <c r="H504" s="54" t="s">
        <v>2120</v>
      </c>
    </row>
    <row r="505" spans="1:8" x14ac:dyDescent="0.35">
      <c r="A505" s="54" t="s">
        <v>2127</v>
      </c>
      <c r="B505" s="54">
        <v>1702950</v>
      </c>
      <c r="C505" s="54" t="s">
        <v>1411</v>
      </c>
      <c r="D505" s="54" t="s">
        <v>925</v>
      </c>
      <c r="E505" s="54" t="s">
        <v>2128</v>
      </c>
      <c r="F505" s="54">
        <v>1</v>
      </c>
      <c r="G505" s="54" t="s">
        <v>1294</v>
      </c>
      <c r="H505" s="54" t="s">
        <v>2120</v>
      </c>
    </row>
    <row r="506" spans="1:8" x14ac:dyDescent="0.35">
      <c r="A506" s="54" t="s">
        <v>2129</v>
      </c>
      <c r="B506" s="54">
        <v>2617405</v>
      </c>
      <c r="C506" s="54" t="s">
        <v>2130</v>
      </c>
      <c r="D506" s="54" t="s">
        <v>2131</v>
      </c>
      <c r="E506" s="54" t="s">
        <v>2132</v>
      </c>
      <c r="F506" s="54">
        <v>1</v>
      </c>
      <c r="G506" s="54" t="s">
        <v>1294</v>
      </c>
      <c r="H506" s="54" t="s">
        <v>2120</v>
      </c>
    </row>
    <row r="507" spans="1:8" x14ac:dyDescent="0.35">
      <c r="A507" s="54" t="s">
        <v>2133</v>
      </c>
      <c r="B507" s="54">
        <v>5328257</v>
      </c>
      <c r="C507" s="54" t="s">
        <v>1411</v>
      </c>
      <c r="D507" s="54" t="s">
        <v>2131</v>
      </c>
      <c r="E507" s="54" t="s">
        <v>2134</v>
      </c>
      <c r="F507" s="54">
        <v>1</v>
      </c>
      <c r="G507" s="54" t="s">
        <v>1294</v>
      </c>
      <c r="H507" s="54" t="s">
        <v>2120</v>
      </c>
    </row>
    <row r="508" spans="1:8" x14ac:dyDescent="0.35">
      <c r="A508" s="54" t="s">
        <v>2135</v>
      </c>
      <c r="B508" s="54">
        <v>1702984</v>
      </c>
      <c r="C508" s="54" t="s">
        <v>1411</v>
      </c>
      <c r="D508" s="54" t="s">
        <v>930</v>
      </c>
      <c r="E508" s="54" t="s">
        <v>2136</v>
      </c>
      <c r="F508" s="54">
        <v>1</v>
      </c>
      <c r="G508" s="54" t="s">
        <v>1294</v>
      </c>
      <c r="H508" s="54" t="s">
        <v>2120</v>
      </c>
    </row>
    <row r="509" spans="1:8" x14ac:dyDescent="0.35">
      <c r="A509" s="54" t="s">
        <v>2137</v>
      </c>
      <c r="B509" s="54">
        <v>9360512</v>
      </c>
      <c r="C509" s="54" t="s">
        <v>1411</v>
      </c>
      <c r="D509" s="54" t="s">
        <v>930</v>
      </c>
      <c r="E509" s="54" t="s">
        <v>2138</v>
      </c>
      <c r="F509" s="54">
        <v>1</v>
      </c>
      <c r="G509" s="54" t="s">
        <v>1294</v>
      </c>
      <c r="H509" s="54" t="s">
        <v>2120</v>
      </c>
    </row>
    <row r="510" spans="1:8" x14ac:dyDescent="0.35">
      <c r="A510" s="54" t="s">
        <v>2139</v>
      </c>
      <c r="B510" s="54">
        <v>9855776</v>
      </c>
      <c r="C510" s="54" t="s">
        <v>1635</v>
      </c>
      <c r="D510" s="54" t="s">
        <v>2140</v>
      </c>
      <c r="E510" s="54" t="s">
        <v>2141</v>
      </c>
      <c r="F510" s="54">
        <v>10</v>
      </c>
      <c r="G510" s="54" t="s">
        <v>1294</v>
      </c>
      <c r="H510" s="54" t="s">
        <v>2120</v>
      </c>
    </row>
    <row r="511" spans="1:8" x14ac:dyDescent="0.35">
      <c r="A511" s="54" t="s">
        <v>2142</v>
      </c>
      <c r="B511" s="54">
        <v>1000000992</v>
      </c>
      <c r="C511" s="54" t="s">
        <v>2080</v>
      </c>
      <c r="D511" s="54" t="s">
        <v>2143</v>
      </c>
      <c r="E511" s="54" t="s">
        <v>2144</v>
      </c>
      <c r="F511" s="54">
        <v>1</v>
      </c>
      <c r="G511" s="54" t="s">
        <v>1294</v>
      </c>
      <c r="H511" s="54" t="s">
        <v>2120</v>
      </c>
    </row>
    <row r="512" spans="1:8" x14ac:dyDescent="0.35">
      <c r="A512" s="54"/>
      <c r="B512" s="54"/>
      <c r="C512" s="54"/>
      <c r="D512" s="54"/>
      <c r="E512" s="54"/>
      <c r="F512" s="54"/>
      <c r="G512" s="54"/>
      <c r="H512" s="54"/>
    </row>
    <row r="513" spans="1:8" x14ac:dyDescent="0.35">
      <c r="A513" s="54"/>
      <c r="B513" s="54"/>
      <c r="C513" s="54"/>
      <c r="D513" s="54"/>
      <c r="E513" s="54"/>
      <c r="F513" s="54"/>
      <c r="G513" s="54"/>
      <c r="H513" s="54"/>
    </row>
    <row r="514" spans="1:8" x14ac:dyDescent="0.35">
      <c r="A514" s="54" t="s">
        <v>1343</v>
      </c>
      <c r="B514" s="54" t="s">
        <v>1344</v>
      </c>
      <c r="C514" s="54" t="s">
        <v>1</v>
      </c>
      <c r="D514" s="54" t="s">
        <v>2</v>
      </c>
      <c r="E514" s="54" t="s">
        <v>1297</v>
      </c>
      <c r="F514" s="54" t="s">
        <v>1345</v>
      </c>
      <c r="G514" s="54" t="s">
        <v>1346</v>
      </c>
      <c r="H514" s="54" t="s">
        <v>1347</v>
      </c>
    </row>
    <row r="515" spans="1:8" x14ac:dyDescent="0.35">
      <c r="A515" s="54"/>
      <c r="B515" s="54"/>
      <c r="C515" s="54"/>
      <c r="D515" s="54"/>
      <c r="E515" s="54"/>
      <c r="F515" s="54"/>
      <c r="G515" s="54"/>
      <c r="H515" s="54"/>
    </row>
    <row r="516" spans="1:8" x14ac:dyDescent="0.35">
      <c r="A516" s="54" t="s">
        <v>2145</v>
      </c>
      <c r="B516" s="54">
        <v>678755</v>
      </c>
      <c r="C516" s="54" t="s">
        <v>2063</v>
      </c>
      <c r="D516" s="54" t="s">
        <v>2146</v>
      </c>
      <c r="E516" s="54" t="s">
        <v>2147</v>
      </c>
      <c r="F516" s="54">
        <v>4</v>
      </c>
      <c r="G516" s="54" t="s">
        <v>1294</v>
      </c>
      <c r="H516" s="54" t="s">
        <v>2148</v>
      </c>
    </row>
    <row r="517" spans="1:8" x14ac:dyDescent="0.35">
      <c r="A517" s="54" t="s">
        <v>2149</v>
      </c>
      <c r="B517" s="54">
        <v>5570064</v>
      </c>
      <c r="C517" s="54" t="s">
        <v>2063</v>
      </c>
      <c r="D517" s="54" t="s">
        <v>2146</v>
      </c>
      <c r="E517" s="54" t="s">
        <v>2150</v>
      </c>
      <c r="F517" s="54">
        <v>4</v>
      </c>
      <c r="G517" s="54" t="s">
        <v>1294</v>
      </c>
      <c r="H517" s="54" t="s">
        <v>2148</v>
      </c>
    </row>
    <row r="518" spans="1:8" x14ac:dyDescent="0.35">
      <c r="A518" s="54" t="s">
        <v>2151</v>
      </c>
      <c r="B518" s="54">
        <v>4813481</v>
      </c>
      <c r="C518" s="54" t="s">
        <v>2130</v>
      </c>
      <c r="D518" s="54" t="s">
        <v>2131</v>
      </c>
      <c r="E518" s="54" t="s">
        <v>2152</v>
      </c>
      <c r="F518" s="54">
        <v>1</v>
      </c>
      <c r="G518" s="54" t="s">
        <v>1294</v>
      </c>
      <c r="H518" s="54" t="s">
        <v>2148</v>
      </c>
    </row>
    <row r="519" spans="1:8" x14ac:dyDescent="0.35">
      <c r="A519" s="54" t="s">
        <v>2153</v>
      </c>
      <c r="B519" s="54">
        <v>4574232</v>
      </c>
      <c r="C519" s="54" t="s">
        <v>2130</v>
      </c>
      <c r="D519" s="54" t="s">
        <v>2131</v>
      </c>
      <c r="E519" s="54" t="s">
        <v>2154</v>
      </c>
      <c r="F519" s="54">
        <v>1</v>
      </c>
      <c r="G519" s="54" t="s">
        <v>1294</v>
      </c>
      <c r="H519" s="54" t="s">
        <v>2148</v>
      </c>
    </row>
    <row r="520" spans="1:8" x14ac:dyDescent="0.35">
      <c r="A520" s="54" t="s">
        <v>2155</v>
      </c>
      <c r="B520" s="54">
        <v>9125240</v>
      </c>
      <c r="C520" s="54" t="s">
        <v>1411</v>
      </c>
      <c r="D520" s="54" t="s">
        <v>930</v>
      </c>
      <c r="E520" s="54" t="s">
        <v>2156</v>
      </c>
      <c r="F520" s="54">
        <v>1</v>
      </c>
      <c r="G520" s="54" t="s">
        <v>1294</v>
      </c>
      <c r="H520" s="54" t="s">
        <v>2148</v>
      </c>
    </row>
    <row r="521" spans="1:8" x14ac:dyDescent="0.35">
      <c r="A521" s="54" t="s">
        <v>2157</v>
      </c>
      <c r="B521" s="54">
        <v>1703198</v>
      </c>
      <c r="C521" s="54" t="s">
        <v>1411</v>
      </c>
      <c r="D521" s="54" t="s">
        <v>2158</v>
      </c>
      <c r="E521" s="54" t="s">
        <v>2159</v>
      </c>
      <c r="F521" s="54">
        <v>1</v>
      </c>
      <c r="G521" s="54" t="s">
        <v>1294</v>
      </c>
      <c r="H521" s="54" t="s">
        <v>2148</v>
      </c>
    </row>
    <row r="522" spans="1:8" x14ac:dyDescent="0.35">
      <c r="A522" s="54" t="s">
        <v>2160</v>
      </c>
      <c r="B522" s="54">
        <v>7821499</v>
      </c>
      <c r="C522" s="54" t="s">
        <v>1411</v>
      </c>
      <c r="D522" s="54" t="s">
        <v>2161</v>
      </c>
      <c r="E522" s="54" t="s">
        <v>2162</v>
      </c>
      <c r="F522" s="54">
        <v>4</v>
      </c>
      <c r="G522" s="54" t="s">
        <v>1294</v>
      </c>
      <c r="H522" s="54" t="s">
        <v>2148</v>
      </c>
    </row>
    <row r="523" spans="1:8" x14ac:dyDescent="0.35">
      <c r="A523" s="54" t="s">
        <v>2163</v>
      </c>
      <c r="B523" s="54">
        <v>6808851</v>
      </c>
      <c r="C523" s="54" t="s">
        <v>1411</v>
      </c>
      <c r="D523" s="54" t="s">
        <v>2161</v>
      </c>
      <c r="E523" s="54" t="s">
        <v>2164</v>
      </c>
      <c r="F523" s="54">
        <v>4</v>
      </c>
      <c r="G523" s="54" t="s">
        <v>1294</v>
      </c>
      <c r="H523" s="54" t="s">
        <v>2148</v>
      </c>
    </row>
    <row r="524" spans="1:8" x14ac:dyDescent="0.35">
      <c r="A524" s="54" t="s">
        <v>2165</v>
      </c>
      <c r="B524" s="54">
        <v>6906218</v>
      </c>
      <c r="C524" s="54" t="s">
        <v>1354</v>
      </c>
      <c r="D524" s="54" t="s">
        <v>2002</v>
      </c>
      <c r="E524" s="54" t="s">
        <v>2166</v>
      </c>
      <c r="F524" s="54">
        <v>2</v>
      </c>
      <c r="G524" s="54" t="s">
        <v>1294</v>
      </c>
      <c r="H524" s="54" t="s">
        <v>2148</v>
      </c>
    </row>
    <row r="525" spans="1:8" x14ac:dyDescent="0.35">
      <c r="A525" s="54" t="s">
        <v>2167</v>
      </c>
      <c r="B525" s="54">
        <v>4813259</v>
      </c>
      <c r="C525" s="54" t="s">
        <v>2130</v>
      </c>
      <c r="D525" s="54" t="s">
        <v>2131</v>
      </c>
      <c r="E525" s="54" t="s">
        <v>2168</v>
      </c>
      <c r="F525" s="54">
        <v>1</v>
      </c>
      <c r="G525" s="54" t="s">
        <v>1294</v>
      </c>
      <c r="H525" s="54" t="s">
        <v>2148</v>
      </c>
    </row>
    <row r="526" spans="1:8" x14ac:dyDescent="0.35">
      <c r="A526" s="54" t="s">
        <v>2169</v>
      </c>
      <c r="B526" s="54">
        <v>1000001004</v>
      </c>
      <c r="C526" s="54" t="s">
        <v>2063</v>
      </c>
      <c r="D526" s="54" t="s">
        <v>2170</v>
      </c>
      <c r="E526" s="54" t="s">
        <v>2171</v>
      </c>
      <c r="F526" s="54">
        <v>4</v>
      </c>
      <c r="G526" s="54" t="s">
        <v>1294</v>
      </c>
      <c r="H526" s="54" t="s">
        <v>2148</v>
      </c>
    </row>
    <row r="527" spans="1:8" x14ac:dyDescent="0.35">
      <c r="A527" s="54" t="s">
        <v>2172</v>
      </c>
      <c r="B527" s="54">
        <v>1000001005</v>
      </c>
      <c r="C527" s="54" t="s">
        <v>2063</v>
      </c>
      <c r="D527" s="54" t="s">
        <v>2170</v>
      </c>
      <c r="E527" s="54" t="s">
        <v>2173</v>
      </c>
      <c r="F527" s="54">
        <v>4</v>
      </c>
      <c r="G527" s="54" t="s">
        <v>1294</v>
      </c>
      <c r="H527" s="54" t="s">
        <v>2148</v>
      </c>
    </row>
    <row r="528" spans="1:8" x14ac:dyDescent="0.35">
      <c r="A528" s="54"/>
      <c r="B528" s="54"/>
      <c r="C528" s="54"/>
      <c r="D528" s="54"/>
      <c r="E528" s="54"/>
      <c r="F528" s="54"/>
      <c r="G528" s="54"/>
      <c r="H528" s="54"/>
    </row>
    <row r="529" spans="1:8" x14ac:dyDescent="0.35">
      <c r="A529" s="54"/>
      <c r="B529" s="54"/>
      <c r="C529" s="54"/>
      <c r="D529" s="54"/>
      <c r="E529" s="54"/>
      <c r="F529" s="54"/>
      <c r="G529" s="54"/>
      <c r="H529" s="54"/>
    </row>
    <row r="530" spans="1:8" x14ac:dyDescent="0.35">
      <c r="A530" s="54" t="s">
        <v>2174</v>
      </c>
      <c r="B530" s="54">
        <v>6656441</v>
      </c>
      <c r="C530" s="54" t="s">
        <v>2063</v>
      </c>
      <c r="D530" s="54" t="s">
        <v>2175</v>
      </c>
      <c r="E530" s="54" t="s">
        <v>2176</v>
      </c>
      <c r="F530" s="54">
        <v>4</v>
      </c>
      <c r="G530" s="54" t="s">
        <v>1294</v>
      </c>
      <c r="H530" s="54" t="s">
        <v>2177</v>
      </c>
    </row>
    <row r="531" spans="1:8" x14ac:dyDescent="0.35">
      <c r="A531" s="54" t="s">
        <v>2178</v>
      </c>
      <c r="B531" s="54">
        <v>1000000801</v>
      </c>
      <c r="C531" s="54" t="s">
        <v>152</v>
      </c>
      <c r="D531" s="54" t="s">
        <v>2179</v>
      </c>
      <c r="E531" s="54" t="s">
        <v>2180</v>
      </c>
      <c r="F531" s="54">
        <v>10</v>
      </c>
      <c r="G531" s="54" t="s">
        <v>1294</v>
      </c>
      <c r="H531" s="54" t="s">
        <v>2177</v>
      </c>
    </row>
    <row r="532" spans="1:8" x14ac:dyDescent="0.35">
      <c r="A532" s="54" t="s">
        <v>2181</v>
      </c>
      <c r="B532" s="54">
        <v>7807969</v>
      </c>
      <c r="C532" s="54" t="s">
        <v>2182</v>
      </c>
      <c r="D532" s="54" t="s">
        <v>2183</v>
      </c>
      <c r="E532" s="54" t="s">
        <v>2184</v>
      </c>
      <c r="F532" s="54">
        <v>10</v>
      </c>
      <c r="G532" s="54" t="s">
        <v>1294</v>
      </c>
      <c r="H532" s="54" t="s">
        <v>2177</v>
      </c>
    </row>
    <row r="533" spans="1:8" x14ac:dyDescent="0.35">
      <c r="A533" s="54" t="s">
        <v>2185</v>
      </c>
      <c r="B533" s="54">
        <v>7807993</v>
      </c>
      <c r="C533" s="54" t="s">
        <v>2182</v>
      </c>
      <c r="D533" s="54" t="s">
        <v>2183</v>
      </c>
      <c r="E533" s="54" t="s">
        <v>2186</v>
      </c>
      <c r="F533" s="54">
        <v>10</v>
      </c>
      <c r="G533" s="54" t="s">
        <v>1294</v>
      </c>
      <c r="H533" s="54" t="s">
        <v>2177</v>
      </c>
    </row>
    <row r="534" spans="1:8" x14ac:dyDescent="0.35">
      <c r="A534" s="54" t="s">
        <v>2187</v>
      </c>
      <c r="B534" s="54">
        <v>2966521</v>
      </c>
      <c r="C534" s="54" t="s">
        <v>2188</v>
      </c>
      <c r="D534" s="54" t="s">
        <v>2183</v>
      </c>
      <c r="E534" s="54" t="s">
        <v>2189</v>
      </c>
      <c r="F534" s="54">
        <v>10</v>
      </c>
      <c r="G534" s="54" t="s">
        <v>1294</v>
      </c>
      <c r="H534" s="54" t="s">
        <v>2177</v>
      </c>
    </row>
    <row r="535" spans="1:8" x14ac:dyDescent="0.35">
      <c r="A535" s="54" t="s">
        <v>2190</v>
      </c>
      <c r="B535" s="54">
        <v>6969661</v>
      </c>
      <c r="C535" s="54" t="s">
        <v>1411</v>
      </c>
      <c r="D535" s="54" t="s">
        <v>2183</v>
      </c>
      <c r="E535" s="54" t="s">
        <v>2191</v>
      </c>
      <c r="F535" s="54">
        <v>10</v>
      </c>
      <c r="G535" s="54" t="s">
        <v>1294</v>
      </c>
      <c r="H535" s="54" t="s">
        <v>2177</v>
      </c>
    </row>
    <row r="536" spans="1:8" x14ac:dyDescent="0.35">
      <c r="A536" s="54" t="s">
        <v>2192</v>
      </c>
      <c r="B536" s="54">
        <v>6969703</v>
      </c>
      <c r="C536" s="54" t="s">
        <v>1411</v>
      </c>
      <c r="D536" s="54" t="s">
        <v>2183</v>
      </c>
      <c r="E536" s="54" t="s">
        <v>2193</v>
      </c>
      <c r="F536" s="54">
        <v>10</v>
      </c>
      <c r="G536" s="54" t="s">
        <v>1294</v>
      </c>
      <c r="H536" s="54" t="s">
        <v>2177</v>
      </c>
    </row>
    <row r="537" spans="1:8" x14ac:dyDescent="0.35">
      <c r="A537" s="54" t="s">
        <v>2194</v>
      </c>
      <c r="B537" s="54">
        <v>6969729</v>
      </c>
      <c r="C537" s="54" t="s">
        <v>1411</v>
      </c>
      <c r="D537" s="54" t="s">
        <v>2183</v>
      </c>
      <c r="E537" s="54" t="s">
        <v>2193</v>
      </c>
      <c r="F537" s="54">
        <v>10</v>
      </c>
      <c r="G537" s="54" t="s">
        <v>1294</v>
      </c>
      <c r="H537" s="54" t="s">
        <v>2177</v>
      </c>
    </row>
    <row r="538" spans="1:8" x14ac:dyDescent="0.35">
      <c r="A538" s="54" t="s">
        <v>2195</v>
      </c>
      <c r="B538" s="54">
        <v>6969752</v>
      </c>
      <c r="C538" s="54" t="s">
        <v>1411</v>
      </c>
      <c r="D538" s="54" t="s">
        <v>2183</v>
      </c>
      <c r="E538" s="54" t="s">
        <v>2196</v>
      </c>
      <c r="F538" s="54">
        <v>10</v>
      </c>
      <c r="G538" s="54" t="s">
        <v>1294</v>
      </c>
      <c r="H538" s="54" t="s">
        <v>2177</v>
      </c>
    </row>
    <row r="539" spans="1:8" x14ac:dyDescent="0.35">
      <c r="A539" s="54" t="s">
        <v>2197</v>
      </c>
      <c r="B539" s="54">
        <v>1974195</v>
      </c>
      <c r="C539" s="54" t="s">
        <v>2198</v>
      </c>
      <c r="D539" s="54" t="s">
        <v>930</v>
      </c>
      <c r="E539" s="54" t="s">
        <v>2199</v>
      </c>
      <c r="F539" s="54">
        <v>1</v>
      </c>
      <c r="G539" s="54" t="s">
        <v>1294</v>
      </c>
      <c r="H539" s="54" t="s">
        <v>2177</v>
      </c>
    </row>
    <row r="540" spans="1:8" x14ac:dyDescent="0.35">
      <c r="A540" s="54" t="s">
        <v>2200</v>
      </c>
      <c r="B540" s="54">
        <v>3959723</v>
      </c>
      <c r="C540" s="54" t="s">
        <v>2198</v>
      </c>
      <c r="D540" s="54" t="s">
        <v>2201</v>
      </c>
      <c r="E540" s="54" t="s">
        <v>2202</v>
      </c>
      <c r="F540" s="54">
        <v>1</v>
      </c>
      <c r="G540" s="54" t="s">
        <v>1294</v>
      </c>
      <c r="H540" s="54" t="s">
        <v>2177</v>
      </c>
    </row>
    <row r="541" spans="1:8" x14ac:dyDescent="0.35">
      <c r="A541" s="54" t="s">
        <v>2203</v>
      </c>
      <c r="B541" s="54">
        <v>3786746</v>
      </c>
      <c r="C541" s="54" t="s">
        <v>2198</v>
      </c>
      <c r="D541" s="54" t="s">
        <v>930</v>
      </c>
      <c r="E541" s="54" t="s">
        <v>2204</v>
      </c>
      <c r="F541" s="54">
        <v>1</v>
      </c>
      <c r="G541" s="54" t="s">
        <v>1294</v>
      </c>
      <c r="H541" s="54" t="s">
        <v>2177</v>
      </c>
    </row>
    <row r="542" spans="1:8" x14ac:dyDescent="0.35">
      <c r="A542" s="54" t="s">
        <v>2205</v>
      </c>
      <c r="B542" s="54">
        <v>1973890</v>
      </c>
      <c r="C542" s="54" t="s">
        <v>2198</v>
      </c>
      <c r="D542" s="54" t="s">
        <v>330</v>
      </c>
      <c r="E542" s="54" t="s">
        <v>2206</v>
      </c>
      <c r="F542" s="54">
        <v>1</v>
      </c>
      <c r="G542" s="54" t="s">
        <v>1294</v>
      </c>
      <c r="H542" s="54" t="s">
        <v>2177</v>
      </c>
    </row>
    <row r="543" spans="1:8" x14ac:dyDescent="0.35">
      <c r="A543" s="54" t="s">
        <v>2207</v>
      </c>
      <c r="B543" s="54">
        <v>3627551</v>
      </c>
      <c r="C543" s="54" t="s">
        <v>2198</v>
      </c>
      <c r="D543" s="54" t="s">
        <v>330</v>
      </c>
      <c r="E543" s="54" t="s">
        <v>2208</v>
      </c>
      <c r="F543" s="54">
        <v>1</v>
      </c>
      <c r="G543" s="54" t="s">
        <v>1294</v>
      </c>
      <c r="H543" s="54" t="s">
        <v>2177</v>
      </c>
    </row>
    <row r="544" spans="1:8" x14ac:dyDescent="0.35">
      <c r="A544" s="54" t="s">
        <v>2209</v>
      </c>
      <c r="B544" s="54">
        <v>6851612</v>
      </c>
      <c r="C544" s="54" t="s">
        <v>2198</v>
      </c>
      <c r="D544" s="54" t="s">
        <v>2210</v>
      </c>
      <c r="E544" s="54" t="s">
        <v>2211</v>
      </c>
      <c r="F544" s="54">
        <v>1</v>
      </c>
      <c r="G544" s="54" t="s">
        <v>1294</v>
      </c>
      <c r="H544" s="54" t="s">
        <v>2177</v>
      </c>
    </row>
    <row r="545" spans="1:8" x14ac:dyDescent="0.35">
      <c r="A545" s="54" t="s">
        <v>2212</v>
      </c>
      <c r="B545" s="54">
        <v>969279</v>
      </c>
      <c r="C545" s="54" t="s">
        <v>2069</v>
      </c>
      <c r="D545" s="54" t="s">
        <v>2050</v>
      </c>
      <c r="E545" s="54" t="s">
        <v>2213</v>
      </c>
      <c r="F545" s="54">
        <v>1</v>
      </c>
      <c r="G545" s="54" t="s">
        <v>1294</v>
      </c>
      <c r="H545" s="54" t="s">
        <v>2177</v>
      </c>
    </row>
    <row r="546" spans="1:8" x14ac:dyDescent="0.35">
      <c r="A546" s="54" t="s">
        <v>2214</v>
      </c>
      <c r="B546" s="54">
        <v>5137153</v>
      </c>
      <c r="C546" s="54" t="s">
        <v>497</v>
      </c>
      <c r="D546" s="54" t="s">
        <v>2215</v>
      </c>
      <c r="E546" s="54" t="s">
        <v>2216</v>
      </c>
      <c r="F546" s="54">
        <v>1</v>
      </c>
      <c r="G546" s="54" t="s">
        <v>1294</v>
      </c>
      <c r="H546" s="54" t="s">
        <v>2177</v>
      </c>
    </row>
    <row r="547" spans="1:8" x14ac:dyDescent="0.35">
      <c r="A547" s="54" t="s">
        <v>2217</v>
      </c>
      <c r="B547" s="54">
        <v>9189087</v>
      </c>
      <c r="C547" s="54" t="s">
        <v>1411</v>
      </c>
      <c r="D547" s="54" t="s">
        <v>2050</v>
      </c>
      <c r="E547" s="54" t="s">
        <v>2218</v>
      </c>
      <c r="F547" s="54">
        <v>1</v>
      </c>
      <c r="G547" s="54" t="s">
        <v>1294</v>
      </c>
      <c r="H547" s="54" t="s">
        <v>2177</v>
      </c>
    </row>
    <row r="548" spans="1:8" x14ac:dyDescent="0.35">
      <c r="A548" s="54"/>
      <c r="B548" s="54"/>
      <c r="C548" s="54"/>
      <c r="D548" s="54"/>
      <c r="E548" s="54"/>
      <c r="F548" s="54"/>
      <c r="G548" s="54"/>
      <c r="H548" s="54"/>
    </row>
    <row r="549" spans="1:8" x14ac:dyDescent="0.35">
      <c r="A549" s="54" t="s">
        <v>1343</v>
      </c>
      <c r="B549" s="54" t="s">
        <v>1344</v>
      </c>
      <c r="C549" s="54" t="s">
        <v>1</v>
      </c>
      <c r="D549" s="54" t="s">
        <v>2</v>
      </c>
      <c r="E549" s="54" t="s">
        <v>1297</v>
      </c>
      <c r="F549" s="54" t="s">
        <v>1345</v>
      </c>
      <c r="G549" s="54" t="s">
        <v>1346</v>
      </c>
      <c r="H549" s="54" t="s">
        <v>1347</v>
      </c>
    </row>
    <row r="550" spans="1:8" x14ac:dyDescent="0.35">
      <c r="A550" s="54" t="s">
        <v>228</v>
      </c>
      <c r="B550" s="54">
        <v>7018575</v>
      </c>
      <c r="C550" s="54" t="s">
        <v>225</v>
      </c>
      <c r="D550" s="54" t="s">
        <v>226</v>
      </c>
      <c r="E550" s="54" t="s">
        <v>2219</v>
      </c>
      <c r="F550" s="54">
        <v>1</v>
      </c>
      <c r="G550" s="54" t="s">
        <v>1294</v>
      </c>
      <c r="H550" s="54" t="s">
        <v>2220</v>
      </c>
    </row>
    <row r="551" spans="1:8" x14ac:dyDescent="0.35">
      <c r="A551" s="54" t="s">
        <v>227</v>
      </c>
      <c r="B551" s="54">
        <v>4015822</v>
      </c>
      <c r="C551" s="54" t="s">
        <v>225</v>
      </c>
      <c r="D551" s="54" t="s">
        <v>226</v>
      </c>
      <c r="E551" s="54" t="s">
        <v>2221</v>
      </c>
      <c r="F551" s="54">
        <v>1</v>
      </c>
      <c r="G551" s="54" t="s">
        <v>1294</v>
      </c>
      <c r="H551" s="54" t="s">
        <v>2220</v>
      </c>
    </row>
    <row r="552" spans="1:8" x14ac:dyDescent="0.35">
      <c r="A552" s="54" t="s">
        <v>224</v>
      </c>
      <c r="B552" s="54">
        <v>3018587</v>
      </c>
      <c r="C552" s="54" t="s">
        <v>225</v>
      </c>
      <c r="D552" s="54" t="s">
        <v>226</v>
      </c>
      <c r="E552" s="54" t="s">
        <v>2222</v>
      </c>
      <c r="F552" s="54">
        <v>1</v>
      </c>
      <c r="G552" s="54" t="s">
        <v>1294</v>
      </c>
      <c r="H552" s="54" t="s">
        <v>2220</v>
      </c>
    </row>
    <row r="553" spans="1:8" x14ac:dyDescent="0.35">
      <c r="A553" s="54" t="s">
        <v>239</v>
      </c>
      <c r="B553" s="54">
        <v>1000000929</v>
      </c>
      <c r="C553" s="54" t="s">
        <v>240</v>
      </c>
      <c r="D553" s="54" t="s">
        <v>241</v>
      </c>
      <c r="E553" s="54" t="s">
        <v>2223</v>
      </c>
      <c r="F553" s="54">
        <v>1</v>
      </c>
      <c r="G553" s="54" t="s">
        <v>1294</v>
      </c>
      <c r="H553" s="54" t="s">
        <v>2220</v>
      </c>
    </row>
    <row r="554" spans="1:8" x14ac:dyDescent="0.35">
      <c r="A554" s="54" t="s">
        <v>234</v>
      </c>
      <c r="B554" s="54">
        <v>6364590</v>
      </c>
      <c r="C554" s="54" t="s">
        <v>79</v>
      </c>
      <c r="D554" s="54" t="s">
        <v>235</v>
      </c>
      <c r="E554" s="54" t="s">
        <v>2224</v>
      </c>
      <c r="F554" s="54">
        <v>1</v>
      </c>
      <c r="G554" s="54" t="s">
        <v>1294</v>
      </c>
      <c r="H554" s="54" t="s">
        <v>2220</v>
      </c>
    </row>
    <row r="555" spans="1:8" x14ac:dyDescent="0.35">
      <c r="A555" s="54" t="s">
        <v>232</v>
      </c>
      <c r="B555" s="54">
        <v>3364593</v>
      </c>
      <c r="C555" s="54" t="s">
        <v>79</v>
      </c>
      <c r="D555" s="54" t="s">
        <v>233</v>
      </c>
      <c r="E555" s="54" t="s">
        <v>1722</v>
      </c>
      <c r="F555" s="54">
        <v>1</v>
      </c>
      <c r="G555" s="54" t="s">
        <v>1294</v>
      </c>
      <c r="H555" s="54" t="s">
        <v>2220</v>
      </c>
    </row>
    <row r="556" spans="1:8" x14ac:dyDescent="0.35">
      <c r="A556" s="54" t="s">
        <v>201</v>
      </c>
      <c r="B556" s="54">
        <v>6534184</v>
      </c>
      <c r="C556" s="54" t="s">
        <v>202</v>
      </c>
      <c r="D556" s="54" t="s">
        <v>203</v>
      </c>
      <c r="E556" s="54" t="s">
        <v>2225</v>
      </c>
      <c r="F556" s="54">
        <v>1</v>
      </c>
      <c r="G556" s="54" t="s">
        <v>1294</v>
      </c>
      <c r="H556" s="54" t="s">
        <v>2220</v>
      </c>
    </row>
    <row r="557" spans="1:8" x14ac:dyDescent="0.35">
      <c r="A557" s="54" t="s">
        <v>187</v>
      </c>
      <c r="B557" s="54">
        <v>1000000940</v>
      </c>
      <c r="C557" s="54" t="s">
        <v>152</v>
      </c>
      <c r="D557" s="54" t="s">
        <v>188</v>
      </c>
      <c r="E557" s="54" t="s">
        <v>2226</v>
      </c>
      <c r="F557" s="54">
        <v>10</v>
      </c>
      <c r="G557" s="54" t="s">
        <v>1294</v>
      </c>
      <c r="H557" s="54" t="s">
        <v>2220</v>
      </c>
    </row>
    <row r="558" spans="1:8" x14ac:dyDescent="0.35">
      <c r="A558" s="54" t="s">
        <v>1018</v>
      </c>
      <c r="B558" s="54">
        <v>6329676</v>
      </c>
      <c r="C558" s="54" t="s">
        <v>79</v>
      </c>
      <c r="D558" s="54" t="s">
        <v>134</v>
      </c>
      <c r="E558" s="54" t="s">
        <v>2227</v>
      </c>
      <c r="F558" s="54">
        <v>2</v>
      </c>
      <c r="G558" s="54" t="s">
        <v>1294</v>
      </c>
      <c r="H558" s="54" t="s">
        <v>2220</v>
      </c>
    </row>
    <row r="559" spans="1:8" x14ac:dyDescent="0.35">
      <c r="A559" s="54" t="s">
        <v>132</v>
      </c>
      <c r="B559" s="54">
        <v>7446503</v>
      </c>
      <c r="C559" s="54" t="s">
        <v>133</v>
      </c>
      <c r="D559" s="54" t="s">
        <v>134</v>
      </c>
      <c r="E559" s="54" t="s">
        <v>2228</v>
      </c>
      <c r="F559" s="54">
        <v>2</v>
      </c>
      <c r="G559" s="54" t="s">
        <v>1294</v>
      </c>
      <c r="H559" s="54" t="s">
        <v>2220</v>
      </c>
    </row>
    <row r="560" spans="1:8" x14ac:dyDescent="0.35">
      <c r="A560" s="54" t="s">
        <v>1096</v>
      </c>
      <c r="B560" s="54">
        <v>1000000908</v>
      </c>
      <c r="C560" s="54" t="s">
        <v>152</v>
      </c>
      <c r="D560" s="54" t="s">
        <v>152</v>
      </c>
      <c r="E560" s="54" t="s">
        <v>2229</v>
      </c>
      <c r="F560" s="54">
        <v>1</v>
      </c>
      <c r="G560" s="54" t="s">
        <v>1299</v>
      </c>
      <c r="H560" s="54" t="s">
        <v>2220</v>
      </c>
    </row>
    <row r="561" spans="1:8" x14ac:dyDescent="0.35">
      <c r="A561" s="54" t="s">
        <v>1116</v>
      </c>
      <c r="B561" s="54">
        <v>1000000936</v>
      </c>
      <c r="C561" s="54" t="s">
        <v>152</v>
      </c>
      <c r="D561" s="54" t="s">
        <v>1117</v>
      </c>
      <c r="E561" s="54" t="s">
        <v>2230</v>
      </c>
      <c r="F561" s="54">
        <v>1</v>
      </c>
      <c r="G561" s="54" t="s">
        <v>1299</v>
      </c>
      <c r="H561" s="54" t="s">
        <v>2220</v>
      </c>
    </row>
    <row r="562" spans="1:8" x14ac:dyDescent="0.35">
      <c r="A562" s="54" t="s">
        <v>1097</v>
      </c>
      <c r="B562" s="54">
        <v>1000001025</v>
      </c>
      <c r="C562" s="54" t="s">
        <v>946</v>
      </c>
      <c r="D562" s="54" t="s">
        <v>152</v>
      </c>
      <c r="E562" s="54" t="s">
        <v>2231</v>
      </c>
      <c r="F562" s="54">
        <v>1</v>
      </c>
      <c r="G562" s="54" t="s">
        <v>1299</v>
      </c>
      <c r="H562" s="54" t="s">
        <v>2220</v>
      </c>
    </row>
    <row r="563" spans="1:8" x14ac:dyDescent="0.35">
      <c r="A563" s="54" t="s">
        <v>1104</v>
      </c>
      <c r="B563" s="54">
        <v>1000001036</v>
      </c>
      <c r="C563" s="54" t="s">
        <v>946</v>
      </c>
      <c r="D563" s="54" t="s">
        <v>152</v>
      </c>
      <c r="E563" s="54" t="s">
        <v>2232</v>
      </c>
      <c r="F563" s="54">
        <v>1</v>
      </c>
      <c r="G563" s="54" t="s">
        <v>1299</v>
      </c>
      <c r="H563" s="54" t="s">
        <v>2220</v>
      </c>
    </row>
    <row r="564" spans="1:8" x14ac:dyDescent="0.35">
      <c r="A564" s="54" t="s">
        <v>1120</v>
      </c>
      <c r="B564" s="54">
        <v>1000001037</v>
      </c>
      <c r="C564" s="54" t="s">
        <v>946</v>
      </c>
      <c r="D564" s="54" t="s">
        <v>1121</v>
      </c>
      <c r="E564" s="54" t="s">
        <v>2229</v>
      </c>
      <c r="F564" s="54">
        <v>10</v>
      </c>
      <c r="G564" s="54" t="s">
        <v>1299</v>
      </c>
      <c r="H564" s="54" t="s">
        <v>2220</v>
      </c>
    </row>
    <row r="565" spans="1:8" x14ac:dyDescent="0.35">
      <c r="A565" s="54"/>
      <c r="B565" s="54"/>
      <c r="C565" s="54"/>
      <c r="D565" s="54"/>
      <c r="E565" s="54"/>
      <c r="F565" s="54"/>
      <c r="G565" s="54"/>
      <c r="H565" s="54"/>
    </row>
    <row r="566" spans="1:8" x14ac:dyDescent="0.35">
      <c r="A566" s="54"/>
      <c r="B566" s="54"/>
      <c r="C566" s="54"/>
      <c r="D566" s="54"/>
      <c r="E566" s="54"/>
      <c r="F566" s="54"/>
      <c r="G566" s="54"/>
      <c r="H566" s="54"/>
    </row>
    <row r="567" spans="1:8" x14ac:dyDescent="0.35">
      <c r="A567" s="54"/>
      <c r="B567" s="54"/>
      <c r="C567" s="54"/>
      <c r="D567" s="54"/>
      <c r="E567" s="54"/>
      <c r="F567" s="54"/>
      <c r="G567" s="54"/>
      <c r="H567" s="54"/>
    </row>
    <row r="568" spans="1:8" x14ac:dyDescent="0.35">
      <c r="A568" s="54"/>
      <c r="B568" s="54"/>
      <c r="C568" s="54"/>
      <c r="D568" s="54"/>
      <c r="E568" s="54"/>
      <c r="F568" s="54"/>
      <c r="G568" s="54"/>
      <c r="H568" s="54"/>
    </row>
    <row r="569" spans="1:8" x14ac:dyDescent="0.35">
      <c r="A569" s="54"/>
      <c r="B569" s="54"/>
      <c r="C569" s="54"/>
      <c r="D569" s="54"/>
      <c r="E569" s="54"/>
      <c r="F569" s="54"/>
      <c r="G569" s="54"/>
      <c r="H569" s="54"/>
    </row>
    <row r="570" spans="1:8" x14ac:dyDescent="0.35">
      <c r="A570" s="54" t="s">
        <v>192</v>
      </c>
      <c r="B570" s="54">
        <v>3934320</v>
      </c>
      <c r="C570" s="54" t="s">
        <v>190</v>
      </c>
      <c r="D570" s="54" t="s">
        <v>193</v>
      </c>
      <c r="E570" s="54" t="s">
        <v>2233</v>
      </c>
      <c r="F570" s="54">
        <v>1</v>
      </c>
      <c r="G570" s="54" t="s">
        <v>1294</v>
      </c>
      <c r="H570" s="54" t="s">
        <v>2234</v>
      </c>
    </row>
    <row r="571" spans="1:8" x14ac:dyDescent="0.35">
      <c r="A571" s="54" t="s">
        <v>194</v>
      </c>
      <c r="B571" s="54">
        <v>3009495</v>
      </c>
      <c r="C571" s="54" t="s">
        <v>195</v>
      </c>
      <c r="D571" s="54" t="s">
        <v>196</v>
      </c>
      <c r="E571" s="54" t="s">
        <v>2235</v>
      </c>
      <c r="F571" s="54">
        <v>12</v>
      </c>
      <c r="G571" s="54" t="s">
        <v>1294</v>
      </c>
      <c r="H571" s="54" t="s">
        <v>2234</v>
      </c>
    </row>
    <row r="572" spans="1:8" x14ac:dyDescent="0.35">
      <c r="A572" s="54" t="s">
        <v>197</v>
      </c>
      <c r="B572" s="54">
        <v>5833447</v>
      </c>
      <c r="C572" s="54" t="s">
        <v>198</v>
      </c>
      <c r="D572" s="54" t="s">
        <v>199</v>
      </c>
      <c r="E572" s="54" t="s">
        <v>15</v>
      </c>
      <c r="F572" s="54">
        <v>1</v>
      </c>
      <c r="G572" s="54" t="s">
        <v>1294</v>
      </c>
      <c r="H572" s="54" t="s">
        <v>2234</v>
      </c>
    </row>
    <row r="573" spans="1:8" x14ac:dyDescent="0.35">
      <c r="A573" s="54" t="s">
        <v>217</v>
      </c>
      <c r="B573" s="54">
        <v>3942497</v>
      </c>
      <c r="C573" s="54" t="s">
        <v>218</v>
      </c>
      <c r="D573" s="54" t="s">
        <v>219</v>
      </c>
      <c r="E573" s="54" t="s">
        <v>15</v>
      </c>
      <c r="F573" s="54">
        <v>1</v>
      </c>
      <c r="G573" s="54" t="s">
        <v>1294</v>
      </c>
      <c r="H573" s="54" t="s">
        <v>2234</v>
      </c>
    </row>
    <row r="574" spans="1:8" x14ac:dyDescent="0.35">
      <c r="A574" s="54" t="s">
        <v>215</v>
      </c>
      <c r="B574" s="54">
        <v>7617368</v>
      </c>
      <c r="C574" s="54" t="s">
        <v>35</v>
      </c>
      <c r="D574" s="54" t="s">
        <v>216</v>
      </c>
      <c r="E574" s="54" t="s">
        <v>2236</v>
      </c>
      <c r="F574" s="54">
        <v>1</v>
      </c>
      <c r="G574" s="54" t="s">
        <v>1294</v>
      </c>
      <c r="H574" s="54" t="s">
        <v>2234</v>
      </c>
    </row>
    <row r="575" spans="1:8" x14ac:dyDescent="0.35">
      <c r="A575" s="54" t="s">
        <v>206</v>
      </c>
      <c r="B575" s="54">
        <v>8574943</v>
      </c>
      <c r="C575" s="54" t="s">
        <v>207</v>
      </c>
      <c r="D575" s="54" t="s">
        <v>208</v>
      </c>
      <c r="E575" s="54" t="s">
        <v>2237</v>
      </c>
      <c r="F575" s="54">
        <v>1</v>
      </c>
      <c r="G575" s="54" t="s">
        <v>1294</v>
      </c>
      <c r="H575" s="54" t="s">
        <v>2234</v>
      </c>
    </row>
    <row r="576" spans="1:8" x14ac:dyDescent="0.35">
      <c r="A576" s="54" t="s">
        <v>325</v>
      </c>
      <c r="B576" s="54">
        <v>4569265</v>
      </c>
      <c r="C576" s="54" t="s">
        <v>326</v>
      </c>
      <c r="D576" s="54" t="s">
        <v>327</v>
      </c>
      <c r="E576" s="54" t="s">
        <v>2238</v>
      </c>
      <c r="F576" s="54">
        <v>1</v>
      </c>
      <c r="G576" s="54" t="s">
        <v>1294</v>
      </c>
      <c r="H576" s="54" t="s">
        <v>2234</v>
      </c>
    </row>
    <row r="577" spans="1:8" x14ac:dyDescent="0.35">
      <c r="A577" s="54" t="s">
        <v>36</v>
      </c>
      <c r="B577" s="54">
        <v>6630406</v>
      </c>
      <c r="C577" s="54" t="s">
        <v>37</v>
      </c>
      <c r="D577" s="54" t="s">
        <v>33</v>
      </c>
      <c r="E577" s="54" t="s">
        <v>38</v>
      </c>
      <c r="F577" s="54">
        <v>1</v>
      </c>
      <c r="G577" s="54" t="s">
        <v>1294</v>
      </c>
      <c r="H577" s="54" t="s">
        <v>2234</v>
      </c>
    </row>
    <row r="578" spans="1:8" x14ac:dyDescent="0.35">
      <c r="A578" s="54" t="s">
        <v>13</v>
      </c>
      <c r="B578" s="54">
        <v>1483078</v>
      </c>
      <c r="C578" s="54" t="s">
        <v>11</v>
      </c>
      <c r="D578" s="54" t="s">
        <v>14</v>
      </c>
      <c r="E578" s="54" t="s">
        <v>15</v>
      </c>
      <c r="F578" s="54">
        <v>1</v>
      </c>
      <c r="G578" s="54" t="s">
        <v>1294</v>
      </c>
      <c r="H578" s="54" t="s">
        <v>2234</v>
      </c>
    </row>
    <row r="579" spans="1:8" x14ac:dyDescent="0.35">
      <c r="A579" s="54" t="s">
        <v>30</v>
      </c>
      <c r="B579" s="54">
        <v>4507366</v>
      </c>
      <c r="C579" s="54" t="s">
        <v>23</v>
      </c>
      <c r="D579" s="54" t="s">
        <v>31</v>
      </c>
      <c r="E579" s="54" t="s">
        <v>2239</v>
      </c>
      <c r="F579" s="54">
        <v>24</v>
      </c>
      <c r="G579" s="54" t="s">
        <v>1294</v>
      </c>
      <c r="H579" s="54" t="s">
        <v>2234</v>
      </c>
    </row>
    <row r="580" spans="1:8" x14ac:dyDescent="0.35">
      <c r="A580" s="54" t="s">
        <v>22</v>
      </c>
      <c r="B580" s="54">
        <v>2191995</v>
      </c>
      <c r="C580" s="54" t="s">
        <v>23</v>
      </c>
      <c r="D580" s="54" t="s">
        <v>24</v>
      </c>
      <c r="E580" s="54" t="s">
        <v>2240</v>
      </c>
      <c r="F580" s="54">
        <v>12</v>
      </c>
      <c r="G580" s="54" t="s">
        <v>1294</v>
      </c>
      <c r="H580" s="54" t="s">
        <v>2234</v>
      </c>
    </row>
    <row r="581" spans="1:8" x14ac:dyDescent="0.35">
      <c r="A581" s="54" t="s">
        <v>209</v>
      </c>
      <c r="B581" s="54">
        <v>3066826</v>
      </c>
      <c r="C581" s="54" t="s">
        <v>210</v>
      </c>
      <c r="D581" s="54" t="s">
        <v>211</v>
      </c>
      <c r="E581" s="54" t="s">
        <v>2241</v>
      </c>
      <c r="F581" s="54">
        <v>1</v>
      </c>
      <c r="G581" s="54" t="s">
        <v>1294</v>
      </c>
      <c r="H581" s="54" t="s">
        <v>2234</v>
      </c>
    </row>
    <row r="582" spans="1:8" x14ac:dyDescent="0.35">
      <c r="A582" s="54" t="s">
        <v>242</v>
      </c>
      <c r="B582" s="54">
        <v>2621910</v>
      </c>
      <c r="C582" s="54" t="s">
        <v>243</v>
      </c>
      <c r="D582" s="54" t="s">
        <v>244</v>
      </c>
      <c r="E582" s="54" t="s">
        <v>2242</v>
      </c>
      <c r="F582" s="54">
        <v>1</v>
      </c>
      <c r="G582" s="54" t="s">
        <v>1294</v>
      </c>
      <c r="H582" s="54" t="s">
        <v>2234</v>
      </c>
    </row>
    <row r="583" spans="1:8" x14ac:dyDescent="0.35">
      <c r="A583" s="54" t="s">
        <v>252</v>
      </c>
      <c r="B583" s="54">
        <v>8241109</v>
      </c>
      <c r="C583" s="54" t="s">
        <v>253</v>
      </c>
      <c r="D583" s="54" t="s">
        <v>254</v>
      </c>
      <c r="E583" s="54" t="s">
        <v>2243</v>
      </c>
      <c r="F583" s="54">
        <v>1</v>
      </c>
      <c r="G583" s="54" t="s">
        <v>1294</v>
      </c>
      <c r="H583" s="54" t="s">
        <v>2234</v>
      </c>
    </row>
    <row r="584" spans="1:8" x14ac:dyDescent="0.35">
      <c r="A584" s="54" t="s">
        <v>20</v>
      </c>
      <c r="B584" s="54">
        <v>2974921</v>
      </c>
      <c r="C584" s="54" t="s">
        <v>18</v>
      </c>
      <c r="D584" s="54" t="s">
        <v>21</v>
      </c>
      <c r="E584" s="54" t="s">
        <v>2244</v>
      </c>
      <c r="F584" s="54">
        <v>6</v>
      </c>
      <c r="G584" s="54" t="s">
        <v>1294</v>
      </c>
      <c r="H584" s="54" t="s">
        <v>2234</v>
      </c>
    </row>
    <row r="585" spans="1:8" x14ac:dyDescent="0.35">
      <c r="A585" s="54" t="s">
        <v>10</v>
      </c>
      <c r="B585" s="54">
        <v>5191960</v>
      </c>
      <c r="C585" s="54" t="s">
        <v>11</v>
      </c>
      <c r="D585" s="54" t="s">
        <v>12</v>
      </c>
      <c r="E585" s="54" t="s">
        <v>2245</v>
      </c>
      <c r="F585" s="54" t="s">
        <v>2123</v>
      </c>
      <c r="G585" s="54" t="s">
        <v>2123</v>
      </c>
      <c r="H585" s="54" t="s">
        <v>2234</v>
      </c>
    </row>
    <row r="586" spans="1:8" x14ac:dyDescent="0.35">
      <c r="A586" s="54" t="s">
        <v>6</v>
      </c>
      <c r="B586" s="54">
        <v>1000000941</v>
      </c>
      <c r="C586" s="54" t="s">
        <v>7</v>
      </c>
      <c r="D586" s="54" t="s">
        <v>8</v>
      </c>
      <c r="E586" s="54" t="s">
        <v>2246</v>
      </c>
      <c r="F586" s="54">
        <v>1</v>
      </c>
      <c r="G586" s="54" t="s">
        <v>1294</v>
      </c>
      <c r="H586" s="54" t="s">
        <v>2234</v>
      </c>
    </row>
    <row r="587" spans="1:8" x14ac:dyDescent="0.35">
      <c r="A587" s="54" t="s">
        <v>212</v>
      </c>
      <c r="B587" s="54">
        <v>1000000942</v>
      </c>
      <c r="C587" s="54" t="s">
        <v>213</v>
      </c>
      <c r="D587" s="54" t="s">
        <v>214</v>
      </c>
      <c r="E587" s="54" t="s">
        <v>2247</v>
      </c>
      <c r="F587" s="54">
        <v>1</v>
      </c>
      <c r="G587" s="54" t="s">
        <v>1294</v>
      </c>
      <c r="H587" s="54" t="s">
        <v>2234</v>
      </c>
    </row>
    <row r="588" spans="1:8" x14ac:dyDescent="0.35">
      <c r="A588" s="54" t="s">
        <v>204</v>
      </c>
      <c r="B588" s="54">
        <v>6340301</v>
      </c>
      <c r="C588" s="54" t="s">
        <v>35</v>
      </c>
      <c r="D588" s="54" t="s">
        <v>205</v>
      </c>
      <c r="E588" s="54" t="s">
        <v>2248</v>
      </c>
      <c r="F588" s="54">
        <v>10</v>
      </c>
      <c r="G588" s="54" t="s">
        <v>1294</v>
      </c>
      <c r="H588" s="54" t="s">
        <v>2234</v>
      </c>
    </row>
    <row r="589" spans="1:8" x14ac:dyDescent="0.35">
      <c r="A589" s="54" t="s">
        <v>17</v>
      </c>
      <c r="B589" s="54">
        <v>2977049</v>
      </c>
      <c r="C589" s="54" t="s">
        <v>18</v>
      </c>
      <c r="D589" s="54" t="s">
        <v>19</v>
      </c>
      <c r="E589" s="54" t="s">
        <v>2249</v>
      </c>
      <c r="F589" s="54">
        <v>1</v>
      </c>
      <c r="G589" s="54" t="s">
        <v>1294</v>
      </c>
      <c r="H589" s="54" t="s">
        <v>2234</v>
      </c>
    </row>
    <row r="590" spans="1:8" x14ac:dyDescent="0.35">
      <c r="A590" s="54" t="s">
        <v>425</v>
      </c>
      <c r="B590" s="54">
        <v>1000000993</v>
      </c>
      <c r="C590" s="54" t="s">
        <v>426</v>
      </c>
      <c r="D590" s="54" t="s">
        <v>427</v>
      </c>
      <c r="E590" s="54" t="s">
        <v>2250</v>
      </c>
      <c r="F590" s="54">
        <v>1</v>
      </c>
      <c r="G590" s="54" t="s">
        <v>1294</v>
      </c>
      <c r="H590" s="54" t="s">
        <v>2234</v>
      </c>
    </row>
    <row r="591" spans="1:8" x14ac:dyDescent="0.35">
      <c r="A591" s="54" t="s">
        <v>1126</v>
      </c>
      <c r="B591" s="54">
        <v>1000001038</v>
      </c>
      <c r="C591" s="54" t="s">
        <v>946</v>
      </c>
      <c r="D591" s="54" t="s">
        <v>152</v>
      </c>
      <c r="E591" s="54" t="s">
        <v>2230</v>
      </c>
      <c r="F591" s="54">
        <v>1</v>
      </c>
      <c r="G591" s="54" t="s">
        <v>1299</v>
      </c>
      <c r="H591" s="54" t="s">
        <v>2234</v>
      </c>
    </row>
    <row r="592" spans="1:8" x14ac:dyDescent="0.35">
      <c r="A592" s="54" t="s">
        <v>189</v>
      </c>
      <c r="B592" s="54">
        <v>8601429</v>
      </c>
      <c r="C592" s="54" t="s">
        <v>190</v>
      </c>
      <c r="D592" s="54" t="s">
        <v>191</v>
      </c>
      <c r="E592" s="54" t="s">
        <v>2251</v>
      </c>
      <c r="F592" s="54">
        <v>8</v>
      </c>
      <c r="G592" s="54" t="s">
        <v>1294</v>
      </c>
      <c r="H592" s="54" t="s">
        <v>2234</v>
      </c>
    </row>
    <row r="593" spans="1:8" x14ac:dyDescent="0.35">
      <c r="A593" s="54" t="s">
        <v>25</v>
      </c>
      <c r="B593" s="54">
        <v>6048813</v>
      </c>
      <c r="C593" s="54" t="s">
        <v>18</v>
      </c>
      <c r="D593" s="54" t="s">
        <v>26</v>
      </c>
      <c r="E593" s="54" t="s">
        <v>2252</v>
      </c>
      <c r="F593" s="54">
        <v>12</v>
      </c>
      <c r="G593" s="54" t="s">
        <v>1294</v>
      </c>
      <c r="H593" s="54" t="s">
        <v>2234</v>
      </c>
    </row>
    <row r="594" spans="1:8" x14ac:dyDescent="0.35">
      <c r="A594" s="54"/>
      <c r="B594" s="54"/>
      <c r="C594" s="54"/>
      <c r="D594" s="54"/>
      <c r="E594" s="54"/>
      <c r="F594" s="54"/>
      <c r="G594" s="54"/>
      <c r="H594" s="54"/>
    </row>
    <row r="595" spans="1:8" x14ac:dyDescent="0.35">
      <c r="A595" s="54"/>
      <c r="B595" s="54"/>
      <c r="C595" s="54"/>
      <c r="D595" s="54"/>
      <c r="E595" s="54"/>
      <c r="F595" s="54"/>
      <c r="G595" s="54"/>
      <c r="H595" s="54"/>
    </row>
    <row r="596" spans="1:8" x14ac:dyDescent="0.35">
      <c r="A596" s="54" t="s">
        <v>1343</v>
      </c>
      <c r="B596" s="54" t="s">
        <v>1344</v>
      </c>
      <c r="C596" s="54" t="s">
        <v>1</v>
      </c>
      <c r="D596" s="54" t="s">
        <v>2</v>
      </c>
      <c r="E596" s="54" t="s">
        <v>1297</v>
      </c>
      <c r="F596" s="54" t="s">
        <v>1345</v>
      </c>
      <c r="G596" s="54" t="s">
        <v>1346</v>
      </c>
      <c r="H596" s="54" t="s">
        <v>1347</v>
      </c>
    </row>
    <row r="597" spans="1:8" x14ac:dyDescent="0.35">
      <c r="A597" s="54"/>
      <c r="B597" s="54"/>
      <c r="C597" s="54"/>
      <c r="D597" s="54"/>
      <c r="E597" s="54"/>
      <c r="F597" s="54"/>
      <c r="G597" s="54"/>
      <c r="H597" s="54"/>
    </row>
    <row r="598" spans="1:8" x14ac:dyDescent="0.35">
      <c r="A598" s="54" t="s">
        <v>2253</v>
      </c>
      <c r="B598" s="54">
        <v>2302125</v>
      </c>
      <c r="C598" s="54" t="s">
        <v>2254</v>
      </c>
      <c r="D598" s="54" t="s">
        <v>2255</v>
      </c>
      <c r="E598" s="54" t="s">
        <v>15</v>
      </c>
      <c r="F598" s="54">
        <v>2</v>
      </c>
      <c r="G598" s="54" t="s">
        <v>1294</v>
      </c>
      <c r="H598" s="54" t="s">
        <v>2256</v>
      </c>
    </row>
    <row r="599" spans="1:8" x14ac:dyDescent="0.35">
      <c r="A599" s="54" t="s">
        <v>245</v>
      </c>
      <c r="B599" s="54">
        <v>2779791</v>
      </c>
      <c r="C599" s="54" t="s">
        <v>243</v>
      </c>
      <c r="D599" s="54" t="s">
        <v>246</v>
      </c>
      <c r="E599" s="54" t="s">
        <v>2257</v>
      </c>
      <c r="F599" s="54">
        <v>1</v>
      </c>
      <c r="G599" s="54" t="s">
        <v>1294</v>
      </c>
      <c r="H599" s="54" t="s">
        <v>2256</v>
      </c>
    </row>
    <row r="600" spans="1:8" x14ac:dyDescent="0.35">
      <c r="A600" s="54" t="s">
        <v>255</v>
      </c>
      <c r="B600" s="54">
        <v>3657541</v>
      </c>
      <c r="C600" s="54" t="s">
        <v>256</v>
      </c>
      <c r="D600" s="54" t="s">
        <v>257</v>
      </c>
      <c r="E600" s="54" t="s">
        <v>2258</v>
      </c>
      <c r="F600" s="54">
        <v>1</v>
      </c>
      <c r="G600" s="54" t="s">
        <v>1294</v>
      </c>
      <c r="H600" s="54" t="s">
        <v>2256</v>
      </c>
    </row>
    <row r="601" spans="1:8" x14ac:dyDescent="0.35">
      <c r="A601" s="54" t="s">
        <v>229</v>
      </c>
      <c r="B601" s="54">
        <v>4790457</v>
      </c>
      <c r="C601" s="54" t="s">
        <v>230</v>
      </c>
      <c r="D601" s="54" t="s">
        <v>231</v>
      </c>
      <c r="E601" s="54" t="s">
        <v>2259</v>
      </c>
      <c r="F601" s="54">
        <v>1</v>
      </c>
      <c r="G601" s="54" t="s">
        <v>1294</v>
      </c>
      <c r="H601" s="54" t="s">
        <v>2256</v>
      </c>
    </row>
    <row r="602" spans="1:8" x14ac:dyDescent="0.35">
      <c r="A602" s="54" t="s">
        <v>2260</v>
      </c>
      <c r="B602" s="54">
        <v>7518335</v>
      </c>
      <c r="C602" s="54" t="s">
        <v>2261</v>
      </c>
      <c r="D602" s="54" t="s">
        <v>2255</v>
      </c>
      <c r="E602" s="54" t="s">
        <v>2262</v>
      </c>
      <c r="F602" s="54">
        <v>2</v>
      </c>
      <c r="G602" s="54" t="s">
        <v>1294</v>
      </c>
      <c r="H602" s="54" t="s">
        <v>2256</v>
      </c>
    </row>
    <row r="603" spans="1:8" x14ac:dyDescent="0.35">
      <c r="A603" s="54" t="s">
        <v>2263</v>
      </c>
      <c r="B603" s="54">
        <v>7591795</v>
      </c>
      <c r="C603" s="54" t="s">
        <v>2261</v>
      </c>
      <c r="D603" s="54" t="s">
        <v>2264</v>
      </c>
      <c r="E603" s="54" t="s">
        <v>2265</v>
      </c>
      <c r="F603" s="54">
        <v>1</v>
      </c>
      <c r="G603" s="54" t="s">
        <v>1294</v>
      </c>
      <c r="H603" s="54" t="s">
        <v>2256</v>
      </c>
    </row>
    <row r="604" spans="1:8" x14ac:dyDescent="0.35">
      <c r="A604" s="54" t="s">
        <v>2266</v>
      </c>
      <c r="B604" s="54">
        <v>3307394</v>
      </c>
      <c r="C604" s="54" t="s">
        <v>2261</v>
      </c>
      <c r="D604" s="54" t="s">
        <v>2267</v>
      </c>
      <c r="E604" s="54" t="s">
        <v>2268</v>
      </c>
      <c r="F604" s="54">
        <v>1</v>
      </c>
      <c r="G604" s="54" t="s">
        <v>1294</v>
      </c>
      <c r="H604" s="54" t="s">
        <v>2256</v>
      </c>
    </row>
    <row r="605" spans="1:8" x14ac:dyDescent="0.35">
      <c r="A605" s="54" t="s">
        <v>2269</v>
      </c>
      <c r="B605" s="54">
        <v>7175128</v>
      </c>
      <c r="C605" s="54" t="s">
        <v>2270</v>
      </c>
      <c r="D605" s="54" t="s">
        <v>2271</v>
      </c>
      <c r="E605" s="54" t="s">
        <v>1819</v>
      </c>
      <c r="F605" s="54">
        <v>1</v>
      </c>
      <c r="G605" s="54" t="s">
        <v>1294</v>
      </c>
      <c r="H605" s="54" t="s">
        <v>2256</v>
      </c>
    </row>
    <row r="606" spans="1:8" x14ac:dyDescent="0.35">
      <c r="A606" s="54" t="s">
        <v>2272</v>
      </c>
      <c r="B606" s="54">
        <v>1187896</v>
      </c>
      <c r="C606" s="54" t="s">
        <v>2261</v>
      </c>
      <c r="D606" s="54" t="s">
        <v>2273</v>
      </c>
      <c r="E606" s="54" t="s">
        <v>2274</v>
      </c>
      <c r="F606" s="54">
        <v>1</v>
      </c>
      <c r="G606" s="54" t="s">
        <v>1294</v>
      </c>
      <c r="H606" s="54" t="s">
        <v>2256</v>
      </c>
    </row>
    <row r="607" spans="1:8" x14ac:dyDescent="0.35">
      <c r="A607" s="54" t="s">
        <v>2275</v>
      </c>
      <c r="B607" s="54">
        <v>5109822</v>
      </c>
      <c r="C607" s="54" t="s">
        <v>2261</v>
      </c>
      <c r="D607" s="54" t="s">
        <v>2276</v>
      </c>
      <c r="E607" s="54" t="s">
        <v>2277</v>
      </c>
      <c r="F607" s="54">
        <v>1</v>
      </c>
      <c r="G607" s="54" t="s">
        <v>1294</v>
      </c>
      <c r="H607" s="54" t="s">
        <v>2256</v>
      </c>
    </row>
    <row r="608" spans="1:8" x14ac:dyDescent="0.35">
      <c r="A608" s="54" t="s">
        <v>2278</v>
      </c>
      <c r="B608" s="54">
        <v>2063183</v>
      </c>
      <c r="C608" s="54" t="s">
        <v>2254</v>
      </c>
      <c r="D608" s="54" t="s">
        <v>2255</v>
      </c>
      <c r="E608" s="54" t="s">
        <v>15</v>
      </c>
      <c r="F608" s="54">
        <v>1</v>
      </c>
      <c r="G608" s="54" t="s">
        <v>1294</v>
      </c>
      <c r="H608" s="54" t="s">
        <v>2256</v>
      </c>
    </row>
    <row r="609" spans="1:8" x14ac:dyDescent="0.35">
      <c r="A609" s="54" t="s">
        <v>2279</v>
      </c>
      <c r="B609" s="54">
        <v>3705100</v>
      </c>
      <c r="C609" s="54" t="s">
        <v>2280</v>
      </c>
      <c r="D609" s="54" t="s">
        <v>177</v>
      </c>
      <c r="E609" s="54" t="s">
        <v>2281</v>
      </c>
      <c r="F609" s="54">
        <v>1</v>
      </c>
      <c r="G609" s="54" t="s">
        <v>1294</v>
      </c>
      <c r="H609" s="54" t="s">
        <v>2256</v>
      </c>
    </row>
    <row r="610" spans="1:8" x14ac:dyDescent="0.35">
      <c r="A610" s="54" t="s">
        <v>249</v>
      </c>
      <c r="B610" s="54">
        <v>9756099</v>
      </c>
      <c r="C610" s="54" t="s">
        <v>250</v>
      </c>
      <c r="D610" s="54" t="s">
        <v>251</v>
      </c>
      <c r="E610" s="54" t="s">
        <v>2282</v>
      </c>
      <c r="F610" s="54">
        <v>1</v>
      </c>
      <c r="G610" s="54" t="s">
        <v>1294</v>
      </c>
      <c r="H610" s="54" t="s">
        <v>2256</v>
      </c>
    </row>
    <row r="611" spans="1:8" x14ac:dyDescent="0.35">
      <c r="A611" s="54" t="s">
        <v>2283</v>
      </c>
      <c r="B611" s="54">
        <v>2329563</v>
      </c>
      <c r="C611" s="54" t="s">
        <v>336</v>
      </c>
      <c r="D611" s="54" t="s">
        <v>1569</v>
      </c>
      <c r="E611" s="54" t="s">
        <v>2284</v>
      </c>
      <c r="F611" s="54">
        <v>1</v>
      </c>
      <c r="G611" s="54" t="s">
        <v>1294</v>
      </c>
      <c r="H611" s="54" t="s">
        <v>2256</v>
      </c>
    </row>
    <row r="612" spans="1:8" x14ac:dyDescent="0.35">
      <c r="A612" s="54" t="s">
        <v>2285</v>
      </c>
      <c r="B612" s="54">
        <v>1000000931</v>
      </c>
      <c r="C612" s="54" t="s">
        <v>2286</v>
      </c>
      <c r="D612" s="54" t="s">
        <v>2287</v>
      </c>
      <c r="E612" s="54" t="s">
        <v>2288</v>
      </c>
      <c r="F612" s="54">
        <v>1</v>
      </c>
      <c r="G612" s="54" t="s">
        <v>1294</v>
      </c>
      <c r="H612" s="54" t="s">
        <v>2256</v>
      </c>
    </row>
    <row r="613" spans="1:8" x14ac:dyDescent="0.35">
      <c r="A613" s="54" t="s">
        <v>220</v>
      </c>
      <c r="B613" s="54">
        <v>3328606</v>
      </c>
      <c r="C613" s="54" t="s">
        <v>35</v>
      </c>
      <c r="D613" s="54" t="s">
        <v>221</v>
      </c>
      <c r="E613" s="54" t="s">
        <v>2289</v>
      </c>
      <c r="F613" s="54">
        <v>8</v>
      </c>
      <c r="G613" s="54" t="s">
        <v>1294</v>
      </c>
      <c r="H613" s="54" t="s">
        <v>2256</v>
      </c>
    </row>
    <row r="614" spans="1:8" x14ac:dyDescent="0.35">
      <c r="A614" s="54" t="s">
        <v>1136</v>
      </c>
      <c r="B614" s="54">
        <v>9929902</v>
      </c>
      <c r="C614" s="54" t="s">
        <v>1003</v>
      </c>
      <c r="D614" s="54" t="s">
        <v>728</v>
      </c>
      <c r="E614" s="54" t="s">
        <v>2290</v>
      </c>
      <c r="F614" s="54">
        <v>1</v>
      </c>
      <c r="G614" s="54" t="s">
        <v>1294</v>
      </c>
      <c r="H614" s="54" t="s">
        <v>2256</v>
      </c>
    </row>
    <row r="615" spans="1:8" x14ac:dyDescent="0.35">
      <c r="A615" s="54" t="s">
        <v>2291</v>
      </c>
      <c r="B615" s="54">
        <v>8783227</v>
      </c>
      <c r="C615" s="54" t="s">
        <v>2292</v>
      </c>
      <c r="D615" s="54" t="s">
        <v>2293</v>
      </c>
      <c r="E615" s="54" t="s">
        <v>2294</v>
      </c>
      <c r="F615" s="54">
        <v>48</v>
      </c>
      <c r="G615" s="54" t="s">
        <v>1294</v>
      </c>
      <c r="H615" s="54" t="s">
        <v>2256</v>
      </c>
    </row>
    <row r="616" spans="1:8" x14ac:dyDescent="0.35">
      <c r="A616" s="54" t="s">
        <v>2295</v>
      </c>
      <c r="B616" s="54">
        <v>1743228</v>
      </c>
      <c r="C616" s="54" t="s">
        <v>2296</v>
      </c>
      <c r="D616" s="54" t="s">
        <v>745</v>
      </c>
      <c r="E616" s="54" t="s">
        <v>2297</v>
      </c>
      <c r="F616" s="54">
        <v>12</v>
      </c>
      <c r="G616" s="54" t="s">
        <v>1294</v>
      </c>
      <c r="H616" s="54" t="s">
        <v>2256</v>
      </c>
    </row>
    <row r="617" spans="1:8" x14ac:dyDescent="0.35">
      <c r="A617" s="54" t="s">
        <v>1131</v>
      </c>
      <c r="B617" s="54">
        <v>1000001012</v>
      </c>
      <c r="C617" s="54" t="s">
        <v>946</v>
      </c>
      <c r="D617" s="54" t="s">
        <v>1132</v>
      </c>
      <c r="E617" s="54" t="s">
        <v>2298</v>
      </c>
      <c r="F617" s="54">
        <v>40</v>
      </c>
      <c r="G617" s="54" t="s">
        <v>1299</v>
      </c>
      <c r="H617" s="54" t="s">
        <v>2256</v>
      </c>
    </row>
    <row r="618" spans="1:8" x14ac:dyDescent="0.35">
      <c r="A618" s="54" t="s">
        <v>1133</v>
      </c>
      <c r="B618" s="54">
        <v>1000001026</v>
      </c>
      <c r="C618" s="54" t="s">
        <v>946</v>
      </c>
      <c r="D618" s="54" t="s">
        <v>152</v>
      </c>
      <c r="E618" s="54" t="s">
        <v>2299</v>
      </c>
      <c r="F618" s="54">
        <v>1</v>
      </c>
      <c r="G618" s="54" t="s">
        <v>1299</v>
      </c>
      <c r="H618" s="54" t="s">
        <v>2256</v>
      </c>
    </row>
    <row r="619" spans="1:8" x14ac:dyDescent="0.35">
      <c r="A619" s="54"/>
      <c r="B619" s="54"/>
      <c r="C619" s="54"/>
      <c r="D619" s="54"/>
      <c r="E619" s="54"/>
      <c r="F619" s="54"/>
      <c r="G619" s="54"/>
      <c r="H619" s="54"/>
    </row>
    <row r="620" spans="1:8" x14ac:dyDescent="0.35">
      <c r="A620" s="54"/>
      <c r="B620" s="54"/>
      <c r="C620" s="54"/>
      <c r="D620" s="54"/>
      <c r="E620" s="54"/>
      <c r="F620" s="54"/>
      <c r="G620" s="54"/>
      <c r="H620" s="54"/>
    </row>
    <row r="621" spans="1:8" x14ac:dyDescent="0.35">
      <c r="A621" s="54"/>
      <c r="B621" s="54"/>
      <c r="C621" s="54"/>
      <c r="D621" s="54"/>
      <c r="E621" s="54"/>
      <c r="F621" s="54"/>
      <c r="G621" s="54"/>
      <c r="H621" s="54"/>
    </row>
    <row r="622" spans="1:8" x14ac:dyDescent="0.35">
      <c r="A622" s="54"/>
      <c r="B622" s="54"/>
      <c r="C622" s="54"/>
      <c r="D622" s="54"/>
      <c r="E622" s="54"/>
      <c r="F622" s="54"/>
      <c r="G622" s="54"/>
      <c r="H622" s="54"/>
    </row>
    <row r="623" spans="1:8" x14ac:dyDescent="0.35">
      <c r="A623" s="54"/>
      <c r="B623" s="54"/>
      <c r="C623" s="54"/>
      <c r="D623" s="54"/>
      <c r="E623" s="54"/>
      <c r="F623" s="54"/>
      <c r="G623" s="54"/>
      <c r="H623" s="54"/>
    </row>
    <row r="624" spans="1:8" x14ac:dyDescent="0.35">
      <c r="A624" s="54" t="s">
        <v>222</v>
      </c>
      <c r="B624" s="54">
        <v>4880647</v>
      </c>
      <c r="C624" s="54" t="s">
        <v>35</v>
      </c>
      <c r="D624" s="54" t="s">
        <v>223</v>
      </c>
      <c r="E624" s="54" t="s">
        <v>2300</v>
      </c>
      <c r="F624" s="54">
        <v>1</v>
      </c>
      <c r="G624" s="54" t="s">
        <v>1294</v>
      </c>
      <c r="H624" s="54" t="s">
        <v>2301</v>
      </c>
    </row>
    <row r="625" spans="1:8" x14ac:dyDescent="0.35">
      <c r="A625" s="54" t="s">
        <v>395</v>
      </c>
      <c r="B625" s="54">
        <v>1000000301</v>
      </c>
      <c r="C625" s="54" t="s">
        <v>396</v>
      </c>
      <c r="D625" s="54" t="s">
        <v>397</v>
      </c>
      <c r="E625" s="54" t="s">
        <v>2302</v>
      </c>
      <c r="F625" s="54">
        <v>1</v>
      </c>
      <c r="G625" s="54" t="s">
        <v>1294</v>
      </c>
      <c r="H625" s="54" t="s">
        <v>2301</v>
      </c>
    </row>
    <row r="626" spans="1:8" x14ac:dyDescent="0.35">
      <c r="A626" s="54" t="s">
        <v>386</v>
      </c>
      <c r="B626" s="54">
        <v>2099570</v>
      </c>
      <c r="C626" s="54" t="s">
        <v>387</v>
      </c>
      <c r="D626" s="54" t="s">
        <v>388</v>
      </c>
      <c r="E626" s="54" t="s">
        <v>2303</v>
      </c>
      <c r="F626" s="54">
        <v>1</v>
      </c>
      <c r="G626" s="54" t="s">
        <v>1294</v>
      </c>
      <c r="H626" s="54" t="s">
        <v>2301</v>
      </c>
    </row>
    <row r="627" spans="1:8" x14ac:dyDescent="0.35">
      <c r="A627" s="54" t="s">
        <v>389</v>
      </c>
      <c r="B627" s="54">
        <v>8327918</v>
      </c>
      <c r="C627" s="54" t="s">
        <v>276</v>
      </c>
      <c r="D627" s="54" t="s">
        <v>390</v>
      </c>
      <c r="E627" s="54" t="s">
        <v>2304</v>
      </c>
      <c r="F627" s="54">
        <v>1</v>
      </c>
      <c r="G627" s="54" t="s">
        <v>1294</v>
      </c>
      <c r="H627" s="54" t="s">
        <v>2301</v>
      </c>
    </row>
    <row r="628" spans="1:8" x14ac:dyDescent="0.35">
      <c r="A628" s="54" t="s">
        <v>247</v>
      </c>
      <c r="B628" s="54">
        <v>7618150</v>
      </c>
      <c r="C628" s="54" t="s">
        <v>190</v>
      </c>
      <c r="D628" s="54" t="s">
        <v>248</v>
      </c>
      <c r="E628" s="54" t="s">
        <v>2305</v>
      </c>
      <c r="F628" s="54">
        <v>1</v>
      </c>
      <c r="G628" s="54" t="s">
        <v>1294</v>
      </c>
      <c r="H628" s="54" t="s">
        <v>2301</v>
      </c>
    </row>
    <row r="629" spans="1:8" x14ac:dyDescent="0.35">
      <c r="A629" s="54" t="s">
        <v>372</v>
      </c>
      <c r="B629" s="54">
        <v>5018999</v>
      </c>
      <c r="C629" s="54" t="s">
        <v>373</v>
      </c>
      <c r="D629" s="54" t="s">
        <v>116</v>
      </c>
      <c r="E629" s="54" t="s">
        <v>2306</v>
      </c>
      <c r="F629" s="54">
        <v>1</v>
      </c>
      <c r="G629" s="54" t="s">
        <v>1294</v>
      </c>
      <c r="H629" s="54" t="s">
        <v>2301</v>
      </c>
    </row>
    <row r="630" spans="1:8" x14ac:dyDescent="0.35">
      <c r="A630" s="54" t="s">
        <v>367</v>
      </c>
      <c r="B630" s="54">
        <v>1129469</v>
      </c>
      <c r="C630" s="54" t="s">
        <v>368</v>
      </c>
      <c r="D630" s="54" t="s">
        <v>369</v>
      </c>
      <c r="E630" s="54" t="s">
        <v>2307</v>
      </c>
      <c r="F630" s="54">
        <v>1</v>
      </c>
      <c r="G630" s="54" t="s">
        <v>1294</v>
      </c>
      <c r="H630" s="54" t="s">
        <v>2301</v>
      </c>
    </row>
    <row r="631" spans="1:8" x14ac:dyDescent="0.35">
      <c r="A631" s="54" t="s">
        <v>393</v>
      </c>
      <c r="B631" s="54">
        <v>392027</v>
      </c>
      <c r="C631" s="54" t="s">
        <v>394</v>
      </c>
      <c r="D631" s="54" t="s">
        <v>116</v>
      </c>
      <c r="E631" s="54" t="s">
        <v>2308</v>
      </c>
      <c r="F631" s="54">
        <v>1</v>
      </c>
      <c r="G631" s="54" t="s">
        <v>1294</v>
      </c>
      <c r="H631" s="54" t="s">
        <v>2301</v>
      </c>
    </row>
    <row r="632" spans="1:8" x14ac:dyDescent="0.35">
      <c r="A632" s="54" t="s">
        <v>381</v>
      </c>
      <c r="B632" s="54">
        <v>8707739</v>
      </c>
      <c r="C632" s="54" t="s">
        <v>382</v>
      </c>
      <c r="D632" s="54" t="s">
        <v>365</v>
      </c>
      <c r="E632" s="54" t="s">
        <v>2309</v>
      </c>
      <c r="F632" s="54">
        <v>1</v>
      </c>
      <c r="G632" s="54" t="s">
        <v>1294</v>
      </c>
      <c r="H632" s="54" t="s">
        <v>2301</v>
      </c>
    </row>
    <row r="633" spans="1:8" x14ac:dyDescent="0.35">
      <c r="A633" s="54" t="s">
        <v>384</v>
      </c>
      <c r="B633" s="54">
        <v>7979586</v>
      </c>
      <c r="C633" s="54" t="s">
        <v>336</v>
      </c>
      <c r="D633" s="54" t="s">
        <v>82</v>
      </c>
      <c r="E633" s="54" t="s">
        <v>1832</v>
      </c>
      <c r="F633" s="54">
        <v>1</v>
      </c>
      <c r="G633" s="54" t="s">
        <v>1294</v>
      </c>
      <c r="H633" s="54" t="s">
        <v>2301</v>
      </c>
    </row>
    <row r="634" spans="1:8" x14ac:dyDescent="0.35">
      <c r="A634" s="54" t="s">
        <v>392</v>
      </c>
      <c r="B634" s="54">
        <v>2848380</v>
      </c>
      <c r="C634" s="54" t="s">
        <v>336</v>
      </c>
      <c r="D634" s="54" t="s">
        <v>365</v>
      </c>
      <c r="E634" s="54" t="s">
        <v>2310</v>
      </c>
      <c r="F634" s="54">
        <v>1</v>
      </c>
      <c r="G634" s="54" t="s">
        <v>1294</v>
      </c>
      <c r="H634" s="54" t="s">
        <v>2301</v>
      </c>
    </row>
    <row r="635" spans="1:8" x14ac:dyDescent="0.35">
      <c r="A635" s="54" t="s">
        <v>379</v>
      </c>
      <c r="B635" s="54">
        <v>2855716</v>
      </c>
      <c r="C635" s="54" t="s">
        <v>336</v>
      </c>
      <c r="D635" s="54" t="s">
        <v>380</v>
      </c>
      <c r="E635" s="54" t="s">
        <v>2311</v>
      </c>
      <c r="F635" s="54">
        <v>1</v>
      </c>
      <c r="G635" s="54" t="s">
        <v>1294</v>
      </c>
      <c r="H635" s="54" t="s">
        <v>2301</v>
      </c>
    </row>
    <row r="636" spans="1:8" x14ac:dyDescent="0.35">
      <c r="A636" s="54" t="s">
        <v>2312</v>
      </c>
      <c r="B636" s="54">
        <v>1000000795</v>
      </c>
      <c r="C636" s="54" t="s">
        <v>2313</v>
      </c>
      <c r="D636" s="198">
        <v>43480</v>
      </c>
      <c r="E636" s="54" t="s">
        <v>2314</v>
      </c>
      <c r="F636" s="54">
        <v>15</v>
      </c>
      <c r="G636" s="54" t="s">
        <v>1294</v>
      </c>
      <c r="H636" s="54" t="s">
        <v>2301</v>
      </c>
    </row>
    <row r="637" spans="1:8" x14ac:dyDescent="0.35">
      <c r="A637" s="54" t="s">
        <v>385</v>
      </c>
      <c r="B637" s="54">
        <v>7979677</v>
      </c>
      <c r="C637" s="54" t="s">
        <v>336</v>
      </c>
      <c r="D637" s="54" t="s">
        <v>350</v>
      </c>
      <c r="E637" s="54" t="s">
        <v>2315</v>
      </c>
      <c r="F637" s="54">
        <v>1</v>
      </c>
      <c r="G637" s="54" t="s">
        <v>1294</v>
      </c>
      <c r="H637" s="54" t="s">
        <v>2301</v>
      </c>
    </row>
    <row r="638" spans="1:8" x14ac:dyDescent="0.35">
      <c r="A638" s="54" t="s">
        <v>383</v>
      </c>
      <c r="B638" s="54">
        <v>7693799</v>
      </c>
      <c r="C638" s="54" t="s">
        <v>336</v>
      </c>
      <c r="D638" s="54" t="s">
        <v>82</v>
      </c>
      <c r="E638" s="54" t="s">
        <v>2316</v>
      </c>
      <c r="F638" s="54">
        <v>3</v>
      </c>
      <c r="G638" s="54" t="s">
        <v>1294</v>
      </c>
      <c r="H638" s="54" t="s">
        <v>2301</v>
      </c>
    </row>
    <row r="639" spans="1:8" x14ac:dyDescent="0.35">
      <c r="A639" s="54" t="s">
        <v>1065</v>
      </c>
      <c r="B639" s="54">
        <v>6321731</v>
      </c>
      <c r="C639" s="54" t="s">
        <v>1066</v>
      </c>
      <c r="D639" s="54" t="s">
        <v>76</v>
      </c>
      <c r="E639" s="54" t="s">
        <v>2317</v>
      </c>
      <c r="F639" s="54">
        <v>1</v>
      </c>
      <c r="G639" s="54" t="s">
        <v>1294</v>
      </c>
      <c r="H639" s="54" t="s">
        <v>2301</v>
      </c>
    </row>
    <row r="640" spans="1:8" x14ac:dyDescent="0.35">
      <c r="A640" s="54" t="s">
        <v>376</v>
      </c>
      <c r="B640" s="54">
        <v>284638</v>
      </c>
      <c r="C640" s="54" t="s">
        <v>336</v>
      </c>
      <c r="D640" s="54" t="s">
        <v>116</v>
      </c>
      <c r="E640" s="54" t="s">
        <v>1708</v>
      </c>
      <c r="F640" s="54">
        <v>1</v>
      </c>
      <c r="G640" s="54" t="s">
        <v>1294</v>
      </c>
      <c r="H640" s="54" t="s">
        <v>2301</v>
      </c>
    </row>
    <row r="641" spans="1:8" x14ac:dyDescent="0.35">
      <c r="A641" s="54" t="s">
        <v>1112</v>
      </c>
      <c r="B641" s="54">
        <v>1000000909</v>
      </c>
      <c r="C641" s="54" t="s">
        <v>948</v>
      </c>
      <c r="D641" s="54" t="s">
        <v>152</v>
      </c>
      <c r="E641" s="54" t="s">
        <v>2318</v>
      </c>
      <c r="F641" s="54">
        <v>1</v>
      </c>
      <c r="G641" s="54" t="s">
        <v>1299</v>
      </c>
      <c r="H641" s="54" t="s">
        <v>2301</v>
      </c>
    </row>
    <row r="642" spans="1:8" x14ac:dyDescent="0.35">
      <c r="A642" s="54" t="s">
        <v>1038</v>
      </c>
      <c r="B642" s="54">
        <v>3321726</v>
      </c>
      <c r="C642" s="54" t="s">
        <v>972</v>
      </c>
      <c r="D642" s="54" t="s">
        <v>1039</v>
      </c>
      <c r="E642" s="54" t="s">
        <v>2319</v>
      </c>
      <c r="F642" s="54">
        <v>6</v>
      </c>
      <c r="G642" s="54" t="s">
        <v>1299</v>
      </c>
      <c r="H642" s="54" t="s">
        <v>2301</v>
      </c>
    </row>
    <row r="643" spans="1:8" x14ac:dyDescent="0.35">
      <c r="A643" s="54" t="s">
        <v>1343</v>
      </c>
      <c r="B643" s="54" t="s">
        <v>1344</v>
      </c>
      <c r="C643" s="54" t="s">
        <v>1</v>
      </c>
      <c r="D643" s="54" t="s">
        <v>2</v>
      </c>
      <c r="E643" s="54" t="s">
        <v>1297</v>
      </c>
      <c r="F643" s="54" t="s">
        <v>1345</v>
      </c>
      <c r="G643" s="54" t="s">
        <v>1346</v>
      </c>
      <c r="H643" s="54" t="s">
        <v>1347</v>
      </c>
    </row>
    <row r="644" spans="1:8" x14ac:dyDescent="0.35">
      <c r="A644" s="54" t="s">
        <v>374</v>
      </c>
      <c r="B644" s="54">
        <v>8687204</v>
      </c>
      <c r="C644" s="54" t="s">
        <v>375</v>
      </c>
      <c r="D644" s="54" t="s">
        <v>116</v>
      </c>
      <c r="E644" s="54" t="s">
        <v>2320</v>
      </c>
      <c r="F644" s="54">
        <v>1</v>
      </c>
      <c r="G644" s="54" t="s">
        <v>1294</v>
      </c>
      <c r="H644" s="54" t="s">
        <v>2301</v>
      </c>
    </row>
    <row r="645" spans="1:8" x14ac:dyDescent="0.35">
      <c r="A645" s="54" t="s">
        <v>391</v>
      </c>
      <c r="B645" s="54">
        <v>2880300</v>
      </c>
      <c r="C645" s="54" t="s">
        <v>336</v>
      </c>
      <c r="D645" s="54" t="s">
        <v>116</v>
      </c>
      <c r="E645" s="54" t="s">
        <v>2321</v>
      </c>
      <c r="F645" s="54">
        <v>1</v>
      </c>
      <c r="G645" s="54" t="s">
        <v>1294</v>
      </c>
      <c r="H645" s="54" t="s">
        <v>2301</v>
      </c>
    </row>
    <row r="646" spans="1:8" x14ac:dyDescent="0.35">
      <c r="A646" s="54" t="s">
        <v>370</v>
      </c>
      <c r="B646" s="54">
        <v>4010559</v>
      </c>
      <c r="C646" s="54" t="s">
        <v>371</v>
      </c>
      <c r="D646" s="54" t="s">
        <v>116</v>
      </c>
      <c r="E646" s="54" t="s">
        <v>2322</v>
      </c>
      <c r="F646" s="54">
        <v>6</v>
      </c>
      <c r="G646" s="54" t="s">
        <v>1294</v>
      </c>
      <c r="H646" s="54" t="s">
        <v>2301</v>
      </c>
    </row>
    <row r="647" spans="1:8" x14ac:dyDescent="0.35">
      <c r="A647" s="54" t="s">
        <v>377</v>
      </c>
      <c r="B647" s="54">
        <v>2390484</v>
      </c>
      <c r="C647" s="54" t="s">
        <v>378</v>
      </c>
      <c r="D647" s="54" t="s">
        <v>350</v>
      </c>
      <c r="E647" s="54" t="s">
        <v>2323</v>
      </c>
      <c r="F647" s="54">
        <v>1</v>
      </c>
      <c r="G647" s="54" t="s">
        <v>1294</v>
      </c>
      <c r="H647" s="54" t="s">
        <v>2301</v>
      </c>
    </row>
    <row r="648" spans="1:8" x14ac:dyDescent="0.35">
      <c r="A648" s="54"/>
      <c r="B648" s="54"/>
      <c r="C648" s="54"/>
      <c r="D648" s="54"/>
      <c r="E648" s="54"/>
      <c r="F648" s="54"/>
      <c r="G648" s="54"/>
      <c r="H648" s="54"/>
    </row>
    <row r="649" spans="1:8" x14ac:dyDescent="0.35">
      <c r="A649" s="54"/>
      <c r="B649" s="54"/>
      <c r="C649" s="54"/>
      <c r="D649" s="54"/>
      <c r="E649" s="54"/>
      <c r="F649" s="54"/>
      <c r="G649" s="54"/>
      <c r="H649" s="54"/>
    </row>
    <row r="650" spans="1:8" x14ac:dyDescent="0.35">
      <c r="A650" s="54"/>
      <c r="B650" s="54"/>
      <c r="C650" s="54"/>
      <c r="D650" s="54"/>
      <c r="E650" s="54"/>
      <c r="F650" s="54"/>
      <c r="G650" s="54"/>
      <c r="H650" s="54"/>
    </row>
    <row r="651" spans="1:8" x14ac:dyDescent="0.35">
      <c r="A651" s="54"/>
      <c r="B651" s="54"/>
      <c r="C651" s="54"/>
      <c r="D651" s="54"/>
      <c r="E651" s="54"/>
      <c r="F651" s="54"/>
      <c r="G651" s="54"/>
      <c r="H651" s="54"/>
    </row>
    <row r="652" spans="1:8" x14ac:dyDescent="0.35">
      <c r="A652" s="54" t="s">
        <v>1106</v>
      </c>
      <c r="B652" s="54">
        <v>3920691</v>
      </c>
      <c r="C652" s="54" t="s">
        <v>1103</v>
      </c>
      <c r="D652" s="54" t="s">
        <v>96</v>
      </c>
      <c r="E652" s="54" t="s">
        <v>2324</v>
      </c>
      <c r="F652" s="54">
        <v>1</v>
      </c>
      <c r="G652" s="54" t="s">
        <v>1294</v>
      </c>
      <c r="H652" s="54" t="s">
        <v>2325</v>
      </c>
    </row>
    <row r="653" spans="1:8" x14ac:dyDescent="0.35">
      <c r="A653" s="54" t="s">
        <v>1098</v>
      </c>
      <c r="B653" s="54">
        <v>2326882</v>
      </c>
      <c r="C653" s="54" t="s">
        <v>485</v>
      </c>
      <c r="D653" s="54" t="s">
        <v>93</v>
      </c>
      <c r="E653" s="54" t="s">
        <v>2326</v>
      </c>
      <c r="F653" s="54">
        <v>1</v>
      </c>
      <c r="G653" s="54" t="s">
        <v>1294</v>
      </c>
      <c r="H653" s="54" t="s">
        <v>2325</v>
      </c>
    </row>
    <row r="654" spans="1:8" x14ac:dyDescent="0.35">
      <c r="A654" s="54" t="s">
        <v>1119</v>
      </c>
      <c r="B654" s="54">
        <v>646067</v>
      </c>
      <c r="C654" s="54" t="s">
        <v>545</v>
      </c>
      <c r="D654" s="54" t="s">
        <v>93</v>
      </c>
      <c r="E654" s="54" t="s">
        <v>2327</v>
      </c>
      <c r="F654" s="54">
        <v>1</v>
      </c>
      <c r="G654" s="54" t="s">
        <v>1294</v>
      </c>
      <c r="H654" s="54" t="s">
        <v>2325</v>
      </c>
    </row>
    <row r="655" spans="1:8" x14ac:dyDescent="0.35">
      <c r="A655" s="54" t="s">
        <v>1125</v>
      </c>
      <c r="B655" s="54">
        <v>6561422</v>
      </c>
      <c r="C655" s="54" t="s">
        <v>485</v>
      </c>
      <c r="D655" s="54" t="s">
        <v>93</v>
      </c>
      <c r="E655" s="54" t="s">
        <v>2328</v>
      </c>
      <c r="F655" s="54">
        <v>1</v>
      </c>
      <c r="G655" s="54" t="s">
        <v>1294</v>
      </c>
      <c r="H655" s="54" t="s">
        <v>2325</v>
      </c>
    </row>
    <row r="656" spans="1:8" x14ac:dyDescent="0.35">
      <c r="A656" s="54" t="s">
        <v>1102</v>
      </c>
      <c r="B656" s="54">
        <v>6366280</v>
      </c>
      <c r="C656" s="54" t="s">
        <v>1103</v>
      </c>
      <c r="D656" s="54" t="s">
        <v>93</v>
      </c>
      <c r="E656" s="54" t="s">
        <v>2329</v>
      </c>
      <c r="F656" s="54">
        <v>1</v>
      </c>
      <c r="G656" s="54" t="s">
        <v>1294</v>
      </c>
      <c r="H656" s="54" t="s">
        <v>2325</v>
      </c>
    </row>
    <row r="657" spans="1:8" x14ac:dyDescent="0.35">
      <c r="A657" s="54" t="s">
        <v>1094</v>
      </c>
      <c r="B657" s="54">
        <v>4743902</v>
      </c>
      <c r="C657" s="54" t="s">
        <v>1095</v>
      </c>
      <c r="D657" s="54" t="s">
        <v>93</v>
      </c>
      <c r="E657" s="54" t="s">
        <v>2330</v>
      </c>
      <c r="F657" s="54">
        <v>1</v>
      </c>
      <c r="G657" s="54" t="s">
        <v>1294</v>
      </c>
      <c r="H657" s="54" t="s">
        <v>2325</v>
      </c>
    </row>
    <row r="658" spans="1:8" x14ac:dyDescent="0.35">
      <c r="A658" s="54" t="s">
        <v>1091</v>
      </c>
      <c r="B658" s="54">
        <v>8346260</v>
      </c>
      <c r="C658" s="54" t="s">
        <v>1092</v>
      </c>
      <c r="D658" s="54" t="s">
        <v>76</v>
      </c>
      <c r="E658" s="54" t="s">
        <v>2331</v>
      </c>
      <c r="F658" s="54">
        <v>4</v>
      </c>
      <c r="G658" s="54" t="s">
        <v>1294</v>
      </c>
      <c r="H658" s="54" t="s">
        <v>2325</v>
      </c>
    </row>
    <row r="659" spans="1:8" x14ac:dyDescent="0.35">
      <c r="A659" s="54" t="s">
        <v>1087</v>
      </c>
      <c r="B659" s="54">
        <v>1202233</v>
      </c>
      <c r="C659" s="54" t="s">
        <v>545</v>
      </c>
      <c r="D659" s="54" t="s">
        <v>14</v>
      </c>
      <c r="E659" s="54" t="s">
        <v>2332</v>
      </c>
      <c r="F659" s="54">
        <v>1</v>
      </c>
      <c r="G659" s="54" t="s">
        <v>1294</v>
      </c>
      <c r="H659" s="54" t="s">
        <v>2325</v>
      </c>
    </row>
    <row r="660" spans="1:8" x14ac:dyDescent="0.35">
      <c r="A660" s="54" t="s">
        <v>1105</v>
      </c>
      <c r="B660" s="54">
        <v>4987004</v>
      </c>
      <c r="C660" s="54" t="s">
        <v>485</v>
      </c>
      <c r="D660" s="54" t="s">
        <v>93</v>
      </c>
      <c r="E660" s="54" t="s">
        <v>2333</v>
      </c>
      <c r="F660" s="54">
        <v>1</v>
      </c>
      <c r="G660" s="54" t="s">
        <v>1294</v>
      </c>
      <c r="H660" s="54" t="s">
        <v>2325</v>
      </c>
    </row>
    <row r="661" spans="1:8" x14ac:dyDescent="0.35">
      <c r="A661" s="54" t="s">
        <v>407</v>
      </c>
      <c r="B661" s="54">
        <v>2048171</v>
      </c>
      <c r="C661" s="54" t="s">
        <v>408</v>
      </c>
      <c r="D661" s="54" t="s">
        <v>409</v>
      </c>
      <c r="E661" s="54" t="s">
        <v>2334</v>
      </c>
      <c r="F661" s="54">
        <v>40</v>
      </c>
      <c r="G661" s="54" t="s">
        <v>1294</v>
      </c>
      <c r="H661" s="54" t="s">
        <v>2325</v>
      </c>
    </row>
    <row r="662" spans="1:8" x14ac:dyDescent="0.35">
      <c r="A662" s="54" t="s">
        <v>1000</v>
      </c>
      <c r="B662" s="54">
        <v>1000000656</v>
      </c>
      <c r="C662" s="54" t="s">
        <v>946</v>
      </c>
      <c r="D662" s="54" t="s">
        <v>1001</v>
      </c>
      <c r="E662" s="54" t="s">
        <v>2335</v>
      </c>
      <c r="F662" s="54">
        <v>1</v>
      </c>
      <c r="G662" s="54" t="s">
        <v>1279</v>
      </c>
      <c r="H662" s="54" t="s">
        <v>2325</v>
      </c>
    </row>
    <row r="663" spans="1:8" x14ac:dyDescent="0.35">
      <c r="A663" s="54" t="s">
        <v>1028</v>
      </c>
      <c r="B663" s="54">
        <v>9338690</v>
      </c>
      <c r="C663" s="54" t="s">
        <v>1003</v>
      </c>
      <c r="D663" s="54" t="s">
        <v>134</v>
      </c>
      <c r="E663" s="54" t="s">
        <v>1906</v>
      </c>
      <c r="F663" s="54">
        <v>1</v>
      </c>
      <c r="G663" s="54" t="s">
        <v>1294</v>
      </c>
      <c r="H663" s="54" t="s">
        <v>2325</v>
      </c>
    </row>
    <row r="664" spans="1:8" x14ac:dyDescent="0.35">
      <c r="A664" s="54" t="s">
        <v>1014</v>
      </c>
      <c r="B664" s="54">
        <v>7472434</v>
      </c>
      <c r="C664" s="54" t="s">
        <v>545</v>
      </c>
      <c r="D664" s="54" t="s">
        <v>93</v>
      </c>
      <c r="E664" s="54" t="s">
        <v>2336</v>
      </c>
      <c r="F664" s="54">
        <v>1</v>
      </c>
      <c r="G664" s="54" t="s">
        <v>1294</v>
      </c>
      <c r="H664" s="54" t="s">
        <v>2325</v>
      </c>
    </row>
    <row r="665" spans="1:8" x14ac:dyDescent="0.35">
      <c r="A665" s="54" t="s">
        <v>1017</v>
      </c>
      <c r="B665" s="54">
        <v>8337404</v>
      </c>
      <c r="C665" s="54" t="s">
        <v>1003</v>
      </c>
      <c r="D665" s="54" t="s">
        <v>121</v>
      </c>
      <c r="E665" s="54" t="s">
        <v>2337</v>
      </c>
      <c r="F665" s="54">
        <v>4</v>
      </c>
      <c r="G665" s="54" t="s">
        <v>1299</v>
      </c>
      <c r="H665" s="54" t="s">
        <v>2325</v>
      </c>
    </row>
    <row r="666" spans="1:8" x14ac:dyDescent="0.35">
      <c r="A666" s="54" t="s">
        <v>415</v>
      </c>
      <c r="B666" s="54">
        <v>160960</v>
      </c>
      <c r="C666" s="54" t="s">
        <v>416</v>
      </c>
      <c r="D666" s="54" t="s">
        <v>355</v>
      </c>
      <c r="E666" s="54" t="s">
        <v>2338</v>
      </c>
      <c r="F666" s="54">
        <v>12</v>
      </c>
      <c r="G666" s="54" t="s">
        <v>1294</v>
      </c>
      <c r="H666" s="54" t="s">
        <v>2325</v>
      </c>
    </row>
    <row r="667" spans="1:8" x14ac:dyDescent="0.35">
      <c r="A667" s="54" t="s">
        <v>114</v>
      </c>
      <c r="B667" s="54">
        <v>7644792</v>
      </c>
      <c r="C667" s="54" t="s">
        <v>115</v>
      </c>
      <c r="D667" s="54" t="s">
        <v>116</v>
      </c>
      <c r="E667" s="54" t="s">
        <v>2339</v>
      </c>
      <c r="F667" s="54">
        <v>6</v>
      </c>
      <c r="G667" s="54" t="s">
        <v>9</v>
      </c>
      <c r="H667" s="54" t="s">
        <v>2325</v>
      </c>
    </row>
    <row r="668" spans="1:8" x14ac:dyDescent="0.35">
      <c r="A668" s="54" t="s">
        <v>1023</v>
      </c>
      <c r="B668" s="54">
        <v>2888980</v>
      </c>
      <c r="C668" s="54" t="s">
        <v>1024</v>
      </c>
      <c r="D668" s="54" t="s">
        <v>1025</v>
      </c>
      <c r="E668" s="54" t="s">
        <v>2340</v>
      </c>
      <c r="F668" s="54">
        <v>1</v>
      </c>
      <c r="G668" s="54" t="s">
        <v>1299</v>
      </c>
      <c r="H668" s="54" t="s">
        <v>2325</v>
      </c>
    </row>
    <row r="669" spans="1:8" x14ac:dyDescent="0.35">
      <c r="A669" s="54" t="s">
        <v>999</v>
      </c>
      <c r="B669" s="54">
        <v>1000000824</v>
      </c>
      <c r="C669" s="54" t="s">
        <v>152</v>
      </c>
      <c r="D669" s="54" t="s">
        <v>152</v>
      </c>
      <c r="E669" s="54" t="s">
        <v>2341</v>
      </c>
      <c r="F669" s="54">
        <v>1</v>
      </c>
      <c r="G669" s="54" t="s">
        <v>1299</v>
      </c>
      <c r="H669" s="54" t="s">
        <v>2325</v>
      </c>
    </row>
    <row r="670" spans="1:8" x14ac:dyDescent="0.35">
      <c r="A670" s="54" t="s">
        <v>957</v>
      </c>
      <c r="B670" s="54">
        <v>6897106</v>
      </c>
      <c r="C670" s="54" t="s">
        <v>958</v>
      </c>
      <c r="D670" s="54" t="s">
        <v>959</v>
      </c>
      <c r="E670" s="54" t="s">
        <v>2342</v>
      </c>
      <c r="F670" s="54">
        <v>8</v>
      </c>
      <c r="G670" s="54" t="s">
        <v>1294</v>
      </c>
      <c r="H670" s="54" t="s">
        <v>2325</v>
      </c>
    </row>
    <row r="671" spans="1:8" x14ac:dyDescent="0.35">
      <c r="A671" s="54" t="s">
        <v>996</v>
      </c>
      <c r="B671" s="54">
        <v>7180966</v>
      </c>
      <c r="C671" s="54" t="s">
        <v>982</v>
      </c>
      <c r="D671" s="54" t="s">
        <v>134</v>
      </c>
      <c r="E671" s="54" t="s">
        <v>2343</v>
      </c>
      <c r="F671" s="54">
        <v>1</v>
      </c>
      <c r="G671" s="54" t="s">
        <v>1294</v>
      </c>
      <c r="H671" s="54" t="s">
        <v>2325</v>
      </c>
    </row>
    <row r="672" spans="1:8" x14ac:dyDescent="0.35">
      <c r="A672" s="54" t="s">
        <v>1109</v>
      </c>
      <c r="B672" s="54">
        <v>7866145</v>
      </c>
      <c r="C672" s="54" t="s">
        <v>485</v>
      </c>
      <c r="D672" s="54" t="s">
        <v>1108</v>
      </c>
      <c r="E672" s="54" t="s">
        <v>2344</v>
      </c>
      <c r="F672" s="54">
        <v>1</v>
      </c>
      <c r="G672" s="54" t="s">
        <v>1294</v>
      </c>
      <c r="H672" s="54" t="s">
        <v>2325</v>
      </c>
    </row>
    <row r="673" spans="1:8" x14ac:dyDescent="0.35">
      <c r="A673" s="54" t="s">
        <v>1048</v>
      </c>
      <c r="B673" s="54">
        <v>7001704</v>
      </c>
      <c r="C673" s="54" t="s">
        <v>1043</v>
      </c>
      <c r="D673" s="54" t="s">
        <v>1044</v>
      </c>
      <c r="E673" s="54" t="s">
        <v>2345</v>
      </c>
      <c r="F673" s="54">
        <v>1</v>
      </c>
      <c r="G673" s="54" t="s">
        <v>1294</v>
      </c>
      <c r="H673" s="54" t="s">
        <v>2325</v>
      </c>
    </row>
    <row r="674" spans="1:8" x14ac:dyDescent="0.35">
      <c r="A674" s="54" t="s">
        <v>997</v>
      </c>
      <c r="B674" s="54">
        <v>7972169</v>
      </c>
      <c r="C674" s="54" t="s">
        <v>998</v>
      </c>
      <c r="D674" s="54" t="s">
        <v>93</v>
      </c>
      <c r="E674" s="54" t="s">
        <v>2346</v>
      </c>
      <c r="F674" s="54">
        <v>1</v>
      </c>
      <c r="G674" s="54" t="s">
        <v>1294</v>
      </c>
      <c r="H674" s="54" t="s">
        <v>2325</v>
      </c>
    </row>
    <row r="675" spans="1:8" x14ac:dyDescent="0.35">
      <c r="A675" s="54" t="s">
        <v>1134</v>
      </c>
      <c r="B675" s="54">
        <v>2620615</v>
      </c>
      <c r="C675" s="54" t="s">
        <v>1135</v>
      </c>
      <c r="D675" s="54" t="s">
        <v>2347</v>
      </c>
      <c r="E675" s="54" t="s">
        <v>2348</v>
      </c>
      <c r="F675" s="54">
        <v>1</v>
      </c>
      <c r="G675" s="54" t="s">
        <v>1299</v>
      </c>
      <c r="H675" s="54" t="s">
        <v>2325</v>
      </c>
    </row>
    <row r="676" spans="1:8" x14ac:dyDescent="0.35">
      <c r="A676" s="54" t="s">
        <v>1129</v>
      </c>
      <c r="B676" s="54">
        <v>1846585</v>
      </c>
      <c r="C676" s="54" t="s">
        <v>980</v>
      </c>
      <c r="D676" s="54" t="s">
        <v>2349</v>
      </c>
      <c r="E676" s="54" t="s">
        <v>2350</v>
      </c>
      <c r="F676" s="54">
        <v>1</v>
      </c>
      <c r="G676" s="54" t="s">
        <v>1299</v>
      </c>
      <c r="H676" s="54" t="s">
        <v>2325</v>
      </c>
    </row>
    <row r="677" spans="1:8" x14ac:dyDescent="0.35">
      <c r="A677" s="54" t="s">
        <v>992</v>
      </c>
      <c r="B677" s="54">
        <v>5790216</v>
      </c>
      <c r="C677" s="54" t="s">
        <v>982</v>
      </c>
      <c r="D677" s="54" t="s">
        <v>993</v>
      </c>
      <c r="E677" s="54" t="s">
        <v>2351</v>
      </c>
      <c r="F677" s="54">
        <v>1</v>
      </c>
      <c r="G677" s="54" t="s">
        <v>1294</v>
      </c>
      <c r="H677" s="54" t="s">
        <v>2325</v>
      </c>
    </row>
    <row r="678" spans="1:8" x14ac:dyDescent="0.35">
      <c r="A678" s="54" t="s">
        <v>1088</v>
      </c>
      <c r="B678" s="54">
        <v>2507960</v>
      </c>
      <c r="C678" s="54" t="s">
        <v>1089</v>
      </c>
      <c r="D678" s="54" t="s">
        <v>1090</v>
      </c>
      <c r="E678" s="54" t="s">
        <v>2352</v>
      </c>
      <c r="F678" s="54">
        <v>10</v>
      </c>
      <c r="G678" s="54" t="s">
        <v>1294</v>
      </c>
      <c r="H678" s="54" t="s">
        <v>2325</v>
      </c>
    </row>
    <row r="679" spans="1:8" x14ac:dyDescent="0.35">
      <c r="A679" s="54" t="s">
        <v>1110</v>
      </c>
      <c r="B679" s="54">
        <v>6723035</v>
      </c>
      <c r="C679" s="54" t="s">
        <v>485</v>
      </c>
      <c r="D679" s="54" t="s">
        <v>1108</v>
      </c>
      <c r="E679" s="54" t="s">
        <v>1874</v>
      </c>
      <c r="F679" s="54">
        <v>5</v>
      </c>
      <c r="G679" s="54" t="s">
        <v>1294</v>
      </c>
      <c r="H679" s="54" t="s">
        <v>2325</v>
      </c>
    </row>
    <row r="680" spans="1:8" x14ac:dyDescent="0.35">
      <c r="A680" s="54" t="s">
        <v>1113</v>
      </c>
      <c r="B680" s="54">
        <v>611657</v>
      </c>
      <c r="C680" s="54" t="s">
        <v>1114</v>
      </c>
      <c r="D680" s="54" t="s">
        <v>93</v>
      </c>
      <c r="E680" s="54" t="s">
        <v>2353</v>
      </c>
      <c r="F680" s="54">
        <v>1</v>
      </c>
      <c r="G680" s="54" t="s">
        <v>1294</v>
      </c>
      <c r="H680" s="54" t="s">
        <v>2325</v>
      </c>
    </row>
    <row r="681" spans="1:8" x14ac:dyDescent="0.35">
      <c r="A681" s="54" t="s">
        <v>1100</v>
      </c>
      <c r="B681" s="54">
        <v>1000000933</v>
      </c>
      <c r="C681" s="54" t="s">
        <v>152</v>
      </c>
      <c r="D681" s="54" t="s">
        <v>1101</v>
      </c>
      <c r="E681" s="54" t="s">
        <v>2354</v>
      </c>
      <c r="F681" s="54">
        <v>1</v>
      </c>
      <c r="G681" s="54" t="s">
        <v>9</v>
      </c>
      <c r="H681" s="54" t="s">
        <v>2325</v>
      </c>
    </row>
    <row r="682" spans="1:8" x14ac:dyDescent="0.35">
      <c r="A682" s="54" t="s">
        <v>1111</v>
      </c>
      <c r="B682" s="54">
        <v>6724637</v>
      </c>
      <c r="C682" s="54" t="s">
        <v>485</v>
      </c>
      <c r="D682" s="54" t="s">
        <v>1108</v>
      </c>
      <c r="E682" s="54" t="s">
        <v>2355</v>
      </c>
      <c r="F682" s="54">
        <v>5</v>
      </c>
      <c r="G682" s="54" t="s">
        <v>1294</v>
      </c>
      <c r="H682" s="54" t="s">
        <v>2325</v>
      </c>
    </row>
    <row r="683" spans="1:8" x14ac:dyDescent="0.35">
      <c r="A683" s="54" t="s">
        <v>1013</v>
      </c>
      <c r="B683" s="54">
        <v>4328910</v>
      </c>
      <c r="C683" s="54" t="s">
        <v>1003</v>
      </c>
      <c r="D683" s="54" t="s">
        <v>93</v>
      </c>
      <c r="E683" s="54" t="s">
        <v>2356</v>
      </c>
      <c r="F683" s="54">
        <v>1</v>
      </c>
      <c r="G683" s="54" t="s">
        <v>1294</v>
      </c>
      <c r="H683" s="54" t="s">
        <v>2325</v>
      </c>
    </row>
    <row r="684" spans="1:8" x14ac:dyDescent="0.35">
      <c r="A684" s="54" t="s">
        <v>1093</v>
      </c>
      <c r="B684" s="54">
        <v>9791229</v>
      </c>
      <c r="C684" s="54" t="s">
        <v>485</v>
      </c>
      <c r="D684" s="54" t="s">
        <v>134</v>
      </c>
      <c r="E684" s="54" t="s">
        <v>2357</v>
      </c>
      <c r="F684" s="54">
        <v>1</v>
      </c>
      <c r="G684" s="54" t="s">
        <v>1294</v>
      </c>
      <c r="H684" s="54" t="s">
        <v>2325</v>
      </c>
    </row>
    <row r="685" spans="1:8" x14ac:dyDescent="0.35">
      <c r="A685" s="54" t="s">
        <v>1099</v>
      </c>
      <c r="B685" s="54">
        <v>3010704</v>
      </c>
      <c r="C685" s="54" t="s">
        <v>485</v>
      </c>
      <c r="D685" s="54" t="s">
        <v>1090</v>
      </c>
      <c r="E685" s="54" t="s">
        <v>2358</v>
      </c>
      <c r="F685" s="54">
        <v>10</v>
      </c>
      <c r="G685" s="54" t="s">
        <v>1294</v>
      </c>
      <c r="H685" s="54" t="s">
        <v>2325</v>
      </c>
    </row>
    <row r="686" spans="1:8" x14ac:dyDescent="0.35">
      <c r="A686" s="54" t="s">
        <v>987</v>
      </c>
      <c r="B686" s="54">
        <v>6321996</v>
      </c>
      <c r="C686" s="54" t="s">
        <v>988</v>
      </c>
      <c r="D686" s="54" t="s">
        <v>989</v>
      </c>
      <c r="E686" s="54" t="s">
        <v>2359</v>
      </c>
      <c r="F686" s="54">
        <v>1</v>
      </c>
      <c r="G686" s="54" t="s">
        <v>1294</v>
      </c>
      <c r="H686" s="54" t="s">
        <v>2325</v>
      </c>
    </row>
    <row r="687" spans="1:8" x14ac:dyDescent="0.35">
      <c r="A687" s="54" t="s">
        <v>1107</v>
      </c>
      <c r="B687" s="54">
        <v>6726491</v>
      </c>
      <c r="C687" s="54" t="s">
        <v>485</v>
      </c>
      <c r="D687" s="54" t="s">
        <v>1108</v>
      </c>
      <c r="E687" s="54" t="s">
        <v>2360</v>
      </c>
      <c r="F687" s="54">
        <v>5</v>
      </c>
      <c r="G687" s="54" t="s">
        <v>1294</v>
      </c>
      <c r="H687" s="54" t="s">
        <v>2325</v>
      </c>
    </row>
    <row r="688" spans="1:8" x14ac:dyDescent="0.35">
      <c r="A688" s="54" t="s">
        <v>1073</v>
      </c>
      <c r="B688" s="54">
        <v>2725364</v>
      </c>
      <c r="C688" s="54" t="s">
        <v>1003</v>
      </c>
      <c r="D688" s="54" t="s">
        <v>1068</v>
      </c>
      <c r="E688" s="54" t="s">
        <v>2361</v>
      </c>
      <c r="F688" s="54">
        <v>1</v>
      </c>
      <c r="G688" s="54" t="s">
        <v>1294</v>
      </c>
      <c r="H688" s="54" t="s">
        <v>2325</v>
      </c>
    </row>
    <row r="689" spans="1:8" x14ac:dyDescent="0.35">
      <c r="A689" s="54" t="s">
        <v>1137</v>
      </c>
      <c r="B689" s="54">
        <v>4022158</v>
      </c>
      <c r="C689" s="54" t="s">
        <v>1138</v>
      </c>
      <c r="D689" s="54" t="s">
        <v>1139</v>
      </c>
      <c r="E689" s="54" t="s">
        <v>2362</v>
      </c>
      <c r="F689" s="54">
        <v>6</v>
      </c>
      <c r="G689" s="54" t="s">
        <v>1299</v>
      </c>
      <c r="H689" s="54" t="s">
        <v>2325</v>
      </c>
    </row>
    <row r="690" spans="1:8" x14ac:dyDescent="0.35">
      <c r="A690" s="54" t="s">
        <v>1343</v>
      </c>
      <c r="B690" s="54" t="s">
        <v>1344</v>
      </c>
      <c r="C690" s="54" t="s">
        <v>1</v>
      </c>
      <c r="D690" s="54" t="s">
        <v>2</v>
      </c>
      <c r="E690" s="54" t="s">
        <v>1297</v>
      </c>
      <c r="F690" s="54" t="s">
        <v>1345</v>
      </c>
      <c r="G690" s="54" t="s">
        <v>1346</v>
      </c>
      <c r="H690" s="54" t="s">
        <v>1347</v>
      </c>
    </row>
    <row r="691" spans="1:8" x14ac:dyDescent="0.35">
      <c r="A691" s="54"/>
      <c r="B691" s="54"/>
      <c r="C691" s="54"/>
      <c r="D691" s="54"/>
      <c r="E691" s="54"/>
      <c r="F691" s="54"/>
      <c r="G691" s="54"/>
      <c r="H691" s="54"/>
    </row>
    <row r="692" spans="1:8" x14ac:dyDescent="0.35">
      <c r="A692" s="54"/>
      <c r="B692" s="54"/>
      <c r="C692" s="54"/>
      <c r="D692" s="54"/>
      <c r="E692" s="54"/>
      <c r="F692" s="54"/>
      <c r="G692" s="54"/>
      <c r="H692" s="54"/>
    </row>
    <row r="693" spans="1:8" x14ac:dyDescent="0.35">
      <c r="A693" s="54"/>
      <c r="B693" s="54"/>
      <c r="C693" s="54"/>
      <c r="D693" s="54"/>
      <c r="E693" s="54"/>
      <c r="F693" s="54"/>
      <c r="G693" s="54"/>
      <c r="H693" s="54"/>
    </row>
    <row r="694" spans="1:8" x14ac:dyDescent="0.35">
      <c r="A694" s="54" t="s">
        <v>1047</v>
      </c>
      <c r="B694" s="54">
        <v>2328078</v>
      </c>
      <c r="C694" s="54" t="s">
        <v>79</v>
      </c>
      <c r="D694" s="54" t="s">
        <v>93</v>
      </c>
      <c r="E694" s="54" t="s">
        <v>2363</v>
      </c>
      <c r="F694" s="54">
        <v>1</v>
      </c>
      <c r="G694" s="54" t="s">
        <v>1294</v>
      </c>
      <c r="H694" s="54" t="s">
        <v>2364</v>
      </c>
    </row>
    <row r="695" spans="1:8" x14ac:dyDescent="0.35">
      <c r="A695" s="54" t="s">
        <v>1053</v>
      </c>
      <c r="B695" s="54">
        <v>3328580</v>
      </c>
      <c r="C695" s="54" t="s">
        <v>1003</v>
      </c>
      <c r="D695" s="54" t="s">
        <v>1054</v>
      </c>
      <c r="E695" s="54" t="s">
        <v>2365</v>
      </c>
      <c r="F695" s="54">
        <v>1</v>
      </c>
      <c r="G695" s="54" t="s">
        <v>1294</v>
      </c>
      <c r="H695" s="54" t="s">
        <v>2364</v>
      </c>
    </row>
    <row r="696" spans="1:8" x14ac:dyDescent="0.35">
      <c r="A696" s="54" t="s">
        <v>1051</v>
      </c>
      <c r="B696" s="54">
        <v>8079436</v>
      </c>
      <c r="C696" s="54" t="s">
        <v>1052</v>
      </c>
      <c r="D696" s="54" t="s">
        <v>134</v>
      </c>
      <c r="E696" s="54" t="s">
        <v>2366</v>
      </c>
      <c r="F696" s="54">
        <v>1</v>
      </c>
      <c r="G696" s="54" t="s">
        <v>1294</v>
      </c>
      <c r="H696" s="54" t="s">
        <v>2364</v>
      </c>
    </row>
    <row r="697" spans="1:8" x14ac:dyDescent="0.35">
      <c r="A697" s="54" t="s">
        <v>962</v>
      </c>
      <c r="B697" s="54">
        <v>1323419</v>
      </c>
      <c r="C697" s="54" t="s">
        <v>963</v>
      </c>
      <c r="D697" s="54" t="s">
        <v>964</v>
      </c>
      <c r="E697" s="54" t="s">
        <v>2367</v>
      </c>
      <c r="F697" s="54">
        <v>4</v>
      </c>
      <c r="G697" s="54" t="s">
        <v>1294</v>
      </c>
      <c r="H697" s="54" t="s">
        <v>2364</v>
      </c>
    </row>
    <row r="698" spans="1:8" x14ac:dyDescent="0.35">
      <c r="A698" s="54" t="s">
        <v>1045</v>
      </c>
      <c r="B698" s="54">
        <v>9333253</v>
      </c>
      <c r="C698" s="54" t="s">
        <v>1046</v>
      </c>
      <c r="D698" s="54" t="s">
        <v>93</v>
      </c>
      <c r="E698" s="54" t="s">
        <v>2368</v>
      </c>
      <c r="F698" s="54">
        <v>1</v>
      </c>
      <c r="G698" s="54" t="s">
        <v>1294</v>
      </c>
      <c r="H698" s="54" t="s">
        <v>2364</v>
      </c>
    </row>
    <row r="699" spans="1:8" x14ac:dyDescent="0.35">
      <c r="A699" s="54" t="s">
        <v>955</v>
      </c>
      <c r="B699" s="54">
        <v>2981033</v>
      </c>
      <c r="C699" s="54" t="s">
        <v>956</v>
      </c>
      <c r="D699" s="54" t="s">
        <v>134</v>
      </c>
      <c r="E699" s="54" t="s">
        <v>2369</v>
      </c>
      <c r="F699" s="54">
        <v>1</v>
      </c>
      <c r="G699" s="54" t="s">
        <v>1294</v>
      </c>
      <c r="H699" s="54" t="s">
        <v>2364</v>
      </c>
    </row>
    <row r="700" spans="1:8" x14ac:dyDescent="0.35">
      <c r="A700" s="54" t="s">
        <v>1049</v>
      </c>
      <c r="B700" s="54">
        <v>8788143</v>
      </c>
      <c r="C700" s="54" t="s">
        <v>1050</v>
      </c>
      <c r="D700" s="54" t="s">
        <v>93</v>
      </c>
      <c r="E700" s="54" t="s">
        <v>2370</v>
      </c>
      <c r="F700" s="54">
        <v>1</v>
      </c>
      <c r="G700" s="54" t="s">
        <v>1294</v>
      </c>
      <c r="H700" s="54" t="s">
        <v>2364</v>
      </c>
    </row>
    <row r="701" spans="1:8" x14ac:dyDescent="0.35">
      <c r="A701" s="54" t="s">
        <v>985</v>
      </c>
      <c r="B701" s="54">
        <v>6949978</v>
      </c>
      <c r="C701" s="54" t="s">
        <v>982</v>
      </c>
      <c r="D701" s="54" t="s">
        <v>986</v>
      </c>
      <c r="E701" s="54" t="s">
        <v>2371</v>
      </c>
      <c r="F701" s="54">
        <v>1</v>
      </c>
      <c r="G701" s="54" t="s">
        <v>1294</v>
      </c>
      <c r="H701" s="54" t="s">
        <v>2364</v>
      </c>
    </row>
    <row r="702" spans="1:8" x14ac:dyDescent="0.35">
      <c r="A702" s="54" t="s">
        <v>1084</v>
      </c>
      <c r="B702" s="54">
        <v>3636817</v>
      </c>
      <c r="C702" s="54" t="s">
        <v>1085</v>
      </c>
      <c r="D702" s="54" t="s">
        <v>1086</v>
      </c>
      <c r="E702" s="54" t="s">
        <v>2372</v>
      </c>
      <c r="F702" s="54">
        <v>2</v>
      </c>
      <c r="G702" s="54" t="s">
        <v>1299</v>
      </c>
      <c r="H702" s="54" t="s">
        <v>2364</v>
      </c>
    </row>
    <row r="703" spans="1:8" x14ac:dyDescent="0.35">
      <c r="A703" s="54" t="s">
        <v>1082</v>
      </c>
      <c r="B703" s="54">
        <v>1000000874</v>
      </c>
      <c r="C703" s="54" t="s">
        <v>152</v>
      </c>
      <c r="D703" s="54" t="s">
        <v>1083</v>
      </c>
      <c r="E703" s="54" t="s">
        <v>2373</v>
      </c>
      <c r="F703" s="54">
        <v>1</v>
      </c>
      <c r="G703" s="54" t="s">
        <v>1294</v>
      </c>
      <c r="H703" s="54" t="s">
        <v>2364</v>
      </c>
    </row>
    <row r="704" spans="1:8" x14ac:dyDescent="0.35">
      <c r="A704" s="54" t="s">
        <v>114</v>
      </c>
      <c r="B704" s="54">
        <v>7644792</v>
      </c>
      <c r="C704" s="54" t="s">
        <v>115</v>
      </c>
      <c r="D704" s="54" t="s">
        <v>116</v>
      </c>
      <c r="E704" s="54" t="s">
        <v>2339</v>
      </c>
      <c r="F704" s="54">
        <v>1</v>
      </c>
      <c r="G704" s="54" t="s">
        <v>1294</v>
      </c>
      <c r="H704" s="54" t="s">
        <v>2364</v>
      </c>
    </row>
    <row r="705" spans="1:8" x14ac:dyDescent="0.35">
      <c r="A705" s="54" t="s">
        <v>1140</v>
      </c>
      <c r="B705" s="54">
        <v>1000000891</v>
      </c>
      <c r="C705" s="54" t="s">
        <v>152</v>
      </c>
      <c r="D705" s="54" t="s">
        <v>152</v>
      </c>
      <c r="E705" s="54" t="s">
        <v>2374</v>
      </c>
      <c r="F705" s="54">
        <v>1</v>
      </c>
      <c r="G705" s="54" t="s">
        <v>1299</v>
      </c>
      <c r="H705" s="54" t="s">
        <v>2364</v>
      </c>
    </row>
    <row r="706" spans="1:8" x14ac:dyDescent="0.35">
      <c r="A706" s="54" t="s">
        <v>201</v>
      </c>
      <c r="B706" s="54">
        <v>6534184</v>
      </c>
      <c r="C706" s="54" t="s">
        <v>202</v>
      </c>
      <c r="D706" s="54" t="s">
        <v>203</v>
      </c>
      <c r="E706" s="54" t="s">
        <v>2225</v>
      </c>
      <c r="F706" s="54">
        <v>1</v>
      </c>
      <c r="G706" s="54" t="s">
        <v>1294</v>
      </c>
      <c r="H706" s="54" t="s">
        <v>2364</v>
      </c>
    </row>
    <row r="707" spans="1:8" x14ac:dyDescent="0.35">
      <c r="A707" s="54" t="s">
        <v>1071</v>
      </c>
      <c r="B707" s="54">
        <v>7000706</v>
      </c>
      <c r="C707" s="54" t="s">
        <v>1066</v>
      </c>
      <c r="D707" s="54" t="s">
        <v>1072</v>
      </c>
      <c r="E707" s="54" t="s">
        <v>2375</v>
      </c>
      <c r="F707" s="54">
        <v>1</v>
      </c>
      <c r="G707" s="54" t="s">
        <v>1294</v>
      </c>
      <c r="H707" s="54" t="s">
        <v>2364</v>
      </c>
    </row>
    <row r="708" spans="1:8" x14ac:dyDescent="0.35">
      <c r="A708" s="54" t="s">
        <v>419</v>
      </c>
      <c r="B708" s="54">
        <v>9863562</v>
      </c>
      <c r="C708" s="54" t="s">
        <v>79</v>
      </c>
      <c r="D708" s="54" t="s">
        <v>125</v>
      </c>
      <c r="E708" s="54" t="s">
        <v>2376</v>
      </c>
      <c r="F708" s="54">
        <v>1</v>
      </c>
      <c r="G708" s="54" t="s">
        <v>1294</v>
      </c>
      <c r="H708" s="54" t="s">
        <v>2364</v>
      </c>
    </row>
    <row r="709" spans="1:8" x14ac:dyDescent="0.35">
      <c r="A709" s="54" t="s">
        <v>436</v>
      </c>
      <c r="B709" s="54">
        <v>1000000943</v>
      </c>
      <c r="C709" s="54" t="s">
        <v>437</v>
      </c>
      <c r="D709" s="54" t="s">
        <v>438</v>
      </c>
      <c r="E709" s="54" t="s">
        <v>2377</v>
      </c>
      <c r="F709" s="54">
        <v>1</v>
      </c>
      <c r="G709" s="54" t="s">
        <v>1294</v>
      </c>
      <c r="H709" s="54" t="s">
        <v>2364</v>
      </c>
    </row>
    <row r="710" spans="1:8" x14ac:dyDescent="0.35">
      <c r="A710" s="54" t="s">
        <v>1012</v>
      </c>
      <c r="B710" s="54">
        <v>1330083</v>
      </c>
      <c r="C710" s="54" t="s">
        <v>1003</v>
      </c>
      <c r="D710" s="54" t="s">
        <v>93</v>
      </c>
      <c r="E710" s="54" t="s">
        <v>2356</v>
      </c>
      <c r="F710" s="54">
        <v>1</v>
      </c>
      <c r="G710" s="54" t="s">
        <v>1294</v>
      </c>
      <c r="H710" s="54" t="s">
        <v>2364</v>
      </c>
    </row>
    <row r="711" spans="1:8" x14ac:dyDescent="0.35">
      <c r="A711" s="54" t="s">
        <v>1013</v>
      </c>
      <c r="B711" s="54">
        <v>4328910</v>
      </c>
      <c r="C711" s="54" t="s">
        <v>1003</v>
      </c>
      <c r="D711" s="54" t="s">
        <v>93</v>
      </c>
      <c r="E711" s="54" t="s">
        <v>2356</v>
      </c>
      <c r="F711" s="54">
        <v>1</v>
      </c>
      <c r="G711" s="54" t="s">
        <v>1294</v>
      </c>
      <c r="H711" s="54" t="s">
        <v>2364</v>
      </c>
    </row>
    <row r="712" spans="1:8" x14ac:dyDescent="0.35">
      <c r="A712" s="54" t="s">
        <v>1042</v>
      </c>
      <c r="B712" s="54">
        <v>2875441</v>
      </c>
      <c r="C712" s="54" t="s">
        <v>1043</v>
      </c>
      <c r="D712" s="54" t="s">
        <v>1044</v>
      </c>
      <c r="E712" s="54" t="s">
        <v>2378</v>
      </c>
      <c r="F712" s="54">
        <v>1</v>
      </c>
      <c r="G712" s="54" t="s">
        <v>1294</v>
      </c>
      <c r="H712" s="54" t="s">
        <v>2364</v>
      </c>
    </row>
    <row r="713" spans="1:8" x14ac:dyDescent="0.35">
      <c r="A713" s="54"/>
      <c r="B713" s="54"/>
      <c r="C713" s="54"/>
      <c r="D713" s="54"/>
      <c r="E713" s="54"/>
      <c r="F713" s="54"/>
      <c r="G713" s="54"/>
      <c r="H713" s="54"/>
    </row>
    <row r="714" spans="1:8" x14ac:dyDescent="0.35">
      <c r="A714" s="54"/>
      <c r="B714" s="54"/>
      <c r="C714" s="54"/>
      <c r="D714" s="54"/>
      <c r="E714" s="54"/>
      <c r="F714" s="54"/>
      <c r="G714" s="54"/>
      <c r="H714" s="54"/>
    </row>
    <row r="715" spans="1:8" x14ac:dyDescent="0.35">
      <c r="A715" s="54"/>
      <c r="B715" s="54"/>
      <c r="C715" s="54"/>
      <c r="D715" s="54"/>
      <c r="E715" s="54"/>
      <c r="F715" s="54"/>
      <c r="G715" s="54"/>
      <c r="H715" s="54"/>
    </row>
    <row r="716" spans="1:8" x14ac:dyDescent="0.35">
      <c r="A716" s="54"/>
      <c r="B716" s="54"/>
      <c r="C716" s="54"/>
      <c r="D716" s="54"/>
      <c r="E716" s="54"/>
      <c r="F716" s="54"/>
      <c r="G716" s="54"/>
      <c r="H716" s="54"/>
    </row>
    <row r="717" spans="1:8" x14ac:dyDescent="0.35">
      <c r="A717" s="54"/>
      <c r="B717" s="54"/>
      <c r="C717" s="54"/>
      <c r="D717" s="54"/>
      <c r="E717" s="54"/>
      <c r="F717" s="54"/>
      <c r="G717" s="54"/>
      <c r="H717" s="54"/>
    </row>
    <row r="718" spans="1:8" x14ac:dyDescent="0.35">
      <c r="A718" s="54" t="s">
        <v>400</v>
      </c>
      <c r="B718" s="54">
        <v>9576655</v>
      </c>
      <c r="C718" s="54" t="s">
        <v>401</v>
      </c>
      <c r="D718" s="54" t="s">
        <v>109</v>
      </c>
      <c r="E718" s="54" t="s">
        <v>2379</v>
      </c>
      <c r="F718" s="54">
        <v>1</v>
      </c>
      <c r="G718" s="54" t="s">
        <v>1294</v>
      </c>
      <c r="H718" s="54" t="s">
        <v>2380</v>
      </c>
    </row>
    <row r="719" spans="1:8" x14ac:dyDescent="0.35">
      <c r="A719" s="54" t="s">
        <v>423</v>
      </c>
      <c r="B719" s="54">
        <v>7162175</v>
      </c>
      <c r="C719" s="54" t="s">
        <v>424</v>
      </c>
      <c r="D719" s="54" t="s">
        <v>76</v>
      </c>
      <c r="E719" s="54" t="s">
        <v>1798</v>
      </c>
      <c r="F719" s="54">
        <v>1</v>
      </c>
      <c r="G719" s="54" t="s">
        <v>1294</v>
      </c>
      <c r="H719" s="54" t="s">
        <v>2380</v>
      </c>
    </row>
    <row r="720" spans="1:8" x14ac:dyDescent="0.35">
      <c r="A720" s="54" t="s">
        <v>432</v>
      </c>
      <c r="B720" s="54">
        <v>4959086</v>
      </c>
      <c r="C720" s="54" t="s">
        <v>421</v>
      </c>
      <c r="D720" s="54" t="s">
        <v>433</v>
      </c>
      <c r="E720" s="54" t="s">
        <v>2381</v>
      </c>
      <c r="F720" s="54">
        <v>1</v>
      </c>
      <c r="G720" s="54" t="s">
        <v>1294</v>
      </c>
      <c r="H720" s="54" t="s">
        <v>2380</v>
      </c>
    </row>
    <row r="721" spans="1:8" x14ac:dyDescent="0.35">
      <c r="A721" s="54" t="s">
        <v>420</v>
      </c>
      <c r="B721" s="54">
        <v>4960407</v>
      </c>
      <c r="C721" s="54" t="s">
        <v>421</v>
      </c>
      <c r="D721" s="54" t="s">
        <v>422</v>
      </c>
      <c r="E721" s="54" t="s">
        <v>2382</v>
      </c>
      <c r="F721" s="54">
        <v>1</v>
      </c>
      <c r="G721" s="54" t="s">
        <v>1294</v>
      </c>
      <c r="H721" s="54" t="s">
        <v>2380</v>
      </c>
    </row>
    <row r="722" spans="1:8" x14ac:dyDescent="0.35">
      <c r="A722" s="54" t="s">
        <v>1062</v>
      </c>
      <c r="B722" s="54">
        <v>9770934</v>
      </c>
      <c r="C722" s="54" t="s">
        <v>1063</v>
      </c>
      <c r="D722" s="54" t="s">
        <v>1064</v>
      </c>
      <c r="E722" s="54" t="s">
        <v>2321</v>
      </c>
      <c r="F722" s="54">
        <v>1</v>
      </c>
      <c r="G722" s="54" t="s">
        <v>1294</v>
      </c>
      <c r="H722" s="54" t="s">
        <v>2380</v>
      </c>
    </row>
    <row r="723" spans="1:8" x14ac:dyDescent="0.35">
      <c r="A723" s="54" t="s">
        <v>1079</v>
      </c>
      <c r="B723" s="54">
        <v>3026069</v>
      </c>
      <c r="C723" s="54" t="s">
        <v>1080</v>
      </c>
      <c r="D723" s="54" t="s">
        <v>1081</v>
      </c>
      <c r="E723" s="54" t="s">
        <v>2383</v>
      </c>
      <c r="F723" s="54">
        <v>1</v>
      </c>
      <c r="G723" s="54" t="s">
        <v>1294</v>
      </c>
      <c r="H723" s="54" t="s">
        <v>2380</v>
      </c>
    </row>
    <row r="724" spans="1:8" x14ac:dyDescent="0.35">
      <c r="A724" s="54" t="s">
        <v>1060</v>
      </c>
      <c r="B724" s="54">
        <v>1000000825</v>
      </c>
      <c r="C724" s="54" t="s">
        <v>1061</v>
      </c>
      <c r="D724" s="54" t="s">
        <v>152</v>
      </c>
      <c r="E724" s="54" t="s">
        <v>2384</v>
      </c>
      <c r="F724" s="54">
        <v>1</v>
      </c>
      <c r="G724" s="54" t="s">
        <v>1299</v>
      </c>
      <c r="H724" s="54" t="s">
        <v>2380</v>
      </c>
    </row>
    <row r="725" spans="1:8" x14ac:dyDescent="0.35">
      <c r="A725" s="54" t="s">
        <v>1074</v>
      </c>
      <c r="B725" s="54">
        <v>7044217</v>
      </c>
      <c r="C725" s="54" t="s">
        <v>1075</v>
      </c>
      <c r="D725" s="54" t="s">
        <v>134</v>
      </c>
      <c r="E725" s="54" t="s">
        <v>2385</v>
      </c>
      <c r="F725" s="54">
        <v>1</v>
      </c>
      <c r="G725" s="54" t="s">
        <v>1294</v>
      </c>
      <c r="H725" s="54" t="s">
        <v>2380</v>
      </c>
    </row>
    <row r="726" spans="1:8" x14ac:dyDescent="0.35">
      <c r="A726" s="54" t="s">
        <v>1057</v>
      </c>
      <c r="B726" s="54">
        <v>1000000991</v>
      </c>
      <c r="C726" s="54" t="s">
        <v>1058</v>
      </c>
      <c r="D726" s="54" t="s">
        <v>1059</v>
      </c>
      <c r="E726" s="54" t="s">
        <v>2386</v>
      </c>
      <c r="F726" s="54">
        <v>1</v>
      </c>
      <c r="G726" s="54" t="s">
        <v>1294</v>
      </c>
      <c r="H726" s="54" t="s">
        <v>2380</v>
      </c>
    </row>
    <row r="727" spans="1:8" x14ac:dyDescent="0.35">
      <c r="A727" s="54" t="s">
        <v>1069</v>
      </c>
      <c r="B727" s="54">
        <v>5874904</v>
      </c>
      <c r="C727" s="54" t="s">
        <v>1003</v>
      </c>
      <c r="D727" s="54" t="s">
        <v>14</v>
      </c>
      <c r="E727" s="54" t="s">
        <v>2387</v>
      </c>
      <c r="F727" s="54">
        <v>1</v>
      </c>
      <c r="G727" s="54" t="s">
        <v>1294</v>
      </c>
      <c r="H727" s="54" t="s">
        <v>2380</v>
      </c>
    </row>
    <row r="728" spans="1:8" x14ac:dyDescent="0.35">
      <c r="A728" s="54" t="s">
        <v>428</v>
      </c>
      <c r="B728" s="54">
        <v>1467785</v>
      </c>
      <c r="C728" s="54" t="s">
        <v>79</v>
      </c>
      <c r="D728" s="54" t="s">
        <v>93</v>
      </c>
      <c r="E728" s="54" t="s">
        <v>2388</v>
      </c>
      <c r="F728" s="54">
        <v>1</v>
      </c>
      <c r="G728" s="54" t="s">
        <v>1294</v>
      </c>
      <c r="H728" s="54" t="s">
        <v>2380</v>
      </c>
    </row>
    <row r="729" spans="1:8" x14ac:dyDescent="0.35">
      <c r="A729" s="54" t="s">
        <v>1070</v>
      </c>
      <c r="B729" s="54">
        <v>7637721</v>
      </c>
      <c r="C729" s="54" t="s">
        <v>1024</v>
      </c>
      <c r="D729" s="54" t="s">
        <v>134</v>
      </c>
      <c r="E729" s="54" t="s">
        <v>1787</v>
      </c>
      <c r="F729" s="54">
        <v>1</v>
      </c>
      <c r="G729" s="54" t="s">
        <v>1294</v>
      </c>
      <c r="H729" s="54" t="s">
        <v>2380</v>
      </c>
    </row>
    <row r="730" spans="1:8" x14ac:dyDescent="0.35">
      <c r="A730" s="54" t="s">
        <v>413</v>
      </c>
      <c r="B730" s="54">
        <v>9107996</v>
      </c>
      <c r="C730" s="54" t="s">
        <v>414</v>
      </c>
      <c r="D730" s="54" t="s">
        <v>406</v>
      </c>
      <c r="E730" s="54" t="s">
        <v>2389</v>
      </c>
      <c r="F730" s="54">
        <v>30</v>
      </c>
      <c r="G730" s="54" t="s">
        <v>1294</v>
      </c>
      <c r="H730" s="54" t="s">
        <v>2380</v>
      </c>
    </row>
    <row r="731" spans="1:8" x14ac:dyDescent="0.35">
      <c r="A731" s="54" t="s">
        <v>965</v>
      </c>
      <c r="B731" s="54">
        <v>8765059</v>
      </c>
      <c r="C731" s="54" t="s">
        <v>190</v>
      </c>
      <c r="D731" s="54" t="s">
        <v>961</v>
      </c>
      <c r="E731" s="54" t="s">
        <v>2390</v>
      </c>
      <c r="F731" s="54">
        <v>1</v>
      </c>
      <c r="G731" s="54" t="s">
        <v>1294</v>
      </c>
      <c r="H731" s="54" t="s">
        <v>2380</v>
      </c>
    </row>
    <row r="732" spans="1:8" x14ac:dyDescent="0.35">
      <c r="A732" s="54" t="s">
        <v>960</v>
      </c>
      <c r="B732" s="54">
        <v>8727026</v>
      </c>
      <c r="C732" s="54" t="s">
        <v>190</v>
      </c>
      <c r="D732" s="54" t="s">
        <v>961</v>
      </c>
      <c r="E732" s="54" t="s">
        <v>2390</v>
      </c>
      <c r="F732" s="54">
        <v>1</v>
      </c>
      <c r="G732" s="54" t="s">
        <v>1294</v>
      </c>
      <c r="H732" s="54" t="s">
        <v>2380</v>
      </c>
    </row>
    <row r="733" spans="1:8" x14ac:dyDescent="0.35">
      <c r="A733" s="54" t="s">
        <v>417</v>
      </c>
      <c r="B733" s="54">
        <v>1000000947</v>
      </c>
      <c r="C733" s="54" t="s">
        <v>418</v>
      </c>
      <c r="D733" s="54" t="s">
        <v>141</v>
      </c>
      <c r="E733" s="54" t="s">
        <v>2391</v>
      </c>
      <c r="F733" s="54">
        <v>1</v>
      </c>
      <c r="G733" s="54" t="s">
        <v>1294</v>
      </c>
      <c r="H733" s="54" t="s">
        <v>2380</v>
      </c>
    </row>
    <row r="734" spans="1:8" x14ac:dyDescent="0.35">
      <c r="A734" s="54" t="s">
        <v>434</v>
      </c>
      <c r="B734" s="54">
        <v>4960522</v>
      </c>
      <c r="C734" s="54" t="s">
        <v>421</v>
      </c>
      <c r="D734" s="54" t="s">
        <v>435</v>
      </c>
      <c r="E734" s="54" t="s">
        <v>2392</v>
      </c>
      <c r="F734" s="54">
        <v>1</v>
      </c>
      <c r="G734" s="54" t="s">
        <v>1294</v>
      </c>
      <c r="H734" s="54" t="s">
        <v>2380</v>
      </c>
    </row>
    <row r="735" spans="1:8" x14ac:dyDescent="0.35">
      <c r="A735" s="54" t="s">
        <v>404</v>
      </c>
      <c r="B735" s="54">
        <v>9912299</v>
      </c>
      <c r="C735" s="54" t="s">
        <v>405</v>
      </c>
      <c r="D735" s="54" t="s">
        <v>406</v>
      </c>
      <c r="E735" s="54" t="s">
        <v>2393</v>
      </c>
      <c r="F735" s="54">
        <v>30</v>
      </c>
      <c r="G735" s="54" t="s">
        <v>1294</v>
      </c>
      <c r="H735" s="54" t="s">
        <v>2380</v>
      </c>
    </row>
    <row r="736" spans="1:8" x14ac:dyDescent="0.35">
      <c r="A736" s="54" t="s">
        <v>402</v>
      </c>
      <c r="B736" s="54">
        <v>2066132</v>
      </c>
      <c r="C736" s="54" t="s">
        <v>403</v>
      </c>
      <c r="D736" s="54" t="s">
        <v>134</v>
      </c>
      <c r="E736" s="54" t="s">
        <v>2394</v>
      </c>
      <c r="F736" s="54">
        <v>2</v>
      </c>
      <c r="G736" s="54" t="s">
        <v>1294</v>
      </c>
      <c r="H736" s="54" t="s">
        <v>2380</v>
      </c>
    </row>
    <row r="737" spans="1:8" x14ac:dyDescent="0.35">
      <c r="A737" s="54" t="s">
        <v>1343</v>
      </c>
      <c r="B737" s="54" t="s">
        <v>1344</v>
      </c>
      <c r="C737" s="54" t="s">
        <v>1</v>
      </c>
      <c r="D737" s="54" t="s">
        <v>2</v>
      </c>
      <c r="E737" s="54" t="s">
        <v>1297</v>
      </c>
      <c r="F737" s="54" t="s">
        <v>1345</v>
      </c>
      <c r="G737" s="54" t="s">
        <v>1346</v>
      </c>
      <c r="H737" s="54" t="s">
        <v>1347</v>
      </c>
    </row>
    <row r="738" spans="1:8" x14ac:dyDescent="0.35">
      <c r="A738" s="54" t="s">
        <v>363</v>
      </c>
      <c r="B738" s="54">
        <v>6328462</v>
      </c>
      <c r="C738" s="54" t="s">
        <v>336</v>
      </c>
      <c r="D738" s="54" t="s">
        <v>355</v>
      </c>
      <c r="E738" s="54" t="s">
        <v>2395</v>
      </c>
      <c r="F738" s="54">
        <v>12</v>
      </c>
      <c r="G738" s="54" t="s">
        <v>1294</v>
      </c>
      <c r="H738" s="54" t="s">
        <v>2396</v>
      </c>
    </row>
    <row r="739" spans="1:8" x14ac:dyDescent="0.35">
      <c r="A739" s="54" t="s">
        <v>364</v>
      </c>
      <c r="B739" s="54">
        <v>61101</v>
      </c>
      <c r="C739" s="54" t="s">
        <v>336</v>
      </c>
      <c r="D739" s="54" t="s">
        <v>365</v>
      </c>
      <c r="E739" s="54" t="s">
        <v>2397</v>
      </c>
      <c r="F739" s="54">
        <v>1</v>
      </c>
      <c r="G739" s="54" t="s">
        <v>1294</v>
      </c>
      <c r="H739" s="54" t="s">
        <v>2396</v>
      </c>
    </row>
    <row r="740" spans="1:8" x14ac:dyDescent="0.35">
      <c r="A740" s="54" t="s">
        <v>319</v>
      </c>
      <c r="B740" s="54">
        <v>1000000310</v>
      </c>
      <c r="C740" s="54" t="s">
        <v>320</v>
      </c>
      <c r="D740" s="54" t="s">
        <v>321</v>
      </c>
      <c r="E740" s="54" t="s">
        <v>2398</v>
      </c>
      <c r="F740" s="54">
        <v>1</v>
      </c>
      <c r="G740" s="54" t="s">
        <v>1294</v>
      </c>
      <c r="H740" s="54" t="s">
        <v>2396</v>
      </c>
    </row>
    <row r="741" spans="1:8" x14ac:dyDescent="0.35">
      <c r="A741" s="54" t="s">
        <v>356</v>
      </c>
      <c r="B741" s="54">
        <v>6328389</v>
      </c>
      <c r="C741" s="54" t="s">
        <v>276</v>
      </c>
      <c r="D741" s="54" t="s">
        <v>343</v>
      </c>
      <c r="E741" s="54" t="s">
        <v>2399</v>
      </c>
      <c r="F741" s="54">
        <v>1</v>
      </c>
      <c r="G741" s="54" t="s">
        <v>1294</v>
      </c>
      <c r="H741" s="54" t="s">
        <v>2396</v>
      </c>
    </row>
    <row r="742" spans="1:8" x14ac:dyDescent="0.35">
      <c r="A742" s="54" t="s">
        <v>362</v>
      </c>
      <c r="B742" s="54">
        <v>8328247</v>
      </c>
      <c r="C742" s="54" t="s">
        <v>276</v>
      </c>
      <c r="D742" s="54" t="s">
        <v>343</v>
      </c>
      <c r="E742" s="54" t="s">
        <v>2400</v>
      </c>
      <c r="F742" s="54">
        <v>1</v>
      </c>
      <c r="G742" s="54" t="s">
        <v>1294</v>
      </c>
      <c r="H742" s="54" t="s">
        <v>2396</v>
      </c>
    </row>
    <row r="743" spans="1:8" x14ac:dyDescent="0.35">
      <c r="A743" s="54" t="s">
        <v>359</v>
      </c>
      <c r="B743" s="54">
        <v>4328233</v>
      </c>
      <c r="C743" s="54" t="s">
        <v>276</v>
      </c>
      <c r="D743" s="54" t="s">
        <v>343</v>
      </c>
      <c r="E743" s="54" t="s">
        <v>2401</v>
      </c>
      <c r="F743" s="54">
        <v>1</v>
      </c>
      <c r="G743" s="54" t="s">
        <v>1294</v>
      </c>
      <c r="H743" s="54" t="s">
        <v>2396</v>
      </c>
    </row>
    <row r="744" spans="1:8" x14ac:dyDescent="0.35">
      <c r="A744" s="54" t="s">
        <v>360</v>
      </c>
      <c r="B744" s="54">
        <v>8328304</v>
      </c>
      <c r="C744" s="54" t="s">
        <v>336</v>
      </c>
      <c r="D744" s="54" t="s">
        <v>361</v>
      </c>
      <c r="E744" s="54" t="s">
        <v>2402</v>
      </c>
      <c r="F744" s="54">
        <v>1</v>
      </c>
      <c r="G744" s="54" t="s">
        <v>1294</v>
      </c>
      <c r="H744" s="54" t="s">
        <v>2396</v>
      </c>
    </row>
    <row r="745" spans="1:8" x14ac:dyDescent="0.35">
      <c r="A745" s="54" t="s">
        <v>354</v>
      </c>
      <c r="B745" s="54">
        <v>9327834</v>
      </c>
      <c r="C745" s="54" t="s">
        <v>336</v>
      </c>
      <c r="D745" s="54" t="s">
        <v>355</v>
      </c>
      <c r="E745" s="54" t="s">
        <v>2403</v>
      </c>
      <c r="F745" s="54">
        <v>12</v>
      </c>
      <c r="G745" s="54" t="s">
        <v>1294</v>
      </c>
      <c r="H745" s="54" t="s">
        <v>2396</v>
      </c>
    </row>
    <row r="746" spans="1:8" x14ac:dyDescent="0.35">
      <c r="A746" s="54" t="s">
        <v>357</v>
      </c>
      <c r="B746" s="54">
        <v>4328118</v>
      </c>
      <c r="C746" s="54" t="s">
        <v>336</v>
      </c>
      <c r="D746" s="54" t="s">
        <v>358</v>
      </c>
      <c r="E746" s="54" t="s">
        <v>1819</v>
      </c>
      <c r="F746" s="54">
        <v>1</v>
      </c>
      <c r="G746" s="54" t="s">
        <v>1294</v>
      </c>
      <c r="H746" s="54" t="s">
        <v>2396</v>
      </c>
    </row>
    <row r="747" spans="1:8" x14ac:dyDescent="0.35">
      <c r="A747" s="54" t="s">
        <v>349</v>
      </c>
      <c r="B747" s="54">
        <v>4332268</v>
      </c>
      <c r="C747" s="54" t="s">
        <v>336</v>
      </c>
      <c r="D747" s="54" t="s">
        <v>350</v>
      </c>
      <c r="E747" s="54" t="s">
        <v>2404</v>
      </c>
      <c r="F747" s="54">
        <v>1</v>
      </c>
      <c r="G747" s="54" t="s">
        <v>1294</v>
      </c>
      <c r="H747" s="54" t="s">
        <v>2396</v>
      </c>
    </row>
    <row r="748" spans="1:8" x14ac:dyDescent="0.35">
      <c r="A748" s="54" t="s">
        <v>366</v>
      </c>
      <c r="B748" s="54">
        <v>7899602</v>
      </c>
      <c r="C748" s="54" t="s">
        <v>336</v>
      </c>
      <c r="D748" s="54" t="s">
        <v>361</v>
      </c>
      <c r="E748" s="54" t="s">
        <v>2281</v>
      </c>
      <c r="F748" s="54">
        <v>12</v>
      </c>
      <c r="G748" s="54" t="s">
        <v>1294</v>
      </c>
      <c r="H748" s="54" t="s">
        <v>2396</v>
      </c>
    </row>
    <row r="749" spans="1:8" x14ac:dyDescent="0.35">
      <c r="A749" s="54" t="s">
        <v>351</v>
      </c>
      <c r="B749" s="54">
        <v>5191036</v>
      </c>
      <c r="C749" s="54" t="s">
        <v>352</v>
      </c>
      <c r="D749" s="54" t="s">
        <v>353</v>
      </c>
      <c r="E749" s="54" t="s">
        <v>2306</v>
      </c>
      <c r="F749" s="54">
        <v>10</v>
      </c>
      <c r="G749" s="54" t="s">
        <v>1294</v>
      </c>
      <c r="H749" s="54" t="s">
        <v>2396</v>
      </c>
    </row>
    <row r="750" spans="1:8" x14ac:dyDescent="0.35">
      <c r="A750" s="54" t="s">
        <v>289</v>
      </c>
      <c r="B750" s="54">
        <v>8350746</v>
      </c>
      <c r="C750" s="54" t="s">
        <v>290</v>
      </c>
      <c r="D750" s="54" t="s">
        <v>291</v>
      </c>
      <c r="E750" s="54" t="s">
        <v>2405</v>
      </c>
      <c r="F750" s="54">
        <v>1</v>
      </c>
      <c r="G750" s="54" t="s">
        <v>1294</v>
      </c>
      <c r="H750" s="54" t="s">
        <v>2396</v>
      </c>
    </row>
    <row r="751" spans="1:8" x14ac:dyDescent="0.35">
      <c r="A751" s="54" t="s">
        <v>296</v>
      </c>
      <c r="B751" s="54">
        <v>1348814</v>
      </c>
      <c r="C751" s="54" t="s">
        <v>297</v>
      </c>
      <c r="D751" s="54" t="s">
        <v>298</v>
      </c>
      <c r="E751" s="54" t="s">
        <v>15</v>
      </c>
      <c r="F751" s="54">
        <v>1</v>
      </c>
      <c r="G751" s="54" t="s">
        <v>1294</v>
      </c>
      <c r="H751" s="54" t="s">
        <v>2396</v>
      </c>
    </row>
    <row r="752" spans="1:8" x14ac:dyDescent="0.35">
      <c r="A752" s="54" t="s">
        <v>263</v>
      </c>
      <c r="B752" s="54">
        <v>3102233</v>
      </c>
      <c r="C752" s="54" t="s">
        <v>264</v>
      </c>
      <c r="D752" s="54" t="s">
        <v>265</v>
      </c>
      <c r="E752" s="54" t="s">
        <v>2406</v>
      </c>
      <c r="F752" s="54">
        <v>1</v>
      </c>
      <c r="G752" s="54" t="s">
        <v>1294</v>
      </c>
      <c r="H752" s="54" t="s">
        <v>2396</v>
      </c>
    </row>
    <row r="753" spans="1:8" x14ac:dyDescent="0.35">
      <c r="A753" s="54" t="s">
        <v>316</v>
      </c>
      <c r="B753" s="54">
        <v>8007601</v>
      </c>
      <c r="C753" s="54" t="s">
        <v>317</v>
      </c>
      <c r="D753" s="54" t="s">
        <v>318</v>
      </c>
      <c r="E753" s="54" t="s">
        <v>2407</v>
      </c>
      <c r="F753" s="54">
        <v>1</v>
      </c>
      <c r="G753" s="54" t="s">
        <v>1294</v>
      </c>
      <c r="H753" s="54" t="s">
        <v>2396</v>
      </c>
    </row>
    <row r="754" spans="1:8" x14ac:dyDescent="0.35">
      <c r="A754" s="54"/>
      <c r="B754" s="54"/>
      <c r="C754" s="54"/>
      <c r="D754" s="54"/>
      <c r="E754" s="54"/>
      <c r="F754" s="54"/>
      <c r="G754" s="54"/>
      <c r="H754" s="54"/>
    </row>
    <row r="755" spans="1:8" x14ac:dyDescent="0.35">
      <c r="A755" s="54"/>
      <c r="B755" s="54"/>
      <c r="C755" s="54"/>
      <c r="D755" s="54"/>
      <c r="E755" s="54"/>
      <c r="F755" s="54"/>
      <c r="G755" s="54"/>
      <c r="H755" s="54"/>
    </row>
    <row r="756" spans="1:8" x14ac:dyDescent="0.35">
      <c r="A756" s="54"/>
      <c r="B756" s="54"/>
      <c r="C756" s="54"/>
      <c r="D756" s="54"/>
      <c r="E756" s="54"/>
      <c r="F756" s="54"/>
      <c r="G756" s="54"/>
      <c r="H756" s="54"/>
    </row>
    <row r="757" spans="1:8" x14ac:dyDescent="0.35">
      <c r="A757" s="54"/>
      <c r="B757" s="54"/>
      <c r="C757" s="54"/>
      <c r="D757" s="54"/>
      <c r="E757" s="54"/>
      <c r="F757" s="54"/>
      <c r="G757" s="54"/>
      <c r="H757" s="54"/>
    </row>
    <row r="758" spans="1:8" x14ac:dyDescent="0.35">
      <c r="A758" s="54"/>
      <c r="B758" s="54"/>
      <c r="C758" s="54"/>
      <c r="D758" s="54"/>
      <c r="E758" s="54"/>
      <c r="F758" s="54"/>
      <c r="G758" s="54"/>
      <c r="H758" s="54"/>
    </row>
    <row r="759" spans="1:8" x14ac:dyDescent="0.35">
      <c r="A759" s="54"/>
      <c r="B759" s="54"/>
      <c r="C759" s="54"/>
      <c r="D759" s="54"/>
      <c r="E759" s="54"/>
      <c r="F759" s="54"/>
      <c r="G759" s="54"/>
      <c r="H759" s="54"/>
    </row>
    <row r="760" spans="1:8" x14ac:dyDescent="0.35">
      <c r="A760" s="54" t="s">
        <v>292</v>
      </c>
      <c r="B760" s="54">
        <v>2536126</v>
      </c>
      <c r="C760" s="54" t="s">
        <v>290</v>
      </c>
      <c r="D760" s="54" t="s">
        <v>291</v>
      </c>
      <c r="E760" s="54" t="s">
        <v>2408</v>
      </c>
      <c r="F760" s="54">
        <v>1</v>
      </c>
      <c r="G760" s="54" t="s">
        <v>1294</v>
      </c>
      <c r="H760" s="54" t="s">
        <v>2409</v>
      </c>
    </row>
    <row r="761" spans="1:8" x14ac:dyDescent="0.35">
      <c r="A761" s="54" t="s">
        <v>280</v>
      </c>
      <c r="B761" s="54">
        <v>5887286</v>
      </c>
      <c r="C761" s="54" t="s">
        <v>281</v>
      </c>
      <c r="D761" s="54" t="s">
        <v>282</v>
      </c>
      <c r="E761" s="54" t="s">
        <v>2410</v>
      </c>
      <c r="F761" s="54">
        <v>1</v>
      </c>
      <c r="G761" s="54" t="s">
        <v>1294</v>
      </c>
      <c r="H761" s="54" t="s">
        <v>2409</v>
      </c>
    </row>
    <row r="762" spans="1:8" x14ac:dyDescent="0.35">
      <c r="A762" s="54" t="s">
        <v>299</v>
      </c>
      <c r="B762" s="54">
        <v>8927485</v>
      </c>
      <c r="C762" s="54" t="s">
        <v>281</v>
      </c>
      <c r="D762" s="54" t="s">
        <v>282</v>
      </c>
      <c r="E762" s="54" t="s">
        <v>2411</v>
      </c>
      <c r="F762" s="54">
        <v>1</v>
      </c>
      <c r="G762" s="54" t="s">
        <v>1294</v>
      </c>
      <c r="H762" s="54" t="s">
        <v>2409</v>
      </c>
    </row>
    <row r="763" spans="1:8" x14ac:dyDescent="0.35">
      <c r="A763" s="54" t="s">
        <v>301</v>
      </c>
      <c r="B763" s="54">
        <v>8927451</v>
      </c>
      <c r="C763" s="54" t="s">
        <v>281</v>
      </c>
      <c r="D763" s="54" t="s">
        <v>282</v>
      </c>
      <c r="E763" s="54" t="s">
        <v>2412</v>
      </c>
      <c r="F763" s="54">
        <v>1</v>
      </c>
      <c r="G763" s="54" t="s">
        <v>1294</v>
      </c>
      <c r="H763" s="54" t="s">
        <v>2409</v>
      </c>
    </row>
    <row r="764" spans="1:8" x14ac:dyDescent="0.35">
      <c r="A764" s="54" t="s">
        <v>307</v>
      </c>
      <c r="B764" s="54">
        <v>5887302</v>
      </c>
      <c r="C764" s="54" t="s">
        <v>281</v>
      </c>
      <c r="D764" s="54" t="s">
        <v>282</v>
      </c>
      <c r="E764" s="54" t="s">
        <v>2413</v>
      </c>
      <c r="F764" s="54">
        <v>1</v>
      </c>
      <c r="G764" s="54" t="s">
        <v>1294</v>
      </c>
      <c r="H764" s="54" t="s">
        <v>2409</v>
      </c>
    </row>
    <row r="765" spans="1:8" x14ac:dyDescent="0.35">
      <c r="A765" s="54" t="s">
        <v>272</v>
      </c>
      <c r="B765" s="54">
        <v>9617545</v>
      </c>
      <c r="C765" s="54" t="s">
        <v>273</v>
      </c>
      <c r="D765" s="54" t="s">
        <v>274</v>
      </c>
      <c r="E765" s="54" t="s">
        <v>2414</v>
      </c>
      <c r="F765" s="54">
        <v>1</v>
      </c>
      <c r="G765" s="54" t="s">
        <v>1294</v>
      </c>
      <c r="H765" s="54" t="s">
        <v>2409</v>
      </c>
    </row>
    <row r="766" spans="1:8" x14ac:dyDescent="0.35">
      <c r="A766" s="54" t="s">
        <v>293</v>
      </c>
      <c r="B766" s="54">
        <v>1000000788</v>
      </c>
      <c r="C766" s="54" t="s">
        <v>294</v>
      </c>
      <c r="D766" s="54" t="s">
        <v>295</v>
      </c>
      <c r="E766" s="54" t="s">
        <v>2415</v>
      </c>
      <c r="F766" s="54">
        <v>1</v>
      </c>
      <c r="G766" s="54" t="s">
        <v>1294</v>
      </c>
      <c r="H766" s="54" t="s">
        <v>2409</v>
      </c>
    </row>
    <row r="767" spans="1:8" x14ac:dyDescent="0.35">
      <c r="A767" s="54" t="s">
        <v>304</v>
      </c>
      <c r="B767" s="54">
        <v>1000000787</v>
      </c>
      <c r="C767" s="54" t="s">
        <v>294</v>
      </c>
      <c r="D767" s="54" t="s">
        <v>305</v>
      </c>
      <c r="E767" s="54" t="s">
        <v>2415</v>
      </c>
      <c r="F767" s="54">
        <v>1</v>
      </c>
      <c r="G767" s="54" t="s">
        <v>1294</v>
      </c>
      <c r="H767" s="54" t="s">
        <v>2409</v>
      </c>
    </row>
    <row r="768" spans="1:8" x14ac:dyDescent="0.35">
      <c r="A768" s="54" t="s">
        <v>286</v>
      </c>
      <c r="B768" s="54">
        <v>1021247</v>
      </c>
      <c r="C768" s="54" t="s">
        <v>273</v>
      </c>
      <c r="D768" s="54" t="s">
        <v>274</v>
      </c>
      <c r="E768" s="54" t="s">
        <v>2414</v>
      </c>
      <c r="F768" s="54">
        <v>1</v>
      </c>
      <c r="G768" s="54" t="s">
        <v>1294</v>
      </c>
      <c r="H768" s="54" t="s">
        <v>2409</v>
      </c>
    </row>
    <row r="769" spans="1:8" x14ac:dyDescent="0.35">
      <c r="A769" s="54" t="s">
        <v>278</v>
      </c>
      <c r="B769" s="54">
        <v>7201650</v>
      </c>
      <c r="C769" s="54" t="s">
        <v>279</v>
      </c>
      <c r="D769" s="54" t="s">
        <v>277</v>
      </c>
      <c r="E769" s="54" t="s">
        <v>2416</v>
      </c>
      <c r="F769" s="54">
        <v>1</v>
      </c>
      <c r="G769" s="54" t="s">
        <v>1294</v>
      </c>
      <c r="H769" s="54" t="s">
        <v>2409</v>
      </c>
    </row>
    <row r="770" spans="1:8" x14ac:dyDescent="0.35">
      <c r="A770" s="54" t="s">
        <v>300</v>
      </c>
      <c r="B770" s="54">
        <v>8201659</v>
      </c>
      <c r="C770" s="54" t="s">
        <v>279</v>
      </c>
      <c r="D770" s="54" t="s">
        <v>277</v>
      </c>
      <c r="E770" s="54" t="s">
        <v>2417</v>
      </c>
      <c r="F770" s="54">
        <v>1</v>
      </c>
      <c r="G770" s="54" t="s">
        <v>1294</v>
      </c>
      <c r="H770" s="54" t="s">
        <v>2409</v>
      </c>
    </row>
    <row r="771" spans="1:8" x14ac:dyDescent="0.35">
      <c r="A771" s="54" t="s">
        <v>303</v>
      </c>
      <c r="B771" s="54">
        <v>1201664</v>
      </c>
      <c r="C771" s="54" t="s">
        <v>279</v>
      </c>
      <c r="D771" s="54" t="s">
        <v>277</v>
      </c>
      <c r="E771" s="54" t="s">
        <v>2417</v>
      </c>
      <c r="F771" s="54">
        <v>1</v>
      </c>
      <c r="G771" s="54" t="s">
        <v>1294</v>
      </c>
      <c r="H771" s="54" t="s">
        <v>2409</v>
      </c>
    </row>
    <row r="772" spans="1:8" x14ac:dyDescent="0.35">
      <c r="A772" s="54" t="s">
        <v>306</v>
      </c>
      <c r="B772" s="54">
        <v>9201658</v>
      </c>
      <c r="C772" s="54" t="s">
        <v>279</v>
      </c>
      <c r="D772" s="54" t="s">
        <v>277</v>
      </c>
      <c r="E772" s="54" t="s">
        <v>2416</v>
      </c>
      <c r="F772" s="54">
        <v>1</v>
      </c>
      <c r="G772" s="54" t="s">
        <v>1294</v>
      </c>
      <c r="H772" s="54" t="s">
        <v>2409</v>
      </c>
    </row>
    <row r="773" spans="1:8" x14ac:dyDescent="0.35">
      <c r="A773" s="54" t="s">
        <v>268</v>
      </c>
      <c r="B773" s="54">
        <v>1000000826</v>
      </c>
      <c r="C773" s="54" t="s">
        <v>152</v>
      </c>
      <c r="D773" s="54" t="s">
        <v>267</v>
      </c>
      <c r="E773" s="54" t="s">
        <v>2418</v>
      </c>
      <c r="F773" s="54">
        <v>1</v>
      </c>
      <c r="G773" s="54" t="s">
        <v>1294</v>
      </c>
      <c r="H773" s="54" t="s">
        <v>2409</v>
      </c>
    </row>
    <row r="774" spans="1:8" x14ac:dyDescent="0.35">
      <c r="A774" s="54" t="s">
        <v>266</v>
      </c>
      <c r="B774" s="54">
        <v>1000000821</v>
      </c>
      <c r="C774" s="54" t="s">
        <v>152</v>
      </c>
      <c r="D774" s="54" t="s">
        <v>267</v>
      </c>
      <c r="E774" s="54" t="s">
        <v>2418</v>
      </c>
      <c r="F774" s="54">
        <v>1</v>
      </c>
      <c r="G774" s="54" t="s">
        <v>1294</v>
      </c>
      <c r="H774" s="54" t="s">
        <v>2409</v>
      </c>
    </row>
    <row r="775" spans="1:8" x14ac:dyDescent="0.35">
      <c r="A775" s="54" t="s">
        <v>331</v>
      </c>
      <c r="B775" s="54">
        <v>9075599</v>
      </c>
      <c r="C775" s="54" t="s">
        <v>230</v>
      </c>
      <c r="D775" s="54" t="s">
        <v>332</v>
      </c>
      <c r="E775" s="54" t="s">
        <v>2419</v>
      </c>
      <c r="F775" s="54">
        <v>1</v>
      </c>
      <c r="G775" s="54" t="s">
        <v>1294</v>
      </c>
      <c r="H775" s="54" t="s">
        <v>2409</v>
      </c>
    </row>
    <row r="776" spans="1:8" x14ac:dyDescent="0.35">
      <c r="A776" s="54" t="s">
        <v>333</v>
      </c>
      <c r="B776" s="54">
        <v>5100904</v>
      </c>
      <c r="C776" s="54" t="s">
        <v>230</v>
      </c>
      <c r="D776" s="54" t="s">
        <v>334</v>
      </c>
      <c r="E776" s="54" t="s">
        <v>1695</v>
      </c>
      <c r="F776" s="54">
        <v>1</v>
      </c>
      <c r="G776" s="54" t="s">
        <v>1294</v>
      </c>
      <c r="H776" s="54" t="s">
        <v>2409</v>
      </c>
    </row>
    <row r="777" spans="1:8" x14ac:dyDescent="0.35">
      <c r="A777" s="54" t="s">
        <v>2420</v>
      </c>
      <c r="B777" s="54">
        <v>8100901</v>
      </c>
      <c r="C777" s="54" t="s">
        <v>230</v>
      </c>
      <c r="D777" s="54" t="s">
        <v>334</v>
      </c>
      <c r="E777" s="54" t="s">
        <v>15</v>
      </c>
      <c r="F777" s="54">
        <v>1</v>
      </c>
      <c r="G777" s="54" t="s">
        <v>1294</v>
      </c>
      <c r="H777" s="54" t="s">
        <v>2409</v>
      </c>
    </row>
    <row r="778" spans="1:8" x14ac:dyDescent="0.35">
      <c r="A778" s="54"/>
      <c r="B778" s="54"/>
      <c r="C778" s="54"/>
      <c r="D778" s="54"/>
      <c r="E778" s="54"/>
      <c r="F778" s="54"/>
      <c r="G778" s="54"/>
      <c r="H778" s="54"/>
    </row>
    <row r="779" spans="1:8" x14ac:dyDescent="0.35">
      <c r="A779" s="54"/>
      <c r="B779" s="54"/>
      <c r="C779" s="54"/>
      <c r="D779" s="54"/>
      <c r="E779" s="54"/>
      <c r="F779" s="54"/>
      <c r="G779" s="54"/>
      <c r="H779" s="54"/>
    </row>
    <row r="780" spans="1:8" x14ac:dyDescent="0.35">
      <c r="A780" s="54" t="s">
        <v>328</v>
      </c>
      <c r="B780" s="54">
        <v>7118011</v>
      </c>
      <c r="C780" s="54" t="s">
        <v>329</v>
      </c>
      <c r="D780" s="54" t="s">
        <v>330</v>
      </c>
      <c r="E780" s="54" t="s">
        <v>2421</v>
      </c>
      <c r="F780" s="54">
        <v>1</v>
      </c>
      <c r="G780" s="54" t="s">
        <v>1294</v>
      </c>
      <c r="H780" s="54" t="s">
        <v>2409</v>
      </c>
    </row>
    <row r="781" spans="1:8" x14ac:dyDescent="0.35">
      <c r="A781" s="54" t="s">
        <v>335</v>
      </c>
      <c r="B781" s="54">
        <v>6382568</v>
      </c>
      <c r="C781" s="54" t="s">
        <v>336</v>
      </c>
      <c r="D781" s="54" t="s">
        <v>134</v>
      </c>
      <c r="E781" s="54" t="s">
        <v>2422</v>
      </c>
      <c r="F781" s="54">
        <v>1</v>
      </c>
      <c r="G781" s="54" t="s">
        <v>1294</v>
      </c>
      <c r="H781" s="54" t="s">
        <v>2409</v>
      </c>
    </row>
    <row r="782" spans="1:8" x14ac:dyDescent="0.35">
      <c r="A782" s="54" t="s">
        <v>346</v>
      </c>
      <c r="B782" s="54">
        <v>1327642</v>
      </c>
      <c r="C782" s="54" t="s">
        <v>336</v>
      </c>
      <c r="D782" s="54" t="s">
        <v>134</v>
      </c>
      <c r="E782" s="54" t="s">
        <v>2423</v>
      </c>
      <c r="F782" s="54">
        <v>1</v>
      </c>
      <c r="G782" s="54" t="s">
        <v>1294</v>
      </c>
      <c r="H782" s="54" t="s">
        <v>2409</v>
      </c>
    </row>
    <row r="783" spans="1:8" x14ac:dyDescent="0.35">
      <c r="A783" s="54" t="s">
        <v>1343</v>
      </c>
      <c r="B783" s="54" t="s">
        <v>1344</v>
      </c>
      <c r="C783" s="54" t="s">
        <v>1</v>
      </c>
      <c r="D783" s="54" t="s">
        <v>2</v>
      </c>
      <c r="E783" s="54" t="s">
        <v>1297</v>
      </c>
      <c r="F783" s="54" t="s">
        <v>1345</v>
      </c>
      <c r="G783" s="54" t="s">
        <v>1346</v>
      </c>
      <c r="H783" s="54" t="s">
        <v>1347</v>
      </c>
    </row>
    <row r="784" spans="1:8" x14ac:dyDescent="0.35">
      <c r="A784" s="54" t="s">
        <v>337</v>
      </c>
      <c r="B784" s="54">
        <v>1327709</v>
      </c>
      <c r="C784" s="54" t="s">
        <v>336</v>
      </c>
      <c r="D784" s="54" t="s">
        <v>134</v>
      </c>
      <c r="E784" s="54" t="s">
        <v>2424</v>
      </c>
      <c r="F784" s="54">
        <v>1</v>
      </c>
      <c r="G784" s="54" t="s">
        <v>1294</v>
      </c>
      <c r="H784" s="54" t="s">
        <v>2409</v>
      </c>
    </row>
    <row r="785" spans="1:8" x14ac:dyDescent="0.35">
      <c r="A785" s="54" t="s">
        <v>342</v>
      </c>
      <c r="B785" s="54">
        <v>8382772</v>
      </c>
      <c r="C785" s="54" t="s">
        <v>276</v>
      </c>
      <c r="D785" s="54" t="s">
        <v>343</v>
      </c>
      <c r="E785" s="54" t="s">
        <v>2425</v>
      </c>
      <c r="F785" s="54">
        <v>1</v>
      </c>
      <c r="G785" s="54" t="s">
        <v>1294</v>
      </c>
      <c r="H785" s="54" t="s">
        <v>2409</v>
      </c>
    </row>
    <row r="786" spans="1:8" x14ac:dyDescent="0.35">
      <c r="A786" s="54" t="s">
        <v>311</v>
      </c>
      <c r="B786" s="54">
        <v>9047887</v>
      </c>
      <c r="C786" s="54" t="s">
        <v>312</v>
      </c>
      <c r="D786" s="54" t="s">
        <v>109</v>
      </c>
      <c r="E786" s="54" t="s">
        <v>2426</v>
      </c>
      <c r="F786" s="54">
        <v>12</v>
      </c>
      <c r="G786" s="54" t="s">
        <v>1294</v>
      </c>
      <c r="H786" s="54" t="s">
        <v>2409</v>
      </c>
    </row>
    <row r="787" spans="1:8" x14ac:dyDescent="0.35">
      <c r="A787" s="54" t="s">
        <v>308</v>
      </c>
      <c r="B787" s="54">
        <v>7916921</v>
      </c>
      <c r="C787" s="54" t="s">
        <v>309</v>
      </c>
      <c r="D787" s="54" t="s">
        <v>310</v>
      </c>
      <c r="E787" s="54" t="s">
        <v>2427</v>
      </c>
      <c r="F787" s="54">
        <v>1</v>
      </c>
      <c r="G787" s="54" t="s">
        <v>1294</v>
      </c>
      <c r="H787" s="54" t="s">
        <v>2409</v>
      </c>
    </row>
    <row r="788" spans="1:8" x14ac:dyDescent="0.35">
      <c r="A788" s="54" t="s">
        <v>261</v>
      </c>
      <c r="B788" s="54">
        <v>1000000823</v>
      </c>
      <c r="C788" s="54" t="s">
        <v>152</v>
      </c>
      <c r="D788" s="54" t="s">
        <v>262</v>
      </c>
      <c r="E788" s="54" t="s">
        <v>2428</v>
      </c>
      <c r="F788" s="54">
        <v>1</v>
      </c>
      <c r="G788" s="54" t="s">
        <v>1294</v>
      </c>
      <c r="H788" s="54" t="s">
        <v>2409</v>
      </c>
    </row>
    <row r="789" spans="1:8" x14ac:dyDescent="0.35">
      <c r="A789" s="54" t="s">
        <v>287</v>
      </c>
      <c r="B789" s="54">
        <v>3426954</v>
      </c>
      <c r="C789" s="54" t="s">
        <v>284</v>
      </c>
      <c r="D789" s="54" t="s">
        <v>288</v>
      </c>
      <c r="E789" s="54" t="s">
        <v>15</v>
      </c>
      <c r="F789" s="54">
        <v>1</v>
      </c>
      <c r="G789" s="54" t="s">
        <v>1294</v>
      </c>
      <c r="H789" s="54" t="s">
        <v>2409</v>
      </c>
    </row>
    <row r="790" spans="1:8" x14ac:dyDescent="0.35">
      <c r="A790" s="54" t="s">
        <v>302</v>
      </c>
      <c r="B790" s="54">
        <v>9426958</v>
      </c>
      <c r="C790" s="54" t="s">
        <v>284</v>
      </c>
      <c r="D790" s="54" t="s">
        <v>288</v>
      </c>
      <c r="E790" s="54" t="s">
        <v>1689</v>
      </c>
      <c r="F790" s="54">
        <v>1</v>
      </c>
      <c r="G790" s="54" t="s">
        <v>1294</v>
      </c>
      <c r="H790" s="54" t="s">
        <v>2409</v>
      </c>
    </row>
    <row r="791" spans="1:8" x14ac:dyDescent="0.35">
      <c r="A791" s="54" t="s">
        <v>258</v>
      </c>
      <c r="B791" s="54">
        <v>8019093</v>
      </c>
      <c r="C791" s="54" t="s">
        <v>259</v>
      </c>
      <c r="D791" s="54" t="s">
        <v>260</v>
      </c>
      <c r="E791" s="54" t="s">
        <v>2429</v>
      </c>
      <c r="F791" s="54">
        <v>1</v>
      </c>
      <c r="G791" s="54" t="s">
        <v>1294</v>
      </c>
      <c r="H791" s="54" t="s">
        <v>2409</v>
      </c>
    </row>
    <row r="792" spans="1:8" x14ac:dyDescent="0.35">
      <c r="A792" s="54" t="s">
        <v>313</v>
      </c>
      <c r="B792" s="54">
        <v>7718125</v>
      </c>
      <c r="C792" s="54" t="s">
        <v>314</v>
      </c>
      <c r="D792" s="54" t="s">
        <v>315</v>
      </c>
      <c r="E792" s="54" t="s">
        <v>2430</v>
      </c>
      <c r="F792" s="54">
        <v>1</v>
      </c>
      <c r="G792" s="54" t="s">
        <v>1294</v>
      </c>
      <c r="H792" s="54" t="s">
        <v>2409</v>
      </c>
    </row>
    <row r="793" spans="1:8" x14ac:dyDescent="0.35">
      <c r="A793" s="54" t="s">
        <v>269</v>
      </c>
      <c r="B793" s="54">
        <v>1008093</v>
      </c>
      <c r="C793" s="54" t="s">
        <v>270</v>
      </c>
      <c r="D793" s="54" t="s">
        <v>271</v>
      </c>
      <c r="E793" s="54" t="s">
        <v>2431</v>
      </c>
      <c r="F793" s="54">
        <v>1</v>
      </c>
      <c r="G793" s="54" t="s">
        <v>1294</v>
      </c>
      <c r="H793" s="54" t="s">
        <v>2409</v>
      </c>
    </row>
    <row r="794" spans="1:8" x14ac:dyDescent="0.35">
      <c r="A794" s="54" t="s">
        <v>322</v>
      </c>
      <c r="B794" s="54">
        <v>7024086</v>
      </c>
      <c r="C794" s="54" t="s">
        <v>323</v>
      </c>
      <c r="D794" s="54" t="s">
        <v>324</v>
      </c>
      <c r="E794" s="54" t="s">
        <v>2432</v>
      </c>
      <c r="F794" s="54">
        <v>1</v>
      </c>
      <c r="G794" s="54" t="s">
        <v>1294</v>
      </c>
      <c r="H794" s="54" t="s">
        <v>2409</v>
      </c>
    </row>
    <row r="795" spans="1:8" x14ac:dyDescent="0.35">
      <c r="A795" s="54" t="s">
        <v>348</v>
      </c>
      <c r="B795" s="54">
        <v>4387759</v>
      </c>
      <c r="C795" s="54" t="s">
        <v>276</v>
      </c>
      <c r="D795" s="54" t="s">
        <v>343</v>
      </c>
      <c r="E795" s="54" t="s">
        <v>2433</v>
      </c>
      <c r="F795" s="54">
        <v>1</v>
      </c>
      <c r="G795" s="54" t="s">
        <v>1294</v>
      </c>
      <c r="H795" s="54" t="s">
        <v>2409</v>
      </c>
    </row>
    <row r="796" spans="1:8" x14ac:dyDescent="0.35">
      <c r="A796" s="54" t="s">
        <v>338</v>
      </c>
      <c r="B796" s="54">
        <v>1000000937</v>
      </c>
      <c r="C796" s="54" t="s">
        <v>339</v>
      </c>
      <c r="D796" s="54" t="s">
        <v>152</v>
      </c>
      <c r="E796" s="54" t="s">
        <v>2434</v>
      </c>
      <c r="F796" s="54">
        <v>1</v>
      </c>
      <c r="G796" s="54" t="s">
        <v>1294</v>
      </c>
      <c r="H796" s="54" t="s">
        <v>2409</v>
      </c>
    </row>
    <row r="797" spans="1:8" x14ac:dyDescent="0.35">
      <c r="A797" s="54" t="s">
        <v>347</v>
      </c>
      <c r="B797" s="54">
        <v>3387750</v>
      </c>
      <c r="C797" s="54" t="s">
        <v>276</v>
      </c>
      <c r="D797" s="54" t="s">
        <v>343</v>
      </c>
      <c r="E797" s="54" t="s">
        <v>2435</v>
      </c>
      <c r="F797" s="54">
        <v>1</v>
      </c>
      <c r="G797" s="54" t="s">
        <v>1294</v>
      </c>
      <c r="H797" s="54" t="s">
        <v>2409</v>
      </c>
    </row>
    <row r="798" spans="1:8" x14ac:dyDescent="0.35">
      <c r="A798" s="54" t="s">
        <v>275</v>
      </c>
      <c r="B798" s="54">
        <v>8465374</v>
      </c>
      <c r="C798" s="54" t="s">
        <v>276</v>
      </c>
      <c r="D798" s="54" t="s">
        <v>277</v>
      </c>
      <c r="E798" s="54" t="s">
        <v>2436</v>
      </c>
      <c r="F798" s="54">
        <v>1</v>
      </c>
      <c r="G798" s="54" t="s">
        <v>1294</v>
      </c>
      <c r="H798" s="54" t="s">
        <v>2409</v>
      </c>
    </row>
    <row r="799" spans="1:8" x14ac:dyDescent="0.35">
      <c r="A799" s="54" t="s">
        <v>283</v>
      </c>
      <c r="B799" s="54">
        <v>2426955</v>
      </c>
      <c r="C799" s="54" t="s">
        <v>284</v>
      </c>
      <c r="D799" s="54" t="s">
        <v>285</v>
      </c>
      <c r="E799" s="54" t="s">
        <v>2437</v>
      </c>
      <c r="F799" s="54">
        <v>1</v>
      </c>
      <c r="G799" s="54" t="s">
        <v>1294</v>
      </c>
      <c r="H799" s="54" t="s">
        <v>2409</v>
      </c>
    </row>
    <row r="800" spans="1:8" x14ac:dyDescent="0.35">
      <c r="A800" s="54" t="s">
        <v>344</v>
      </c>
      <c r="B800" s="54">
        <v>548933</v>
      </c>
      <c r="C800" s="54" t="s">
        <v>345</v>
      </c>
      <c r="D800" s="54" t="s">
        <v>134</v>
      </c>
      <c r="E800" s="54" t="s">
        <v>2438</v>
      </c>
      <c r="F800" s="54">
        <v>2</v>
      </c>
      <c r="G800" s="54" t="s">
        <v>1294</v>
      </c>
      <c r="H800" s="54" t="s">
        <v>2409</v>
      </c>
    </row>
    <row r="801" spans="1:8" x14ac:dyDescent="0.35">
      <c r="A801" s="54" t="s">
        <v>340</v>
      </c>
      <c r="B801" s="54">
        <v>8332249</v>
      </c>
      <c r="C801" s="54" t="s">
        <v>336</v>
      </c>
      <c r="D801" s="54" t="s">
        <v>341</v>
      </c>
      <c r="E801" s="54" t="s">
        <v>2439</v>
      </c>
      <c r="F801" s="54">
        <v>1</v>
      </c>
      <c r="G801" s="54" t="s">
        <v>1294</v>
      </c>
      <c r="H801" s="54" t="s">
        <v>2409</v>
      </c>
    </row>
    <row r="802" spans="1:8" x14ac:dyDescent="0.35">
      <c r="A802" s="54"/>
      <c r="B802" s="54"/>
      <c r="C802" s="54"/>
      <c r="D802" s="54"/>
      <c r="E802" s="54"/>
      <c r="F802" s="54"/>
      <c r="G802" s="54"/>
      <c r="H802" s="54"/>
    </row>
    <row r="803" spans="1:8" x14ac:dyDescent="0.35">
      <c r="A803" s="54"/>
      <c r="B803" s="54"/>
      <c r="C803" s="54"/>
      <c r="D803" s="54"/>
      <c r="E803" s="54"/>
      <c r="F803" s="54"/>
      <c r="G803" s="54"/>
      <c r="H803" s="54"/>
    </row>
    <row r="804" spans="1:8" x14ac:dyDescent="0.35">
      <c r="A804" s="54"/>
      <c r="B804" s="54"/>
      <c r="C804" s="54"/>
      <c r="D804" s="54"/>
      <c r="E804" s="54"/>
      <c r="F804" s="54"/>
      <c r="G804" s="54"/>
      <c r="H804" s="54"/>
    </row>
    <row r="805" spans="1:8" x14ac:dyDescent="0.35">
      <c r="A805" s="54"/>
      <c r="B805" s="54"/>
      <c r="C805" s="54"/>
      <c r="D805" s="54"/>
      <c r="E805" s="54"/>
      <c r="F805" s="54"/>
      <c r="G805" s="54"/>
      <c r="H805" s="54"/>
    </row>
    <row r="806" spans="1:8" x14ac:dyDescent="0.35">
      <c r="A806" s="54" t="s">
        <v>1343</v>
      </c>
      <c r="B806" s="54" t="s">
        <v>1344</v>
      </c>
      <c r="C806" s="54" t="s">
        <v>1</v>
      </c>
      <c r="D806" s="54" t="s">
        <v>2</v>
      </c>
      <c r="E806" s="54" t="s">
        <v>1297</v>
      </c>
      <c r="F806" s="54" t="s">
        <v>1345</v>
      </c>
      <c r="G806" s="54" t="s">
        <v>1346</v>
      </c>
      <c r="H806" s="54" t="s">
        <v>1347</v>
      </c>
    </row>
    <row r="807" spans="1:8" x14ac:dyDescent="0.35">
      <c r="A807" s="54" t="s">
        <v>1122</v>
      </c>
      <c r="B807" s="54">
        <v>2249795</v>
      </c>
      <c r="C807" s="54" t="s">
        <v>1123</v>
      </c>
      <c r="D807" s="54" t="s">
        <v>1124</v>
      </c>
      <c r="E807" s="54" t="s">
        <v>2440</v>
      </c>
      <c r="F807" s="54">
        <v>6</v>
      </c>
      <c r="G807" s="54" t="s">
        <v>1294</v>
      </c>
      <c r="H807" s="54" t="s">
        <v>2441</v>
      </c>
    </row>
    <row r="808" spans="1:8" x14ac:dyDescent="0.35">
      <c r="A808" s="54" t="s">
        <v>1008</v>
      </c>
      <c r="B808" s="54">
        <v>6328900</v>
      </c>
      <c r="C808" s="54" t="s">
        <v>79</v>
      </c>
      <c r="D808" s="54" t="s">
        <v>1009</v>
      </c>
      <c r="E808" s="54" t="s">
        <v>2442</v>
      </c>
      <c r="F808" s="54">
        <v>2</v>
      </c>
      <c r="G808" s="54" t="s">
        <v>1299</v>
      </c>
      <c r="H808" s="54" t="s">
        <v>2441</v>
      </c>
    </row>
    <row r="809" spans="1:8" x14ac:dyDescent="0.35">
      <c r="A809" s="54" t="s">
        <v>1041</v>
      </c>
      <c r="B809" s="54">
        <v>1334002</v>
      </c>
      <c r="C809" s="54" t="s">
        <v>79</v>
      </c>
      <c r="D809" s="54" t="s">
        <v>145</v>
      </c>
      <c r="E809" s="54" t="s">
        <v>2443</v>
      </c>
      <c r="F809" s="54">
        <v>2</v>
      </c>
      <c r="G809" s="54" t="s">
        <v>1299</v>
      </c>
      <c r="H809" s="54" t="s">
        <v>2441</v>
      </c>
    </row>
    <row r="810" spans="1:8" x14ac:dyDescent="0.35">
      <c r="A810" s="54" t="s">
        <v>1002</v>
      </c>
      <c r="B810" s="54">
        <v>5887096</v>
      </c>
      <c r="C810" s="54" t="s">
        <v>1003</v>
      </c>
      <c r="D810" s="54" t="s">
        <v>1004</v>
      </c>
      <c r="E810" s="54" t="s">
        <v>2444</v>
      </c>
      <c r="F810" s="54">
        <v>2</v>
      </c>
      <c r="G810" s="54" t="s">
        <v>1299</v>
      </c>
      <c r="H810" s="54" t="s">
        <v>2441</v>
      </c>
    </row>
    <row r="811" spans="1:8" x14ac:dyDescent="0.35">
      <c r="A811" s="54" t="s">
        <v>1005</v>
      </c>
      <c r="B811" s="54">
        <v>8902337</v>
      </c>
      <c r="C811" s="54" t="s">
        <v>1006</v>
      </c>
      <c r="D811" s="54" t="s">
        <v>1007</v>
      </c>
      <c r="E811" s="54" t="s">
        <v>2445</v>
      </c>
      <c r="F811" s="54">
        <v>1</v>
      </c>
      <c r="G811" s="54" t="s">
        <v>1299</v>
      </c>
      <c r="H811" s="54" t="s">
        <v>2441</v>
      </c>
    </row>
    <row r="812" spans="1:8" x14ac:dyDescent="0.35">
      <c r="A812" s="54" t="s">
        <v>981</v>
      </c>
      <c r="B812" s="54">
        <v>6567077</v>
      </c>
      <c r="C812" s="54" t="s">
        <v>982</v>
      </c>
      <c r="D812" s="54" t="s">
        <v>983</v>
      </c>
      <c r="E812" s="54" t="s">
        <v>2446</v>
      </c>
      <c r="F812" s="54">
        <v>8</v>
      </c>
      <c r="G812" s="54" t="s">
        <v>1299</v>
      </c>
      <c r="H812" s="54" t="s">
        <v>2441</v>
      </c>
    </row>
    <row r="813" spans="1:8" x14ac:dyDescent="0.35">
      <c r="A813" s="54" t="s">
        <v>994</v>
      </c>
      <c r="B813" s="54">
        <v>4629887</v>
      </c>
      <c r="C813" s="54" t="s">
        <v>972</v>
      </c>
      <c r="D813" s="54" t="s">
        <v>995</v>
      </c>
      <c r="E813" s="54" t="s">
        <v>2447</v>
      </c>
      <c r="F813" s="54">
        <v>4</v>
      </c>
      <c r="G813" s="54" t="s">
        <v>1299</v>
      </c>
      <c r="H813" s="54" t="s">
        <v>2441</v>
      </c>
    </row>
    <row r="814" spans="1:8" x14ac:dyDescent="0.35">
      <c r="A814" s="54" t="s">
        <v>971</v>
      </c>
      <c r="B814" s="54">
        <v>2200616</v>
      </c>
      <c r="C814" s="54" t="s">
        <v>972</v>
      </c>
      <c r="D814" s="54" t="s">
        <v>973</v>
      </c>
      <c r="E814" s="54" t="s">
        <v>2448</v>
      </c>
      <c r="F814" s="54">
        <v>5</v>
      </c>
      <c r="G814" s="54" t="s">
        <v>1299</v>
      </c>
      <c r="H814" s="54" t="s">
        <v>2441</v>
      </c>
    </row>
    <row r="815" spans="1:8" x14ac:dyDescent="0.35">
      <c r="A815" s="54" t="s">
        <v>1026</v>
      </c>
      <c r="B815" s="54">
        <v>1995778</v>
      </c>
      <c r="C815" s="54" t="s">
        <v>972</v>
      </c>
      <c r="D815" s="54" t="s">
        <v>1027</v>
      </c>
      <c r="E815" s="54" t="s">
        <v>2449</v>
      </c>
      <c r="F815" s="54">
        <v>1</v>
      </c>
      <c r="G815" s="54" t="s">
        <v>1299</v>
      </c>
      <c r="H815" s="54" t="s">
        <v>2441</v>
      </c>
    </row>
    <row r="816" spans="1:8" x14ac:dyDescent="0.35">
      <c r="A816" s="54" t="s">
        <v>1034</v>
      </c>
      <c r="B816" s="54">
        <v>3318763</v>
      </c>
      <c r="C816" s="54" t="s">
        <v>972</v>
      </c>
      <c r="D816" s="54" t="s">
        <v>1035</v>
      </c>
      <c r="E816" s="54" t="s">
        <v>2450</v>
      </c>
      <c r="F816" s="54">
        <v>1</v>
      </c>
      <c r="G816" s="54" t="s">
        <v>1299</v>
      </c>
      <c r="H816" s="54" t="s">
        <v>2441</v>
      </c>
    </row>
    <row r="817" spans="1:8" x14ac:dyDescent="0.35">
      <c r="A817" s="54" t="s">
        <v>1028</v>
      </c>
      <c r="B817" s="54">
        <v>9338690</v>
      </c>
      <c r="C817" s="54" t="s">
        <v>1003</v>
      </c>
      <c r="D817" s="54" t="s">
        <v>134</v>
      </c>
      <c r="E817" s="54" t="s">
        <v>1906</v>
      </c>
      <c r="F817" s="54">
        <v>2</v>
      </c>
      <c r="G817" s="54" t="s">
        <v>1294</v>
      </c>
      <c r="H817" s="54" t="s">
        <v>2441</v>
      </c>
    </row>
    <row r="818" spans="1:8" x14ac:dyDescent="0.35">
      <c r="A818" s="54" t="s">
        <v>1017</v>
      </c>
      <c r="B818" s="54">
        <v>8337404</v>
      </c>
      <c r="C818" s="54" t="s">
        <v>1003</v>
      </c>
      <c r="D818" s="54" t="s">
        <v>121</v>
      </c>
      <c r="E818" s="54" t="s">
        <v>2337</v>
      </c>
      <c r="F818" s="54">
        <v>4</v>
      </c>
      <c r="G818" s="54" t="s">
        <v>1299</v>
      </c>
      <c r="H818" s="54" t="s">
        <v>2441</v>
      </c>
    </row>
    <row r="819" spans="1:8" x14ac:dyDescent="0.35">
      <c r="A819" s="54" t="s">
        <v>1084</v>
      </c>
      <c r="B819" s="54">
        <v>3636817</v>
      </c>
      <c r="C819" s="54" t="s">
        <v>1085</v>
      </c>
      <c r="D819" s="54" t="s">
        <v>1086</v>
      </c>
      <c r="E819" s="54" t="s">
        <v>2372</v>
      </c>
      <c r="F819" s="54">
        <v>2</v>
      </c>
      <c r="G819" s="54" t="s">
        <v>1299</v>
      </c>
      <c r="H819" s="54" t="s">
        <v>2441</v>
      </c>
    </row>
    <row r="820" spans="1:8" x14ac:dyDescent="0.35">
      <c r="A820" s="54" t="s">
        <v>1023</v>
      </c>
      <c r="B820" s="54">
        <v>2888980</v>
      </c>
      <c r="C820" s="54" t="s">
        <v>1024</v>
      </c>
      <c r="D820" s="54" t="s">
        <v>1025</v>
      </c>
      <c r="E820" s="54" t="s">
        <v>2340</v>
      </c>
      <c r="F820" s="54">
        <v>1</v>
      </c>
      <c r="G820" s="54" t="s">
        <v>1299</v>
      </c>
      <c r="H820" s="54" t="s">
        <v>2441</v>
      </c>
    </row>
    <row r="821" spans="1:8" x14ac:dyDescent="0.35">
      <c r="A821" s="54" t="s">
        <v>977</v>
      </c>
      <c r="B821" s="54">
        <v>6431357</v>
      </c>
      <c r="C821" s="54" t="s">
        <v>545</v>
      </c>
      <c r="D821" s="54" t="s">
        <v>978</v>
      </c>
      <c r="E821" s="54" t="s">
        <v>2451</v>
      </c>
      <c r="F821" s="54">
        <v>1</v>
      </c>
      <c r="G821" s="54" t="s">
        <v>1299</v>
      </c>
      <c r="H821" s="54" t="s">
        <v>2441</v>
      </c>
    </row>
    <row r="822" spans="1:8" x14ac:dyDescent="0.35">
      <c r="A822" s="54" t="s">
        <v>1015</v>
      </c>
      <c r="B822" s="54">
        <v>94698</v>
      </c>
      <c r="C822" s="54" t="s">
        <v>1016</v>
      </c>
      <c r="D822" s="54" t="s">
        <v>1009</v>
      </c>
      <c r="E822" s="54" t="s">
        <v>2452</v>
      </c>
      <c r="F822" s="54">
        <v>1</v>
      </c>
      <c r="G822" s="54" t="s">
        <v>1299</v>
      </c>
      <c r="H822" s="54" t="s">
        <v>2441</v>
      </c>
    </row>
    <row r="823" spans="1:8" x14ac:dyDescent="0.35">
      <c r="A823" s="54" t="s">
        <v>968</v>
      </c>
      <c r="B823" s="54">
        <v>261396</v>
      </c>
      <c r="C823" s="54" t="s">
        <v>969</v>
      </c>
      <c r="D823" s="54" t="s">
        <v>970</v>
      </c>
      <c r="E823" s="54" t="s">
        <v>2453</v>
      </c>
      <c r="F823" s="54">
        <v>1</v>
      </c>
      <c r="G823" s="54" t="s">
        <v>1299</v>
      </c>
      <c r="H823" s="54" t="s">
        <v>2441</v>
      </c>
    </row>
    <row r="824" spans="1:8" x14ac:dyDescent="0.35">
      <c r="A824" s="54" t="s">
        <v>1029</v>
      </c>
      <c r="B824" s="54">
        <v>5948385</v>
      </c>
      <c r="C824" s="54" t="s">
        <v>1030</v>
      </c>
      <c r="D824" s="54" t="s">
        <v>1031</v>
      </c>
      <c r="E824" s="54" t="s">
        <v>2454</v>
      </c>
      <c r="F824" s="54">
        <v>1</v>
      </c>
      <c r="G824" s="54" t="s">
        <v>1299</v>
      </c>
      <c r="H824" s="54" t="s">
        <v>2441</v>
      </c>
    </row>
    <row r="825" spans="1:8" x14ac:dyDescent="0.35">
      <c r="A825" s="54" t="s">
        <v>1021</v>
      </c>
      <c r="B825" s="54">
        <v>1000000878</v>
      </c>
      <c r="C825" s="54" t="s">
        <v>152</v>
      </c>
      <c r="D825" s="54" t="s">
        <v>1022</v>
      </c>
      <c r="E825" s="54" t="s">
        <v>2455</v>
      </c>
      <c r="F825" s="54">
        <v>1</v>
      </c>
      <c r="G825" s="54" t="s">
        <v>1299</v>
      </c>
      <c r="H825" s="54" t="s">
        <v>2441</v>
      </c>
    </row>
    <row r="826" spans="1:8" x14ac:dyDescent="0.35">
      <c r="A826" s="54" t="s">
        <v>1032</v>
      </c>
      <c r="B826" s="54">
        <v>865162</v>
      </c>
      <c r="C826" s="54" t="s">
        <v>1033</v>
      </c>
      <c r="D826" s="54" t="s">
        <v>1031</v>
      </c>
      <c r="E826" s="54" t="s">
        <v>2444</v>
      </c>
      <c r="F826" s="54">
        <v>1</v>
      </c>
      <c r="G826" s="54" t="s">
        <v>1299</v>
      </c>
      <c r="H826" s="54" t="s">
        <v>2441</v>
      </c>
    </row>
    <row r="827" spans="1:8" x14ac:dyDescent="0.35">
      <c r="A827" s="54" t="s">
        <v>966</v>
      </c>
      <c r="B827" s="54">
        <v>4644613</v>
      </c>
      <c r="C827" s="54" t="s">
        <v>545</v>
      </c>
      <c r="D827" s="54" t="s">
        <v>967</v>
      </c>
      <c r="E827" s="54" t="s">
        <v>2456</v>
      </c>
      <c r="F827" s="54">
        <v>1</v>
      </c>
      <c r="G827" s="54" t="s">
        <v>1299</v>
      </c>
      <c r="H827" s="54" t="s">
        <v>2441</v>
      </c>
    </row>
    <row r="828" spans="1:8" x14ac:dyDescent="0.35">
      <c r="A828" s="54" t="s">
        <v>974</v>
      </c>
      <c r="B828" s="54">
        <v>9092388</v>
      </c>
      <c r="C828" s="54" t="s">
        <v>545</v>
      </c>
      <c r="D828" s="54" t="s">
        <v>967</v>
      </c>
      <c r="E828" s="54" t="s">
        <v>2457</v>
      </c>
      <c r="F828" s="54">
        <v>1</v>
      </c>
      <c r="G828" s="54" t="s">
        <v>1299</v>
      </c>
      <c r="H828" s="54" t="s">
        <v>2441</v>
      </c>
    </row>
    <row r="829" spans="1:8" x14ac:dyDescent="0.35">
      <c r="A829" s="54" t="s">
        <v>1036</v>
      </c>
      <c r="B829" s="54">
        <v>4419919</v>
      </c>
      <c r="C829" s="54" t="s">
        <v>1030</v>
      </c>
      <c r="D829" s="54" t="s">
        <v>1037</v>
      </c>
      <c r="E829" s="54" t="s">
        <v>2458</v>
      </c>
      <c r="F829" s="54">
        <v>1</v>
      </c>
      <c r="G829" s="54" t="s">
        <v>1299</v>
      </c>
      <c r="H829" s="54" t="s">
        <v>2441</v>
      </c>
    </row>
    <row r="830" spans="1:8" x14ac:dyDescent="0.35">
      <c r="A830" s="54" t="s">
        <v>1019</v>
      </c>
      <c r="B830" s="54">
        <v>9328907</v>
      </c>
      <c r="C830" s="54" t="s">
        <v>79</v>
      </c>
      <c r="D830" s="54" t="s">
        <v>1020</v>
      </c>
      <c r="E830" s="54" t="s">
        <v>2459</v>
      </c>
      <c r="F830" s="54">
        <v>1</v>
      </c>
      <c r="G830" s="54" t="s">
        <v>1299</v>
      </c>
      <c r="H830" s="54" t="s">
        <v>2441</v>
      </c>
    </row>
    <row r="831" spans="1:8" x14ac:dyDescent="0.35">
      <c r="A831" s="54" t="s">
        <v>990</v>
      </c>
      <c r="B831" s="54">
        <v>8456451</v>
      </c>
      <c r="C831" s="54" t="s">
        <v>972</v>
      </c>
      <c r="D831" s="54" t="s">
        <v>991</v>
      </c>
      <c r="E831" s="54" t="s">
        <v>2460</v>
      </c>
      <c r="F831" s="54" t="s">
        <v>2123</v>
      </c>
      <c r="G831" s="54" t="s">
        <v>2123</v>
      </c>
      <c r="H831" s="54" t="s">
        <v>2441</v>
      </c>
    </row>
    <row r="832" spans="1:8" x14ac:dyDescent="0.35">
      <c r="A832" s="54" t="s">
        <v>1010</v>
      </c>
      <c r="B832" s="54">
        <v>7328909</v>
      </c>
      <c r="C832" s="54" t="s">
        <v>79</v>
      </c>
      <c r="D832" s="54" t="s">
        <v>1011</v>
      </c>
      <c r="E832" s="54" t="s">
        <v>2461</v>
      </c>
      <c r="F832" s="54">
        <v>2</v>
      </c>
      <c r="G832" s="54" t="s">
        <v>1299</v>
      </c>
      <c r="H832" s="54" t="s">
        <v>2441</v>
      </c>
    </row>
    <row r="833" spans="1:8" x14ac:dyDescent="0.35">
      <c r="A833" s="54" t="s">
        <v>975</v>
      </c>
      <c r="B833" s="54">
        <v>261297</v>
      </c>
      <c r="C833" s="54" t="s">
        <v>969</v>
      </c>
      <c r="D833" s="54" t="s">
        <v>976</v>
      </c>
      <c r="E833" s="54" t="s">
        <v>2462</v>
      </c>
      <c r="F833" s="54">
        <v>1</v>
      </c>
      <c r="G833" s="54" t="s">
        <v>1299</v>
      </c>
      <c r="H833" s="54" t="s">
        <v>2441</v>
      </c>
    </row>
    <row r="834" spans="1:8" x14ac:dyDescent="0.35">
      <c r="A834" s="54" t="s">
        <v>979</v>
      </c>
      <c r="B834" s="54">
        <v>5758976</v>
      </c>
      <c r="C834" s="54" t="s">
        <v>980</v>
      </c>
      <c r="D834" s="54" t="s">
        <v>134</v>
      </c>
      <c r="E834" s="54" t="s">
        <v>2463</v>
      </c>
      <c r="F834" s="54">
        <v>1</v>
      </c>
      <c r="G834" s="54" t="s">
        <v>1294</v>
      </c>
      <c r="H834" s="54" t="s">
        <v>2441</v>
      </c>
    </row>
    <row r="835" spans="1:8" x14ac:dyDescent="0.35">
      <c r="A835" s="54" t="s">
        <v>2464</v>
      </c>
      <c r="B835" s="54">
        <v>7488174</v>
      </c>
      <c r="C835" s="54" t="s">
        <v>430</v>
      </c>
      <c r="D835" s="54" t="s">
        <v>642</v>
      </c>
      <c r="E835" s="54" t="s">
        <v>2465</v>
      </c>
      <c r="F835" s="54">
        <v>1</v>
      </c>
      <c r="G835" s="54" t="s">
        <v>1294</v>
      </c>
      <c r="H835" s="54" t="s">
        <v>2441</v>
      </c>
    </row>
    <row r="836" spans="1:8" x14ac:dyDescent="0.35">
      <c r="A836" s="54" t="s">
        <v>349</v>
      </c>
      <c r="B836" s="54">
        <v>4332268</v>
      </c>
      <c r="C836" s="54" t="s">
        <v>336</v>
      </c>
      <c r="D836" s="54" t="s">
        <v>350</v>
      </c>
      <c r="E836" s="54" t="s">
        <v>2404</v>
      </c>
      <c r="F836" s="54">
        <v>1</v>
      </c>
      <c r="G836" s="54" t="s">
        <v>1294</v>
      </c>
      <c r="H836" s="54" t="s">
        <v>2441</v>
      </c>
    </row>
    <row r="837" spans="1:8" x14ac:dyDescent="0.35">
      <c r="A837" s="54" t="s">
        <v>1040</v>
      </c>
      <c r="B837" s="54">
        <v>1000000998</v>
      </c>
      <c r="C837" s="54" t="s">
        <v>152</v>
      </c>
      <c r="D837" s="54" t="s">
        <v>152</v>
      </c>
      <c r="E837" s="54" t="s">
        <v>2466</v>
      </c>
      <c r="F837" s="54">
        <v>1</v>
      </c>
      <c r="G837" s="54" t="s">
        <v>1299</v>
      </c>
      <c r="H837" s="54" t="s">
        <v>2441</v>
      </c>
    </row>
    <row r="838" spans="1:8" x14ac:dyDescent="0.35">
      <c r="A838" s="54" t="s">
        <v>984</v>
      </c>
      <c r="B838" s="54">
        <v>6726541</v>
      </c>
      <c r="C838" s="54" t="s">
        <v>545</v>
      </c>
      <c r="D838" s="54" t="s">
        <v>121</v>
      </c>
      <c r="E838" s="54" t="s">
        <v>2467</v>
      </c>
      <c r="F838" s="54">
        <v>1</v>
      </c>
      <c r="G838" s="54" t="s">
        <v>1299</v>
      </c>
      <c r="H838" s="54" t="s">
        <v>2441</v>
      </c>
    </row>
    <row r="839" spans="1:8" x14ac:dyDescent="0.35">
      <c r="A839" s="54"/>
      <c r="B839" s="54"/>
      <c r="C839" s="54"/>
      <c r="D839" s="54"/>
      <c r="E839" s="54"/>
      <c r="F839" s="54"/>
      <c r="G839" s="54"/>
      <c r="H839" s="54"/>
    </row>
    <row r="840" spans="1:8" x14ac:dyDescent="0.35">
      <c r="A840" s="54"/>
      <c r="B840" s="54"/>
      <c r="C840" s="54"/>
      <c r="D840" s="54"/>
      <c r="E840" s="54"/>
      <c r="F840" s="54"/>
      <c r="G840" s="54"/>
      <c r="H840" s="54"/>
    </row>
    <row r="841" spans="1:8" x14ac:dyDescent="0.35">
      <c r="A841" s="54"/>
      <c r="B841" s="54"/>
      <c r="C841" s="54"/>
      <c r="D841" s="54"/>
      <c r="E841" s="54"/>
      <c r="F841" s="54"/>
      <c r="G841" s="54"/>
      <c r="H841" s="54"/>
    </row>
    <row r="842" spans="1:8" x14ac:dyDescent="0.35">
      <c r="A842" s="54"/>
      <c r="B842" s="54"/>
      <c r="C842" s="54"/>
      <c r="D842" s="54"/>
      <c r="E842" s="54"/>
      <c r="F842" s="54"/>
      <c r="G842" s="54"/>
      <c r="H842" s="54"/>
    </row>
    <row r="843" spans="1:8" x14ac:dyDescent="0.35">
      <c r="A843" s="54" t="s">
        <v>452</v>
      </c>
      <c r="B843" s="54">
        <v>3925542</v>
      </c>
      <c r="C843" s="54" t="s">
        <v>453</v>
      </c>
      <c r="D843" s="54" t="s">
        <v>454</v>
      </c>
      <c r="E843" s="54" t="s">
        <v>2468</v>
      </c>
      <c r="F843" s="54">
        <v>1</v>
      </c>
      <c r="G843" s="54" t="s">
        <v>1294</v>
      </c>
      <c r="H843" s="54" t="s">
        <v>2469</v>
      </c>
    </row>
    <row r="844" spans="1:8" x14ac:dyDescent="0.35">
      <c r="A844" s="54" t="s">
        <v>455</v>
      </c>
      <c r="B844" s="54">
        <v>9333493</v>
      </c>
      <c r="C844" s="54" t="s">
        <v>440</v>
      </c>
      <c r="D844" s="54" t="s">
        <v>445</v>
      </c>
      <c r="E844" s="54" t="s">
        <v>2470</v>
      </c>
      <c r="F844" s="54">
        <v>6</v>
      </c>
      <c r="G844" s="54" t="s">
        <v>1294</v>
      </c>
      <c r="H844" s="54" t="s">
        <v>2469</v>
      </c>
    </row>
    <row r="845" spans="1:8" x14ac:dyDescent="0.35">
      <c r="A845" s="54" t="s">
        <v>443</v>
      </c>
      <c r="B845" s="54">
        <v>1485010</v>
      </c>
      <c r="C845" s="54" t="s">
        <v>444</v>
      </c>
      <c r="D845" s="54" t="s">
        <v>445</v>
      </c>
      <c r="E845" s="54" t="s">
        <v>2471</v>
      </c>
      <c r="F845" s="54">
        <v>6</v>
      </c>
      <c r="G845" s="54" t="s">
        <v>1294</v>
      </c>
      <c r="H845" s="54" t="s">
        <v>2469</v>
      </c>
    </row>
    <row r="846" spans="1:8" x14ac:dyDescent="0.35">
      <c r="A846" s="54" t="s">
        <v>439</v>
      </c>
      <c r="B846" s="54">
        <v>7333362</v>
      </c>
      <c r="C846" s="54" t="s">
        <v>440</v>
      </c>
      <c r="D846" s="54" t="s">
        <v>441</v>
      </c>
      <c r="E846" s="54" t="s">
        <v>2472</v>
      </c>
      <c r="F846" s="54">
        <v>2</v>
      </c>
      <c r="G846" s="54" t="s">
        <v>1294</v>
      </c>
      <c r="H846" s="54" t="s">
        <v>2469</v>
      </c>
    </row>
    <row r="847" spans="1:8" x14ac:dyDescent="0.35">
      <c r="A847" s="54" t="s">
        <v>442</v>
      </c>
      <c r="B847" s="54">
        <v>4333423</v>
      </c>
      <c r="C847" s="54" t="s">
        <v>440</v>
      </c>
      <c r="D847" s="54" t="s">
        <v>441</v>
      </c>
      <c r="E847" s="54" t="s">
        <v>2473</v>
      </c>
      <c r="F847" s="54">
        <v>2</v>
      </c>
      <c r="G847" s="54" t="s">
        <v>1294</v>
      </c>
      <c r="H847" s="54" t="s">
        <v>2469</v>
      </c>
    </row>
    <row r="848" spans="1:8" x14ac:dyDescent="0.35">
      <c r="A848" s="54" t="s">
        <v>953</v>
      </c>
      <c r="B848" s="54">
        <v>3619822</v>
      </c>
      <c r="C848" s="54" t="s">
        <v>954</v>
      </c>
      <c r="D848" s="54" t="s">
        <v>14</v>
      </c>
      <c r="E848" s="54" t="s">
        <v>2474</v>
      </c>
      <c r="F848" s="54">
        <v>1</v>
      </c>
      <c r="G848" s="54" t="s">
        <v>1294</v>
      </c>
      <c r="H848" s="54" t="s">
        <v>2469</v>
      </c>
    </row>
    <row r="849" spans="1:8" x14ac:dyDescent="0.35">
      <c r="A849" s="54" t="s">
        <v>955</v>
      </c>
      <c r="B849" s="54">
        <v>2981033</v>
      </c>
      <c r="C849" s="54" t="s">
        <v>956</v>
      </c>
      <c r="D849" s="54" t="s">
        <v>134</v>
      </c>
      <c r="E849" s="54" t="s">
        <v>2369</v>
      </c>
      <c r="F849" s="54">
        <v>1</v>
      </c>
      <c r="G849" s="54" t="s">
        <v>1294</v>
      </c>
      <c r="H849" s="54" t="s">
        <v>2469</v>
      </c>
    </row>
    <row r="850" spans="1:8" x14ac:dyDescent="0.35">
      <c r="A850" s="54" t="s">
        <v>1049</v>
      </c>
      <c r="B850" s="54">
        <v>8788143</v>
      </c>
      <c r="C850" s="54" t="s">
        <v>1050</v>
      </c>
      <c r="D850" s="54" t="s">
        <v>93</v>
      </c>
      <c r="E850" s="54" t="s">
        <v>2370</v>
      </c>
      <c r="F850" s="54">
        <v>1</v>
      </c>
      <c r="G850" s="54" t="s">
        <v>1294</v>
      </c>
      <c r="H850" s="54" t="s">
        <v>2469</v>
      </c>
    </row>
    <row r="851" spans="1:8" x14ac:dyDescent="0.35">
      <c r="A851" s="54" t="s">
        <v>1076</v>
      </c>
      <c r="B851" s="54">
        <v>2723278</v>
      </c>
      <c r="C851" s="54" t="s">
        <v>1003</v>
      </c>
      <c r="D851" s="54" t="s">
        <v>1068</v>
      </c>
      <c r="E851" s="54" t="s">
        <v>2475</v>
      </c>
      <c r="F851" s="54">
        <v>1</v>
      </c>
      <c r="G851" s="54" t="s">
        <v>1294</v>
      </c>
      <c r="H851" s="54" t="s">
        <v>2469</v>
      </c>
    </row>
    <row r="852" spans="1:8" x14ac:dyDescent="0.35">
      <c r="A852" s="54" t="s">
        <v>1077</v>
      </c>
      <c r="B852" s="54">
        <v>2724714</v>
      </c>
      <c r="C852" s="54" t="s">
        <v>1003</v>
      </c>
      <c r="D852" s="54" t="s">
        <v>1078</v>
      </c>
      <c r="E852" s="54" t="s">
        <v>2476</v>
      </c>
      <c r="F852" s="54">
        <v>14</v>
      </c>
      <c r="G852" s="54" t="s">
        <v>1299</v>
      </c>
      <c r="H852" s="54" t="s">
        <v>2469</v>
      </c>
    </row>
    <row r="853" spans="1:8" x14ac:dyDescent="0.35">
      <c r="A853" s="54" t="s">
        <v>1343</v>
      </c>
      <c r="B853" s="54" t="s">
        <v>1344</v>
      </c>
      <c r="C853" s="54" t="s">
        <v>1</v>
      </c>
      <c r="D853" s="54" t="s">
        <v>2</v>
      </c>
      <c r="E853" s="54" t="s">
        <v>1297</v>
      </c>
      <c r="F853" s="54" t="s">
        <v>1345</v>
      </c>
      <c r="G853" s="54" t="s">
        <v>1346</v>
      </c>
      <c r="H853" s="54" t="s">
        <v>1347</v>
      </c>
    </row>
    <row r="854" spans="1:8" x14ac:dyDescent="0.35">
      <c r="A854" s="54" t="s">
        <v>957</v>
      </c>
      <c r="B854" s="54">
        <v>6897106</v>
      </c>
      <c r="C854" s="54" t="s">
        <v>958</v>
      </c>
      <c r="D854" s="54" t="s">
        <v>959</v>
      </c>
      <c r="E854" s="54" t="s">
        <v>2342</v>
      </c>
      <c r="F854" s="54">
        <v>1</v>
      </c>
      <c r="G854" s="54" t="s">
        <v>1294</v>
      </c>
      <c r="H854" s="54" t="s">
        <v>2469</v>
      </c>
    </row>
    <row r="855" spans="1:8" x14ac:dyDescent="0.35">
      <c r="A855" s="54" t="s">
        <v>1067</v>
      </c>
      <c r="B855" s="54">
        <v>2720977</v>
      </c>
      <c r="C855" s="54" t="s">
        <v>1003</v>
      </c>
      <c r="D855" s="54" t="s">
        <v>1068</v>
      </c>
      <c r="E855" s="54" t="s">
        <v>2477</v>
      </c>
      <c r="F855" s="54">
        <v>1</v>
      </c>
      <c r="G855" s="54" t="s">
        <v>1294</v>
      </c>
      <c r="H855" s="54" t="s">
        <v>2469</v>
      </c>
    </row>
    <row r="856" spans="1:8" x14ac:dyDescent="0.35">
      <c r="A856" s="54" t="s">
        <v>456</v>
      </c>
      <c r="B856" s="54">
        <v>9224502</v>
      </c>
      <c r="C856" s="54" t="s">
        <v>451</v>
      </c>
      <c r="D856" s="54" t="s">
        <v>457</v>
      </c>
      <c r="E856" s="54" t="s">
        <v>2478</v>
      </c>
      <c r="F856" s="54">
        <v>6</v>
      </c>
      <c r="G856" s="54" t="s">
        <v>1294</v>
      </c>
      <c r="H856" s="54" t="s">
        <v>2469</v>
      </c>
    </row>
    <row r="857" spans="1:8" x14ac:dyDescent="0.35">
      <c r="A857" s="54"/>
      <c r="B857" s="54"/>
      <c r="C857" s="54"/>
      <c r="D857" s="54"/>
      <c r="E857" s="54"/>
      <c r="F857" s="54"/>
      <c r="G857" s="54"/>
      <c r="H857" s="54"/>
    </row>
    <row r="858" spans="1:8" x14ac:dyDescent="0.35">
      <c r="A858" s="54"/>
      <c r="B858" s="54"/>
      <c r="C858" s="54"/>
      <c r="D858" s="54"/>
      <c r="E858" s="54"/>
      <c r="F858" s="54"/>
      <c r="G858" s="54"/>
      <c r="H858" s="54"/>
    </row>
    <row r="859" spans="1:8" x14ac:dyDescent="0.35">
      <c r="A859" s="54"/>
      <c r="B859" s="54"/>
      <c r="C859" s="54"/>
      <c r="D859" s="54"/>
      <c r="E859" s="54"/>
      <c r="F859" s="54"/>
      <c r="G859" s="54"/>
      <c r="H859" s="54"/>
    </row>
    <row r="860" spans="1:8" x14ac:dyDescent="0.35">
      <c r="A860" s="54" t="s">
        <v>171</v>
      </c>
      <c r="B860" s="54">
        <v>8480154</v>
      </c>
      <c r="C860" s="54" t="s">
        <v>172</v>
      </c>
      <c r="D860" s="54" t="s">
        <v>173</v>
      </c>
      <c r="E860" s="54" t="s">
        <v>2479</v>
      </c>
      <c r="F860" s="54">
        <v>1</v>
      </c>
      <c r="G860" s="54" t="s">
        <v>1294</v>
      </c>
      <c r="H860" s="54" t="s">
        <v>2480</v>
      </c>
    </row>
    <row r="861" spans="1:8" x14ac:dyDescent="0.35">
      <c r="A861" s="54" t="s">
        <v>178</v>
      </c>
      <c r="B861" s="54">
        <v>1980077</v>
      </c>
      <c r="C861" s="54" t="s">
        <v>75</v>
      </c>
      <c r="D861" s="54" t="s">
        <v>179</v>
      </c>
      <c r="E861" s="54" t="s">
        <v>2003</v>
      </c>
      <c r="F861" s="54">
        <v>6</v>
      </c>
      <c r="G861" s="54" t="s">
        <v>1294</v>
      </c>
      <c r="H861" s="54" t="s">
        <v>2480</v>
      </c>
    </row>
    <row r="862" spans="1:8" x14ac:dyDescent="0.35">
      <c r="A862" s="54" t="s">
        <v>100</v>
      </c>
      <c r="B862" s="54">
        <v>1686120</v>
      </c>
      <c r="C862" s="54" t="s">
        <v>75</v>
      </c>
      <c r="D862" s="54" t="s">
        <v>76</v>
      </c>
      <c r="E862" s="54" t="s">
        <v>2481</v>
      </c>
      <c r="F862" s="54">
        <v>4</v>
      </c>
      <c r="G862" s="54" t="s">
        <v>1294</v>
      </c>
      <c r="H862" s="54" t="s">
        <v>2480</v>
      </c>
    </row>
    <row r="863" spans="1:8" x14ac:dyDescent="0.35">
      <c r="A863" s="54" t="s">
        <v>146</v>
      </c>
      <c r="B863" s="54">
        <v>7327232</v>
      </c>
      <c r="C863" s="54" t="s">
        <v>79</v>
      </c>
      <c r="D863" s="54" t="s">
        <v>76</v>
      </c>
      <c r="E863" s="54" t="s">
        <v>2482</v>
      </c>
      <c r="F863" s="54">
        <v>4</v>
      </c>
      <c r="G863" s="54" t="s">
        <v>1294</v>
      </c>
      <c r="H863" s="54" t="s">
        <v>2480</v>
      </c>
    </row>
    <row r="864" spans="1:8" x14ac:dyDescent="0.35">
      <c r="A864" s="54" t="s">
        <v>81</v>
      </c>
      <c r="B864" s="54">
        <v>81406</v>
      </c>
      <c r="C864" s="54" t="s">
        <v>75</v>
      </c>
      <c r="D864" s="54" t="s">
        <v>82</v>
      </c>
      <c r="E864" s="54" t="s">
        <v>2483</v>
      </c>
      <c r="F864" s="54">
        <v>1</v>
      </c>
      <c r="G864" s="54" t="s">
        <v>1294</v>
      </c>
      <c r="H864" s="54" t="s">
        <v>2480</v>
      </c>
    </row>
    <row r="865" spans="1:8" x14ac:dyDescent="0.35">
      <c r="A865" s="54" t="s">
        <v>595</v>
      </c>
      <c r="B865" s="54">
        <v>2395309</v>
      </c>
      <c r="C865" s="54" t="s">
        <v>596</v>
      </c>
      <c r="D865" s="54" t="s">
        <v>179</v>
      </c>
      <c r="E865" s="54" t="s">
        <v>1914</v>
      </c>
      <c r="F865" s="54">
        <v>6</v>
      </c>
      <c r="G865" s="54" t="s">
        <v>1294</v>
      </c>
      <c r="H865" s="54" t="s">
        <v>2480</v>
      </c>
    </row>
    <row r="866" spans="1:8" x14ac:dyDescent="0.35">
      <c r="A866" s="54" t="s">
        <v>597</v>
      </c>
      <c r="B866" s="54">
        <v>3395308</v>
      </c>
      <c r="C866" s="54" t="s">
        <v>596</v>
      </c>
      <c r="D866" s="54" t="s">
        <v>179</v>
      </c>
      <c r="E866" s="54" t="s">
        <v>2484</v>
      </c>
      <c r="F866" s="54">
        <v>6</v>
      </c>
      <c r="G866" s="54" t="s">
        <v>1294</v>
      </c>
      <c r="H866" s="54" t="s">
        <v>2480</v>
      </c>
    </row>
    <row r="867" spans="1:8" x14ac:dyDescent="0.35">
      <c r="A867" s="54" t="s">
        <v>598</v>
      </c>
      <c r="B867" s="54">
        <v>2272474</v>
      </c>
      <c r="C867" s="54" t="s">
        <v>596</v>
      </c>
      <c r="D867" s="54" t="s">
        <v>161</v>
      </c>
      <c r="E867" s="54" t="s">
        <v>2485</v>
      </c>
      <c r="F867" s="54">
        <v>4</v>
      </c>
      <c r="G867" s="54" t="s">
        <v>1294</v>
      </c>
      <c r="H867" s="54" t="s">
        <v>2480</v>
      </c>
    </row>
    <row r="868" spans="1:8" x14ac:dyDescent="0.35">
      <c r="A868" s="54" t="s">
        <v>2486</v>
      </c>
      <c r="B868" s="54">
        <v>1000000717</v>
      </c>
      <c r="C868" s="54" t="s">
        <v>2487</v>
      </c>
      <c r="D868" s="54" t="s">
        <v>152</v>
      </c>
      <c r="E868" s="54" t="s">
        <v>2488</v>
      </c>
      <c r="F868" s="54">
        <v>1</v>
      </c>
      <c r="G868" s="54" t="s">
        <v>1294</v>
      </c>
      <c r="H868" s="54" t="s">
        <v>2480</v>
      </c>
    </row>
    <row r="869" spans="1:8" x14ac:dyDescent="0.35">
      <c r="A869" s="54" t="s">
        <v>157</v>
      </c>
      <c r="B869" s="54">
        <v>3942446</v>
      </c>
      <c r="C869" s="54" t="s">
        <v>75</v>
      </c>
      <c r="D869" s="54" t="s">
        <v>158</v>
      </c>
      <c r="E869" s="54" t="s">
        <v>2489</v>
      </c>
      <c r="F869" s="54">
        <v>36</v>
      </c>
      <c r="G869" s="54" t="s">
        <v>1294</v>
      </c>
      <c r="H869" s="54" t="s">
        <v>2480</v>
      </c>
    </row>
    <row r="870" spans="1:8" x14ac:dyDescent="0.35">
      <c r="A870" s="54" t="s">
        <v>729</v>
      </c>
      <c r="B870" s="54">
        <v>42192</v>
      </c>
      <c r="C870" s="54" t="s">
        <v>635</v>
      </c>
      <c r="D870" s="54" t="s">
        <v>161</v>
      </c>
      <c r="E870" s="54" t="s">
        <v>1837</v>
      </c>
      <c r="F870" s="54">
        <v>4</v>
      </c>
      <c r="G870" s="54" t="s">
        <v>1294</v>
      </c>
      <c r="H870" s="54" t="s">
        <v>2480</v>
      </c>
    </row>
    <row r="871" spans="1:8" x14ac:dyDescent="0.35">
      <c r="A871" s="54" t="s">
        <v>480</v>
      </c>
      <c r="B871" s="54">
        <v>3628732</v>
      </c>
      <c r="C871" s="54" t="s">
        <v>336</v>
      </c>
      <c r="D871" s="54" t="s">
        <v>179</v>
      </c>
      <c r="E871" s="54" t="s">
        <v>1720</v>
      </c>
      <c r="F871" s="54">
        <v>6</v>
      </c>
      <c r="G871" s="54" t="s">
        <v>1294</v>
      </c>
      <c r="H871" s="54" t="s">
        <v>2480</v>
      </c>
    </row>
    <row r="872" spans="1:8" x14ac:dyDescent="0.35">
      <c r="A872" s="54" t="s">
        <v>737</v>
      </c>
      <c r="B872" s="54">
        <v>3412391</v>
      </c>
      <c r="C872" s="54" t="s">
        <v>276</v>
      </c>
      <c r="D872" s="54" t="s">
        <v>161</v>
      </c>
      <c r="E872" s="54" t="s">
        <v>1832</v>
      </c>
      <c r="F872" s="54">
        <v>4</v>
      </c>
      <c r="G872" s="54" t="s">
        <v>1294</v>
      </c>
      <c r="H872" s="54" t="s">
        <v>2480</v>
      </c>
    </row>
    <row r="873" spans="1:8" x14ac:dyDescent="0.35">
      <c r="A873" s="54" t="s">
        <v>496</v>
      </c>
      <c r="B873" s="54">
        <v>4242137</v>
      </c>
      <c r="C873" s="54" t="s">
        <v>497</v>
      </c>
      <c r="D873" s="54" t="s">
        <v>498</v>
      </c>
      <c r="E873" s="54" t="s">
        <v>1833</v>
      </c>
      <c r="F873" s="54">
        <v>6</v>
      </c>
      <c r="G873" s="54" t="s">
        <v>1294</v>
      </c>
      <c r="H873" s="54" t="s">
        <v>2480</v>
      </c>
    </row>
    <row r="874" spans="1:8" x14ac:dyDescent="0.35">
      <c r="A874" s="54" t="s">
        <v>2490</v>
      </c>
      <c r="B874" s="54">
        <v>6328181</v>
      </c>
      <c r="C874" s="54" t="s">
        <v>336</v>
      </c>
      <c r="D874" s="54" t="s">
        <v>161</v>
      </c>
      <c r="E874" s="54" t="s">
        <v>2491</v>
      </c>
      <c r="F874" s="54">
        <v>4</v>
      </c>
      <c r="G874" s="54" t="s">
        <v>1294</v>
      </c>
      <c r="H874" s="54" t="s">
        <v>2480</v>
      </c>
    </row>
    <row r="875" spans="1:8" x14ac:dyDescent="0.35">
      <c r="A875" s="54" t="s">
        <v>501</v>
      </c>
      <c r="B875" s="54">
        <v>1807825</v>
      </c>
      <c r="C875" s="54" t="s">
        <v>79</v>
      </c>
      <c r="D875" s="54" t="s">
        <v>161</v>
      </c>
      <c r="E875" s="54" t="s">
        <v>1834</v>
      </c>
      <c r="F875" s="54">
        <v>4</v>
      </c>
      <c r="G875" s="54" t="s">
        <v>1294</v>
      </c>
      <c r="H875" s="54" t="s">
        <v>2480</v>
      </c>
    </row>
    <row r="876" spans="1:8" x14ac:dyDescent="0.35">
      <c r="A876" s="54" t="s">
        <v>2492</v>
      </c>
      <c r="B876" s="54">
        <v>8747701</v>
      </c>
      <c r="C876" s="54" t="s">
        <v>741</v>
      </c>
      <c r="D876" s="54" t="s">
        <v>742</v>
      </c>
      <c r="E876" s="54" t="s">
        <v>2493</v>
      </c>
      <c r="F876" s="54">
        <v>3</v>
      </c>
      <c r="G876" s="54" t="s">
        <v>1294</v>
      </c>
      <c r="H876" s="54" t="s">
        <v>2480</v>
      </c>
    </row>
    <row r="877" spans="1:8" x14ac:dyDescent="0.35">
      <c r="A877" s="54" t="s">
        <v>746</v>
      </c>
      <c r="B877" s="54">
        <v>2846061</v>
      </c>
      <c r="C877" s="54" t="s">
        <v>747</v>
      </c>
      <c r="D877" s="54" t="s">
        <v>748</v>
      </c>
      <c r="E877" s="54" t="s">
        <v>1719</v>
      </c>
      <c r="F877" s="54">
        <v>1</v>
      </c>
      <c r="G877" s="54" t="s">
        <v>1294</v>
      </c>
      <c r="H877" s="54" t="s">
        <v>2480</v>
      </c>
    </row>
    <row r="878" spans="1:8" x14ac:dyDescent="0.35">
      <c r="A878" s="54" t="s">
        <v>525</v>
      </c>
      <c r="B878" s="54">
        <v>2698801</v>
      </c>
      <c r="C878" s="54" t="s">
        <v>336</v>
      </c>
      <c r="D878" s="54" t="s">
        <v>526</v>
      </c>
      <c r="E878" s="54" t="s">
        <v>1816</v>
      </c>
      <c r="F878" s="54">
        <v>1</v>
      </c>
      <c r="G878" s="54" t="s">
        <v>1294</v>
      </c>
      <c r="H878" s="54" t="s">
        <v>2480</v>
      </c>
    </row>
    <row r="879" spans="1:8" x14ac:dyDescent="0.35">
      <c r="A879" s="54" t="s">
        <v>732</v>
      </c>
      <c r="B879" s="54">
        <v>7050115</v>
      </c>
      <c r="C879" s="54" t="s">
        <v>733</v>
      </c>
      <c r="D879" s="54" t="s">
        <v>734</v>
      </c>
      <c r="E879" s="54" t="s">
        <v>1836</v>
      </c>
      <c r="F879" s="54">
        <v>6</v>
      </c>
      <c r="G879" s="54" t="s">
        <v>1294</v>
      </c>
      <c r="H879" s="54" t="s">
        <v>2480</v>
      </c>
    </row>
    <row r="880" spans="1:8" x14ac:dyDescent="0.35">
      <c r="A880" s="54" t="s">
        <v>730</v>
      </c>
      <c r="B880" s="54">
        <v>7330202</v>
      </c>
      <c r="C880" s="54" t="s">
        <v>510</v>
      </c>
      <c r="D880" s="54" t="s">
        <v>731</v>
      </c>
      <c r="E880" s="54" t="s">
        <v>1830</v>
      </c>
      <c r="F880" s="54">
        <v>6</v>
      </c>
      <c r="G880" s="54" t="s">
        <v>1294</v>
      </c>
      <c r="H880" s="54" t="s">
        <v>2480</v>
      </c>
    </row>
    <row r="881" spans="1:8" x14ac:dyDescent="0.35">
      <c r="A881" s="54" t="s">
        <v>736</v>
      </c>
      <c r="B881" s="54">
        <v>4364063</v>
      </c>
      <c r="C881" s="54" t="s">
        <v>336</v>
      </c>
      <c r="D881" s="54" t="s">
        <v>161</v>
      </c>
      <c r="E881" s="54" t="s">
        <v>1835</v>
      </c>
      <c r="F881" s="54">
        <v>4</v>
      </c>
      <c r="G881" s="54" t="s">
        <v>1294</v>
      </c>
      <c r="H881" s="54" t="s">
        <v>2480</v>
      </c>
    </row>
    <row r="882" spans="1:8" x14ac:dyDescent="0.35">
      <c r="A882" s="54" t="s">
        <v>2494</v>
      </c>
      <c r="B882" s="54">
        <v>3348331</v>
      </c>
      <c r="C882" s="54" t="s">
        <v>545</v>
      </c>
      <c r="D882" s="54" t="s">
        <v>177</v>
      </c>
      <c r="E882" s="54" t="s">
        <v>2495</v>
      </c>
      <c r="F882" s="54">
        <v>12</v>
      </c>
      <c r="G882" s="54" t="s">
        <v>1294</v>
      </c>
      <c r="H882" s="54" t="s">
        <v>2480</v>
      </c>
    </row>
    <row r="883" spans="1:8" x14ac:dyDescent="0.35">
      <c r="A883" s="54" t="s">
        <v>695</v>
      </c>
      <c r="B883" s="54">
        <v>7362296</v>
      </c>
      <c r="C883" s="54" t="s">
        <v>696</v>
      </c>
      <c r="D883" s="54" t="s">
        <v>697</v>
      </c>
      <c r="E883" s="54" t="s">
        <v>1725</v>
      </c>
      <c r="F883" s="54">
        <v>12</v>
      </c>
      <c r="G883" s="54" t="s">
        <v>1294</v>
      </c>
      <c r="H883" s="54" t="s">
        <v>2480</v>
      </c>
    </row>
    <row r="884" spans="1:8" x14ac:dyDescent="0.35">
      <c r="A884" s="54" t="s">
        <v>755</v>
      </c>
      <c r="B884" s="54">
        <v>8013625</v>
      </c>
      <c r="C884" s="54" t="s">
        <v>756</v>
      </c>
      <c r="D884" s="54" t="s">
        <v>161</v>
      </c>
      <c r="E884" s="54" t="s">
        <v>1685</v>
      </c>
      <c r="F884" s="54">
        <v>4</v>
      </c>
      <c r="G884" s="54" t="s">
        <v>1294</v>
      </c>
      <c r="H884" s="54" t="s">
        <v>2480</v>
      </c>
    </row>
    <row r="885" spans="1:8" x14ac:dyDescent="0.35">
      <c r="A885" s="54" t="s">
        <v>744</v>
      </c>
      <c r="B885" s="54">
        <v>5311345</v>
      </c>
      <c r="C885" s="54" t="s">
        <v>696</v>
      </c>
      <c r="D885" s="54" t="s">
        <v>745</v>
      </c>
      <c r="E885" s="54" t="s">
        <v>1683</v>
      </c>
      <c r="F885" s="54">
        <v>12</v>
      </c>
      <c r="G885" s="54" t="s">
        <v>1294</v>
      </c>
      <c r="H885" s="54" t="s">
        <v>2480</v>
      </c>
    </row>
    <row r="886" spans="1:8" x14ac:dyDescent="0.35">
      <c r="A886" s="54" t="s">
        <v>743</v>
      </c>
      <c r="B886" s="54">
        <v>7111693</v>
      </c>
      <c r="C886" s="54" t="s">
        <v>741</v>
      </c>
      <c r="D886" s="54" t="s">
        <v>511</v>
      </c>
      <c r="E886" s="54" t="s">
        <v>1838</v>
      </c>
      <c r="F886" s="54">
        <v>12</v>
      </c>
      <c r="G886" s="54" t="s">
        <v>1294</v>
      </c>
      <c r="H886" s="54" t="s">
        <v>2480</v>
      </c>
    </row>
    <row r="887" spans="1:8" x14ac:dyDescent="0.35">
      <c r="A887" s="54" t="s">
        <v>945</v>
      </c>
      <c r="B887" s="54">
        <v>1000001027</v>
      </c>
      <c r="C887" s="54" t="s">
        <v>946</v>
      </c>
      <c r="D887" s="54" t="s">
        <v>920</v>
      </c>
      <c r="E887" s="54" t="s">
        <v>2496</v>
      </c>
      <c r="F887" s="54">
        <v>4</v>
      </c>
      <c r="G887" s="54" t="s">
        <v>1294</v>
      </c>
      <c r="H887" s="54" t="s">
        <v>2480</v>
      </c>
    </row>
    <row r="888" spans="1:8" x14ac:dyDescent="0.35">
      <c r="A888" s="54" t="s">
        <v>2497</v>
      </c>
      <c r="B888" s="54">
        <v>1000000716</v>
      </c>
      <c r="C888" s="54" t="s">
        <v>2487</v>
      </c>
      <c r="D888" s="54">
        <v>1</v>
      </c>
      <c r="E888" s="54" t="s">
        <v>2498</v>
      </c>
      <c r="F888" s="54">
        <v>6</v>
      </c>
      <c r="G888" s="54" t="s">
        <v>1294</v>
      </c>
      <c r="H888" s="54" t="s">
        <v>2480</v>
      </c>
    </row>
    <row r="889" spans="1:8" x14ac:dyDescent="0.35">
      <c r="A889" s="54" t="s">
        <v>174</v>
      </c>
      <c r="B889" s="54">
        <v>1375575</v>
      </c>
      <c r="C889" s="54" t="s">
        <v>75</v>
      </c>
      <c r="D889" s="54" t="s">
        <v>175</v>
      </c>
      <c r="E889" s="54" t="s">
        <v>2499</v>
      </c>
      <c r="F889" s="54">
        <v>1</v>
      </c>
      <c r="G889" s="54" t="s">
        <v>1294</v>
      </c>
      <c r="H889" s="54" t="s">
        <v>2480</v>
      </c>
    </row>
    <row r="890" spans="1:8" x14ac:dyDescent="0.35">
      <c r="A890" s="54" t="s">
        <v>181</v>
      </c>
      <c r="B890" s="54">
        <v>5723465</v>
      </c>
      <c r="C890" s="54" t="s">
        <v>75</v>
      </c>
      <c r="D890" s="54" t="s">
        <v>182</v>
      </c>
      <c r="E890" s="54" t="s">
        <v>2500</v>
      </c>
      <c r="F890" s="54">
        <v>1</v>
      </c>
      <c r="G890" s="54" t="s">
        <v>1294</v>
      </c>
      <c r="H890" s="54" t="s">
        <v>2480</v>
      </c>
    </row>
    <row r="891" spans="1:8" x14ac:dyDescent="0.35">
      <c r="A891" s="54" t="s">
        <v>124</v>
      </c>
      <c r="B891" s="54">
        <v>4942603</v>
      </c>
      <c r="C891" s="54" t="s">
        <v>79</v>
      </c>
      <c r="D891" s="54" t="s">
        <v>125</v>
      </c>
      <c r="E891" s="54" t="s">
        <v>2501</v>
      </c>
      <c r="F891" s="54">
        <v>2</v>
      </c>
      <c r="G891" s="54" t="s">
        <v>1294</v>
      </c>
      <c r="H891" s="54" t="s">
        <v>2480</v>
      </c>
    </row>
    <row r="892" spans="1:8" x14ac:dyDescent="0.35">
      <c r="A892" s="54" t="s">
        <v>429</v>
      </c>
      <c r="B892" s="54">
        <v>5633179</v>
      </c>
      <c r="C892" s="54" t="s">
        <v>430</v>
      </c>
      <c r="D892" s="54" t="s">
        <v>431</v>
      </c>
      <c r="E892" s="54" t="s">
        <v>2502</v>
      </c>
      <c r="F892" s="54">
        <v>1</v>
      </c>
      <c r="G892" s="54" t="s">
        <v>1294</v>
      </c>
      <c r="H892" s="54" t="s">
        <v>2480</v>
      </c>
    </row>
    <row r="893" spans="1:8" x14ac:dyDescent="0.35">
      <c r="A893" s="54" t="s">
        <v>170</v>
      </c>
      <c r="B893" s="54">
        <v>4429207</v>
      </c>
      <c r="C893" s="54" t="s">
        <v>75</v>
      </c>
      <c r="D893" s="54" t="s">
        <v>166</v>
      </c>
      <c r="E893" s="54" t="s">
        <v>2503</v>
      </c>
      <c r="F893" s="54">
        <v>1</v>
      </c>
      <c r="G893" s="54" t="s">
        <v>1294</v>
      </c>
      <c r="H893" s="54" t="s">
        <v>2480</v>
      </c>
    </row>
    <row r="894" spans="1:8" x14ac:dyDescent="0.35">
      <c r="A894" s="54" t="s">
        <v>450</v>
      </c>
      <c r="B894" s="54">
        <v>7049554</v>
      </c>
      <c r="C894" s="54" t="s">
        <v>451</v>
      </c>
      <c r="D894" s="54" t="s">
        <v>445</v>
      </c>
      <c r="E894" s="54" t="s">
        <v>2504</v>
      </c>
      <c r="F894" s="54">
        <v>6</v>
      </c>
      <c r="G894" s="54" t="s">
        <v>1294</v>
      </c>
      <c r="H894" s="54" t="s">
        <v>2480</v>
      </c>
    </row>
    <row r="895" spans="1:8" x14ac:dyDescent="0.35">
      <c r="A895" s="54" t="s">
        <v>592</v>
      </c>
      <c r="B895" s="54">
        <v>1000000924</v>
      </c>
      <c r="C895" s="54" t="s">
        <v>593</v>
      </c>
      <c r="D895" s="54" t="s">
        <v>594</v>
      </c>
      <c r="E895" s="54" t="s">
        <v>2505</v>
      </c>
      <c r="F895" s="54">
        <v>6</v>
      </c>
      <c r="G895" s="54" t="s">
        <v>1294</v>
      </c>
      <c r="H895" s="54" t="s">
        <v>2480</v>
      </c>
    </row>
    <row r="896" spans="1:8" x14ac:dyDescent="0.35">
      <c r="A896" s="54" t="s">
        <v>122</v>
      </c>
      <c r="B896" s="54">
        <v>7514961</v>
      </c>
      <c r="C896" s="54" t="s">
        <v>90</v>
      </c>
      <c r="D896" s="54" t="s">
        <v>76</v>
      </c>
      <c r="E896" s="54" t="s">
        <v>2506</v>
      </c>
      <c r="F896" s="54">
        <v>4</v>
      </c>
      <c r="G896" s="54" t="s">
        <v>1294</v>
      </c>
      <c r="H896" s="54" t="s">
        <v>2480</v>
      </c>
    </row>
    <row r="897" spans="1:8" x14ac:dyDescent="0.35">
      <c r="A897" s="54" t="s">
        <v>180</v>
      </c>
      <c r="B897" s="54">
        <v>1980085</v>
      </c>
      <c r="C897" s="54" t="s">
        <v>75</v>
      </c>
      <c r="D897" s="54" t="s">
        <v>179</v>
      </c>
      <c r="E897" s="54" t="s">
        <v>2003</v>
      </c>
      <c r="F897" s="54">
        <v>6</v>
      </c>
      <c r="G897" s="54" t="s">
        <v>1294</v>
      </c>
      <c r="H897" s="54" t="s">
        <v>2480</v>
      </c>
    </row>
    <row r="898" spans="1:8" x14ac:dyDescent="0.35">
      <c r="A898" s="54" t="s">
        <v>942</v>
      </c>
      <c r="B898" s="54">
        <v>7080609</v>
      </c>
      <c r="C898" s="54" t="s">
        <v>545</v>
      </c>
      <c r="D898" s="54" t="s">
        <v>161</v>
      </c>
      <c r="E898" s="54" t="s">
        <v>2507</v>
      </c>
      <c r="F898" s="54">
        <v>4</v>
      </c>
      <c r="G898" s="54" t="s">
        <v>1294</v>
      </c>
      <c r="H898" s="54" t="s">
        <v>2480</v>
      </c>
    </row>
    <row r="899" spans="1:8" x14ac:dyDescent="0.35">
      <c r="A899" s="54" t="s">
        <v>128</v>
      </c>
      <c r="B899" s="54">
        <v>4942645</v>
      </c>
      <c r="C899" s="54" t="s">
        <v>79</v>
      </c>
      <c r="D899" s="54" t="s">
        <v>125</v>
      </c>
      <c r="E899" s="54" t="s">
        <v>1837</v>
      </c>
      <c r="F899" s="54">
        <v>2</v>
      </c>
      <c r="G899" s="54" t="s">
        <v>1294</v>
      </c>
      <c r="H899" s="54" t="s">
        <v>2480</v>
      </c>
    </row>
    <row r="900" spans="1:8" x14ac:dyDescent="0.35">
      <c r="A900" s="54" t="s">
        <v>1343</v>
      </c>
      <c r="B900" s="54" t="s">
        <v>1344</v>
      </c>
      <c r="C900" s="54" t="s">
        <v>1</v>
      </c>
      <c r="D900" s="54" t="s">
        <v>2</v>
      </c>
      <c r="E900" s="54" t="s">
        <v>1297</v>
      </c>
      <c r="F900" s="54" t="s">
        <v>1345</v>
      </c>
      <c r="G900" s="54" t="s">
        <v>1346</v>
      </c>
      <c r="H900" s="54" t="s">
        <v>1347</v>
      </c>
    </row>
    <row r="901" spans="1:8" x14ac:dyDescent="0.35">
      <c r="A901" s="54" t="s">
        <v>119</v>
      </c>
      <c r="B901" s="54">
        <v>6387294</v>
      </c>
      <c r="C901" s="54" t="s">
        <v>120</v>
      </c>
      <c r="D901" s="54" t="s">
        <v>121</v>
      </c>
      <c r="E901" s="54" t="s">
        <v>2442</v>
      </c>
      <c r="F901" s="54">
        <v>4</v>
      </c>
      <c r="G901" s="54" t="s">
        <v>1299</v>
      </c>
      <c r="H901" s="54" t="s">
        <v>2480</v>
      </c>
    </row>
    <row r="902" spans="1:8" x14ac:dyDescent="0.35">
      <c r="A902" s="54" t="s">
        <v>147</v>
      </c>
      <c r="B902" s="54">
        <v>4995056</v>
      </c>
      <c r="C902" s="54" t="s">
        <v>148</v>
      </c>
      <c r="D902" s="54" t="s">
        <v>149</v>
      </c>
      <c r="E902" s="54" t="s">
        <v>2508</v>
      </c>
      <c r="F902" s="54">
        <v>1</v>
      </c>
      <c r="G902" s="54" t="s">
        <v>1299</v>
      </c>
      <c r="H902" s="54" t="s">
        <v>2480</v>
      </c>
    </row>
    <row r="903" spans="1:8" x14ac:dyDescent="0.35">
      <c r="A903" s="54"/>
      <c r="B903" s="54"/>
      <c r="C903" s="54"/>
      <c r="D903" s="54"/>
      <c r="E903" s="54"/>
      <c r="F903" s="54"/>
      <c r="G903" s="54"/>
      <c r="H903" s="54"/>
    </row>
    <row r="904" spans="1:8" x14ac:dyDescent="0.35">
      <c r="A904" s="54"/>
      <c r="B904" s="54"/>
      <c r="C904" s="54"/>
      <c r="D904" s="54"/>
      <c r="E904" s="54"/>
      <c r="F904" s="54"/>
      <c r="G904" s="54"/>
      <c r="H904" s="54"/>
    </row>
    <row r="905" spans="1:8" x14ac:dyDescent="0.35">
      <c r="A905" s="54"/>
      <c r="B905" s="54"/>
      <c r="C905" s="54"/>
      <c r="D905" s="54"/>
      <c r="E905" s="54"/>
      <c r="F905" s="54"/>
      <c r="G905" s="54"/>
      <c r="H905" s="54"/>
    </row>
    <row r="906" spans="1:8" x14ac:dyDescent="0.35">
      <c r="A906" s="54"/>
      <c r="B906" s="54"/>
      <c r="C906" s="54"/>
      <c r="D906" s="54"/>
      <c r="E906" s="54"/>
      <c r="F906" s="54"/>
      <c r="G906" s="54"/>
      <c r="H906" s="54"/>
    </row>
    <row r="907" spans="1:8" x14ac:dyDescent="0.35">
      <c r="A907" s="54" t="s">
        <v>159</v>
      </c>
      <c r="B907" s="54">
        <v>3742269</v>
      </c>
      <c r="C907" s="54" t="s">
        <v>160</v>
      </c>
      <c r="D907" s="54" t="s">
        <v>161</v>
      </c>
      <c r="E907" s="54" t="s">
        <v>2509</v>
      </c>
      <c r="F907" s="54">
        <v>4</v>
      </c>
      <c r="G907" s="54" t="s">
        <v>1294</v>
      </c>
      <c r="H907" s="54" t="s">
        <v>2510</v>
      </c>
    </row>
    <row r="908" spans="1:8" x14ac:dyDescent="0.35">
      <c r="A908" s="54" t="s">
        <v>167</v>
      </c>
      <c r="B908" s="54">
        <v>2950111</v>
      </c>
      <c r="C908" s="54" t="s">
        <v>75</v>
      </c>
      <c r="D908" s="54" t="s">
        <v>168</v>
      </c>
      <c r="E908" s="54" t="s">
        <v>2511</v>
      </c>
      <c r="F908" s="54">
        <v>6</v>
      </c>
      <c r="G908" s="54" t="s">
        <v>1294</v>
      </c>
      <c r="H908" s="54" t="s">
        <v>2510</v>
      </c>
    </row>
    <row r="909" spans="1:8" x14ac:dyDescent="0.35">
      <c r="A909" s="54" t="s">
        <v>74</v>
      </c>
      <c r="B909" s="54">
        <v>3185069</v>
      </c>
      <c r="C909" s="54" t="s">
        <v>75</v>
      </c>
      <c r="D909" s="54" t="s">
        <v>76</v>
      </c>
      <c r="E909" s="54" t="s">
        <v>2512</v>
      </c>
      <c r="F909" s="54">
        <v>4</v>
      </c>
      <c r="G909" s="54" t="s">
        <v>1294</v>
      </c>
      <c r="H909" s="54" t="s">
        <v>2510</v>
      </c>
    </row>
    <row r="910" spans="1:8" x14ac:dyDescent="0.35">
      <c r="A910" s="54" t="s">
        <v>123</v>
      </c>
      <c r="B910" s="54">
        <v>4996930</v>
      </c>
      <c r="C910" s="54" t="s">
        <v>75</v>
      </c>
      <c r="D910" s="54" t="s">
        <v>96</v>
      </c>
      <c r="E910" s="54" t="s">
        <v>2513</v>
      </c>
      <c r="F910" s="54">
        <v>4</v>
      </c>
      <c r="G910" s="54" t="s">
        <v>1294</v>
      </c>
      <c r="H910" s="54" t="s">
        <v>2510</v>
      </c>
    </row>
    <row r="911" spans="1:8" x14ac:dyDescent="0.35">
      <c r="A911" s="54" t="s">
        <v>150</v>
      </c>
      <c r="B911" s="54">
        <v>4996989</v>
      </c>
      <c r="C911" s="54" t="s">
        <v>75</v>
      </c>
      <c r="D911" s="54" t="s">
        <v>96</v>
      </c>
      <c r="E911" s="54" t="s">
        <v>2514</v>
      </c>
      <c r="F911" s="54">
        <v>4</v>
      </c>
      <c r="G911" s="54" t="s">
        <v>1294</v>
      </c>
      <c r="H911" s="54" t="s">
        <v>2510</v>
      </c>
    </row>
    <row r="912" spans="1:8" x14ac:dyDescent="0.35">
      <c r="A912" s="54" t="s">
        <v>138</v>
      </c>
      <c r="B912" s="54">
        <v>4996955</v>
      </c>
      <c r="C912" s="54" t="s">
        <v>75</v>
      </c>
      <c r="D912" s="54" t="s">
        <v>96</v>
      </c>
      <c r="E912" s="54" t="s">
        <v>2305</v>
      </c>
      <c r="F912" s="54">
        <v>4</v>
      </c>
      <c r="G912" s="54" t="s">
        <v>1294</v>
      </c>
      <c r="H912" s="54" t="s">
        <v>2510</v>
      </c>
    </row>
    <row r="913" spans="1:8" x14ac:dyDescent="0.35">
      <c r="A913" s="54" t="s">
        <v>95</v>
      </c>
      <c r="B913" s="54">
        <v>6772032</v>
      </c>
      <c r="C913" s="54" t="s">
        <v>75</v>
      </c>
      <c r="D913" s="54" t="s">
        <v>96</v>
      </c>
      <c r="E913" s="54" t="s">
        <v>2515</v>
      </c>
      <c r="F913" s="54">
        <v>4</v>
      </c>
      <c r="G913" s="54" t="s">
        <v>1294</v>
      </c>
      <c r="H913" s="54" t="s">
        <v>2510</v>
      </c>
    </row>
    <row r="914" spans="1:8" x14ac:dyDescent="0.35">
      <c r="A914" s="54" t="s">
        <v>142</v>
      </c>
      <c r="B914" s="54">
        <v>9419516</v>
      </c>
      <c r="C914" s="54" t="s">
        <v>79</v>
      </c>
      <c r="D914" s="54" t="s">
        <v>143</v>
      </c>
      <c r="E914" s="54" t="s">
        <v>2516</v>
      </c>
      <c r="F914" s="54">
        <v>6</v>
      </c>
      <c r="G914" s="54" t="s">
        <v>1294</v>
      </c>
      <c r="H914" s="54" t="s">
        <v>2510</v>
      </c>
    </row>
    <row r="915" spans="1:8" x14ac:dyDescent="0.35">
      <c r="A915" s="54" t="s">
        <v>126</v>
      </c>
      <c r="B915" s="54">
        <v>4813846</v>
      </c>
      <c r="C915" s="54" t="s">
        <v>90</v>
      </c>
      <c r="D915" s="54" t="s">
        <v>127</v>
      </c>
      <c r="E915" s="54" t="s">
        <v>2517</v>
      </c>
      <c r="F915" s="54">
        <v>6</v>
      </c>
      <c r="G915" s="54" t="s">
        <v>1294</v>
      </c>
      <c r="H915" s="54" t="s">
        <v>2510</v>
      </c>
    </row>
    <row r="916" spans="1:8" x14ac:dyDescent="0.35">
      <c r="A916" s="54" t="s">
        <v>83</v>
      </c>
      <c r="B916" s="54">
        <v>32920</v>
      </c>
      <c r="C916" s="54" t="s">
        <v>75</v>
      </c>
      <c r="D916" s="54" t="s">
        <v>82</v>
      </c>
      <c r="E916" s="54" t="s">
        <v>2518</v>
      </c>
      <c r="F916" s="54">
        <v>3</v>
      </c>
      <c r="G916" s="54" t="s">
        <v>1294</v>
      </c>
      <c r="H916" s="54" t="s">
        <v>2510</v>
      </c>
    </row>
    <row r="917" spans="1:8" x14ac:dyDescent="0.35">
      <c r="A917" s="54" t="s">
        <v>105</v>
      </c>
      <c r="B917" s="54">
        <v>6560593</v>
      </c>
      <c r="C917" s="54" t="s">
        <v>75</v>
      </c>
      <c r="D917" s="54" t="s">
        <v>96</v>
      </c>
      <c r="E917" s="54" t="s">
        <v>2519</v>
      </c>
      <c r="F917" s="54">
        <v>4</v>
      </c>
      <c r="G917" s="54" t="s">
        <v>1294</v>
      </c>
      <c r="H917" s="54" t="s">
        <v>2510</v>
      </c>
    </row>
    <row r="918" spans="1:8" x14ac:dyDescent="0.35">
      <c r="A918" s="54" t="s">
        <v>87</v>
      </c>
      <c r="B918" s="54">
        <v>13821</v>
      </c>
      <c r="C918" s="54" t="s">
        <v>72</v>
      </c>
      <c r="D918" s="54" t="s">
        <v>88</v>
      </c>
      <c r="E918" s="54" t="s">
        <v>1810</v>
      </c>
      <c r="F918" s="54">
        <v>6</v>
      </c>
      <c r="G918" s="54" t="s">
        <v>1294</v>
      </c>
      <c r="H918" s="54" t="s">
        <v>2510</v>
      </c>
    </row>
    <row r="919" spans="1:8" x14ac:dyDescent="0.35">
      <c r="A919" s="54" t="s">
        <v>144</v>
      </c>
      <c r="B919" s="54">
        <v>6076434</v>
      </c>
      <c r="C919" s="54" t="s">
        <v>120</v>
      </c>
      <c r="D919" s="54" t="s">
        <v>145</v>
      </c>
      <c r="E919" s="54" t="s">
        <v>2443</v>
      </c>
      <c r="F919" s="54">
        <v>2</v>
      </c>
      <c r="G919" s="54" t="s">
        <v>1299</v>
      </c>
      <c r="H919" s="54" t="s">
        <v>2510</v>
      </c>
    </row>
    <row r="920" spans="1:8" x14ac:dyDescent="0.35">
      <c r="A920" s="54" t="s">
        <v>97</v>
      </c>
      <c r="B920" s="54">
        <v>8985137</v>
      </c>
      <c r="C920" s="54" t="s">
        <v>75</v>
      </c>
      <c r="D920" s="54" t="s">
        <v>98</v>
      </c>
      <c r="E920" s="54" t="s">
        <v>2520</v>
      </c>
      <c r="F920" s="54">
        <v>2</v>
      </c>
      <c r="G920" s="54" t="s">
        <v>1294</v>
      </c>
      <c r="H920" s="54" t="s">
        <v>2510</v>
      </c>
    </row>
    <row r="921" spans="1:8" x14ac:dyDescent="0.35">
      <c r="A921" s="54" t="s">
        <v>114</v>
      </c>
      <c r="B921" s="54">
        <v>7644792</v>
      </c>
      <c r="C921" s="54" t="s">
        <v>115</v>
      </c>
      <c r="D921" s="54" t="s">
        <v>116</v>
      </c>
      <c r="E921" s="54" t="s">
        <v>2339</v>
      </c>
      <c r="F921" s="54">
        <v>6</v>
      </c>
      <c r="G921" s="54" t="s">
        <v>1294</v>
      </c>
      <c r="H921" s="54" t="s">
        <v>2510</v>
      </c>
    </row>
    <row r="922" spans="1:8" x14ac:dyDescent="0.35">
      <c r="A922" s="54" t="s">
        <v>94</v>
      </c>
      <c r="B922" s="54">
        <v>1332642</v>
      </c>
      <c r="C922" s="54" t="s">
        <v>75</v>
      </c>
      <c r="D922" s="54" t="s">
        <v>76</v>
      </c>
      <c r="E922" s="54" t="s">
        <v>2521</v>
      </c>
      <c r="F922" s="54">
        <v>4</v>
      </c>
      <c r="G922" s="54" t="s">
        <v>1294</v>
      </c>
      <c r="H922" s="54" t="s">
        <v>2510</v>
      </c>
    </row>
    <row r="923" spans="1:8" x14ac:dyDescent="0.35">
      <c r="A923" s="54" t="s">
        <v>135</v>
      </c>
      <c r="B923" s="54">
        <v>3587490</v>
      </c>
      <c r="C923" s="54" t="s">
        <v>79</v>
      </c>
      <c r="D923" s="54" t="s">
        <v>76</v>
      </c>
      <c r="E923" s="54" t="s">
        <v>2522</v>
      </c>
      <c r="F923" s="54">
        <v>4</v>
      </c>
      <c r="G923" s="54" t="s">
        <v>1294</v>
      </c>
      <c r="H923" s="54" t="s">
        <v>2510</v>
      </c>
    </row>
    <row r="924" spans="1:8" x14ac:dyDescent="0.35">
      <c r="A924" s="54" t="s">
        <v>129</v>
      </c>
      <c r="B924" s="54">
        <v>5382403</v>
      </c>
      <c r="C924" s="54" t="s">
        <v>79</v>
      </c>
      <c r="D924" s="54" t="s">
        <v>76</v>
      </c>
      <c r="E924" s="54" t="s">
        <v>2523</v>
      </c>
      <c r="F924" s="54">
        <v>4</v>
      </c>
      <c r="G924" s="54" t="s">
        <v>1294</v>
      </c>
      <c r="H924" s="54" t="s">
        <v>2510</v>
      </c>
    </row>
    <row r="925" spans="1:8" x14ac:dyDescent="0.35">
      <c r="A925" s="54" t="s">
        <v>185</v>
      </c>
      <c r="B925" s="54">
        <v>8848087</v>
      </c>
      <c r="C925" s="54" t="s">
        <v>75</v>
      </c>
      <c r="D925" s="54" t="s">
        <v>186</v>
      </c>
      <c r="E925" s="54" t="s">
        <v>2524</v>
      </c>
      <c r="F925" s="54">
        <v>1</v>
      </c>
      <c r="G925" s="54" t="s">
        <v>1294</v>
      </c>
      <c r="H925" s="54" t="s">
        <v>2510</v>
      </c>
    </row>
    <row r="926" spans="1:8" x14ac:dyDescent="0.35">
      <c r="A926" s="54" t="s">
        <v>183</v>
      </c>
      <c r="B926" s="54">
        <v>759217</v>
      </c>
      <c r="C926" s="54" t="s">
        <v>75</v>
      </c>
      <c r="D926" s="54" t="s">
        <v>184</v>
      </c>
      <c r="E926" s="54" t="s">
        <v>2525</v>
      </c>
      <c r="F926" s="54">
        <v>1</v>
      </c>
      <c r="G926" s="54" t="s">
        <v>1294</v>
      </c>
      <c r="H926" s="54" t="s">
        <v>2510</v>
      </c>
    </row>
    <row r="927" spans="1:8" x14ac:dyDescent="0.35">
      <c r="A927" s="54" t="s">
        <v>727</v>
      </c>
      <c r="B927" s="54">
        <v>42218</v>
      </c>
      <c r="C927" s="54" t="s">
        <v>635</v>
      </c>
      <c r="D927" s="54" t="s">
        <v>728</v>
      </c>
      <c r="E927" s="54" t="s">
        <v>2526</v>
      </c>
      <c r="F927" s="54">
        <v>1</v>
      </c>
      <c r="G927" s="54" t="s">
        <v>1294</v>
      </c>
      <c r="H927" s="54" t="s">
        <v>2510</v>
      </c>
    </row>
    <row r="928" spans="1:8" x14ac:dyDescent="0.35">
      <c r="A928" s="54" t="s">
        <v>512</v>
      </c>
      <c r="B928" s="54">
        <v>8939652</v>
      </c>
      <c r="C928" s="54" t="s">
        <v>336</v>
      </c>
      <c r="D928" s="54" t="s">
        <v>513</v>
      </c>
      <c r="E928" s="54" t="s">
        <v>2527</v>
      </c>
      <c r="F928" s="54">
        <v>1</v>
      </c>
      <c r="G928" s="54" t="s">
        <v>1294</v>
      </c>
      <c r="H928" s="54" t="s">
        <v>2510</v>
      </c>
    </row>
    <row r="929" spans="1:8" x14ac:dyDescent="0.35">
      <c r="A929" s="54" t="s">
        <v>103</v>
      </c>
      <c r="B929" s="54">
        <v>6560619</v>
      </c>
      <c r="C929" s="54" t="s">
        <v>75</v>
      </c>
      <c r="D929" s="54" t="s">
        <v>104</v>
      </c>
      <c r="E929" s="54" t="s">
        <v>2237</v>
      </c>
      <c r="F929" s="54">
        <v>2</v>
      </c>
      <c r="G929" s="54" t="s">
        <v>1294</v>
      </c>
      <c r="H929" s="54" t="s">
        <v>2510</v>
      </c>
    </row>
    <row r="930" spans="1:8" x14ac:dyDescent="0.35">
      <c r="A930" s="54" t="s">
        <v>101</v>
      </c>
      <c r="B930" s="54">
        <v>8340861</v>
      </c>
      <c r="C930" s="54" t="s">
        <v>75</v>
      </c>
      <c r="D930" s="54" t="s">
        <v>102</v>
      </c>
      <c r="E930" s="54" t="s">
        <v>2528</v>
      </c>
      <c r="F930" s="54">
        <v>10</v>
      </c>
      <c r="G930" s="54" t="s">
        <v>1294</v>
      </c>
      <c r="H930" s="54" t="s">
        <v>2510</v>
      </c>
    </row>
    <row r="931" spans="1:8" x14ac:dyDescent="0.35">
      <c r="A931" s="54" t="s">
        <v>78</v>
      </c>
      <c r="B931" s="54">
        <v>3588589</v>
      </c>
      <c r="C931" s="54" t="s">
        <v>79</v>
      </c>
      <c r="D931" s="54" t="s">
        <v>80</v>
      </c>
      <c r="E931" s="54" t="s">
        <v>2529</v>
      </c>
      <c r="F931" s="54">
        <v>1</v>
      </c>
      <c r="G931" s="54" t="s">
        <v>1299</v>
      </c>
      <c r="H931" s="54" t="s">
        <v>2510</v>
      </c>
    </row>
    <row r="932" spans="1:8" x14ac:dyDescent="0.35">
      <c r="A932" s="54" t="s">
        <v>84</v>
      </c>
      <c r="B932" s="54">
        <v>1000000892</v>
      </c>
      <c r="C932" s="54" t="s">
        <v>72</v>
      </c>
      <c r="D932" s="54">
        <v>1</v>
      </c>
      <c r="E932" s="54" t="s">
        <v>2530</v>
      </c>
      <c r="F932" s="54">
        <v>1</v>
      </c>
      <c r="G932" s="54" t="s">
        <v>1299</v>
      </c>
      <c r="H932" s="54" t="s">
        <v>2510</v>
      </c>
    </row>
    <row r="933" spans="1:8" x14ac:dyDescent="0.35">
      <c r="A933" s="54" t="s">
        <v>884</v>
      </c>
      <c r="B933" s="54">
        <v>3247426</v>
      </c>
      <c r="C933" s="54" t="s">
        <v>885</v>
      </c>
      <c r="D933" s="54" t="s">
        <v>161</v>
      </c>
      <c r="E933" s="54" t="s">
        <v>1405</v>
      </c>
      <c r="F933" s="54">
        <v>4</v>
      </c>
      <c r="G933" s="54" t="s">
        <v>1294</v>
      </c>
      <c r="H933" s="54" t="s">
        <v>2510</v>
      </c>
    </row>
    <row r="934" spans="1:8" x14ac:dyDescent="0.35">
      <c r="A934" s="54" t="s">
        <v>111</v>
      </c>
      <c r="B934" s="54">
        <v>5577242</v>
      </c>
      <c r="C934" s="54" t="s">
        <v>79</v>
      </c>
      <c r="D934" s="54" t="s">
        <v>82</v>
      </c>
      <c r="E934" s="54" t="s">
        <v>2531</v>
      </c>
      <c r="F934" s="54">
        <v>3</v>
      </c>
      <c r="G934" s="54" t="s">
        <v>1294</v>
      </c>
      <c r="H934" s="54" t="s">
        <v>2510</v>
      </c>
    </row>
    <row r="935" spans="1:8" x14ac:dyDescent="0.35">
      <c r="A935" s="54" t="s">
        <v>85</v>
      </c>
      <c r="B935" s="54">
        <v>1356625</v>
      </c>
      <c r="C935" s="54" t="s">
        <v>75</v>
      </c>
      <c r="D935" s="54" t="s">
        <v>86</v>
      </c>
      <c r="E935" s="54" t="s">
        <v>2532</v>
      </c>
      <c r="F935" s="54">
        <v>2</v>
      </c>
      <c r="G935" s="54" t="s">
        <v>1294</v>
      </c>
      <c r="H935" s="54" t="s">
        <v>2510</v>
      </c>
    </row>
    <row r="936" spans="1:8" x14ac:dyDescent="0.35">
      <c r="A936" s="54" t="s">
        <v>151</v>
      </c>
      <c r="B936" s="54">
        <v>1000000912</v>
      </c>
      <c r="C936" s="54" t="s">
        <v>152</v>
      </c>
      <c r="D936" s="54" t="s">
        <v>153</v>
      </c>
      <c r="E936" s="54" t="s">
        <v>2533</v>
      </c>
      <c r="F936" s="54">
        <v>1</v>
      </c>
      <c r="G936" s="54" t="s">
        <v>9</v>
      </c>
      <c r="H936" s="54" t="s">
        <v>2510</v>
      </c>
    </row>
    <row r="937" spans="1:8" x14ac:dyDescent="0.35">
      <c r="A937" s="54" t="s">
        <v>99</v>
      </c>
      <c r="B937" s="54">
        <v>7686181</v>
      </c>
      <c r="C937" s="54" t="s">
        <v>23</v>
      </c>
      <c r="D937" s="54" t="s">
        <v>76</v>
      </c>
      <c r="E937" s="54" t="s">
        <v>2534</v>
      </c>
      <c r="F937" s="54">
        <v>4</v>
      </c>
      <c r="G937" s="54" t="s">
        <v>1294</v>
      </c>
      <c r="H937" s="54" t="s">
        <v>2510</v>
      </c>
    </row>
    <row r="938" spans="1:8" x14ac:dyDescent="0.35">
      <c r="A938" s="54" t="s">
        <v>136</v>
      </c>
      <c r="B938" s="54">
        <v>3604006</v>
      </c>
      <c r="C938" s="54" t="s">
        <v>79</v>
      </c>
      <c r="D938" s="54" t="s">
        <v>137</v>
      </c>
      <c r="E938" s="54" t="s">
        <v>2535</v>
      </c>
      <c r="F938" s="54">
        <v>1</v>
      </c>
      <c r="G938" s="54" t="s">
        <v>1299</v>
      </c>
      <c r="H938" s="54" t="s">
        <v>2510</v>
      </c>
    </row>
    <row r="939" spans="1:8" x14ac:dyDescent="0.35">
      <c r="A939" s="54" t="s">
        <v>71</v>
      </c>
      <c r="B939" s="54">
        <v>1000000932</v>
      </c>
      <c r="C939" s="54" t="s">
        <v>72</v>
      </c>
      <c r="D939" s="54" t="s">
        <v>73</v>
      </c>
      <c r="E939" s="54" t="s">
        <v>2536</v>
      </c>
      <c r="F939" s="54">
        <v>2</v>
      </c>
      <c r="G939" s="54" t="s">
        <v>1294</v>
      </c>
      <c r="H939" s="54" t="s">
        <v>2510</v>
      </c>
    </row>
    <row r="940" spans="1:8" x14ac:dyDescent="0.35">
      <c r="A940" s="54" t="s">
        <v>131</v>
      </c>
      <c r="B940" s="54">
        <v>4996963</v>
      </c>
      <c r="C940" s="54" t="s">
        <v>75</v>
      </c>
      <c r="D940" s="54" t="s">
        <v>96</v>
      </c>
      <c r="E940" s="54" t="s">
        <v>2537</v>
      </c>
      <c r="F940" s="54">
        <v>4</v>
      </c>
      <c r="G940" s="54" t="s">
        <v>1294</v>
      </c>
      <c r="H940" s="54" t="s">
        <v>2510</v>
      </c>
    </row>
    <row r="941" spans="1:8" x14ac:dyDescent="0.35">
      <c r="A941" s="54" t="s">
        <v>117</v>
      </c>
      <c r="B941" s="54">
        <v>6764872</v>
      </c>
      <c r="C941" s="54" t="s">
        <v>75</v>
      </c>
      <c r="D941" s="54" t="s">
        <v>118</v>
      </c>
      <c r="E941" s="54" t="s">
        <v>2538</v>
      </c>
      <c r="F941" s="54">
        <v>2</v>
      </c>
      <c r="G941" s="54" t="s">
        <v>1299</v>
      </c>
      <c r="H941" s="54" t="s">
        <v>2510</v>
      </c>
    </row>
    <row r="942" spans="1:8" x14ac:dyDescent="0.35">
      <c r="A942" s="54" t="s">
        <v>130</v>
      </c>
      <c r="B942" s="54">
        <v>4996997</v>
      </c>
      <c r="C942" s="54" t="s">
        <v>79</v>
      </c>
      <c r="D942" s="54" t="s">
        <v>96</v>
      </c>
      <c r="E942" s="54" t="s">
        <v>2539</v>
      </c>
      <c r="F942" s="54">
        <v>4</v>
      </c>
      <c r="G942" s="54" t="s">
        <v>1294</v>
      </c>
      <c r="H942" s="54" t="s">
        <v>2510</v>
      </c>
    </row>
    <row r="943" spans="1:8" x14ac:dyDescent="0.35">
      <c r="A943" s="54" t="s">
        <v>108</v>
      </c>
      <c r="B943" s="54">
        <v>3680972</v>
      </c>
      <c r="C943" s="54" t="s">
        <v>90</v>
      </c>
      <c r="D943" s="54" t="s">
        <v>109</v>
      </c>
      <c r="E943" s="54" t="s">
        <v>15</v>
      </c>
      <c r="F943" s="54">
        <v>12</v>
      </c>
      <c r="G943" s="54" t="s">
        <v>1294</v>
      </c>
      <c r="H943" s="54" t="s">
        <v>2510</v>
      </c>
    </row>
    <row r="944" spans="1:8" x14ac:dyDescent="0.35">
      <c r="A944" s="54" t="s">
        <v>1019</v>
      </c>
      <c r="B944" s="54">
        <v>9328907</v>
      </c>
      <c r="C944" s="54" t="s">
        <v>79</v>
      </c>
      <c r="D944" s="54" t="s">
        <v>1020</v>
      </c>
      <c r="E944" s="54" t="s">
        <v>2459</v>
      </c>
      <c r="F944" s="54">
        <v>2</v>
      </c>
      <c r="G944" s="54" t="s">
        <v>1299</v>
      </c>
      <c r="H944" s="54" t="s">
        <v>2510</v>
      </c>
    </row>
    <row r="945" spans="1:8" x14ac:dyDescent="0.35">
      <c r="A945" s="54" t="s">
        <v>2540</v>
      </c>
      <c r="B945" s="54">
        <v>1000000948</v>
      </c>
      <c r="C945" s="54" t="s">
        <v>2541</v>
      </c>
      <c r="D945" s="54" t="s">
        <v>2542</v>
      </c>
      <c r="E945" s="54" t="s">
        <v>2543</v>
      </c>
      <c r="F945" s="54">
        <v>1</v>
      </c>
      <c r="G945" s="54" t="s">
        <v>1294</v>
      </c>
      <c r="H945" s="54" t="s">
        <v>2510</v>
      </c>
    </row>
    <row r="946" spans="1:8" x14ac:dyDescent="0.35">
      <c r="A946" s="54" t="s">
        <v>2544</v>
      </c>
      <c r="B946" s="54">
        <v>9211145</v>
      </c>
      <c r="C946" s="54" t="s">
        <v>2545</v>
      </c>
      <c r="D946" s="54" t="s">
        <v>2546</v>
      </c>
      <c r="E946" s="54" t="s">
        <v>2547</v>
      </c>
      <c r="F946" s="54">
        <v>1</v>
      </c>
      <c r="G946" s="54" t="s">
        <v>1294</v>
      </c>
      <c r="H946" s="54" t="s">
        <v>2510</v>
      </c>
    </row>
    <row r="947" spans="1:8" x14ac:dyDescent="0.35">
      <c r="A947" s="54" t="s">
        <v>1343</v>
      </c>
      <c r="B947" s="54" t="s">
        <v>1344</v>
      </c>
      <c r="C947" s="54" t="s">
        <v>1</v>
      </c>
      <c r="D947" s="54" t="s">
        <v>2</v>
      </c>
      <c r="E947" s="54" t="s">
        <v>1297</v>
      </c>
      <c r="F947" s="54" t="s">
        <v>1345</v>
      </c>
      <c r="G947" s="54" t="s">
        <v>1346</v>
      </c>
      <c r="H947" s="54" t="s">
        <v>1347</v>
      </c>
    </row>
    <row r="948" spans="1:8" x14ac:dyDescent="0.35">
      <c r="A948" s="54" t="s">
        <v>106</v>
      </c>
      <c r="B948" s="54">
        <v>6560569</v>
      </c>
      <c r="C948" s="54" t="s">
        <v>75</v>
      </c>
      <c r="D948" s="54" t="s">
        <v>107</v>
      </c>
      <c r="E948" s="54" t="s">
        <v>2548</v>
      </c>
      <c r="F948" s="54">
        <v>1</v>
      </c>
      <c r="G948" s="54" t="s">
        <v>1294</v>
      </c>
      <c r="H948" s="54" t="s">
        <v>2510</v>
      </c>
    </row>
    <row r="949" spans="1:8" x14ac:dyDescent="0.35">
      <c r="A949" s="54" t="s">
        <v>89</v>
      </c>
      <c r="B949" s="54">
        <v>6633291</v>
      </c>
      <c r="C949" s="54" t="s">
        <v>90</v>
      </c>
      <c r="D949" s="54" t="s">
        <v>91</v>
      </c>
      <c r="E949" s="54" t="s">
        <v>2549</v>
      </c>
      <c r="F949" s="54">
        <v>6</v>
      </c>
      <c r="G949" s="54" t="s">
        <v>1294</v>
      </c>
      <c r="H949" s="54" t="s">
        <v>2510</v>
      </c>
    </row>
    <row r="950" spans="1:8" x14ac:dyDescent="0.35">
      <c r="A950" s="54" t="s">
        <v>694</v>
      </c>
      <c r="B950" s="54">
        <v>1000000994</v>
      </c>
      <c r="C950" s="54" t="s">
        <v>453</v>
      </c>
      <c r="D950" s="54" t="s">
        <v>427</v>
      </c>
      <c r="E950" s="54" t="s">
        <v>1435</v>
      </c>
      <c r="F950" s="54">
        <v>1</v>
      </c>
      <c r="G950" s="54" t="s">
        <v>1294</v>
      </c>
      <c r="H950" s="54" t="s">
        <v>2510</v>
      </c>
    </row>
    <row r="951" spans="1:8" x14ac:dyDescent="0.35">
      <c r="A951" s="54" t="s">
        <v>933</v>
      </c>
      <c r="B951" s="54">
        <v>1000000995</v>
      </c>
      <c r="C951" s="54" t="s">
        <v>152</v>
      </c>
      <c r="D951" s="54" t="s">
        <v>934</v>
      </c>
      <c r="E951" s="54" t="s">
        <v>2550</v>
      </c>
      <c r="F951" s="54">
        <v>4</v>
      </c>
      <c r="G951" s="54" t="s">
        <v>1294</v>
      </c>
      <c r="H951" s="54" t="s">
        <v>2510</v>
      </c>
    </row>
    <row r="952" spans="1:8" x14ac:dyDescent="0.35">
      <c r="A952" s="54" t="s">
        <v>92</v>
      </c>
      <c r="B952" s="54">
        <v>3535432</v>
      </c>
      <c r="C952" s="54" t="s">
        <v>75</v>
      </c>
      <c r="D952" s="54" t="s">
        <v>93</v>
      </c>
      <c r="E952" s="54" t="s">
        <v>2551</v>
      </c>
      <c r="F952" s="54">
        <v>1</v>
      </c>
      <c r="G952" s="54" t="s">
        <v>1294</v>
      </c>
      <c r="H952" s="54" t="s">
        <v>2510</v>
      </c>
    </row>
    <row r="953" spans="1:8" x14ac:dyDescent="0.35">
      <c r="A953" s="54" t="s">
        <v>112</v>
      </c>
      <c r="B953" s="54">
        <v>7442924</v>
      </c>
      <c r="C953" s="54" t="s">
        <v>90</v>
      </c>
      <c r="D953" s="54" t="s">
        <v>113</v>
      </c>
      <c r="E953" s="54" t="s">
        <v>2552</v>
      </c>
      <c r="F953" s="54">
        <v>1</v>
      </c>
      <c r="G953" s="54" t="s">
        <v>1299</v>
      </c>
      <c r="H953" s="54" t="s">
        <v>2510</v>
      </c>
    </row>
    <row r="954" spans="1:8" x14ac:dyDescent="0.35">
      <c r="A954" s="54" t="s">
        <v>139</v>
      </c>
      <c r="B954" s="54">
        <v>1000001009</v>
      </c>
      <c r="C954" s="54" t="s">
        <v>140</v>
      </c>
      <c r="D954" s="54" t="s">
        <v>141</v>
      </c>
      <c r="E954" s="54" t="s">
        <v>2553</v>
      </c>
      <c r="F954" s="54">
        <v>4</v>
      </c>
      <c r="G954" s="54" t="s">
        <v>1294</v>
      </c>
      <c r="H954" s="54" t="s">
        <v>2510</v>
      </c>
    </row>
    <row r="955" spans="1:8" x14ac:dyDescent="0.35">
      <c r="A955" s="54" t="s">
        <v>154</v>
      </c>
      <c r="B955" s="54">
        <v>1000001039</v>
      </c>
      <c r="C955" s="54" t="s">
        <v>155</v>
      </c>
      <c r="D955" s="54" t="s">
        <v>156</v>
      </c>
      <c r="E955" s="54" t="s">
        <v>2445</v>
      </c>
      <c r="F955" s="54">
        <v>1</v>
      </c>
      <c r="G955" s="54" t="s">
        <v>1299</v>
      </c>
      <c r="H955" s="54" t="s">
        <v>2510</v>
      </c>
    </row>
    <row r="956" spans="1:8" x14ac:dyDescent="0.35">
      <c r="A956" s="54" t="s">
        <v>165</v>
      </c>
      <c r="B956" s="54">
        <v>6273082</v>
      </c>
      <c r="C956" s="54" t="s">
        <v>75</v>
      </c>
      <c r="D956" s="54" t="s">
        <v>166</v>
      </c>
      <c r="E956" s="54" t="s">
        <v>2554</v>
      </c>
      <c r="F956" s="54">
        <v>2</v>
      </c>
      <c r="G956" s="54" t="s">
        <v>1294</v>
      </c>
      <c r="H956" s="54" t="s">
        <v>2510</v>
      </c>
    </row>
    <row r="957" spans="1:8" x14ac:dyDescent="0.35">
      <c r="A957" s="54" t="s">
        <v>169</v>
      </c>
      <c r="B957" s="54">
        <v>3218354</v>
      </c>
      <c r="C957" s="54" t="s">
        <v>75</v>
      </c>
      <c r="D957" s="54" t="s">
        <v>166</v>
      </c>
      <c r="E957" s="54" t="s">
        <v>2555</v>
      </c>
      <c r="F957" s="54">
        <v>2</v>
      </c>
      <c r="G957" s="54" t="s">
        <v>1294</v>
      </c>
      <c r="H957" s="54" t="s">
        <v>2510</v>
      </c>
    </row>
    <row r="958" spans="1:8" x14ac:dyDescent="0.35">
      <c r="A958" s="54"/>
      <c r="B958" s="54"/>
      <c r="C958" s="54"/>
      <c r="D958" s="54"/>
      <c r="E958" s="54"/>
      <c r="F958" s="54"/>
      <c r="G958" s="54"/>
      <c r="H958" s="54"/>
    </row>
    <row r="959" spans="1:8" x14ac:dyDescent="0.35">
      <c r="A959" s="54"/>
      <c r="B959" s="54"/>
      <c r="C959" s="54"/>
      <c r="D959" s="54"/>
      <c r="E959" s="54"/>
      <c r="F959" s="54"/>
      <c r="G959" s="54"/>
      <c r="H959" s="54"/>
    </row>
    <row r="960" spans="1:8" x14ac:dyDescent="0.35">
      <c r="A960" s="54" t="s">
        <v>1343</v>
      </c>
      <c r="B960" s="54" t="s">
        <v>1344</v>
      </c>
      <c r="C960" s="54" t="s">
        <v>1</v>
      </c>
      <c r="D960" s="54" t="s">
        <v>2</v>
      </c>
      <c r="E960" s="54" t="s">
        <v>1297</v>
      </c>
      <c r="F960" s="54" t="s">
        <v>1345</v>
      </c>
      <c r="G960" s="54" t="s">
        <v>1346</v>
      </c>
      <c r="H960" s="54" t="s">
        <v>1347</v>
      </c>
    </row>
    <row r="961" spans="1:8" x14ac:dyDescent="0.35">
      <c r="A961" s="54" t="s">
        <v>475</v>
      </c>
      <c r="B961" s="54">
        <v>2333508</v>
      </c>
      <c r="C961" s="54" t="s">
        <v>336</v>
      </c>
      <c r="D961" s="54" t="s">
        <v>476</v>
      </c>
      <c r="E961" s="54" t="s">
        <v>2556</v>
      </c>
      <c r="F961" s="54">
        <v>6</v>
      </c>
      <c r="G961" s="54" t="s">
        <v>1294</v>
      </c>
      <c r="H961" s="54" t="s">
        <v>2557</v>
      </c>
    </row>
    <row r="962" spans="1:8" x14ac:dyDescent="0.35">
      <c r="A962" s="54" t="s">
        <v>484</v>
      </c>
      <c r="B962" s="54">
        <v>5332044</v>
      </c>
      <c r="C962" s="54" t="s">
        <v>485</v>
      </c>
      <c r="D962" s="54" t="s">
        <v>486</v>
      </c>
      <c r="E962" s="54" t="s">
        <v>2558</v>
      </c>
      <c r="F962" s="54">
        <v>12</v>
      </c>
      <c r="G962" s="54" t="s">
        <v>1294</v>
      </c>
      <c r="H962" s="54" t="s">
        <v>2557</v>
      </c>
    </row>
    <row r="963" spans="1:8" x14ac:dyDescent="0.35">
      <c r="A963" s="54" t="s">
        <v>532</v>
      </c>
      <c r="B963" s="54">
        <v>2329431</v>
      </c>
      <c r="C963" s="54" t="s">
        <v>79</v>
      </c>
      <c r="D963" s="54" t="s">
        <v>479</v>
      </c>
      <c r="E963" s="54" t="s">
        <v>2559</v>
      </c>
      <c r="F963" s="54">
        <v>6</v>
      </c>
      <c r="G963" s="54" t="s">
        <v>1294</v>
      </c>
      <c r="H963" s="54" t="s">
        <v>2557</v>
      </c>
    </row>
    <row r="964" spans="1:8" x14ac:dyDescent="0.35">
      <c r="A964" s="54" t="s">
        <v>531</v>
      </c>
      <c r="B964" s="54">
        <v>2330173</v>
      </c>
      <c r="C964" s="54" t="s">
        <v>79</v>
      </c>
      <c r="D964" s="54" t="s">
        <v>479</v>
      </c>
      <c r="E964" s="54" t="s">
        <v>2560</v>
      </c>
      <c r="F964" s="54">
        <v>6</v>
      </c>
      <c r="G964" s="54" t="s">
        <v>1294</v>
      </c>
      <c r="H964" s="54" t="s">
        <v>2557</v>
      </c>
    </row>
    <row r="965" spans="1:8" x14ac:dyDescent="0.35">
      <c r="A965" s="54" t="s">
        <v>533</v>
      </c>
      <c r="B965" s="54">
        <v>9330028</v>
      </c>
      <c r="C965" s="54" t="s">
        <v>336</v>
      </c>
      <c r="D965" s="54" t="s">
        <v>479</v>
      </c>
      <c r="E965" s="54" t="s">
        <v>2561</v>
      </c>
      <c r="F965" s="54">
        <v>6</v>
      </c>
      <c r="G965" s="54" t="s">
        <v>1294</v>
      </c>
      <c r="H965" s="54" t="s">
        <v>2557</v>
      </c>
    </row>
    <row r="966" spans="1:8" x14ac:dyDescent="0.35">
      <c r="A966" s="54" t="s">
        <v>529</v>
      </c>
      <c r="B966" s="54">
        <v>8329773</v>
      </c>
      <c r="C966" s="54" t="s">
        <v>489</v>
      </c>
      <c r="D966" s="54" t="s">
        <v>479</v>
      </c>
      <c r="E966" s="54" t="s">
        <v>2562</v>
      </c>
      <c r="F966" s="54">
        <v>6</v>
      </c>
      <c r="G966" s="54" t="s">
        <v>1294</v>
      </c>
      <c r="H966" s="54" t="s">
        <v>2557</v>
      </c>
    </row>
    <row r="967" spans="1:8" x14ac:dyDescent="0.35">
      <c r="A967" s="54" t="s">
        <v>530</v>
      </c>
      <c r="B967" s="54">
        <v>3367851</v>
      </c>
      <c r="C967" s="54" t="s">
        <v>23</v>
      </c>
      <c r="D967" s="54" t="s">
        <v>479</v>
      </c>
      <c r="E967" s="54" t="s">
        <v>2563</v>
      </c>
      <c r="F967" s="54">
        <v>6</v>
      </c>
      <c r="G967" s="54" t="s">
        <v>1294</v>
      </c>
      <c r="H967" s="54" t="s">
        <v>2557</v>
      </c>
    </row>
    <row r="968" spans="1:8" x14ac:dyDescent="0.35">
      <c r="A968" s="54" t="s">
        <v>522</v>
      </c>
      <c r="B968" s="54">
        <v>9516956</v>
      </c>
      <c r="C968" s="54" t="s">
        <v>523</v>
      </c>
      <c r="D968" s="54" t="s">
        <v>479</v>
      </c>
      <c r="E968" s="54" t="s">
        <v>2564</v>
      </c>
      <c r="F968" s="54">
        <v>6</v>
      </c>
      <c r="G968" s="54" t="s">
        <v>1294</v>
      </c>
      <c r="H968" s="54" t="s">
        <v>2557</v>
      </c>
    </row>
    <row r="969" spans="1:8" x14ac:dyDescent="0.35">
      <c r="A969" s="54" t="s">
        <v>524</v>
      </c>
      <c r="B969" s="54">
        <v>7328503</v>
      </c>
      <c r="C969" s="54" t="s">
        <v>489</v>
      </c>
      <c r="D969" s="54" t="s">
        <v>479</v>
      </c>
      <c r="E969" s="54" t="s">
        <v>2565</v>
      </c>
      <c r="F969" s="54">
        <v>6</v>
      </c>
      <c r="G969" s="54" t="s">
        <v>1294</v>
      </c>
      <c r="H969" s="54" t="s">
        <v>2557</v>
      </c>
    </row>
    <row r="970" spans="1:8" x14ac:dyDescent="0.35">
      <c r="A970" s="54" t="s">
        <v>528</v>
      </c>
      <c r="B970" s="54">
        <v>5961412</v>
      </c>
      <c r="C970" s="54" t="s">
        <v>503</v>
      </c>
      <c r="D970" s="54" t="s">
        <v>479</v>
      </c>
      <c r="E970" s="54" t="s">
        <v>2566</v>
      </c>
      <c r="F970" s="54">
        <v>6</v>
      </c>
      <c r="G970" s="54" t="s">
        <v>1294</v>
      </c>
      <c r="H970" s="54" t="s">
        <v>2557</v>
      </c>
    </row>
    <row r="971" spans="1:8" x14ac:dyDescent="0.35">
      <c r="A971" s="54" t="s">
        <v>488</v>
      </c>
      <c r="B971" s="54">
        <v>5686472</v>
      </c>
      <c r="C971" s="54" t="s">
        <v>489</v>
      </c>
      <c r="D971" s="54" t="s">
        <v>479</v>
      </c>
      <c r="E971" s="54" t="s">
        <v>2567</v>
      </c>
      <c r="F971" s="54">
        <v>6</v>
      </c>
      <c r="G971" s="54" t="s">
        <v>1294</v>
      </c>
      <c r="H971" s="54" t="s">
        <v>2557</v>
      </c>
    </row>
    <row r="972" spans="1:8" x14ac:dyDescent="0.35">
      <c r="A972" s="54" t="s">
        <v>517</v>
      </c>
      <c r="B972" s="54">
        <v>2194025</v>
      </c>
      <c r="C972" s="54" t="s">
        <v>491</v>
      </c>
      <c r="D972" s="54" t="s">
        <v>479</v>
      </c>
      <c r="E972" s="54" t="s">
        <v>2568</v>
      </c>
      <c r="F972" s="54">
        <v>6</v>
      </c>
      <c r="G972" s="54" t="s">
        <v>1294</v>
      </c>
      <c r="H972" s="54" t="s">
        <v>2557</v>
      </c>
    </row>
    <row r="973" spans="1:8" x14ac:dyDescent="0.35">
      <c r="A973" s="54" t="s">
        <v>487</v>
      </c>
      <c r="B973" s="54">
        <v>2006625</v>
      </c>
      <c r="C973" s="54" t="s">
        <v>345</v>
      </c>
      <c r="D973" s="54" t="s">
        <v>486</v>
      </c>
      <c r="E973" s="54" t="s">
        <v>2569</v>
      </c>
      <c r="F973" s="54">
        <v>12</v>
      </c>
      <c r="G973" s="54" t="s">
        <v>1294</v>
      </c>
      <c r="H973" s="54" t="s">
        <v>2557</v>
      </c>
    </row>
    <row r="974" spans="1:8" x14ac:dyDescent="0.35">
      <c r="A974" s="54" t="s">
        <v>477</v>
      </c>
      <c r="B974" s="54">
        <v>5100649</v>
      </c>
      <c r="C974" s="54" t="s">
        <v>478</v>
      </c>
      <c r="D974" s="54" t="s">
        <v>479</v>
      </c>
      <c r="E974" s="54" t="s">
        <v>2570</v>
      </c>
      <c r="F974" s="54">
        <v>6</v>
      </c>
      <c r="G974" s="54" t="s">
        <v>1294</v>
      </c>
      <c r="H974" s="54" t="s">
        <v>2557</v>
      </c>
    </row>
    <row r="975" spans="1:8" x14ac:dyDescent="0.35">
      <c r="A975" s="54" t="s">
        <v>534</v>
      </c>
      <c r="B975" s="54">
        <v>3035474</v>
      </c>
      <c r="C975" s="54" t="s">
        <v>535</v>
      </c>
      <c r="D975" s="54" t="s">
        <v>479</v>
      </c>
      <c r="E975" s="54" t="s">
        <v>1376</v>
      </c>
      <c r="F975" s="54">
        <v>6</v>
      </c>
      <c r="G975" s="54" t="s">
        <v>1294</v>
      </c>
      <c r="H975" s="54" t="s">
        <v>2557</v>
      </c>
    </row>
    <row r="976" spans="1:8" x14ac:dyDescent="0.35">
      <c r="A976" s="54" t="s">
        <v>481</v>
      </c>
      <c r="B976" s="54">
        <v>8332827</v>
      </c>
      <c r="C976" s="54" t="s">
        <v>421</v>
      </c>
      <c r="D976" s="54" t="s">
        <v>479</v>
      </c>
      <c r="E976" s="54" t="s">
        <v>2571</v>
      </c>
      <c r="F976" s="54">
        <v>6</v>
      </c>
      <c r="G976" s="54" t="s">
        <v>1294</v>
      </c>
      <c r="H976" s="54" t="s">
        <v>2557</v>
      </c>
    </row>
    <row r="977" spans="1:8" x14ac:dyDescent="0.35">
      <c r="A977" s="54" t="s">
        <v>500</v>
      </c>
      <c r="B977" s="54">
        <v>3333812</v>
      </c>
      <c r="C977" s="54" t="s">
        <v>336</v>
      </c>
      <c r="D977" s="54" t="s">
        <v>479</v>
      </c>
      <c r="E977" s="54" t="s">
        <v>2572</v>
      </c>
      <c r="F977" s="54">
        <v>6</v>
      </c>
      <c r="G977" s="54" t="s">
        <v>1294</v>
      </c>
      <c r="H977" s="54" t="s">
        <v>2557</v>
      </c>
    </row>
    <row r="978" spans="1:8" x14ac:dyDescent="0.35">
      <c r="A978" s="54" t="s">
        <v>495</v>
      </c>
      <c r="B978" s="54">
        <v>7333461</v>
      </c>
      <c r="C978" s="54" t="s">
        <v>336</v>
      </c>
      <c r="D978" s="54" t="s">
        <v>479</v>
      </c>
      <c r="E978" s="54" t="s">
        <v>2573</v>
      </c>
      <c r="F978" s="54">
        <v>6</v>
      </c>
      <c r="G978" s="54" t="s">
        <v>1294</v>
      </c>
      <c r="H978" s="54" t="s">
        <v>2557</v>
      </c>
    </row>
    <row r="979" spans="1:8" x14ac:dyDescent="0.35">
      <c r="A979" s="54" t="s">
        <v>492</v>
      </c>
      <c r="B979" s="54">
        <v>4295622</v>
      </c>
      <c r="C979" s="54" t="s">
        <v>493</v>
      </c>
      <c r="D979" s="54" t="s">
        <v>494</v>
      </c>
      <c r="E979" s="54" t="s">
        <v>2574</v>
      </c>
      <c r="F979" s="54">
        <v>6</v>
      </c>
      <c r="G979" s="54" t="s">
        <v>1294</v>
      </c>
      <c r="H979" s="54" t="s">
        <v>2557</v>
      </c>
    </row>
    <row r="980" spans="1:8" x14ac:dyDescent="0.35">
      <c r="A980" s="54" t="s">
        <v>499</v>
      </c>
      <c r="B980" s="54">
        <v>4329231</v>
      </c>
      <c r="C980" s="54" t="s">
        <v>336</v>
      </c>
      <c r="D980" s="54" t="s">
        <v>479</v>
      </c>
      <c r="E980" s="54" t="s">
        <v>2575</v>
      </c>
      <c r="F980" s="54">
        <v>6</v>
      </c>
      <c r="G980" s="54" t="s">
        <v>1294</v>
      </c>
      <c r="H980" s="54" t="s">
        <v>2557</v>
      </c>
    </row>
    <row r="981" spans="1:8" x14ac:dyDescent="0.35">
      <c r="A981" s="54" t="s">
        <v>508</v>
      </c>
      <c r="B981" s="54">
        <v>8129468</v>
      </c>
      <c r="C981" s="54" t="s">
        <v>23</v>
      </c>
      <c r="D981" s="54" t="s">
        <v>479</v>
      </c>
      <c r="E981" s="54" t="s">
        <v>2417</v>
      </c>
      <c r="F981" s="54">
        <v>6</v>
      </c>
      <c r="G981" s="54" t="s">
        <v>1294</v>
      </c>
      <c r="H981" s="54" t="s">
        <v>2557</v>
      </c>
    </row>
    <row r="982" spans="1:8" x14ac:dyDescent="0.35">
      <c r="A982" s="54" t="s">
        <v>504</v>
      </c>
      <c r="B982" s="54">
        <v>5262076</v>
      </c>
      <c r="C982" s="54" t="s">
        <v>503</v>
      </c>
      <c r="D982" s="54" t="s">
        <v>479</v>
      </c>
      <c r="E982" s="54" t="s">
        <v>2576</v>
      </c>
      <c r="F982" s="54">
        <v>6</v>
      </c>
      <c r="G982" s="54" t="s">
        <v>1294</v>
      </c>
      <c r="H982" s="54" t="s">
        <v>2557</v>
      </c>
    </row>
    <row r="983" spans="1:8" x14ac:dyDescent="0.35">
      <c r="A983" s="54" t="s">
        <v>518</v>
      </c>
      <c r="B983" s="54">
        <v>8327314</v>
      </c>
      <c r="C983" s="54" t="s">
        <v>336</v>
      </c>
      <c r="D983" s="54" t="s">
        <v>479</v>
      </c>
      <c r="E983" s="54" t="s">
        <v>2577</v>
      </c>
      <c r="F983" s="54">
        <v>6</v>
      </c>
      <c r="G983" s="54" t="s">
        <v>1294</v>
      </c>
      <c r="H983" s="54" t="s">
        <v>2557</v>
      </c>
    </row>
    <row r="984" spans="1:8" x14ac:dyDescent="0.35">
      <c r="A984" s="54" t="s">
        <v>519</v>
      </c>
      <c r="B984" s="54">
        <v>3761095</v>
      </c>
      <c r="C984" s="54" t="s">
        <v>276</v>
      </c>
      <c r="D984" s="54" t="s">
        <v>479</v>
      </c>
      <c r="E984" s="54" t="s">
        <v>2578</v>
      </c>
      <c r="F984" s="54">
        <v>6</v>
      </c>
      <c r="G984" s="54" t="s">
        <v>1294</v>
      </c>
      <c r="H984" s="54" t="s">
        <v>2557</v>
      </c>
    </row>
    <row r="985" spans="1:8" x14ac:dyDescent="0.35">
      <c r="A985" s="54" t="s">
        <v>527</v>
      </c>
      <c r="B985" s="54">
        <v>9261892</v>
      </c>
      <c r="C985" s="54" t="s">
        <v>503</v>
      </c>
      <c r="D985" s="54" t="s">
        <v>479</v>
      </c>
      <c r="E985" s="54" t="s">
        <v>2579</v>
      </c>
      <c r="F985" s="54">
        <v>6</v>
      </c>
      <c r="G985" s="54" t="s">
        <v>1294</v>
      </c>
      <c r="H985" s="54" t="s">
        <v>2557</v>
      </c>
    </row>
    <row r="986" spans="1:8" x14ac:dyDescent="0.35">
      <c r="A986" s="54" t="s">
        <v>482</v>
      </c>
      <c r="B986" s="54">
        <v>7172794</v>
      </c>
      <c r="C986" s="54" t="s">
        <v>483</v>
      </c>
      <c r="D986" s="54" t="s">
        <v>479</v>
      </c>
      <c r="E986" s="54" t="s">
        <v>2580</v>
      </c>
      <c r="F986" s="54">
        <v>6</v>
      </c>
      <c r="G986" s="54" t="s">
        <v>1294</v>
      </c>
      <c r="H986" s="54" t="s">
        <v>2557</v>
      </c>
    </row>
    <row r="987" spans="1:8" x14ac:dyDescent="0.35">
      <c r="A987" s="54" t="s">
        <v>515</v>
      </c>
      <c r="B987" s="54">
        <v>1440890</v>
      </c>
      <c r="C987" s="54" t="s">
        <v>516</v>
      </c>
      <c r="D987" s="54" t="s">
        <v>479</v>
      </c>
      <c r="E987" s="54" t="s">
        <v>2581</v>
      </c>
      <c r="F987" s="54">
        <v>6</v>
      </c>
      <c r="G987" s="54" t="s">
        <v>1294</v>
      </c>
      <c r="H987" s="54" t="s">
        <v>2557</v>
      </c>
    </row>
    <row r="988" spans="1:8" x14ac:dyDescent="0.35">
      <c r="A988" s="54" t="s">
        <v>490</v>
      </c>
      <c r="B988" s="54">
        <v>1194026</v>
      </c>
      <c r="C988" s="54" t="s">
        <v>491</v>
      </c>
      <c r="D988" s="54" t="s">
        <v>479</v>
      </c>
      <c r="E988" s="54" t="s">
        <v>2582</v>
      </c>
      <c r="F988" s="54">
        <v>6</v>
      </c>
      <c r="G988" s="54" t="s">
        <v>1294</v>
      </c>
      <c r="H988" s="54" t="s">
        <v>2557</v>
      </c>
    </row>
    <row r="989" spans="1:8" x14ac:dyDescent="0.35">
      <c r="A989" s="54" t="s">
        <v>520</v>
      </c>
      <c r="B989" s="54">
        <v>9009986</v>
      </c>
      <c r="C989" s="54" t="s">
        <v>521</v>
      </c>
      <c r="D989" s="54" t="s">
        <v>479</v>
      </c>
      <c r="E989" s="54" t="s">
        <v>2583</v>
      </c>
      <c r="F989" s="54">
        <v>6</v>
      </c>
      <c r="G989" s="54" t="s">
        <v>1294</v>
      </c>
      <c r="H989" s="54" t="s">
        <v>2557</v>
      </c>
    </row>
    <row r="990" spans="1:8" x14ac:dyDescent="0.35">
      <c r="A990" s="54" t="s">
        <v>514</v>
      </c>
      <c r="B990" s="54">
        <v>6333504</v>
      </c>
      <c r="C990" s="54" t="s">
        <v>276</v>
      </c>
      <c r="D990" s="54" t="s">
        <v>479</v>
      </c>
      <c r="E990" s="54" t="s">
        <v>2584</v>
      </c>
      <c r="F990" s="54">
        <v>6</v>
      </c>
      <c r="G990" s="54" t="s">
        <v>1294</v>
      </c>
      <c r="H990" s="54" t="s">
        <v>2557</v>
      </c>
    </row>
    <row r="991" spans="1:8" x14ac:dyDescent="0.35">
      <c r="A991" s="54"/>
      <c r="B991" s="54"/>
      <c r="C991" s="54"/>
      <c r="D991" s="54"/>
      <c r="E991" s="54"/>
      <c r="F991" s="54"/>
      <c r="G991" s="54"/>
      <c r="H991" s="54"/>
    </row>
    <row r="992" spans="1:8" x14ac:dyDescent="0.35">
      <c r="A992" s="54"/>
      <c r="B992" s="54"/>
      <c r="C992" s="54"/>
      <c r="D992" s="54"/>
      <c r="E992" s="54"/>
      <c r="F992" s="54"/>
      <c r="G992" s="54"/>
      <c r="H992" s="54"/>
    </row>
    <row r="993" spans="1:8" x14ac:dyDescent="0.35">
      <c r="A993" s="54" t="s">
        <v>1343</v>
      </c>
      <c r="B993" s="54" t="s">
        <v>1344</v>
      </c>
      <c r="C993" s="54" t="s">
        <v>1</v>
      </c>
      <c r="D993" s="54" t="s">
        <v>2</v>
      </c>
      <c r="E993" s="54" t="s">
        <v>1297</v>
      </c>
      <c r="F993" s="54" t="s">
        <v>1345</v>
      </c>
      <c r="G993" s="54" t="s">
        <v>1346</v>
      </c>
      <c r="H993" s="54" t="s">
        <v>1347</v>
      </c>
    </row>
    <row r="994" spans="1:8" x14ac:dyDescent="0.35">
      <c r="A994" s="54" t="s">
        <v>2494</v>
      </c>
      <c r="B994" s="54">
        <v>3348331</v>
      </c>
      <c r="C994" s="54" t="s">
        <v>545</v>
      </c>
      <c r="D994" s="54" t="s">
        <v>177</v>
      </c>
      <c r="E994" s="54" t="s">
        <v>2495</v>
      </c>
      <c r="F994" s="54">
        <v>12</v>
      </c>
      <c r="G994" s="54" t="s">
        <v>1294</v>
      </c>
      <c r="H994" s="54" t="s">
        <v>2585</v>
      </c>
    </row>
    <row r="995" spans="1:8" x14ac:dyDescent="0.35">
      <c r="A995" s="54" t="s">
        <v>788</v>
      </c>
      <c r="B995" s="54">
        <v>778415</v>
      </c>
      <c r="C995" s="54" t="s">
        <v>336</v>
      </c>
      <c r="D995" s="54" t="s">
        <v>789</v>
      </c>
      <c r="E995" s="54" t="s">
        <v>1763</v>
      </c>
      <c r="F995" s="54">
        <v>1</v>
      </c>
      <c r="G995" s="54" t="s">
        <v>9</v>
      </c>
      <c r="H995" s="54" t="s">
        <v>2585</v>
      </c>
    </row>
    <row r="996" spans="1:8" x14ac:dyDescent="0.35">
      <c r="A996" s="54" t="s">
        <v>790</v>
      </c>
      <c r="B996" s="54">
        <v>7072465</v>
      </c>
      <c r="C996" s="54" t="s">
        <v>791</v>
      </c>
      <c r="D996" s="54" t="s">
        <v>792</v>
      </c>
      <c r="E996" s="54" t="s">
        <v>2586</v>
      </c>
      <c r="F996" s="54">
        <v>1</v>
      </c>
      <c r="G996" s="54" t="s">
        <v>9</v>
      </c>
      <c r="H996" s="54" t="s">
        <v>2585</v>
      </c>
    </row>
    <row r="997" spans="1:8" x14ac:dyDescent="0.35">
      <c r="A997" s="54" t="s">
        <v>793</v>
      </c>
      <c r="B997" s="54">
        <v>760991</v>
      </c>
      <c r="C997" s="54" t="s">
        <v>336</v>
      </c>
      <c r="D997" s="54" t="s">
        <v>794</v>
      </c>
      <c r="E997" s="54" t="s">
        <v>1742</v>
      </c>
      <c r="F997" s="54">
        <v>1</v>
      </c>
      <c r="G997" s="54" t="s">
        <v>9</v>
      </c>
      <c r="H997" s="54" t="s">
        <v>2585</v>
      </c>
    </row>
    <row r="998" spans="1:8" x14ac:dyDescent="0.35">
      <c r="A998" s="54" t="s">
        <v>795</v>
      </c>
      <c r="B998" s="54">
        <v>324301</v>
      </c>
      <c r="C998" s="54" t="s">
        <v>336</v>
      </c>
      <c r="D998" s="54" t="s">
        <v>796</v>
      </c>
      <c r="E998" s="54" t="s">
        <v>2587</v>
      </c>
      <c r="F998" s="54">
        <v>1</v>
      </c>
      <c r="G998" s="54" t="s">
        <v>9</v>
      </c>
      <c r="H998" s="54" t="s">
        <v>2585</v>
      </c>
    </row>
    <row r="999" spans="1:8" x14ac:dyDescent="0.35">
      <c r="A999" s="54" t="s">
        <v>800</v>
      </c>
      <c r="B999" s="54">
        <v>6000301</v>
      </c>
      <c r="C999" s="54" t="s">
        <v>801</v>
      </c>
      <c r="D999" s="54" t="s">
        <v>802</v>
      </c>
      <c r="E999" s="54" t="s">
        <v>1771</v>
      </c>
      <c r="F999" s="54">
        <v>1</v>
      </c>
      <c r="G999" s="54" t="s">
        <v>9</v>
      </c>
      <c r="H999" s="54" t="s">
        <v>2585</v>
      </c>
    </row>
    <row r="1000" spans="1:8" x14ac:dyDescent="0.35">
      <c r="A1000" s="54" t="s">
        <v>798</v>
      </c>
      <c r="B1000" s="54">
        <v>760645</v>
      </c>
      <c r="C1000" s="54" t="s">
        <v>336</v>
      </c>
      <c r="D1000" s="54" t="s">
        <v>799</v>
      </c>
      <c r="E1000" s="54" t="s">
        <v>2588</v>
      </c>
      <c r="F1000" s="54">
        <v>1</v>
      </c>
      <c r="G1000" s="54" t="s">
        <v>9</v>
      </c>
      <c r="H1000" s="54" t="s">
        <v>2585</v>
      </c>
    </row>
    <row r="1001" spans="1:8" x14ac:dyDescent="0.35">
      <c r="A1001" s="54" t="s">
        <v>803</v>
      </c>
      <c r="B1001" s="54">
        <v>760553</v>
      </c>
      <c r="C1001" s="54" t="s">
        <v>336</v>
      </c>
      <c r="D1001" s="54" t="s">
        <v>802</v>
      </c>
      <c r="E1001" s="54" t="s">
        <v>1752</v>
      </c>
      <c r="F1001" s="54">
        <v>1</v>
      </c>
      <c r="G1001" s="54" t="s">
        <v>9</v>
      </c>
      <c r="H1001" s="54" t="s">
        <v>2585</v>
      </c>
    </row>
    <row r="1002" spans="1:8" x14ac:dyDescent="0.35">
      <c r="A1002" s="54" t="s">
        <v>806</v>
      </c>
      <c r="B1002" s="54">
        <v>6791776</v>
      </c>
      <c r="C1002" s="54" t="s">
        <v>588</v>
      </c>
      <c r="D1002" s="54" t="s">
        <v>807</v>
      </c>
      <c r="E1002" s="54" t="s">
        <v>2589</v>
      </c>
      <c r="F1002" s="54">
        <v>2</v>
      </c>
      <c r="G1002" s="54" t="s">
        <v>1294</v>
      </c>
      <c r="H1002" s="54" t="s">
        <v>2585</v>
      </c>
    </row>
    <row r="1003" spans="1:8" x14ac:dyDescent="0.35">
      <c r="A1003" s="54" t="s">
        <v>808</v>
      </c>
      <c r="B1003" s="54">
        <v>897868</v>
      </c>
      <c r="C1003" s="54" t="s">
        <v>336</v>
      </c>
      <c r="D1003" s="54" t="s">
        <v>809</v>
      </c>
      <c r="E1003" s="54" t="s">
        <v>1743</v>
      </c>
      <c r="F1003" s="54">
        <v>1</v>
      </c>
      <c r="G1003" s="54" t="s">
        <v>1294</v>
      </c>
      <c r="H1003" s="54" t="s">
        <v>2585</v>
      </c>
    </row>
    <row r="1004" spans="1:8" x14ac:dyDescent="0.35">
      <c r="A1004" s="54" t="s">
        <v>810</v>
      </c>
      <c r="B1004" s="54">
        <v>760793</v>
      </c>
      <c r="C1004" s="54" t="s">
        <v>336</v>
      </c>
      <c r="D1004" s="54" t="s">
        <v>811</v>
      </c>
      <c r="E1004" s="54" t="s">
        <v>1732</v>
      </c>
      <c r="F1004" s="54">
        <v>1</v>
      </c>
      <c r="G1004" s="54" t="s">
        <v>9</v>
      </c>
      <c r="H1004" s="54" t="s">
        <v>2585</v>
      </c>
    </row>
    <row r="1005" spans="1:8" x14ac:dyDescent="0.35">
      <c r="A1005" s="54" t="s">
        <v>812</v>
      </c>
      <c r="B1005" s="54">
        <v>760074</v>
      </c>
      <c r="C1005" s="54" t="s">
        <v>336</v>
      </c>
      <c r="D1005" s="54" t="s">
        <v>802</v>
      </c>
      <c r="E1005" s="54" t="s">
        <v>1767</v>
      </c>
      <c r="F1005" s="54">
        <v>1</v>
      </c>
      <c r="G1005" s="54" t="s">
        <v>9</v>
      </c>
      <c r="H1005" s="54" t="s">
        <v>2585</v>
      </c>
    </row>
    <row r="1006" spans="1:8" x14ac:dyDescent="0.35">
      <c r="A1006" s="54" t="s">
        <v>813</v>
      </c>
      <c r="B1006" s="54">
        <v>5028691</v>
      </c>
      <c r="C1006" s="54" t="s">
        <v>791</v>
      </c>
      <c r="D1006" s="54" t="s">
        <v>814</v>
      </c>
      <c r="E1006" s="54" t="s">
        <v>1764</v>
      </c>
      <c r="F1006" s="54">
        <v>1</v>
      </c>
      <c r="G1006" s="54" t="s">
        <v>9</v>
      </c>
      <c r="H1006" s="54" t="s">
        <v>2585</v>
      </c>
    </row>
    <row r="1007" spans="1:8" x14ac:dyDescent="0.35">
      <c r="A1007" s="54" t="s">
        <v>815</v>
      </c>
      <c r="B1007" s="54">
        <v>6353429</v>
      </c>
      <c r="C1007" s="54" t="s">
        <v>336</v>
      </c>
      <c r="D1007" s="54" t="s">
        <v>816</v>
      </c>
      <c r="E1007" s="54" t="s">
        <v>2590</v>
      </c>
      <c r="F1007" s="54">
        <v>1</v>
      </c>
      <c r="G1007" s="54" t="s">
        <v>9</v>
      </c>
      <c r="H1007" s="54" t="s">
        <v>2585</v>
      </c>
    </row>
    <row r="1008" spans="1:8" x14ac:dyDescent="0.35">
      <c r="A1008" s="54" t="s">
        <v>817</v>
      </c>
      <c r="B1008" s="54">
        <v>760090</v>
      </c>
      <c r="C1008" s="54" t="s">
        <v>336</v>
      </c>
      <c r="D1008" s="54" t="s">
        <v>802</v>
      </c>
      <c r="E1008" s="54" t="s">
        <v>1768</v>
      </c>
      <c r="F1008" s="54">
        <v>1</v>
      </c>
      <c r="G1008" s="54" t="s">
        <v>9</v>
      </c>
      <c r="H1008" s="54" t="s">
        <v>2585</v>
      </c>
    </row>
    <row r="1009" spans="1:8" x14ac:dyDescent="0.35">
      <c r="A1009" s="54" t="s">
        <v>818</v>
      </c>
      <c r="B1009" s="54">
        <v>760819</v>
      </c>
      <c r="C1009" s="54" t="s">
        <v>336</v>
      </c>
      <c r="D1009" s="54" t="s">
        <v>543</v>
      </c>
      <c r="E1009" s="54" t="s">
        <v>1735</v>
      </c>
      <c r="F1009" s="54">
        <v>1</v>
      </c>
      <c r="G1009" s="54" t="s">
        <v>9</v>
      </c>
      <c r="H1009" s="54" t="s">
        <v>2585</v>
      </c>
    </row>
    <row r="1010" spans="1:8" x14ac:dyDescent="0.35">
      <c r="A1010" s="54" t="s">
        <v>819</v>
      </c>
      <c r="B1010" s="54">
        <v>760876</v>
      </c>
      <c r="C1010" s="54" t="s">
        <v>336</v>
      </c>
      <c r="D1010" s="54" t="s">
        <v>543</v>
      </c>
      <c r="E1010" s="54" t="s">
        <v>1736</v>
      </c>
      <c r="F1010" s="54">
        <v>1</v>
      </c>
      <c r="G1010" s="54" t="s">
        <v>9</v>
      </c>
      <c r="H1010" s="54" t="s">
        <v>2585</v>
      </c>
    </row>
    <row r="1011" spans="1:8" x14ac:dyDescent="0.35">
      <c r="A1011" s="54" t="s">
        <v>820</v>
      </c>
      <c r="B1011" s="54">
        <v>760165</v>
      </c>
      <c r="C1011" s="54" t="s">
        <v>336</v>
      </c>
      <c r="D1011" s="54" t="s">
        <v>807</v>
      </c>
      <c r="E1011" s="54" t="s">
        <v>2591</v>
      </c>
      <c r="F1011" s="54">
        <v>1</v>
      </c>
      <c r="G1011" s="54" t="s">
        <v>9</v>
      </c>
      <c r="H1011" s="54" t="s">
        <v>2585</v>
      </c>
    </row>
    <row r="1012" spans="1:8" x14ac:dyDescent="0.35">
      <c r="A1012" s="54" t="s">
        <v>821</v>
      </c>
      <c r="B1012" s="54">
        <v>760678</v>
      </c>
      <c r="C1012" s="54" t="s">
        <v>336</v>
      </c>
      <c r="D1012" s="54" t="s">
        <v>802</v>
      </c>
      <c r="E1012" s="54" t="s">
        <v>1760</v>
      </c>
      <c r="F1012" s="54">
        <v>1</v>
      </c>
      <c r="G1012" s="54" t="s">
        <v>9</v>
      </c>
      <c r="H1012" s="54" t="s">
        <v>2585</v>
      </c>
    </row>
    <row r="1013" spans="1:8" x14ac:dyDescent="0.35">
      <c r="A1013" s="54" t="s">
        <v>822</v>
      </c>
      <c r="B1013" s="54">
        <v>760173</v>
      </c>
      <c r="C1013" s="54" t="s">
        <v>336</v>
      </c>
      <c r="D1013" s="54" t="s">
        <v>823</v>
      </c>
      <c r="E1013" s="54" t="s">
        <v>2592</v>
      </c>
      <c r="F1013" s="54">
        <v>1</v>
      </c>
      <c r="G1013" s="54" t="s">
        <v>9</v>
      </c>
      <c r="H1013" s="54" t="s">
        <v>2585</v>
      </c>
    </row>
    <row r="1014" spans="1:8" x14ac:dyDescent="0.35">
      <c r="A1014" s="54" t="s">
        <v>824</v>
      </c>
      <c r="B1014" s="54">
        <v>760181</v>
      </c>
      <c r="C1014" s="54" t="s">
        <v>336</v>
      </c>
      <c r="D1014" s="54" t="s">
        <v>799</v>
      </c>
      <c r="E1014" s="54" t="s">
        <v>1749</v>
      </c>
      <c r="F1014" s="54">
        <v>1</v>
      </c>
      <c r="G1014" s="54" t="s">
        <v>9</v>
      </c>
      <c r="H1014" s="54" t="s">
        <v>2585</v>
      </c>
    </row>
    <row r="1015" spans="1:8" x14ac:dyDescent="0.35">
      <c r="A1015" s="54" t="s">
        <v>825</v>
      </c>
      <c r="B1015" s="54">
        <v>1028745</v>
      </c>
      <c r="C1015" s="54" t="s">
        <v>791</v>
      </c>
      <c r="D1015" s="54" t="s">
        <v>823</v>
      </c>
      <c r="E1015" s="54" t="s">
        <v>1766</v>
      </c>
      <c r="F1015" s="54">
        <v>1</v>
      </c>
      <c r="G1015" s="54" t="s">
        <v>9</v>
      </c>
      <c r="H1015" s="54" t="s">
        <v>2585</v>
      </c>
    </row>
    <row r="1016" spans="1:8" x14ac:dyDescent="0.35">
      <c r="A1016" s="54" t="s">
        <v>826</v>
      </c>
      <c r="B1016" s="54">
        <v>760207</v>
      </c>
      <c r="C1016" s="54" t="s">
        <v>336</v>
      </c>
      <c r="D1016" s="54" t="s">
        <v>600</v>
      </c>
      <c r="E1016" s="54" t="s">
        <v>2593</v>
      </c>
      <c r="F1016" s="54">
        <v>1</v>
      </c>
      <c r="G1016" s="54" t="s">
        <v>9</v>
      </c>
      <c r="H1016" s="54" t="s">
        <v>2585</v>
      </c>
    </row>
    <row r="1017" spans="1:8" x14ac:dyDescent="0.35">
      <c r="A1017" s="54" t="s">
        <v>827</v>
      </c>
      <c r="B1017" s="54">
        <v>761122</v>
      </c>
      <c r="C1017" s="54" t="s">
        <v>336</v>
      </c>
      <c r="D1017" s="54" t="s">
        <v>543</v>
      </c>
      <c r="E1017" s="54" t="s">
        <v>1734</v>
      </c>
      <c r="F1017" s="54">
        <v>1</v>
      </c>
      <c r="G1017" s="54" t="s">
        <v>9</v>
      </c>
      <c r="H1017" s="54" t="s">
        <v>2585</v>
      </c>
    </row>
    <row r="1018" spans="1:8" x14ac:dyDescent="0.35">
      <c r="A1018" s="54" t="s">
        <v>828</v>
      </c>
      <c r="B1018" s="54">
        <v>3028743</v>
      </c>
      <c r="C1018" s="54" t="s">
        <v>791</v>
      </c>
      <c r="D1018" s="54" t="s">
        <v>802</v>
      </c>
      <c r="E1018" s="54" t="s">
        <v>1759</v>
      </c>
      <c r="F1018" s="54">
        <v>1</v>
      </c>
      <c r="G1018" s="54" t="s">
        <v>9</v>
      </c>
      <c r="H1018" s="54" t="s">
        <v>2585</v>
      </c>
    </row>
    <row r="1019" spans="1:8" x14ac:dyDescent="0.35">
      <c r="A1019" s="54" t="s">
        <v>829</v>
      </c>
      <c r="B1019" s="54">
        <v>760223</v>
      </c>
      <c r="C1019" s="54" t="s">
        <v>336</v>
      </c>
      <c r="D1019" s="54" t="s">
        <v>802</v>
      </c>
      <c r="E1019" s="54" t="s">
        <v>1758</v>
      </c>
      <c r="F1019" s="54">
        <v>1</v>
      </c>
      <c r="G1019" s="54" t="s">
        <v>9</v>
      </c>
      <c r="H1019" s="54" t="s">
        <v>2585</v>
      </c>
    </row>
    <row r="1020" spans="1:8" x14ac:dyDescent="0.35">
      <c r="A1020" s="54" t="s">
        <v>830</v>
      </c>
      <c r="B1020" s="54">
        <v>778423</v>
      </c>
      <c r="C1020" s="54" t="s">
        <v>336</v>
      </c>
      <c r="D1020" s="54" t="s">
        <v>792</v>
      </c>
      <c r="E1020" s="54" t="s">
        <v>1772</v>
      </c>
      <c r="F1020" s="54">
        <v>1</v>
      </c>
      <c r="G1020" s="54" t="s">
        <v>9</v>
      </c>
      <c r="H1020" s="54" t="s">
        <v>2585</v>
      </c>
    </row>
    <row r="1021" spans="1:8" x14ac:dyDescent="0.35">
      <c r="A1021" s="54" t="s">
        <v>831</v>
      </c>
      <c r="B1021" s="54">
        <v>761056</v>
      </c>
      <c r="C1021" s="54" t="s">
        <v>336</v>
      </c>
      <c r="D1021" s="54" t="s">
        <v>799</v>
      </c>
      <c r="E1021" s="54" t="s">
        <v>1751</v>
      </c>
      <c r="F1021" s="54">
        <v>1</v>
      </c>
      <c r="G1021" s="54" t="s">
        <v>9</v>
      </c>
      <c r="H1021" s="54" t="s">
        <v>2585</v>
      </c>
    </row>
    <row r="1022" spans="1:8" x14ac:dyDescent="0.35">
      <c r="A1022" s="54" t="s">
        <v>832</v>
      </c>
      <c r="B1022" s="54">
        <v>760926</v>
      </c>
      <c r="C1022" s="54" t="s">
        <v>336</v>
      </c>
      <c r="D1022" s="54" t="s">
        <v>833</v>
      </c>
      <c r="E1022" s="54" t="s">
        <v>1731</v>
      </c>
      <c r="F1022" s="54">
        <v>1</v>
      </c>
      <c r="G1022" s="54" t="s">
        <v>9</v>
      </c>
      <c r="H1022" s="54" t="s">
        <v>2585</v>
      </c>
    </row>
    <row r="1023" spans="1:8" x14ac:dyDescent="0.35">
      <c r="A1023" s="54" t="s">
        <v>836</v>
      </c>
      <c r="B1023" s="54">
        <v>8864183</v>
      </c>
      <c r="C1023" s="54" t="s">
        <v>588</v>
      </c>
      <c r="D1023" s="54" t="s">
        <v>802</v>
      </c>
      <c r="E1023" s="54" t="s">
        <v>2594</v>
      </c>
      <c r="F1023" s="54">
        <v>1</v>
      </c>
      <c r="G1023" s="54" t="s">
        <v>1294</v>
      </c>
      <c r="H1023" s="54" t="s">
        <v>2585</v>
      </c>
    </row>
    <row r="1024" spans="1:8" x14ac:dyDescent="0.35">
      <c r="A1024" s="54" t="s">
        <v>835</v>
      </c>
      <c r="B1024" s="54">
        <v>760306</v>
      </c>
      <c r="C1024" s="54" t="s">
        <v>336</v>
      </c>
      <c r="D1024" s="54" t="s">
        <v>814</v>
      </c>
      <c r="E1024" s="54" t="s">
        <v>1746</v>
      </c>
      <c r="F1024" s="54">
        <v>1</v>
      </c>
      <c r="G1024" s="54" t="s">
        <v>9</v>
      </c>
      <c r="H1024" s="54" t="s">
        <v>2585</v>
      </c>
    </row>
    <row r="1025" spans="1:8" x14ac:dyDescent="0.35">
      <c r="A1025" s="54" t="s">
        <v>838</v>
      </c>
      <c r="B1025" s="54">
        <v>760348</v>
      </c>
      <c r="C1025" s="54" t="s">
        <v>336</v>
      </c>
      <c r="D1025" s="54" t="s">
        <v>814</v>
      </c>
      <c r="E1025" s="54" t="s">
        <v>1765</v>
      </c>
      <c r="F1025" s="54">
        <v>1</v>
      </c>
      <c r="G1025" s="54" t="s">
        <v>9</v>
      </c>
      <c r="H1025" s="54" t="s">
        <v>2585</v>
      </c>
    </row>
    <row r="1026" spans="1:8" x14ac:dyDescent="0.35">
      <c r="A1026" s="54" t="s">
        <v>839</v>
      </c>
      <c r="B1026" s="54">
        <v>1028794</v>
      </c>
      <c r="C1026" s="54" t="s">
        <v>791</v>
      </c>
      <c r="D1026" s="54" t="s">
        <v>840</v>
      </c>
      <c r="E1026" s="54" t="s">
        <v>1762</v>
      </c>
      <c r="F1026" s="54">
        <v>1</v>
      </c>
      <c r="G1026" s="54" t="s">
        <v>9</v>
      </c>
      <c r="H1026" s="54" t="s">
        <v>2585</v>
      </c>
    </row>
    <row r="1027" spans="1:8" x14ac:dyDescent="0.35">
      <c r="A1027" s="54" t="s">
        <v>841</v>
      </c>
      <c r="B1027" s="54">
        <v>760355</v>
      </c>
      <c r="C1027" s="54" t="s">
        <v>336</v>
      </c>
      <c r="D1027" s="54" t="s">
        <v>802</v>
      </c>
      <c r="E1027" s="54" t="s">
        <v>1769</v>
      </c>
      <c r="F1027" s="54">
        <v>1</v>
      </c>
      <c r="G1027" s="54" t="s">
        <v>9</v>
      </c>
      <c r="H1027" s="54" t="s">
        <v>2585</v>
      </c>
    </row>
    <row r="1028" spans="1:8" x14ac:dyDescent="0.35">
      <c r="A1028" s="54" t="s">
        <v>842</v>
      </c>
      <c r="B1028" s="54">
        <v>9494527</v>
      </c>
      <c r="C1028" s="54" t="s">
        <v>336</v>
      </c>
      <c r="D1028" s="54" t="s">
        <v>431</v>
      </c>
      <c r="E1028" s="54" t="s">
        <v>1744</v>
      </c>
      <c r="F1028" s="54">
        <v>1</v>
      </c>
      <c r="G1028" s="54" t="s">
        <v>1294</v>
      </c>
      <c r="H1028" s="54" t="s">
        <v>2585</v>
      </c>
    </row>
    <row r="1029" spans="1:8" x14ac:dyDescent="0.35">
      <c r="A1029" s="54" t="s">
        <v>843</v>
      </c>
      <c r="B1029" s="54">
        <v>760850</v>
      </c>
      <c r="C1029" s="54" t="s">
        <v>336</v>
      </c>
      <c r="D1029" s="54" t="s">
        <v>844</v>
      </c>
      <c r="E1029" s="54" t="s">
        <v>1741</v>
      </c>
      <c r="F1029" s="54">
        <v>1</v>
      </c>
      <c r="G1029" s="54" t="s">
        <v>9</v>
      </c>
      <c r="H1029" s="54" t="s">
        <v>2585</v>
      </c>
    </row>
    <row r="1030" spans="1:8" x14ac:dyDescent="0.35">
      <c r="A1030" s="54" t="s">
        <v>845</v>
      </c>
      <c r="B1030" s="54">
        <v>995381</v>
      </c>
      <c r="C1030" s="54" t="s">
        <v>846</v>
      </c>
      <c r="D1030" s="54" t="s">
        <v>847</v>
      </c>
      <c r="E1030" s="54" t="s">
        <v>1750</v>
      </c>
      <c r="F1030" s="54">
        <v>6</v>
      </c>
      <c r="G1030" s="54" t="s">
        <v>1294</v>
      </c>
      <c r="H1030" s="54" t="s">
        <v>2585</v>
      </c>
    </row>
    <row r="1031" spans="1:8" x14ac:dyDescent="0.35">
      <c r="A1031" s="54" t="s">
        <v>848</v>
      </c>
      <c r="B1031" s="54">
        <v>760900</v>
      </c>
      <c r="C1031" s="54" t="s">
        <v>336</v>
      </c>
      <c r="D1031" s="54" t="s">
        <v>543</v>
      </c>
      <c r="E1031" s="54" t="s">
        <v>1745</v>
      </c>
      <c r="F1031" s="54">
        <v>1</v>
      </c>
      <c r="G1031" s="54" t="s">
        <v>9</v>
      </c>
      <c r="H1031" s="54" t="s">
        <v>2585</v>
      </c>
    </row>
    <row r="1032" spans="1:8" x14ac:dyDescent="0.35">
      <c r="A1032" s="54" t="s">
        <v>849</v>
      </c>
      <c r="B1032" s="54">
        <v>761114</v>
      </c>
      <c r="C1032" s="54" t="s">
        <v>336</v>
      </c>
      <c r="D1032" s="54" t="s">
        <v>543</v>
      </c>
      <c r="E1032" s="54" t="s">
        <v>1739</v>
      </c>
      <c r="F1032" s="54">
        <v>1</v>
      </c>
      <c r="G1032" s="54" t="s">
        <v>1294</v>
      </c>
      <c r="H1032" s="54" t="s">
        <v>2585</v>
      </c>
    </row>
    <row r="1033" spans="1:8" x14ac:dyDescent="0.35">
      <c r="A1033" s="54" t="s">
        <v>850</v>
      </c>
      <c r="B1033" s="54">
        <v>760843</v>
      </c>
      <c r="C1033" s="54" t="s">
        <v>336</v>
      </c>
      <c r="D1033" s="54" t="s">
        <v>543</v>
      </c>
      <c r="E1033" s="54" t="s">
        <v>1738</v>
      </c>
      <c r="F1033" s="54">
        <v>1</v>
      </c>
      <c r="G1033" s="54" t="s">
        <v>9</v>
      </c>
      <c r="H1033" s="54" t="s">
        <v>2585</v>
      </c>
    </row>
    <row r="1034" spans="1:8" x14ac:dyDescent="0.35">
      <c r="A1034" s="54" t="s">
        <v>851</v>
      </c>
      <c r="B1034" s="54">
        <v>760785</v>
      </c>
      <c r="C1034" s="54" t="s">
        <v>336</v>
      </c>
      <c r="D1034" s="54" t="s">
        <v>543</v>
      </c>
      <c r="E1034" s="54" t="s">
        <v>1740</v>
      </c>
      <c r="F1034" s="54">
        <v>1</v>
      </c>
      <c r="G1034" s="54" t="s">
        <v>9</v>
      </c>
      <c r="H1034" s="54" t="s">
        <v>2585</v>
      </c>
    </row>
    <row r="1035" spans="1:8" x14ac:dyDescent="0.35">
      <c r="A1035" s="54" t="s">
        <v>2595</v>
      </c>
      <c r="B1035" s="54">
        <v>760835</v>
      </c>
      <c r="C1035" s="54" t="s">
        <v>336</v>
      </c>
      <c r="D1035" s="54" t="s">
        <v>431</v>
      </c>
      <c r="E1035" s="54" t="s">
        <v>2596</v>
      </c>
      <c r="F1035" s="54">
        <v>1</v>
      </c>
      <c r="G1035" s="54" t="s">
        <v>1294</v>
      </c>
      <c r="H1035" s="54" t="s">
        <v>2585</v>
      </c>
    </row>
    <row r="1036" spans="1:8" x14ac:dyDescent="0.35">
      <c r="A1036" s="54" t="s">
        <v>854</v>
      </c>
      <c r="B1036" s="54">
        <v>760611</v>
      </c>
      <c r="C1036" s="54" t="s">
        <v>336</v>
      </c>
      <c r="D1036" s="54" t="s">
        <v>802</v>
      </c>
      <c r="E1036" s="54" t="s">
        <v>1754</v>
      </c>
      <c r="F1036" s="54">
        <v>1</v>
      </c>
      <c r="G1036" s="54" t="s">
        <v>9</v>
      </c>
      <c r="H1036" s="54" t="s">
        <v>2585</v>
      </c>
    </row>
    <row r="1037" spans="1:8" x14ac:dyDescent="0.35">
      <c r="A1037" s="54" t="s">
        <v>857</v>
      </c>
      <c r="B1037" s="54">
        <v>761072</v>
      </c>
      <c r="C1037" s="54" t="s">
        <v>336</v>
      </c>
      <c r="D1037" s="54" t="s">
        <v>858</v>
      </c>
      <c r="E1037" s="54" t="s">
        <v>1733</v>
      </c>
      <c r="F1037" s="54">
        <v>1</v>
      </c>
      <c r="G1037" s="54" t="s">
        <v>9</v>
      </c>
      <c r="H1037" s="54" t="s">
        <v>2585</v>
      </c>
    </row>
    <row r="1038" spans="1:8" x14ac:dyDescent="0.35">
      <c r="A1038" s="54" t="s">
        <v>859</v>
      </c>
      <c r="B1038" s="54">
        <v>6353403</v>
      </c>
      <c r="C1038" s="54" t="s">
        <v>336</v>
      </c>
      <c r="D1038" s="54" t="s">
        <v>853</v>
      </c>
      <c r="E1038" s="54" t="s">
        <v>1756</v>
      </c>
      <c r="F1038" s="54">
        <v>1</v>
      </c>
      <c r="G1038" s="54" t="s">
        <v>9</v>
      </c>
      <c r="H1038" s="54" t="s">
        <v>2585</v>
      </c>
    </row>
    <row r="1039" spans="1:8" x14ac:dyDescent="0.35">
      <c r="A1039" s="54" t="s">
        <v>860</v>
      </c>
      <c r="B1039" s="54">
        <v>760488</v>
      </c>
      <c r="C1039" s="54" t="s">
        <v>336</v>
      </c>
      <c r="D1039" s="54" t="s">
        <v>861</v>
      </c>
      <c r="E1039" s="54" t="s">
        <v>1755</v>
      </c>
      <c r="F1039" s="54">
        <v>1</v>
      </c>
      <c r="G1039" s="54" t="s">
        <v>9</v>
      </c>
      <c r="H1039" s="54" t="s">
        <v>2585</v>
      </c>
    </row>
    <row r="1040" spans="1:8" x14ac:dyDescent="0.35">
      <c r="A1040" s="54" t="s">
        <v>1343</v>
      </c>
      <c r="B1040" s="54" t="s">
        <v>1344</v>
      </c>
      <c r="C1040" s="54" t="s">
        <v>1</v>
      </c>
      <c r="D1040" s="54" t="s">
        <v>2</v>
      </c>
      <c r="E1040" s="54" t="s">
        <v>1297</v>
      </c>
      <c r="F1040" s="54" t="s">
        <v>1345</v>
      </c>
      <c r="G1040" s="54" t="s">
        <v>1346</v>
      </c>
      <c r="H1040" s="54" t="s">
        <v>1347</v>
      </c>
    </row>
    <row r="1041" spans="1:8" x14ac:dyDescent="0.35">
      <c r="A1041" s="54" t="s">
        <v>862</v>
      </c>
      <c r="B1041" s="54">
        <v>760652</v>
      </c>
      <c r="C1041" s="54" t="s">
        <v>336</v>
      </c>
      <c r="D1041" s="54" t="s">
        <v>863</v>
      </c>
      <c r="E1041" s="54" t="s">
        <v>2597</v>
      </c>
      <c r="F1041" s="54">
        <v>1</v>
      </c>
      <c r="G1041" s="54" t="s">
        <v>9</v>
      </c>
      <c r="H1041" s="54" t="s">
        <v>2585</v>
      </c>
    </row>
    <row r="1042" spans="1:8" x14ac:dyDescent="0.35">
      <c r="A1042" s="54" t="s">
        <v>866</v>
      </c>
      <c r="B1042" s="54">
        <v>760603</v>
      </c>
      <c r="C1042" s="54" t="s">
        <v>336</v>
      </c>
      <c r="D1042" s="54" t="s">
        <v>863</v>
      </c>
      <c r="E1042" s="54" t="s">
        <v>1770</v>
      </c>
      <c r="F1042" s="54">
        <v>1</v>
      </c>
      <c r="G1042" s="54" t="s">
        <v>9</v>
      </c>
      <c r="H1042" s="54" t="s">
        <v>2585</v>
      </c>
    </row>
    <row r="1043" spans="1:8" x14ac:dyDescent="0.35">
      <c r="A1043" s="54" t="s">
        <v>867</v>
      </c>
      <c r="B1043" s="54">
        <v>6501225</v>
      </c>
      <c r="C1043" s="54" t="s">
        <v>336</v>
      </c>
      <c r="D1043" s="54" t="s">
        <v>868</v>
      </c>
      <c r="E1043" s="54" t="s">
        <v>1748</v>
      </c>
      <c r="F1043" s="54">
        <v>1</v>
      </c>
      <c r="G1043" s="54" t="s">
        <v>9</v>
      </c>
      <c r="H1043" s="54" t="s">
        <v>2585</v>
      </c>
    </row>
    <row r="1044" spans="1:8" x14ac:dyDescent="0.35">
      <c r="A1044" s="54" t="s">
        <v>869</v>
      </c>
      <c r="B1044" s="54">
        <v>761734</v>
      </c>
      <c r="C1044" s="54" t="s">
        <v>336</v>
      </c>
      <c r="D1044" s="54" t="s">
        <v>853</v>
      </c>
      <c r="E1044" s="54" t="s">
        <v>1747</v>
      </c>
      <c r="F1044" s="54">
        <v>1</v>
      </c>
      <c r="G1044" s="54" t="s">
        <v>9</v>
      </c>
      <c r="H1044" s="54" t="s">
        <v>2585</v>
      </c>
    </row>
    <row r="1045" spans="1:8" x14ac:dyDescent="0.35">
      <c r="A1045" s="54" t="s">
        <v>870</v>
      </c>
      <c r="B1045" s="54">
        <v>2798452</v>
      </c>
      <c r="C1045" s="54" t="s">
        <v>856</v>
      </c>
      <c r="D1045" s="54" t="s">
        <v>853</v>
      </c>
      <c r="E1045" s="54" t="s">
        <v>2598</v>
      </c>
      <c r="F1045" s="54">
        <v>1</v>
      </c>
      <c r="G1045" s="54" t="s">
        <v>9</v>
      </c>
      <c r="H1045" s="54" t="s">
        <v>2585</v>
      </c>
    </row>
    <row r="1046" spans="1:8" x14ac:dyDescent="0.35">
      <c r="A1046" s="54" t="s">
        <v>871</v>
      </c>
      <c r="B1046" s="54">
        <v>778993</v>
      </c>
      <c r="C1046" s="54" t="s">
        <v>336</v>
      </c>
      <c r="D1046" s="54" t="s">
        <v>872</v>
      </c>
      <c r="E1046" s="54" t="s">
        <v>1737</v>
      </c>
      <c r="F1046" s="54">
        <v>1</v>
      </c>
      <c r="G1046" s="54" t="s">
        <v>9</v>
      </c>
      <c r="H1046" s="54" t="s">
        <v>2585</v>
      </c>
    </row>
    <row r="1047" spans="1:8" x14ac:dyDescent="0.35">
      <c r="A1047" s="54" t="s">
        <v>873</v>
      </c>
      <c r="B1047" s="54">
        <v>760769</v>
      </c>
      <c r="C1047" s="54" t="s">
        <v>336</v>
      </c>
      <c r="D1047" s="54" t="s">
        <v>802</v>
      </c>
      <c r="E1047" s="54" t="s">
        <v>1757</v>
      </c>
      <c r="F1047" s="54">
        <v>1</v>
      </c>
      <c r="G1047" s="54" t="s">
        <v>9</v>
      </c>
      <c r="H1047" s="54" t="s">
        <v>2585</v>
      </c>
    </row>
    <row r="1048" spans="1:8" x14ac:dyDescent="0.35">
      <c r="A1048" s="54" t="s">
        <v>781</v>
      </c>
      <c r="B1048" s="54">
        <v>4495438</v>
      </c>
      <c r="C1048" s="54" t="s">
        <v>588</v>
      </c>
      <c r="D1048" s="54" t="s">
        <v>782</v>
      </c>
      <c r="E1048" s="54" t="s">
        <v>2599</v>
      </c>
      <c r="F1048" s="54">
        <v>1</v>
      </c>
      <c r="G1048" s="54" t="s">
        <v>9</v>
      </c>
      <c r="H1048" s="54" t="s">
        <v>2585</v>
      </c>
    </row>
    <row r="1049" spans="1:8" x14ac:dyDescent="0.35">
      <c r="A1049" s="54" t="s">
        <v>604</v>
      </c>
      <c r="B1049" s="54">
        <v>761965</v>
      </c>
      <c r="C1049" s="54" t="s">
        <v>336</v>
      </c>
      <c r="D1049" s="54" t="s">
        <v>605</v>
      </c>
      <c r="E1049" s="54" t="s">
        <v>38</v>
      </c>
      <c r="F1049" s="54">
        <v>1</v>
      </c>
      <c r="G1049" s="54" t="s">
        <v>9</v>
      </c>
      <c r="H1049" s="54" t="s">
        <v>2585</v>
      </c>
    </row>
    <row r="1050" spans="1:8" x14ac:dyDescent="0.35">
      <c r="A1050" s="54" t="s">
        <v>603</v>
      </c>
      <c r="B1050" s="54">
        <v>5369919</v>
      </c>
      <c r="C1050" s="54" t="s">
        <v>336</v>
      </c>
      <c r="D1050" s="54" t="s">
        <v>399</v>
      </c>
      <c r="E1050" s="54" t="s">
        <v>1761</v>
      </c>
      <c r="F1050" s="54">
        <v>1</v>
      </c>
      <c r="G1050" s="54" t="s">
        <v>9</v>
      </c>
      <c r="H1050" s="54" t="s">
        <v>2585</v>
      </c>
    </row>
    <row r="1051" spans="1:8" x14ac:dyDescent="0.35">
      <c r="A1051" s="54" t="s">
        <v>797</v>
      </c>
      <c r="B1051" s="54">
        <v>6501159</v>
      </c>
      <c r="C1051" s="54" t="s">
        <v>336</v>
      </c>
      <c r="D1051" s="54" t="s">
        <v>794</v>
      </c>
      <c r="E1051" s="54" t="s">
        <v>2600</v>
      </c>
      <c r="F1051" s="54">
        <v>1</v>
      </c>
      <c r="G1051" s="54" t="s">
        <v>9</v>
      </c>
      <c r="H1051" s="54" t="s">
        <v>2585</v>
      </c>
    </row>
    <row r="1052" spans="1:8" x14ac:dyDescent="0.35">
      <c r="A1052" s="54" t="s">
        <v>855</v>
      </c>
      <c r="B1052" s="54">
        <v>7709819</v>
      </c>
      <c r="C1052" s="54" t="s">
        <v>856</v>
      </c>
      <c r="D1052" s="54" t="s">
        <v>799</v>
      </c>
      <c r="E1052" s="54" t="s">
        <v>2601</v>
      </c>
      <c r="F1052" s="54">
        <v>1</v>
      </c>
      <c r="G1052" s="54" t="s">
        <v>9</v>
      </c>
      <c r="H1052" s="54" t="s">
        <v>2585</v>
      </c>
    </row>
    <row r="1053" spans="1:8" x14ac:dyDescent="0.35">
      <c r="A1053" s="54"/>
      <c r="B1053" s="54"/>
      <c r="C1053" s="54"/>
      <c r="D1053" s="54"/>
      <c r="E1053" s="54"/>
      <c r="F1053" s="54"/>
      <c r="G1053" s="54"/>
      <c r="H1053" s="54"/>
    </row>
    <row r="1054" spans="1:8" x14ac:dyDescent="0.35">
      <c r="A1054" s="54" t="s">
        <v>1343</v>
      </c>
      <c r="B1054" s="54" t="s">
        <v>1344</v>
      </c>
      <c r="C1054" s="54" t="s">
        <v>1</v>
      </c>
      <c r="D1054" s="54" t="s">
        <v>2</v>
      </c>
      <c r="E1054" s="54" t="s">
        <v>1297</v>
      </c>
      <c r="F1054" s="54" t="s">
        <v>1345</v>
      </c>
      <c r="G1054" s="54" t="s">
        <v>1346</v>
      </c>
      <c r="H1054" s="54" t="s">
        <v>1347</v>
      </c>
    </row>
    <row r="1055" spans="1:8" x14ac:dyDescent="0.35">
      <c r="A1055" s="54" t="s">
        <v>953</v>
      </c>
      <c r="B1055" s="54">
        <v>3619822</v>
      </c>
      <c r="C1055" s="54" t="s">
        <v>954</v>
      </c>
      <c r="D1055" s="54" t="s">
        <v>14</v>
      </c>
      <c r="E1055" s="54" t="s">
        <v>2474</v>
      </c>
      <c r="F1055" s="54">
        <v>1</v>
      </c>
      <c r="G1055" s="54" t="s">
        <v>1294</v>
      </c>
      <c r="H1055" s="54" t="s">
        <v>2602</v>
      </c>
    </row>
    <row r="1056" spans="1:8" x14ac:dyDescent="0.35">
      <c r="A1056" s="54" t="s">
        <v>2603</v>
      </c>
      <c r="B1056" s="54">
        <v>1716984</v>
      </c>
      <c r="C1056" s="54" t="s">
        <v>2604</v>
      </c>
      <c r="D1056" s="54" t="s">
        <v>2002</v>
      </c>
      <c r="E1056" s="54" t="s">
        <v>15</v>
      </c>
      <c r="F1056" s="54">
        <v>1</v>
      </c>
      <c r="G1056" s="54" t="s">
        <v>1294</v>
      </c>
      <c r="H1056" s="54" t="s">
        <v>2602</v>
      </c>
    </row>
    <row r="1057" spans="1:8" x14ac:dyDescent="0.35">
      <c r="A1057" s="54" t="s">
        <v>601</v>
      </c>
      <c r="B1057" s="54">
        <v>8004772</v>
      </c>
      <c r="C1057" s="54" t="s">
        <v>602</v>
      </c>
      <c r="D1057" s="54" t="s">
        <v>116</v>
      </c>
      <c r="E1057" s="54" t="s">
        <v>1390</v>
      </c>
      <c r="F1057" s="54">
        <v>6</v>
      </c>
      <c r="G1057" s="54" t="s">
        <v>1294</v>
      </c>
      <c r="H1057" s="54" t="s">
        <v>2602</v>
      </c>
    </row>
    <row r="1058" spans="1:8" x14ac:dyDescent="0.35">
      <c r="A1058" s="54" t="s">
        <v>604</v>
      </c>
      <c r="B1058" s="54">
        <v>761965</v>
      </c>
      <c r="C1058" s="54" t="s">
        <v>336</v>
      </c>
      <c r="D1058" s="54" t="s">
        <v>605</v>
      </c>
      <c r="E1058" s="54" t="s">
        <v>38</v>
      </c>
      <c r="F1058" s="54">
        <v>1</v>
      </c>
      <c r="G1058" s="54" t="s">
        <v>9</v>
      </c>
      <c r="H1058" s="54" t="s">
        <v>2602</v>
      </c>
    </row>
    <row r="1059" spans="1:8" x14ac:dyDescent="0.35">
      <c r="A1059" s="54" t="s">
        <v>603</v>
      </c>
      <c r="B1059" s="54">
        <v>5369919</v>
      </c>
      <c r="C1059" s="54" t="s">
        <v>336</v>
      </c>
      <c r="D1059" s="54" t="s">
        <v>399</v>
      </c>
      <c r="E1059" s="54" t="s">
        <v>1761</v>
      </c>
      <c r="F1059" s="54">
        <v>1</v>
      </c>
      <c r="G1059" s="54" t="s">
        <v>9</v>
      </c>
      <c r="H1059" s="54" t="s">
        <v>2602</v>
      </c>
    </row>
    <row r="1060" spans="1:8" x14ac:dyDescent="0.35">
      <c r="A1060" s="54" t="s">
        <v>464</v>
      </c>
      <c r="B1060" s="54">
        <v>3332343</v>
      </c>
      <c r="C1060" s="54" t="s">
        <v>23</v>
      </c>
      <c r="D1060" s="54" t="s">
        <v>459</v>
      </c>
      <c r="E1060" s="54" t="s">
        <v>1402</v>
      </c>
      <c r="F1060" s="54">
        <v>1</v>
      </c>
      <c r="G1060" s="54" t="s">
        <v>1294</v>
      </c>
      <c r="H1060" s="54" t="s">
        <v>2602</v>
      </c>
    </row>
    <row r="1061" spans="1:8" x14ac:dyDescent="0.35">
      <c r="A1061" s="54" t="s">
        <v>617</v>
      </c>
      <c r="B1061" s="54">
        <v>7008410</v>
      </c>
      <c r="C1061" s="54" t="s">
        <v>616</v>
      </c>
      <c r="D1061" s="54" t="s">
        <v>618</v>
      </c>
      <c r="E1061" s="54" t="s">
        <v>2605</v>
      </c>
      <c r="F1061" s="54">
        <v>12</v>
      </c>
      <c r="G1061" s="54" t="s">
        <v>1294</v>
      </c>
      <c r="H1061" s="54" t="s">
        <v>2602</v>
      </c>
    </row>
    <row r="1062" spans="1:8" x14ac:dyDescent="0.35">
      <c r="A1062" s="54" t="s">
        <v>615</v>
      </c>
      <c r="B1062" s="54">
        <v>6000525</v>
      </c>
      <c r="C1062" s="54" t="s">
        <v>616</v>
      </c>
      <c r="D1062" s="54" t="s">
        <v>511</v>
      </c>
      <c r="E1062" s="54" t="s">
        <v>1575</v>
      </c>
      <c r="F1062" s="54">
        <v>12</v>
      </c>
      <c r="G1062" s="54" t="s">
        <v>1294</v>
      </c>
      <c r="H1062" s="54" t="s">
        <v>2602</v>
      </c>
    </row>
    <row r="1063" spans="1:8" x14ac:dyDescent="0.35">
      <c r="A1063" s="54" t="s">
        <v>546</v>
      </c>
      <c r="B1063" s="54">
        <v>9520412</v>
      </c>
      <c r="C1063" s="54" t="s">
        <v>547</v>
      </c>
      <c r="D1063" s="54" t="s">
        <v>93</v>
      </c>
      <c r="E1063" s="54" t="s">
        <v>1394</v>
      </c>
      <c r="F1063" s="54">
        <v>1</v>
      </c>
      <c r="G1063" s="54" t="s">
        <v>1294</v>
      </c>
      <c r="H1063" s="54" t="s">
        <v>2602</v>
      </c>
    </row>
    <row r="1064" spans="1:8" x14ac:dyDescent="0.35">
      <c r="A1064" s="54" t="s">
        <v>2606</v>
      </c>
      <c r="B1064" s="54">
        <v>4478087</v>
      </c>
      <c r="C1064" s="54" t="s">
        <v>2130</v>
      </c>
      <c r="D1064" s="54" t="s">
        <v>2158</v>
      </c>
      <c r="E1064" s="54" t="s">
        <v>2607</v>
      </c>
      <c r="F1064" s="54">
        <v>1</v>
      </c>
      <c r="G1064" s="54" t="s">
        <v>1294</v>
      </c>
      <c r="H1064" s="54" t="s">
        <v>2602</v>
      </c>
    </row>
    <row r="1065" spans="1:8" x14ac:dyDescent="0.35">
      <c r="A1065" s="54" t="s">
        <v>888</v>
      </c>
      <c r="B1065" s="54">
        <v>318949</v>
      </c>
      <c r="C1065" s="54" t="s">
        <v>545</v>
      </c>
      <c r="D1065" s="54" t="s">
        <v>459</v>
      </c>
      <c r="E1065" s="54" t="s">
        <v>2608</v>
      </c>
      <c r="F1065" s="54">
        <v>1</v>
      </c>
      <c r="G1065" s="54" t="s">
        <v>1294</v>
      </c>
      <c r="H1065" s="54" t="s">
        <v>2602</v>
      </c>
    </row>
    <row r="1066" spans="1:8" x14ac:dyDescent="0.35">
      <c r="A1066" s="54" t="s">
        <v>566</v>
      </c>
      <c r="B1066" s="54">
        <v>6302301</v>
      </c>
      <c r="C1066" s="54" t="s">
        <v>567</v>
      </c>
      <c r="D1066" s="54" t="s">
        <v>182</v>
      </c>
      <c r="E1066" s="54" t="s">
        <v>2609</v>
      </c>
      <c r="F1066" s="54">
        <v>1</v>
      </c>
      <c r="G1066" s="54" t="s">
        <v>1294</v>
      </c>
      <c r="H1066" s="54" t="s">
        <v>2602</v>
      </c>
    </row>
    <row r="1067" spans="1:8" x14ac:dyDescent="0.35">
      <c r="A1067" s="54" t="s">
        <v>2610</v>
      </c>
      <c r="B1067" s="54">
        <v>9866765</v>
      </c>
      <c r="C1067" s="54" t="s">
        <v>1349</v>
      </c>
      <c r="D1067" s="54" t="s">
        <v>2161</v>
      </c>
      <c r="E1067" s="54" t="s">
        <v>2611</v>
      </c>
      <c r="F1067" s="54">
        <v>4</v>
      </c>
      <c r="G1067" s="54" t="s">
        <v>1294</v>
      </c>
      <c r="H1067" s="54" t="s">
        <v>2602</v>
      </c>
    </row>
    <row r="1068" spans="1:8" x14ac:dyDescent="0.35">
      <c r="A1068" s="54" t="s">
        <v>559</v>
      </c>
      <c r="B1068" s="54">
        <v>761585</v>
      </c>
      <c r="C1068" s="54" t="s">
        <v>336</v>
      </c>
      <c r="D1068" s="54" t="s">
        <v>558</v>
      </c>
      <c r="E1068" s="54" t="s">
        <v>2612</v>
      </c>
      <c r="F1068" s="54">
        <v>1</v>
      </c>
      <c r="G1068" s="54" t="s">
        <v>9</v>
      </c>
      <c r="H1068" s="54" t="s">
        <v>2602</v>
      </c>
    </row>
    <row r="1069" spans="1:8" x14ac:dyDescent="0.35">
      <c r="A1069" s="54" t="s">
        <v>560</v>
      </c>
      <c r="B1069" s="54">
        <v>761635</v>
      </c>
      <c r="C1069" s="54" t="s">
        <v>336</v>
      </c>
      <c r="D1069" s="54" t="s">
        <v>558</v>
      </c>
      <c r="E1069" s="54" t="s">
        <v>1407</v>
      </c>
      <c r="F1069" s="54">
        <v>1</v>
      </c>
      <c r="G1069" s="54" t="s">
        <v>9</v>
      </c>
      <c r="H1069" s="54" t="s">
        <v>2602</v>
      </c>
    </row>
    <row r="1070" spans="1:8" x14ac:dyDescent="0.35">
      <c r="A1070" s="54" t="s">
        <v>568</v>
      </c>
      <c r="B1070" s="54">
        <v>9953555</v>
      </c>
      <c r="C1070" s="54" t="s">
        <v>569</v>
      </c>
      <c r="D1070" s="54" t="s">
        <v>459</v>
      </c>
      <c r="E1070" s="54" t="s">
        <v>1426</v>
      </c>
      <c r="F1070" s="54">
        <v>1</v>
      </c>
      <c r="G1070" s="54" t="s">
        <v>1294</v>
      </c>
      <c r="H1070" s="54" t="s">
        <v>2602</v>
      </c>
    </row>
    <row r="1071" spans="1:8" x14ac:dyDescent="0.35">
      <c r="A1071" s="54" t="s">
        <v>570</v>
      </c>
      <c r="B1071" s="54">
        <v>3005600</v>
      </c>
      <c r="C1071" s="54" t="s">
        <v>571</v>
      </c>
      <c r="D1071" s="54" t="s">
        <v>459</v>
      </c>
      <c r="E1071" s="54" t="s">
        <v>1404</v>
      </c>
      <c r="F1071" s="54">
        <v>1</v>
      </c>
      <c r="G1071" s="54" t="s">
        <v>1294</v>
      </c>
      <c r="H1071" s="54" t="s">
        <v>2602</v>
      </c>
    </row>
    <row r="1072" spans="1:8" x14ac:dyDescent="0.35">
      <c r="A1072" s="54" t="s">
        <v>2613</v>
      </c>
      <c r="B1072" s="54">
        <v>1263755</v>
      </c>
      <c r="C1072" s="54" t="s">
        <v>571</v>
      </c>
      <c r="D1072" s="54" t="s">
        <v>459</v>
      </c>
      <c r="E1072" s="54" t="s">
        <v>2614</v>
      </c>
      <c r="F1072" s="54">
        <v>1</v>
      </c>
      <c r="G1072" s="54" t="s">
        <v>1294</v>
      </c>
      <c r="H1072" s="54" t="s">
        <v>2602</v>
      </c>
    </row>
    <row r="1073" spans="1:8" x14ac:dyDescent="0.35">
      <c r="A1073" s="54" t="s">
        <v>2133</v>
      </c>
      <c r="B1073" s="54">
        <v>5328257</v>
      </c>
      <c r="C1073" s="54" t="s">
        <v>1411</v>
      </c>
      <c r="D1073" s="54" t="s">
        <v>2131</v>
      </c>
      <c r="E1073" s="54" t="s">
        <v>2134</v>
      </c>
      <c r="F1073" s="54">
        <v>1</v>
      </c>
      <c r="G1073" s="54" t="s">
        <v>1294</v>
      </c>
      <c r="H1073" s="54" t="s">
        <v>2602</v>
      </c>
    </row>
    <row r="1074" spans="1:8" x14ac:dyDescent="0.35">
      <c r="A1074" s="54" t="s">
        <v>555</v>
      </c>
      <c r="B1074" s="54">
        <v>761361</v>
      </c>
      <c r="C1074" s="54" t="s">
        <v>336</v>
      </c>
      <c r="D1074" s="54" t="s">
        <v>556</v>
      </c>
      <c r="E1074" s="54" t="s">
        <v>1388</v>
      </c>
      <c r="F1074" s="54">
        <v>1</v>
      </c>
      <c r="G1074" s="54" t="s">
        <v>9</v>
      </c>
      <c r="H1074" s="54" t="s">
        <v>2602</v>
      </c>
    </row>
    <row r="1075" spans="1:8" x14ac:dyDescent="0.35">
      <c r="A1075" s="54" t="s">
        <v>557</v>
      </c>
      <c r="B1075" s="54">
        <v>761551</v>
      </c>
      <c r="C1075" s="54" t="s">
        <v>336</v>
      </c>
      <c r="D1075" s="54" t="s">
        <v>558</v>
      </c>
      <c r="E1075" s="54" t="s">
        <v>1389</v>
      </c>
      <c r="F1075" s="54">
        <v>1</v>
      </c>
      <c r="G1075" s="54" t="s">
        <v>9</v>
      </c>
      <c r="H1075" s="54" t="s">
        <v>2602</v>
      </c>
    </row>
    <row r="1076" spans="1:8" x14ac:dyDescent="0.35">
      <c r="A1076" s="54" t="s">
        <v>2190</v>
      </c>
      <c r="B1076" s="54">
        <v>6969661</v>
      </c>
      <c r="C1076" s="54" t="s">
        <v>1411</v>
      </c>
      <c r="D1076" s="54" t="s">
        <v>2183</v>
      </c>
      <c r="E1076" s="54" t="s">
        <v>2191</v>
      </c>
      <c r="F1076" s="54">
        <v>10</v>
      </c>
      <c r="G1076" s="54" t="s">
        <v>1294</v>
      </c>
      <c r="H1076" s="54" t="s">
        <v>2602</v>
      </c>
    </row>
    <row r="1077" spans="1:8" x14ac:dyDescent="0.35">
      <c r="A1077" s="54" t="s">
        <v>2192</v>
      </c>
      <c r="B1077" s="54">
        <v>6969703</v>
      </c>
      <c r="C1077" s="54" t="s">
        <v>1411</v>
      </c>
      <c r="D1077" s="54" t="s">
        <v>2183</v>
      </c>
      <c r="E1077" s="54" t="s">
        <v>2193</v>
      </c>
      <c r="F1077" s="54">
        <v>10</v>
      </c>
      <c r="G1077" s="54" t="s">
        <v>1294</v>
      </c>
      <c r="H1077" s="54" t="s">
        <v>2602</v>
      </c>
    </row>
    <row r="1078" spans="1:8" x14ac:dyDescent="0.35">
      <c r="A1078" s="54" t="s">
        <v>2194</v>
      </c>
      <c r="B1078" s="54">
        <v>6969729</v>
      </c>
      <c r="C1078" s="54" t="s">
        <v>1411</v>
      </c>
      <c r="D1078" s="54" t="s">
        <v>2183</v>
      </c>
      <c r="E1078" s="54" t="s">
        <v>2193</v>
      </c>
      <c r="F1078" s="54">
        <v>10</v>
      </c>
      <c r="G1078" s="54" t="s">
        <v>1294</v>
      </c>
      <c r="H1078" s="54" t="s">
        <v>2602</v>
      </c>
    </row>
    <row r="1079" spans="1:8" x14ac:dyDescent="0.35">
      <c r="A1079" s="54" t="s">
        <v>2615</v>
      </c>
      <c r="B1079" s="54">
        <v>5595574</v>
      </c>
      <c r="C1079" s="54" t="s">
        <v>2188</v>
      </c>
      <c r="D1079" s="54" t="s">
        <v>2183</v>
      </c>
      <c r="E1079" s="54" t="s">
        <v>2616</v>
      </c>
      <c r="F1079" s="54">
        <v>10</v>
      </c>
      <c r="G1079" s="54" t="s">
        <v>1294</v>
      </c>
      <c r="H1079" s="54" t="s">
        <v>2602</v>
      </c>
    </row>
    <row r="1080" spans="1:8" x14ac:dyDescent="0.35">
      <c r="A1080" s="54" t="s">
        <v>2195</v>
      </c>
      <c r="B1080" s="54">
        <v>6969752</v>
      </c>
      <c r="C1080" s="54" t="s">
        <v>1411</v>
      </c>
      <c r="D1080" s="54" t="s">
        <v>2183</v>
      </c>
      <c r="E1080" s="54" t="s">
        <v>2196</v>
      </c>
      <c r="F1080" s="54">
        <v>10</v>
      </c>
      <c r="G1080" s="54" t="s">
        <v>1294</v>
      </c>
      <c r="H1080" s="54" t="s">
        <v>2602</v>
      </c>
    </row>
    <row r="1081" spans="1:8" x14ac:dyDescent="0.35">
      <c r="A1081" s="54" t="s">
        <v>874</v>
      </c>
      <c r="B1081" s="54">
        <v>3737640</v>
      </c>
      <c r="C1081" s="54" t="s">
        <v>336</v>
      </c>
      <c r="D1081" s="54" t="s">
        <v>116</v>
      </c>
      <c r="E1081" s="54" t="s">
        <v>1397</v>
      </c>
      <c r="F1081" s="54">
        <v>6</v>
      </c>
      <c r="G1081" s="54" t="s">
        <v>1294</v>
      </c>
      <c r="H1081" s="54" t="s">
        <v>2602</v>
      </c>
    </row>
    <row r="1082" spans="1:8" x14ac:dyDescent="0.35">
      <c r="A1082" s="54" t="s">
        <v>889</v>
      </c>
      <c r="B1082" s="54">
        <v>5472247</v>
      </c>
      <c r="C1082" s="54" t="s">
        <v>890</v>
      </c>
      <c r="D1082" s="54" t="s">
        <v>177</v>
      </c>
      <c r="E1082" s="54" t="s">
        <v>15</v>
      </c>
      <c r="F1082" s="54">
        <v>12</v>
      </c>
      <c r="G1082" s="54" t="s">
        <v>1294</v>
      </c>
      <c r="H1082" s="54" t="s">
        <v>2602</v>
      </c>
    </row>
    <row r="1083" spans="1:8" x14ac:dyDescent="0.35">
      <c r="A1083" s="54" t="s">
        <v>2617</v>
      </c>
      <c r="B1083" s="54">
        <v>9454633</v>
      </c>
      <c r="C1083" s="54" t="s">
        <v>336</v>
      </c>
      <c r="D1083" s="54" t="s">
        <v>116</v>
      </c>
      <c r="E1083" s="54" t="s">
        <v>1564</v>
      </c>
      <c r="F1083" s="54">
        <v>6</v>
      </c>
      <c r="G1083" s="54" t="s">
        <v>1294</v>
      </c>
      <c r="H1083" s="54" t="s">
        <v>2602</v>
      </c>
    </row>
    <row r="1084" spans="1:8" x14ac:dyDescent="0.35">
      <c r="A1084" s="54" t="s">
        <v>657</v>
      </c>
      <c r="B1084" s="54">
        <v>1333970</v>
      </c>
      <c r="C1084" s="54" t="s">
        <v>79</v>
      </c>
      <c r="D1084" s="54" t="s">
        <v>161</v>
      </c>
      <c r="E1084" s="54" t="s">
        <v>1687</v>
      </c>
      <c r="F1084" s="54">
        <v>4</v>
      </c>
      <c r="G1084" s="54" t="s">
        <v>1294</v>
      </c>
      <c r="H1084" s="54" t="s">
        <v>2602</v>
      </c>
    </row>
    <row r="1085" spans="1:8" x14ac:dyDescent="0.35">
      <c r="A1085" s="54" t="s">
        <v>658</v>
      </c>
      <c r="B1085" s="54">
        <v>1491896</v>
      </c>
      <c r="C1085" s="54" t="s">
        <v>79</v>
      </c>
      <c r="D1085" s="54" t="s">
        <v>659</v>
      </c>
      <c r="E1085" s="54" t="s">
        <v>1688</v>
      </c>
      <c r="F1085" s="54">
        <v>4</v>
      </c>
      <c r="G1085" s="54" t="s">
        <v>1294</v>
      </c>
      <c r="H1085" s="54" t="s">
        <v>2602</v>
      </c>
    </row>
    <row r="1086" spans="1:8" x14ac:dyDescent="0.35">
      <c r="A1086" s="54" t="s">
        <v>660</v>
      </c>
      <c r="B1086" s="54">
        <v>2328813</v>
      </c>
      <c r="C1086" s="54" t="s">
        <v>336</v>
      </c>
      <c r="D1086" s="54" t="s">
        <v>661</v>
      </c>
      <c r="E1086" s="54" t="s">
        <v>1727</v>
      </c>
      <c r="F1086" s="54">
        <v>6</v>
      </c>
      <c r="G1086" s="54" t="s">
        <v>1294</v>
      </c>
      <c r="H1086" s="54" t="s">
        <v>2602</v>
      </c>
    </row>
    <row r="1087" spans="1:8" x14ac:dyDescent="0.35">
      <c r="A1087" s="54" t="s">
        <v>662</v>
      </c>
      <c r="B1087" s="54">
        <v>3092806</v>
      </c>
      <c r="C1087" s="54" t="s">
        <v>663</v>
      </c>
      <c r="D1087" s="54" t="s">
        <v>161</v>
      </c>
      <c r="E1087" s="54" t="s">
        <v>1689</v>
      </c>
      <c r="F1087" s="54">
        <v>4</v>
      </c>
      <c r="G1087" s="54" t="s">
        <v>1294</v>
      </c>
      <c r="H1087" s="54" t="s">
        <v>2602</v>
      </c>
    </row>
    <row r="1088" spans="1:8" x14ac:dyDescent="0.35">
      <c r="A1088" s="54" t="s">
        <v>654</v>
      </c>
      <c r="B1088" s="54">
        <v>8349474</v>
      </c>
      <c r="C1088" s="54" t="s">
        <v>336</v>
      </c>
      <c r="D1088" s="54" t="s">
        <v>543</v>
      </c>
      <c r="E1088" s="54" t="s">
        <v>1422</v>
      </c>
      <c r="F1088" s="54">
        <v>1</v>
      </c>
      <c r="G1088" s="54" t="s">
        <v>1294</v>
      </c>
      <c r="H1088" s="54" t="s">
        <v>2602</v>
      </c>
    </row>
    <row r="1089" spans="1:8" x14ac:dyDescent="0.35">
      <c r="A1089" s="54" t="s">
        <v>707</v>
      </c>
      <c r="B1089" s="54">
        <v>5348222</v>
      </c>
      <c r="C1089" s="54" t="s">
        <v>708</v>
      </c>
      <c r="D1089" s="54" t="s">
        <v>93</v>
      </c>
      <c r="E1089" s="54" t="s">
        <v>1788</v>
      </c>
      <c r="F1089" s="54">
        <v>1</v>
      </c>
      <c r="G1089" s="54" t="s">
        <v>1294</v>
      </c>
      <c r="H1089" s="54" t="s">
        <v>2602</v>
      </c>
    </row>
    <row r="1090" spans="1:8" x14ac:dyDescent="0.35">
      <c r="A1090" s="54" t="s">
        <v>712</v>
      </c>
      <c r="B1090" s="54">
        <v>2809291</v>
      </c>
      <c r="C1090" s="54" t="s">
        <v>336</v>
      </c>
      <c r="D1090" s="54" t="s">
        <v>182</v>
      </c>
      <c r="E1090" s="54" t="s">
        <v>1786</v>
      </c>
      <c r="F1090" s="54">
        <v>1</v>
      </c>
      <c r="G1090" s="54" t="s">
        <v>1294</v>
      </c>
      <c r="H1090" s="54" t="s">
        <v>2602</v>
      </c>
    </row>
    <row r="1091" spans="1:8" x14ac:dyDescent="0.35">
      <c r="A1091" s="54" t="s">
        <v>713</v>
      </c>
      <c r="B1091" s="54">
        <v>3303500</v>
      </c>
      <c r="C1091" s="54" t="s">
        <v>714</v>
      </c>
      <c r="D1091" s="54" t="s">
        <v>182</v>
      </c>
      <c r="E1091" s="54" t="s">
        <v>1787</v>
      </c>
      <c r="F1091" s="54">
        <v>1</v>
      </c>
      <c r="G1091" s="54" t="s">
        <v>1294</v>
      </c>
      <c r="H1091" s="54" t="s">
        <v>2602</v>
      </c>
    </row>
    <row r="1092" spans="1:8" x14ac:dyDescent="0.35">
      <c r="A1092" s="54" t="s">
        <v>743</v>
      </c>
      <c r="B1092" s="54">
        <v>7111693</v>
      </c>
      <c r="C1092" s="54" t="s">
        <v>741</v>
      </c>
      <c r="D1092" s="54" t="s">
        <v>511</v>
      </c>
      <c r="E1092" s="54" t="s">
        <v>1838</v>
      </c>
      <c r="F1092" s="54">
        <v>12</v>
      </c>
      <c r="G1092" s="54" t="s">
        <v>1294</v>
      </c>
      <c r="H1092" s="54" t="s">
        <v>2602</v>
      </c>
    </row>
    <row r="1093" spans="1:8" x14ac:dyDescent="0.35">
      <c r="A1093" s="54" t="s">
        <v>755</v>
      </c>
      <c r="B1093" s="54">
        <v>8013625</v>
      </c>
      <c r="C1093" s="54" t="s">
        <v>756</v>
      </c>
      <c r="D1093" s="54" t="s">
        <v>161</v>
      </c>
      <c r="E1093" s="54" t="s">
        <v>1685</v>
      </c>
      <c r="F1093" s="54">
        <v>4</v>
      </c>
      <c r="G1093" s="54" t="s">
        <v>1294</v>
      </c>
      <c r="H1093" s="54" t="s">
        <v>2602</v>
      </c>
    </row>
    <row r="1094" spans="1:8" x14ac:dyDescent="0.35">
      <c r="A1094" s="54" t="s">
        <v>762</v>
      </c>
      <c r="B1094" s="54">
        <v>8002164</v>
      </c>
      <c r="C1094" s="54" t="s">
        <v>567</v>
      </c>
      <c r="D1094" s="54" t="s">
        <v>161</v>
      </c>
      <c r="E1094" s="54" t="s">
        <v>1690</v>
      </c>
      <c r="F1094" s="54">
        <v>4</v>
      </c>
      <c r="G1094" s="54" t="s">
        <v>1294</v>
      </c>
      <c r="H1094" s="54" t="s">
        <v>2602</v>
      </c>
    </row>
    <row r="1095" spans="1:8" x14ac:dyDescent="0.35">
      <c r="A1095" s="54" t="s">
        <v>769</v>
      </c>
      <c r="B1095" s="54">
        <v>3636982</v>
      </c>
      <c r="C1095" s="54" t="s">
        <v>336</v>
      </c>
      <c r="D1095" s="54" t="s">
        <v>161</v>
      </c>
      <c r="E1095" s="54" t="s">
        <v>2618</v>
      </c>
      <c r="F1095" s="54">
        <v>4</v>
      </c>
      <c r="G1095" s="54" t="s">
        <v>1294</v>
      </c>
      <c r="H1095" s="54" t="s">
        <v>2602</v>
      </c>
    </row>
    <row r="1096" spans="1:8" x14ac:dyDescent="0.35">
      <c r="A1096" s="54" t="s">
        <v>666</v>
      </c>
      <c r="B1096" s="54">
        <v>3327053</v>
      </c>
      <c r="C1096" s="54" t="s">
        <v>276</v>
      </c>
      <c r="D1096" s="54" t="s">
        <v>667</v>
      </c>
      <c r="E1096" s="54" t="s">
        <v>1431</v>
      </c>
      <c r="F1096" s="54">
        <v>1</v>
      </c>
      <c r="G1096" s="54" t="s">
        <v>1294</v>
      </c>
      <c r="H1096" s="54" t="s">
        <v>2602</v>
      </c>
    </row>
    <row r="1097" spans="1:8" x14ac:dyDescent="0.35">
      <c r="A1097" s="54" t="s">
        <v>806</v>
      </c>
      <c r="B1097" s="54">
        <v>6791776</v>
      </c>
      <c r="C1097" s="54" t="s">
        <v>588</v>
      </c>
      <c r="D1097" s="54" t="s">
        <v>807</v>
      </c>
      <c r="E1097" s="54" t="s">
        <v>2589</v>
      </c>
      <c r="F1097" s="54">
        <v>2</v>
      </c>
      <c r="G1097" s="54" t="s">
        <v>1294</v>
      </c>
      <c r="H1097" s="54" t="s">
        <v>2602</v>
      </c>
    </row>
    <row r="1098" spans="1:8" x14ac:dyDescent="0.35">
      <c r="A1098" s="54" t="s">
        <v>826</v>
      </c>
      <c r="B1098" s="54">
        <v>760207</v>
      </c>
      <c r="C1098" s="54" t="s">
        <v>336</v>
      </c>
      <c r="D1098" s="54" t="s">
        <v>600</v>
      </c>
      <c r="E1098" s="54" t="s">
        <v>2593</v>
      </c>
      <c r="F1098" s="54">
        <v>1</v>
      </c>
      <c r="G1098" s="54" t="s">
        <v>9</v>
      </c>
      <c r="H1098" s="54" t="s">
        <v>2602</v>
      </c>
    </row>
    <row r="1099" spans="1:8" x14ac:dyDescent="0.35">
      <c r="A1099" s="54" t="s">
        <v>882</v>
      </c>
      <c r="B1099" s="54">
        <v>8383283</v>
      </c>
      <c r="C1099" s="54" t="s">
        <v>336</v>
      </c>
      <c r="D1099" s="54" t="s">
        <v>459</v>
      </c>
      <c r="E1099" s="54" t="s">
        <v>1403</v>
      </c>
      <c r="F1099" s="54">
        <v>1</v>
      </c>
      <c r="G1099" s="54" t="s">
        <v>1294</v>
      </c>
      <c r="H1099" s="54" t="s">
        <v>2602</v>
      </c>
    </row>
    <row r="1100" spans="1:8" x14ac:dyDescent="0.35">
      <c r="A1100" s="54" t="s">
        <v>892</v>
      </c>
      <c r="B1100" s="54">
        <v>8348369</v>
      </c>
      <c r="C1100" s="54" t="s">
        <v>893</v>
      </c>
      <c r="D1100" s="54" t="s">
        <v>894</v>
      </c>
      <c r="E1100" s="54" t="s">
        <v>1692</v>
      </c>
      <c r="F1100" s="54">
        <v>2</v>
      </c>
      <c r="G1100" s="54" t="s">
        <v>1294</v>
      </c>
      <c r="H1100" s="54" t="s">
        <v>2602</v>
      </c>
    </row>
    <row r="1101" spans="1:8" x14ac:dyDescent="0.35">
      <c r="A1101" s="54" t="s">
        <v>1343</v>
      </c>
      <c r="B1101" s="54" t="s">
        <v>1344</v>
      </c>
      <c r="C1101" s="54" t="s">
        <v>1</v>
      </c>
      <c r="D1101" s="54" t="s">
        <v>2</v>
      </c>
      <c r="E1101" s="54" t="s">
        <v>1297</v>
      </c>
      <c r="F1101" s="54" t="s">
        <v>1345</v>
      </c>
      <c r="G1101" s="54" t="s">
        <v>1346</v>
      </c>
      <c r="H1101" s="54" t="s">
        <v>1347</v>
      </c>
    </row>
    <row r="1102" spans="1:8" x14ac:dyDescent="0.35">
      <c r="A1102" s="54" t="s">
        <v>895</v>
      </c>
      <c r="B1102" s="54">
        <v>3179454</v>
      </c>
      <c r="C1102" s="54" t="s">
        <v>497</v>
      </c>
      <c r="D1102" s="54" t="s">
        <v>894</v>
      </c>
      <c r="E1102" s="54" t="s">
        <v>1693</v>
      </c>
      <c r="F1102" s="54">
        <v>2</v>
      </c>
      <c r="G1102" s="54" t="s">
        <v>1294</v>
      </c>
      <c r="H1102" s="54" t="s">
        <v>2602</v>
      </c>
    </row>
    <row r="1103" spans="1:8" x14ac:dyDescent="0.35">
      <c r="A1103" s="54" t="s">
        <v>896</v>
      </c>
      <c r="B1103" s="54">
        <v>4336327</v>
      </c>
      <c r="C1103" s="54" t="s">
        <v>510</v>
      </c>
      <c r="D1103" s="54" t="s">
        <v>894</v>
      </c>
      <c r="E1103" s="54" t="s">
        <v>1694</v>
      </c>
      <c r="F1103" s="54">
        <v>2</v>
      </c>
      <c r="G1103" s="54" t="s">
        <v>1294</v>
      </c>
      <c r="H1103" s="54" t="s">
        <v>2602</v>
      </c>
    </row>
    <row r="1104" spans="1:8" x14ac:dyDescent="0.35">
      <c r="A1104" s="54" t="s">
        <v>2619</v>
      </c>
      <c r="B1104" s="54">
        <v>4328332</v>
      </c>
      <c r="C1104" s="54" t="s">
        <v>336</v>
      </c>
      <c r="D1104" s="54" t="s">
        <v>161</v>
      </c>
      <c r="E1104" s="54" t="s">
        <v>2620</v>
      </c>
      <c r="F1104" s="54">
        <v>4</v>
      </c>
      <c r="G1104" s="54" t="s">
        <v>1294</v>
      </c>
      <c r="H1104" s="54" t="s">
        <v>2602</v>
      </c>
    </row>
    <row r="1105" spans="1:8" x14ac:dyDescent="0.35">
      <c r="A1105" s="54" t="s">
        <v>2621</v>
      </c>
      <c r="B1105" s="54">
        <v>4063616</v>
      </c>
      <c r="C1105" s="54" t="s">
        <v>724</v>
      </c>
      <c r="D1105" s="54" t="s">
        <v>2622</v>
      </c>
      <c r="E1105" s="54" t="s">
        <v>2623</v>
      </c>
      <c r="F1105" s="54">
        <v>1</v>
      </c>
      <c r="G1105" s="54" t="s">
        <v>1294</v>
      </c>
      <c r="H1105" s="54" t="s">
        <v>2602</v>
      </c>
    </row>
    <row r="1106" spans="1:8" x14ac:dyDescent="0.35">
      <c r="A1106" s="54" t="s">
        <v>897</v>
      </c>
      <c r="B1106" s="54">
        <v>1328335</v>
      </c>
      <c r="C1106" s="54" t="s">
        <v>336</v>
      </c>
      <c r="D1106" s="54" t="s">
        <v>161</v>
      </c>
      <c r="E1106" s="54" t="s">
        <v>1698</v>
      </c>
      <c r="F1106" s="54">
        <v>6</v>
      </c>
      <c r="G1106" s="54" t="s">
        <v>1294</v>
      </c>
      <c r="H1106" s="54" t="s">
        <v>2602</v>
      </c>
    </row>
    <row r="1107" spans="1:8" x14ac:dyDescent="0.35">
      <c r="A1107" s="54" t="s">
        <v>903</v>
      </c>
      <c r="B1107" s="54">
        <v>4011284</v>
      </c>
      <c r="C1107" s="54" t="s">
        <v>904</v>
      </c>
      <c r="D1107" s="54" t="s">
        <v>161</v>
      </c>
      <c r="E1107" s="54" t="s">
        <v>1700</v>
      </c>
      <c r="F1107" s="54">
        <v>4</v>
      </c>
      <c r="G1107" s="54" t="s">
        <v>1294</v>
      </c>
      <c r="H1107" s="54" t="s">
        <v>2602</v>
      </c>
    </row>
    <row r="1108" spans="1:8" x14ac:dyDescent="0.35">
      <c r="A1108" s="54" t="s">
        <v>2103</v>
      </c>
      <c r="B1108" s="54">
        <v>1575794</v>
      </c>
      <c r="C1108" s="54" t="s">
        <v>2104</v>
      </c>
      <c r="D1108" s="54" t="s">
        <v>2105</v>
      </c>
      <c r="E1108" s="54" t="s">
        <v>2106</v>
      </c>
      <c r="F1108" s="54">
        <v>5</v>
      </c>
      <c r="G1108" s="54" t="s">
        <v>1294</v>
      </c>
      <c r="H1108" s="54" t="s">
        <v>2602</v>
      </c>
    </row>
    <row r="1109" spans="1:8" x14ac:dyDescent="0.35">
      <c r="A1109" s="54" t="s">
        <v>2624</v>
      </c>
      <c r="B1109" s="54">
        <v>3328259</v>
      </c>
      <c r="C1109" s="54" t="s">
        <v>1411</v>
      </c>
      <c r="D1109" s="54" t="s">
        <v>2625</v>
      </c>
      <c r="E1109" s="54" t="s">
        <v>2626</v>
      </c>
      <c r="F1109" s="54">
        <v>6</v>
      </c>
      <c r="G1109" s="54" t="s">
        <v>1294</v>
      </c>
      <c r="H1109" s="54" t="s">
        <v>2602</v>
      </c>
    </row>
    <row r="1110" spans="1:8" x14ac:dyDescent="0.35">
      <c r="A1110" s="54" t="s">
        <v>2627</v>
      </c>
      <c r="B1110" s="54">
        <v>3022647</v>
      </c>
      <c r="C1110" s="54" t="s">
        <v>2628</v>
      </c>
      <c r="D1110" s="54" t="s">
        <v>608</v>
      </c>
      <c r="E1110" s="54" t="s">
        <v>2629</v>
      </c>
      <c r="F1110" s="54">
        <v>20</v>
      </c>
      <c r="G1110" s="54" t="s">
        <v>1294</v>
      </c>
      <c r="H1110" s="54" t="s">
        <v>2602</v>
      </c>
    </row>
    <row r="1111" spans="1:8" x14ac:dyDescent="0.35">
      <c r="A1111" s="54" t="s">
        <v>2630</v>
      </c>
      <c r="B1111" s="54">
        <v>7821424</v>
      </c>
      <c r="C1111" s="54" t="s">
        <v>1411</v>
      </c>
      <c r="D1111" s="54" t="s">
        <v>2161</v>
      </c>
      <c r="E1111" s="54" t="s">
        <v>2162</v>
      </c>
      <c r="F1111" s="54">
        <v>4</v>
      </c>
      <c r="G1111" s="54" t="s">
        <v>1294</v>
      </c>
      <c r="H1111" s="54" t="s">
        <v>2602</v>
      </c>
    </row>
    <row r="1112" spans="1:8" x14ac:dyDescent="0.35">
      <c r="A1112" s="54" t="s">
        <v>779</v>
      </c>
      <c r="B1112" s="54">
        <v>5047915</v>
      </c>
      <c r="C1112" s="54" t="s">
        <v>780</v>
      </c>
      <c r="D1112" s="54" t="s">
        <v>343</v>
      </c>
      <c r="E1112" s="54" t="s">
        <v>2631</v>
      </c>
      <c r="F1112" s="54">
        <v>1</v>
      </c>
      <c r="G1112" s="54" t="s">
        <v>1294</v>
      </c>
      <c r="H1112" s="54" t="s">
        <v>2602</v>
      </c>
    </row>
    <row r="1113" spans="1:8" x14ac:dyDescent="0.35">
      <c r="A1113" s="54" t="s">
        <v>898</v>
      </c>
      <c r="B1113" s="54">
        <v>1051176</v>
      </c>
      <c r="C1113" s="54" t="s">
        <v>899</v>
      </c>
      <c r="D1113" s="54" t="s">
        <v>161</v>
      </c>
      <c r="E1113" s="54" t="s">
        <v>1695</v>
      </c>
      <c r="F1113" s="54">
        <v>4</v>
      </c>
      <c r="G1113" s="54" t="s">
        <v>1294</v>
      </c>
      <c r="H1113" s="54" t="s">
        <v>2602</v>
      </c>
    </row>
    <row r="1114" spans="1:8" x14ac:dyDescent="0.35">
      <c r="A1114" s="54" t="s">
        <v>905</v>
      </c>
      <c r="B1114" s="54">
        <v>2068781</v>
      </c>
      <c r="C1114" s="54" t="s">
        <v>904</v>
      </c>
      <c r="D1114" s="54" t="s">
        <v>161</v>
      </c>
      <c r="E1114" s="54" t="s">
        <v>1696</v>
      </c>
      <c r="F1114" s="54">
        <v>4</v>
      </c>
      <c r="G1114" s="54" t="s">
        <v>1294</v>
      </c>
      <c r="H1114" s="54" t="s">
        <v>2602</v>
      </c>
    </row>
    <row r="1115" spans="1:8" x14ac:dyDescent="0.35">
      <c r="A1115" s="54" t="s">
        <v>573</v>
      </c>
      <c r="B1115" s="54">
        <v>3079258</v>
      </c>
      <c r="C1115" s="54" t="s">
        <v>571</v>
      </c>
      <c r="D1115" s="54" t="s">
        <v>459</v>
      </c>
      <c r="E1115" s="54" t="s">
        <v>1428</v>
      </c>
      <c r="F1115" s="54">
        <v>1</v>
      </c>
      <c r="G1115" s="54" t="s">
        <v>1294</v>
      </c>
      <c r="H1115" s="54" t="s">
        <v>2602</v>
      </c>
    </row>
    <row r="1116" spans="1:8" x14ac:dyDescent="0.35">
      <c r="A1116" s="54" t="s">
        <v>785</v>
      </c>
      <c r="B1116" s="54">
        <v>7518079</v>
      </c>
      <c r="C1116" s="54" t="s">
        <v>786</v>
      </c>
      <c r="D1116" s="54" t="s">
        <v>787</v>
      </c>
      <c r="E1116" s="54" t="s">
        <v>1726</v>
      </c>
      <c r="F1116" s="54">
        <v>12</v>
      </c>
      <c r="G1116" s="54" t="s">
        <v>1294</v>
      </c>
      <c r="H1116" s="54" t="s">
        <v>2602</v>
      </c>
    </row>
    <row r="1117" spans="1:8" x14ac:dyDescent="0.35">
      <c r="A1117" s="54" t="s">
        <v>783</v>
      </c>
      <c r="B1117" s="54">
        <v>2952711</v>
      </c>
      <c r="C1117" s="54" t="s">
        <v>784</v>
      </c>
      <c r="D1117" s="54" t="s">
        <v>182</v>
      </c>
      <c r="E1117" s="54" t="s">
        <v>1753</v>
      </c>
      <c r="F1117" s="54">
        <v>1</v>
      </c>
      <c r="G1117" s="54" t="s">
        <v>1294</v>
      </c>
      <c r="H1117" s="54" t="s">
        <v>2602</v>
      </c>
    </row>
    <row r="1118" spans="1:8" x14ac:dyDescent="0.35">
      <c r="A1118" s="54" t="s">
        <v>1410</v>
      </c>
      <c r="B1118" s="54">
        <v>3235040</v>
      </c>
      <c r="C1118" s="54" t="s">
        <v>1411</v>
      </c>
      <c r="D1118" s="54" t="s">
        <v>1383</v>
      </c>
      <c r="E1118" s="54" t="s">
        <v>1412</v>
      </c>
      <c r="F1118" s="54">
        <v>1</v>
      </c>
      <c r="G1118" s="54" t="s">
        <v>1294</v>
      </c>
      <c r="H1118" s="54" t="s">
        <v>2602</v>
      </c>
    </row>
    <row r="1119" spans="1:8" x14ac:dyDescent="0.35">
      <c r="A1119" s="54" t="s">
        <v>2187</v>
      </c>
      <c r="B1119" s="54">
        <v>2966521</v>
      </c>
      <c r="C1119" s="54" t="s">
        <v>2188</v>
      </c>
      <c r="D1119" s="54" t="s">
        <v>2183</v>
      </c>
      <c r="E1119" s="54" t="s">
        <v>2189</v>
      </c>
      <c r="F1119" s="54">
        <v>1</v>
      </c>
      <c r="G1119" s="54" t="s">
        <v>1294</v>
      </c>
      <c r="H1119" s="54" t="s">
        <v>2602</v>
      </c>
    </row>
    <row r="1120" spans="1:8" x14ac:dyDescent="0.35">
      <c r="A1120" s="54" t="s">
        <v>777</v>
      </c>
      <c r="B1120" s="54">
        <v>2743276</v>
      </c>
      <c r="C1120" s="54" t="s">
        <v>778</v>
      </c>
      <c r="D1120" s="54" t="s">
        <v>459</v>
      </c>
      <c r="E1120" s="54" t="s">
        <v>38</v>
      </c>
      <c r="F1120" s="54">
        <v>1</v>
      </c>
      <c r="G1120" s="54" t="s">
        <v>1294</v>
      </c>
      <c r="H1120" s="54" t="s">
        <v>2602</v>
      </c>
    </row>
    <row r="1121" spans="1:8" x14ac:dyDescent="0.35">
      <c r="A1121" s="54" t="s">
        <v>775</v>
      </c>
      <c r="B1121" s="54">
        <v>2673671</v>
      </c>
      <c r="C1121" s="54" t="s">
        <v>776</v>
      </c>
      <c r="D1121" s="54" t="s">
        <v>399</v>
      </c>
      <c r="E1121" s="54" t="s">
        <v>2632</v>
      </c>
      <c r="F1121" s="54">
        <v>1</v>
      </c>
      <c r="G1121" s="54" t="s">
        <v>1294</v>
      </c>
      <c r="H1121" s="54" t="s">
        <v>2602</v>
      </c>
    </row>
    <row r="1122" spans="1:8" x14ac:dyDescent="0.35">
      <c r="A1122" s="54" t="s">
        <v>931</v>
      </c>
      <c r="B1122" s="54">
        <v>3864956</v>
      </c>
      <c r="C1122" s="54" t="s">
        <v>932</v>
      </c>
      <c r="D1122" s="54" t="s">
        <v>353</v>
      </c>
      <c r="E1122" s="54" t="s">
        <v>1682</v>
      </c>
      <c r="F1122" s="54">
        <v>10</v>
      </c>
      <c r="G1122" s="54" t="s">
        <v>1294</v>
      </c>
      <c r="H1122" s="54" t="s">
        <v>2602</v>
      </c>
    </row>
    <row r="1123" spans="1:8" x14ac:dyDescent="0.35">
      <c r="A1123" s="54" t="s">
        <v>878</v>
      </c>
      <c r="B1123" s="54">
        <v>60236</v>
      </c>
      <c r="C1123" s="54" t="s">
        <v>879</v>
      </c>
      <c r="D1123" s="54" t="s">
        <v>355</v>
      </c>
      <c r="E1123" s="54" t="s">
        <v>1401</v>
      </c>
      <c r="F1123" s="54">
        <v>12</v>
      </c>
      <c r="G1123" s="54" t="s">
        <v>1294</v>
      </c>
      <c r="H1123" s="54" t="s">
        <v>2602</v>
      </c>
    </row>
    <row r="1124" spans="1:8" x14ac:dyDescent="0.35">
      <c r="A1124" s="54" t="s">
        <v>880</v>
      </c>
      <c r="B1124" s="54">
        <v>5092770</v>
      </c>
      <c r="C1124" s="54" t="s">
        <v>879</v>
      </c>
      <c r="D1124" s="54" t="s">
        <v>355</v>
      </c>
      <c r="E1124" s="54" t="s">
        <v>1400</v>
      </c>
      <c r="F1124" s="54">
        <v>12</v>
      </c>
      <c r="G1124" s="54" t="s">
        <v>1294</v>
      </c>
      <c r="H1124" s="54" t="s">
        <v>2602</v>
      </c>
    </row>
    <row r="1125" spans="1:8" x14ac:dyDescent="0.35">
      <c r="A1125" s="54" t="s">
        <v>913</v>
      </c>
      <c r="B1125" s="54">
        <v>3495900</v>
      </c>
      <c r="C1125" s="54" t="s">
        <v>336</v>
      </c>
      <c r="D1125" s="54" t="s">
        <v>161</v>
      </c>
      <c r="E1125" s="54" t="s">
        <v>38</v>
      </c>
      <c r="F1125" s="54">
        <v>4</v>
      </c>
      <c r="G1125" s="54" t="s">
        <v>1294</v>
      </c>
      <c r="H1125" s="54" t="s">
        <v>2602</v>
      </c>
    </row>
    <row r="1126" spans="1:8" x14ac:dyDescent="0.35">
      <c r="A1126" s="54" t="s">
        <v>914</v>
      </c>
      <c r="B1126" s="54">
        <v>2244597</v>
      </c>
      <c r="C1126" s="54" t="s">
        <v>915</v>
      </c>
      <c r="D1126" s="54" t="s">
        <v>161</v>
      </c>
      <c r="E1126" s="54" t="s">
        <v>1701</v>
      </c>
      <c r="F1126" s="54">
        <v>4</v>
      </c>
      <c r="G1126" s="54" t="s">
        <v>1294</v>
      </c>
      <c r="H1126" s="54" t="s">
        <v>2602</v>
      </c>
    </row>
    <row r="1127" spans="1:8" x14ac:dyDescent="0.35">
      <c r="A1127" s="54" t="s">
        <v>639</v>
      </c>
      <c r="B1127" s="54">
        <v>4327581</v>
      </c>
      <c r="C1127" s="54" t="s">
        <v>336</v>
      </c>
      <c r="D1127" s="54" t="s">
        <v>116</v>
      </c>
      <c r="E1127" s="54" t="s">
        <v>1393</v>
      </c>
      <c r="F1127" s="54">
        <v>6</v>
      </c>
      <c r="G1127" s="54" t="s">
        <v>1294</v>
      </c>
      <c r="H1127" s="54" t="s">
        <v>2602</v>
      </c>
    </row>
    <row r="1128" spans="1:8" x14ac:dyDescent="0.35">
      <c r="A1128" s="54" t="s">
        <v>217</v>
      </c>
      <c r="B1128" s="54">
        <v>3942497</v>
      </c>
      <c r="C1128" s="54" t="s">
        <v>218</v>
      </c>
      <c r="D1128" s="54" t="s">
        <v>219</v>
      </c>
      <c r="E1128" s="54" t="s">
        <v>15</v>
      </c>
      <c r="F1128" s="54">
        <v>1</v>
      </c>
      <c r="G1128" s="54" t="s">
        <v>1294</v>
      </c>
      <c r="H1128" s="54" t="s">
        <v>2602</v>
      </c>
    </row>
    <row r="1129" spans="1:8" x14ac:dyDescent="0.35">
      <c r="A1129" s="54" t="s">
        <v>242</v>
      </c>
      <c r="B1129" s="54">
        <v>2621910</v>
      </c>
      <c r="C1129" s="54" t="s">
        <v>243</v>
      </c>
      <c r="D1129" s="54" t="s">
        <v>244</v>
      </c>
      <c r="E1129" s="54" t="s">
        <v>2242</v>
      </c>
      <c r="F1129" s="54">
        <v>1</v>
      </c>
      <c r="G1129" s="54" t="s">
        <v>1294</v>
      </c>
      <c r="H1129" s="54" t="s">
        <v>2602</v>
      </c>
    </row>
    <row r="1130" spans="1:8" x14ac:dyDescent="0.35">
      <c r="A1130" s="54" t="s">
        <v>881</v>
      </c>
      <c r="B1130" s="54">
        <v>4767776</v>
      </c>
      <c r="C1130" s="54" t="s">
        <v>588</v>
      </c>
      <c r="D1130" s="54" t="s">
        <v>674</v>
      </c>
      <c r="E1130" s="54" t="s">
        <v>1360</v>
      </c>
      <c r="F1130" s="54">
        <v>1</v>
      </c>
      <c r="G1130" s="54" t="s">
        <v>1294</v>
      </c>
      <c r="H1130" s="54" t="s">
        <v>2602</v>
      </c>
    </row>
    <row r="1131" spans="1:8" x14ac:dyDescent="0.35">
      <c r="A1131" s="54" t="s">
        <v>715</v>
      </c>
      <c r="B1131" s="54">
        <v>2328193</v>
      </c>
      <c r="C1131" s="54" t="s">
        <v>336</v>
      </c>
      <c r="D1131" s="54" t="s">
        <v>459</v>
      </c>
      <c r="E1131" s="54" t="s">
        <v>1793</v>
      </c>
      <c r="F1131" s="54">
        <v>1</v>
      </c>
      <c r="G1131" s="54" t="s">
        <v>1294</v>
      </c>
      <c r="H1131" s="54" t="s">
        <v>2602</v>
      </c>
    </row>
    <row r="1132" spans="1:8" x14ac:dyDescent="0.35">
      <c r="A1132" s="54" t="s">
        <v>194</v>
      </c>
      <c r="B1132" s="54">
        <v>3009495</v>
      </c>
      <c r="C1132" s="54" t="s">
        <v>195</v>
      </c>
      <c r="D1132" s="54" t="s">
        <v>196</v>
      </c>
      <c r="E1132" s="54" t="s">
        <v>2235</v>
      </c>
      <c r="F1132" s="54">
        <v>12</v>
      </c>
      <c r="G1132" s="54" t="s">
        <v>1294</v>
      </c>
      <c r="H1132" s="54" t="s">
        <v>2602</v>
      </c>
    </row>
    <row r="1133" spans="1:8" x14ac:dyDescent="0.35">
      <c r="A1133" s="54" t="s">
        <v>675</v>
      </c>
      <c r="B1133" s="54">
        <v>2544146</v>
      </c>
      <c r="C1133" s="54" t="s">
        <v>510</v>
      </c>
      <c r="D1133" s="54" t="s">
        <v>93</v>
      </c>
      <c r="E1133" s="54" t="s">
        <v>1811</v>
      </c>
      <c r="F1133" s="54">
        <v>1</v>
      </c>
      <c r="G1133" s="54" t="s">
        <v>1294</v>
      </c>
      <c r="H1133" s="54" t="s">
        <v>2602</v>
      </c>
    </row>
    <row r="1134" spans="1:8" x14ac:dyDescent="0.35">
      <c r="A1134" s="54" t="s">
        <v>772</v>
      </c>
      <c r="B1134" s="54">
        <v>3070034</v>
      </c>
      <c r="C1134" s="54" t="s">
        <v>545</v>
      </c>
      <c r="D1134" s="54" t="s">
        <v>543</v>
      </c>
      <c r="E1134" s="54" t="s">
        <v>1423</v>
      </c>
      <c r="F1134" s="54">
        <v>1</v>
      </c>
      <c r="G1134" s="54" t="s">
        <v>1294</v>
      </c>
      <c r="H1134" s="54" t="s">
        <v>2602</v>
      </c>
    </row>
    <row r="1135" spans="1:8" x14ac:dyDescent="0.35">
      <c r="A1135" s="54" t="s">
        <v>2633</v>
      </c>
      <c r="B1135" s="54">
        <v>1000000773</v>
      </c>
      <c r="C1135" s="54" t="s">
        <v>2080</v>
      </c>
      <c r="D1135" s="54" t="s">
        <v>471</v>
      </c>
      <c r="E1135" s="54" t="s">
        <v>2634</v>
      </c>
      <c r="F1135" s="54">
        <v>1</v>
      </c>
      <c r="G1135" s="54" t="s">
        <v>1294</v>
      </c>
      <c r="H1135" s="54" t="s">
        <v>2602</v>
      </c>
    </row>
    <row r="1136" spans="1:8" x14ac:dyDescent="0.35">
      <c r="A1136" s="54" t="s">
        <v>609</v>
      </c>
      <c r="B1136" s="54">
        <v>1556067</v>
      </c>
      <c r="C1136" s="54" t="s">
        <v>610</v>
      </c>
      <c r="D1136" s="54" t="s">
        <v>399</v>
      </c>
      <c r="E1136" s="54" t="s">
        <v>38</v>
      </c>
      <c r="F1136" s="54">
        <v>1</v>
      </c>
      <c r="G1136" s="54" t="s">
        <v>1294</v>
      </c>
      <c r="H1136" s="54" t="s">
        <v>2602</v>
      </c>
    </row>
    <row r="1137" spans="1:8" x14ac:dyDescent="0.35">
      <c r="A1137" s="54" t="s">
        <v>2635</v>
      </c>
      <c r="B1137" s="54">
        <v>1000000797</v>
      </c>
      <c r="C1137" s="54" t="s">
        <v>2636</v>
      </c>
      <c r="D1137" s="54" t="s">
        <v>2637</v>
      </c>
      <c r="E1137" s="54" t="s">
        <v>2638</v>
      </c>
      <c r="F1137" s="54">
        <v>1</v>
      </c>
      <c r="G1137" s="54" t="s">
        <v>1294</v>
      </c>
      <c r="H1137" s="54" t="s">
        <v>2602</v>
      </c>
    </row>
    <row r="1138" spans="1:8" x14ac:dyDescent="0.35">
      <c r="A1138" s="54" t="s">
        <v>875</v>
      </c>
      <c r="B1138" s="54">
        <v>3004371</v>
      </c>
      <c r="C1138" s="54" t="s">
        <v>876</v>
      </c>
      <c r="D1138" s="54" t="s">
        <v>877</v>
      </c>
      <c r="E1138" s="54" t="s">
        <v>1395</v>
      </c>
      <c r="F1138" s="54">
        <v>4</v>
      </c>
      <c r="G1138" s="54" t="s">
        <v>1294</v>
      </c>
      <c r="H1138" s="54" t="s">
        <v>2602</v>
      </c>
    </row>
    <row r="1139" spans="1:8" x14ac:dyDescent="0.35">
      <c r="A1139" s="54" t="s">
        <v>2639</v>
      </c>
      <c r="B1139" s="54">
        <v>2875524</v>
      </c>
      <c r="C1139" s="54" t="s">
        <v>2640</v>
      </c>
      <c r="D1139" s="54" t="s">
        <v>768</v>
      </c>
      <c r="E1139" s="54" t="s">
        <v>15</v>
      </c>
      <c r="F1139" s="54">
        <v>12</v>
      </c>
      <c r="G1139" s="54" t="s">
        <v>1294</v>
      </c>
      <c r="H1139" s="54" t="s">
        <v>2602</v>
      </c>
    </row>
    <row r="1140" spans="1:8" x14ac:dyDescent="0.35">
      <c r="A1140" s="54" t="s">
        <v>645</v>
      </c>
      <c r="B1140" s="54">
        <v>4875373</v>
      </c>
      <c r="C1140" s="54" t="s">
        <v>646</v>
      </c>
      <c r="D1140" s="54" t="s">
        <v>96</v>
      </c>
      <c r="E1140" s="54" t="s">
        <v>1391</v>
      </c>
      <c r="F1140" s="54">
        <v>4</v>
      </c>
      <c r="G1140" s="54" t="s">
        <v>1294</v>
      </c>
      <c r="H1140" s="54" t="s">
        <v>2602</v>
      </c>
    </row>
    <row r="1141" spans="1:8" x14ac:dyDescent="0.35">
      <c r="A1141" s="54" t="s">
        <v>773</v>
      </c>
      <c r="B1141" s="54">
        <v>1084140</v>
      </c>
      <c r="C1141" s="54" t="s">
        <v>774</v>
      </c>
      <c r="D1141" s="54" t="s">
        <v>93</v>
      </c>
      <c r="E1141" s="54" t="s">
        <v>1404</v>
      </c>
      <c r="F1141" s="54">
        <v>1</v>
      </c>
      <c r="G1141" s="54" t="s">
        <v>1294</v>
      </c>
      <c r="H1141" s="54" t="s">
        <v>2602</v>
      </c>
    </row>
    <row r="1142" spans="1:8" x14ac:dyDescent="0.35">
      <c r="A1142" s="54" t="s">
        <v>1462</v>
      </c>
      <c r="B1142" s="54">
        <v>3001971</v>
      </c>
      <c r="C1142" s="54" t="s">
        <v>1463</v>
      </c>
      <c r="D1142" s="54" t="s">
        <v>1464</v>
      </c>
      <c r="E1142" s="54" t="s">
        <v>1465</v>
      </c>
      <c r="F1142" s="54">
        <v>6</v>
      </c>
      <c r="G1142" s="54" t="s">
        <v>1294</v>
      </c>
      <c r="H1142" s="54" t="s">
        <v>2602</v>
      </c>
    </row>
    <row r="1143" spans="1:8" x14ac:dyDescent="0.35">
      <c r="A1143" s="54" t="s">
        <v>656</v>
      </c>
      <c r="B1143" s="54">
        <v>3528437</v>
      </c>
      <c r="C1143" s="54" t="s">
        <v>545</v>
      </c>
      <c r="D1143" s="54" t="s">
        <v>182</v>
      </c>
      <c r="E1143" s="54" t="s">
        <v>1424</v>
      </c>
      <c r="F1143" s="54">
        <v>1</v>
      </c>
      <c r="G1143" s="54" t="s">
        <v>1294</v>
      </c>
      <c r="H1143" s="54" t="s">
        <v>2602</v>
      </c>
    </row>
    <row r="1144" spans="1:8" x14ac:dyDescent="0.35">
      <c r="A1144" s="54" t="s">
        <v>548</v>
      </c>
      <c r="B1144" s="54">
        <v>7184807</v>
      </c>
      <c r="C1144" s="54" t="s">
        <v>549</v>
      </c>
      <c r="D1144" s="54" t="s">
        <v>93</v>
      </c>
      <c r="E1144" s="54" t="s">
        <v>1416</v>
      </c>
      <c r="F1144" s="54">
        <v>1</v>
      </c>
      <c r="G1144" s="54" t="s">
        <v>1294</v>
      </c>
      <c r="H1144" s="54" t="s">
        <v>2602</v>
      </c>
    </row>
    <row r="1145" spans="1:8" x14ac:dyDescent="0.35">
      <c r="A1145" s="54" t="s">
        <v>908</v>
      </c>
      <c r="B1145" s="54">
        <v>1000000822</v>
      </c>
      <c r="C1145" s="54" t="s">
        <v>152</v>
      </c>
      <c r="D1145" s="54" t="s">
        <v>909</v>
      </c>
      <c r="E1145" s="54" t="s">
        <v>2641</v>
      </c>
      <c r="F1145" s="54">
        <v>1</v>
      </c>
      <c r="G1145" s="54" t="s">
        <v>2642</v>
      </c>
      <c r="H1145" s="54" t="s">
        <v>2602</v>
      </c>
    </row>
    <row r="1146" spans="1:8" x14ac:dyDescent="0.35">
      <c r="A1146" s="54" t="s">
        <v>886</v>
      </c>
      <c r="B1146" s="54">
        <v>1009703</v>
      </c>
      <c r="C1146" s="54" t="s">
        <v>887</v>
      </c>
      <c r="D1146" s="54" t="s">
        <v>161</v>
      </c>
      <c r="E1146" s="54" t="s">
        <v>1396</v>
      </c>
      <c r="F1146" s="54">
        <v>4</v>
      </c>
      <c r="G1146" s="54" t="s">
        <v>1294</v>
      </c>
      <c r="H1146" s="54" t="s">
        <v>2602</v>
      </c>
    </row>
    <row r="1147" spans="1:8" x14ac:dyDescent="0.35">
      <c r="A1147" s="54" t="s">
        <v>2643</v>
      </c>
      <c r="B1147" s="54">
        <v>835165</v>
      </c>
      <c r="C1147" s="54" t="s">
        <v>336</v>
      </c>
      <c r="D1147" s="54" t="s">
        <v>600</v>
      </c>
      <c r="E1147" s="54" t="s">
        <v>2644</v>
      </c>
      <c r="F1147" s="54">
        <v>1</v>
      </c>
      <c r="G1147" s="54" t="s">
        <v>9</v>
      </c>
      <c r="H1147" s="54" t="s">
        <v>2602</v>
      </c>
    </row>
    <row r="1148" spans="1:8" x14ac:dyDescent="0.35">
      <c r="A1148" s="54" t="s">
        <v>1343</v>
      </c>
      <c r="B1148" s="54" t="s">
        <v>1344</v>
      </c>
      <c r="C1148" s="54" t="s">
        <v>1</v>
      </c>
      <c r="D1148" s="54" t="s">
        <v>2</v>
      </c>
      <c r="E1148" s="54" t="s">
        <v>1297</v>
      </c>
      <c r="F1148" s="54" t="s">
        <v>1345</v>
      </c>
      <c r="G1148" s="54" t="s">
        <v>1346</v>
      </c>
      <c r="H1148" s="54" t="s">
        <v>1347</v>
      </c>
    </row>
    <row r="1149" spans="1:8" x14ac:dyDescent="0.35">
      <c r="A1149" s="54" t="s">
        <v>2113</v>
      </c>
      <c r="B1149" s="54">
        <v>4248019</v>
      </c>
      <c r="C1149" s="54" t="s">
        <v>2114</v>
      </c>
      <c r="D1149" s="54" t="s">
        <v>2050</v>
      </c>
      <c r="E1149" s="54" t="s">
        <v>2115</v>
      </c>
      <c r="F1149" s="54">
        <v>1</v>
      </c>
      <c r="G1149" s="54" t="s">
        <v>1294</v>
      </c>
      <c r="H1149" s="54" t="s">
        <v>2602</v>
      </c>
    </row>
    <row r="1150" spans="1:8" x14ac:dyDescent="0.35">
      <c r="A1150" s="54" t="s">
        <v>561</v>
      </c>
      <c r="B1150" s="54">
        <v>761346</v>
      </c>
      <c r="C1150" s="54" t="s">
        <v>336</v>
      </c>
      <c r="D1150" s="54" t="s">
        <v>562</v>
      </c>
      <c r="E1150" s="54" t="s">
        <v>1406</v>
      </c>
      <c r="F1150" s="54">
        <v>1</v>
      </c>
      <c r="G1150" s="54" t="s">
        <v>9</v>
      </c>
      <c r="H1150" s="54" t="s">
        <v>2602</v>
      </c>
    </row>
    <row r="1151" spans="1:8" x14ac:dyDescent="0.35">
      <c r="A1151" s="54" t="s">
        <v>947</v>
      </c>
      <c r="B1151" s="54">
        <v>1000000914</v>
      </c>
      <c r="C1151" s="54" t="s">
        <v>948</v>
      </c>
      <c r="D1151" s="54" t="s">
        <v>152</v>
      </c>
      <c r="E1151" s="54" t="s">
        <v>2645</v>
      </c>
      <c r="F1151" s="54">
        <v>1</v>
      </c>
      <c r="G1151" s="54" t="s">
        <v>9</v>
      </c>
      <c r="H1151" s="54" t="s">
        <v>2602</v>
      </c>
    </row>
    <row r="1152" spans="1:8" x14ac:dyDescent="0.35">
      <c r="A1152" s="54" t="s">
        <v>943</v>
      </c>
      <c r="B1152" s="54">
        <v>1000000915</v>
      </c>
      <c r="C1152" s="54" t="s">
        <v>944</v>
      </c>
      <c r="D1152" s="54" t="s">
        <v>152</v>
      </c>
      <c r="E1152" s="54" t="s">
        <v>2354</v>
      </c>
      <c r="F1152" s="54">
        <v>1</v>
      </c>
      <c r="G1152" s="54" t="s">
        <v>1294</v>
      </c>
      <c r="H1152" s="54" t="s">
        <v>2602</v>
      </c>
    </row>
    <row r="1153" spans="1:8" x14ac:dyDescent="0.35">
      <c r="A1153" s="54" t="s">
        <v>2646</v>
      </c>
      <c r="B1153" s="54">
        <v>7853146</v>
      </c>
      <c r="C1153" s="54" t="s">
        <v>1411</v>
      </c>
      <c r="D1153" s="54" t="s">
        <v>2043</v>
      </c>
      <c r="E1153" s="54" t="s">
        <v>2647</v>
      </c>
      <c r="F1153" s="54">
        <v>4</v>
      </c>
      <c r="G1153" s="54" t="s">
        <v>1294</v>
      </c>
      <c r="H1153" s="54" t="s">
        <v>2602</v>
      </c>
    </row>
    <row r="1154" spans="1:8" x14ac:dyDescent="0.35">
      <c r="A1154" s="54" t="s">
        <v>470</v>
      </c>
      <c r="B1154" s="54">
        <v>1000001013</v>
      </c>
      <c r="C1154" s="54" t="s">
        <v>152</v>
      </c>
      <c r="D1154" s="54" t="s">
        <v>471</v>
      </c>
      <c r="E1154" s="54" t="s">
        <v>2648</v>
      </c>
      <c r="F1154" s="54">
        <v>1</v>
      </c>
      <c r="G1154" s="54" t="s">
        <v>1294</v>
      </c>
      <c r="H1154" s="54" t="s">
        <v>2602</v>
      </c>
    </row>
    <row r="1155" spans="1:8" x14ac:dyDescent="0.35">
      <c r="A1155" s="54"/>
      <c r="B1155" s="54"/>
      <c r="C1155" s="54"/>
      <c r="D1155" s="54"/>
      <c r="E1155" s="54"/>
      <c r="F1155" s="54"/>
      <c r="G1155" s="54"/>
      <c r="H1155" s="54"/>
    </row>
    <row r="1156" spans="1:8" x14ac:dyDescent="0.35">
      <c r="A1156" s="54"/>
      <c r="B1156" s="54"/>
      <c r="C1156" s="54"/>
      <c r="D1156" s="54"/>
      <c r="E1156" s="54"/>
      <c r="F1156" s="54"/>
      <c r="G1156" s="54"/>
      <c r="H1156" s="54"/>
    </row>
    <row r="1157" spans="1:8" x14ac:dyDescent="0.35">
      <c r="A1157" s="54" t="s">
        <v>1343</v>
      </c>
      <c r="B1157" s="54" t="s">
        <v>1344</v>
      </c>
      <c r="C1157" s="54" t="s">
        <v>1</v>
      </c>
      <c r="D1157" s="54" t="s">
        <v>2</v>
      </c>
      <c r="E1157" s="54" t="s">
        <v>1297</v>
      </c>
      <c r="F1157" s="54" t="s">
        <v>1345</v>
      </c>
      <c r="G1157" s="54" t="s">
        <v>1346</v>
      </c>
      <c r="H1157" s="54" t="s">
        <v>1347</v>
      </c>
    </row>
    <row r="1158" spans="1:8" x14ac:dyDescent="0.35">
      <c r="A1158" s="54" t="s">
        <v>2649</v>
      </c>
      <c r="B1158" s="54">
        <v>4328555</v>
      </c>
      <c r="C1158" s="54" t="s">
        <v>1003</v>
      </c>
      <c r="D1158" s="54" t="s">
        <v>14</v>
      </c>
      <c r="E1158" s="54" t="s">
        <v>2650</v>
      </c>
      <c r="F1158" s="54">
        <v>1</v>
      </c>
      <c r="G1158" s="54" t="s">
        <v>1294</v>
      </c>
      <c r="H1158" s="54" t="s">
        <v>2651</v>
      </c>
    </row>
    <row r="1159" spans="1:8" x14ac:dyDescent="0.35">
      <c r="A1159" s="54" t="s">
        <v>981</v>
      </c>
      <c r="B1159" s="54">
        <v>6567077</v>
      </c>
      <c r="C1159" s="54" t="s">
        <v>982</v>
      </c>
      <c r="D1159" s="54" t="s">
        <v>983</v>
      </c>
      <c r="E1159" s="54" t="s">
        <v>2446</v>
      </c>
      <c r="F1159" s="54">
        <v>8</v>
      </c>
      <c r="G1159" s="54" t="s">
        <v>1299</v>
      </c>
      <c r="H1159" s="54" t="s">
        <v>2651</v>
      </c>
    </row>
    <row r="1160" spans="1:8" x14ac:dyDescent="0.35">
      <c r="A1160" s="54" t="s">
        <v>2652</v>
      </c>
      <c r="B1160" s="54">
        <v>617985</v>
      </c>
      <c r="C1160" s="54" t="s">
        <v>982</v>
      </c>
      <c r="D1160" s="54" t="s">
        <v>2653</v>
      </c>
      <c r="E1160" s="54" t="s">
        <v>2654</v>
      </c>
      <c r="F1160" s="54">
        <v>1</v>
      </c>
      <c r="G1160" s="54" t="s">
        <v>1294</v>
      </c>
      <c r="H1160" s="54" t="s">
        <v>2651</v>
      </c>
    </row>
    <row r="1161" spans="1:8" x14ac:dyDescent="0.35">
      <c r="A1161" s="54" t="s">
        <v>335</v>
      </c>
      <c r="B1161" s="54">
        <v>6382568</v>
      </c>
      <c r="C1161" s="54" t="s">
        <v>336</v>
      </c>
      <c r="D1161" s="54" t="s">
        <v>134</v>
      </c>
      <c r="E1161" s="54" t="s">
        <v>2422</v>
      </c>
      <c r="F1161" s="54">
        <v>2</v>
      </c>
      <c r="G1161" s="54" t="s">
        <v>1294</v>
      </c>
      <c r="H1161" s="54" t="s">
        <v>2651</v>
      </c>
    </row>
    <row r="1162" spans="1:8" x14ac:dyDescent="0.35">
      <c r="A1162" s="54" t="s">
        <v>2655</v>
      </c>
      <c r="B1162" s="54">
        <v>1000000303</v>
      </c>
      <c r="C1162" s="54" t="s">
        <v>2080</v>
      </c>
      <c r="D1162" s="54" t="s">
        <v>2656</v>
      </c>
      <c r="E1162" s="54" t="s">
        <v>2418</v>
      </c>
      <c r="F1162" s="54">
        <v>1</v>
      </c>
      <c r="G1162" s="54" t="s">
        <v>1294</v>
      </c>
      <c r="H1162" s="54" t="s">
        <v>2651</v>
      </c>
    </row>
    <row r="1163" spans="1:8" x14ac:dyDescent="0.35">
      <c r="A1163" s="54" t="s">
        <v>2657</v>
      </c>
      <c r="B1163" s="54">
        <v>1689397</v>
      </c>
      <c r="C1163" s="54" t="s">
        <v>207</v>
      </c>
      <c r="D1163" s="54" t="s">
        <v>2658</v>
      </c>
      <c r="E1163" s="54" t="s">
        <v>2659</v>
      </c>
      <c r="F1163" s="54">
        <v>24</v>
      </c>
      <c r="G1163" s="54" t="s">
        <v>1294</v>
      </c>
      <c r="H1163" s="54" t="s">
        <v>2651</v>
      </c>
    </row>
    <row r="1164" spans="1:8" x14ac:dyDescent="0.35">
      <c r="A1164" s="54" t="s">
        <v>74</v>
      </c>
      <c r="B1164" s="54">
        <v>3185069</v>
      </c>
      <c r="C1164" s="54" t="s">
        <v>75</v>
      </c>
      <c r="D1164" s="54" t="s">
        <v>76</v>
      </c>
      <c r="E1164" s="54" t="s">
        <v>2512</v>
      </c>
      <c r="F1164" s="54">
        <v>4</v>
      </c>
      <c r="G1164" s="54" t="s">
        <v>1294</v>
      </c>
      <c r="H1164" s="54" t="s">
        <v>2651</v>
      </c>
    </row>
    <row r="1165" spans="1:8" x14ac:dyDescent="0.35">
      <c r="A1165" s="54" t="s">
        <v>94</v>
      </c>
      <c r="B1165" s="54">
        <v>1332642</v>
      </c>
      <c r="C1165" s="54" t="s">
        <v>75</v>
      </c>
      <c r="D1165" s="54" t="s">
        <v>76</v>
      </c>
      <c r="E1165" s="54" t="s">
        <v>2521</v>
      </c>
      <c r="F1165" s="54">
        <v>4</v>
      </c>
      <c r="G1165" s="54" t="s">
        <v>1294</v>
      </c>
      <c r="H1165" s="54" t="s">
        <v>2651</v>
      </c>
    </row>
    <row r="1166" spans="1:8" x14ac:dyDescent="0.35">
      <c r="A1166" s="54" t="s">
        <v>95</v>
      </c>
      <c r="B1166" s="54">
        <v>6772032</v>
      </c>
      <c r="C1166" s="54" t="s">
        <v>75</v>
      </c>
      <c r="D1166" s="54" t="s">
        <v>96</v>
      </c>
      <c r="E1166" s="54" t="s">
        <v>2515</v>
      </c>
      <c r="F1166" s="54">
        <v>4</v>
      </c>
      <c r="G1166" s="54" t="s">
        <v>1294</v>
      </c>
      <c r="H1166" s="54" t="s">
        <v>2651</v>
      </c>
    </row>
    <row r="1167" spans="1:8" x14ac:dyDescent="0.35">
      <c r="A1167" s="54" t="s">
        <v>123</v>
      </c>
      <c r="B1167" s="54">
        <v>4996930</v>
      </c>
      <c r="C1167" s="54" t="s">
        <v>75</v>
      </c>
      <c r="D1167" s="54" t="s">
        <v>96</v>
      </c>
      <c r="E1167" s="54" t="s">
        <v>2513</v>
      </c>
      <c r="F1167" s="54">
        <v>4</v>
      </c>
      <c r="G1167" s="54" t="s">
        <v>1294</v>
      </c>
      <c r="H1167" s="54" t="s">
        <v>2651</v>
      </c>
    </row>
    <row r="1168" spans="1:8" x14ac:dyDescent="0.35">
      <c r="A1168" s="54" t="s">
        <v>138</v>
      </c>
      <c r="B1168" s="54">
        <v>4996955</v>
      </c>
      <c r="C1168" s="54" t="s">
        <v>75</v>
      </c>
      <c r="D1168" s="54" t="s">
        <v>96</v>
      </c>
      <c r="E1168" s="54" t="s">
        <v>2305</v>
      </c>
      <c r="F1168" s="54">
        <v>4</v>
      </c>
      <c r="G1168" s="54" t="s">
        <v>1294</v>
      </c>
      <c r="H1168" s="54" t="s">
        <v>2651</v>
      </c>
    </row>
    <row r="1169" spans="1:8" x14ac:dyDescent="0.35">
      <c r="A1169" s="54" t="s">
        <v>142</v>
      </c>
      <c r="B1169" s="54">
        <v>9419516</v>
      </c>
      <c r="C1169" s="54" t="s">
        <v>79</v>
      </c>
      <c r="D1169" s="54" t="s">
        <v>143</v>
      </c>
      <c r="E1169" s="54" t="s">
        <v>2516</v>
      </c>
      <c r="F1169" s="54">
        <v>6</v>
      </c>
      <c r="G1169" s="54" t="s">
        <v>1294</v>
      </c>
      <c r="H1169" s="54" t="s">
        <v>2651</v>
      </c>
    </row>
    <row r="1170" spans="1:8" x14ac:dyDescent="0.35">
      <c r="A1170" s="54" t="s">
        <v>150</v>
      </c>
      <c r="B1170" s="54">
        <v>4996989</v>
      </c>
      <c r="C1170" s="54" t="s">
        <v>75</v>
      </c>
      <c r="D1170" s="54" t="s">
        <v>96</v>
      </c>
      <c r="E1170" s="54" t="s">
        <v>2514</v>
      </c>
      <c r="F1170" s="54">
        <v>4</v>
      </c>
      <c r="G1170" s="54" t="s">
        <v>1294</v>
      </c>
      <c r="H1170" s="54" t="s">
        <v>2651</v>
      </c>
    </row>
    <row r="1171" spans="1:8" x14ac:dyDescent="0.35">
      <c r="A1171" s="54" t="s">
        <v>1062</v>
      </c>
      <c r="B1171" s="54">
        <v>9770934</v>
      </c>
      <c r="C1171" s="54" t="s">
        <v>1063</v>
      </c>
      <c r="D1171" s="54" t="s">
        <v>1064</v>
      </c>
      <c r="E1171" s="54" t="s">
        <v>2321</v>
      </c>
      <c r="F1171" s="54">
        <v>1</v>
      </c>
      <c r="G1171" s="54" t="s">
        <v>1294</v>
      </c>
      <c r="H1171" s="54" t="s">
        <v>2651</v>
      </c>
    </row>
    <row r="1172" spans="1:8" x14ac:dyDescent="0.35">
      <c r="A1172" s="54" t="s">
        <v>1069</v>
      </c>
      <c r="B1172" s="54">
        <v>5874904</v>
      </c>
      <c r="C1172" s="54" t="s">
        <v>1003</v>
      </c>
      <c r="D1172" s="54" t="s">
        <v>14</v>
      </c>
      <c r="E1172" s="54" t="s">
        <v>2387</v>
      </c>
      <c r="F1172" s="54">
        <v>1</v>
      </c>
      <c r="G1172" s="54" t="s">
        <v>1294</v>
      </c>
      <c r="H1172" s="54" t="s">
        <v>2651</v>
      </c>
    </row>
    <row r="1173" spans="1:8" x14ac:dyDescent="0.35">
      <c r="A1173" s="54" t="s">
        <v>2660</v>
      </c>
      <c r="B1173" s="54">
        <v>3853207</v>
      </c>
      <c r="C1173" s="54" t="s">
        <v>2661</v>
      </c>
      <c r="D1173" s="54" t="s">
        <v>134</v>
      </c>
      <c r="E1173" s="54" t="s">
        <v>2662</v>
      </c>
      <c r="F1173" s="54">
        <v>1</v>
      </c>
      <c r="G1173" s="54" t="s">
        <v>1294</v>
      </c>
      <c r="H1173" s="54" t="s">
        <v>2651</v>
      </c>
    </row>
    <row r="1174" spans="1:8" x14ac:dyDescent="0.35">
      <c r="A1174" s="54" t="s">
        <v>2663</v>
      </c>
      <c r="B1174" s="54">
        <v>7779622</v>
      </c>
      <c r="C1174" s="54" t="s">
        <v>1003</v>
      </c>
      <c r="D1174" s="54" t="s">
        <v>134</v>
      </c>
      <c r="E1174" s="54" t="s">
        <v>2566</v>
      </c>
      <c r="F1174" s="54">
        <v>2</v>
      </c>
      <c r="G1174" s="54" t="s">
        <v>1294</v>
      </c>
      <c r="H1174" s="54" t="s">
        <v>2651</v>
      </c>
    </row>
    <row r="1175" spans="1:8" x14ac:dyDescent="0.35">
      <c r="A1175" s="54" t="s">
        <v>1079</v>
      </c>
      <c r="B1175" s="54">
        <v>3026069</v>
      </c>
      <c r="C1175" s="54" t="s">
        <v>1080</v>
      </c>
      <c r="D1175" s="54" t="s">
        <v>1081</v>
      </c>
      <c r="E1175" s="54" t="s">
        <v>2383</v>
      </c>
      <c r="F1175" s="54">
        <v>1</v>
      </c>
      <c r="G1175" s="54" t="s">
        <v>1294</v>
      </c>
      <c r="H1175" s="54" t="s">
        <v>2651</v>
      </c>
    </row>
    <row r="1176" spans="1:8" x14ac:dyDescent="0.35">
      <c r="A1176" s="54" t="s">
        <v>2664</v>
      </c>
      <c r="B1176" s="54">
        <v>4954392</v>
      </c>
      <c r="C1176" s="54" t="s">
        <v>1411</v>
      </c>
      <c r="D1176" s="54" t="s">
        <v>2074</v>
      </c>
      <c r="E1176" s="54" t="s">
        <v>2112</v>
      </c>
      <c r="F1176" s="54">
        <v>20</v>
      </c>
      <c r="G1176" s="54" t="s">
        <v>1294</v>
      </c>
      <c r="H1176" s="54" t="s">
        <v>2651</v>
      </c>
    </row>
    <row r="1177" spans="1:8" x14ac:dyDescent="0.35">
      <c r="A1177" s="54" t="s">
        <v>2665</v>
      </c>
      <c r="B1177" s="54">
        <v>4954251</v>
      </c>
      <c r="C1177" s="54" t="s">
        <v>1411</v>
      </c>
      <c r="D1177" s="54" t="s">
        <v>2074</v>
      </c>
      <c r="E1177" s="54" t="s">
        <v>2666</v>
      </c>
      <c r="F1177" s="54">
        <v>20</v>
      </c>
      <c r="G1177" s="54" t="s">
        <v>1294</v>
      </c>
      <c r="H1177" s="54" t="s">
        <v>2651</v>
      </c>
    </row>
    <row r="1178" spans="1:8" x14ac:dyDescent="0.35">
      <c r="A1178" s="54" t="s">
        <v>229</v>
      </c>
      <c r="B1178" s="54">
        <v>4790457</v>
      </c>
      <c r="C1178" s="54" t="s">
        <v>230</v>
      </c>
      <c r="D1178" s="54" t="s">
        <v>231</v>
      </c>
      <c r="E1178" s="54" t="s">
        <v>2259</v>
      </c>
      <c r="F1178" s="54">
        <v>1</v>
      </c>
      <c r="G1178" s="54" t="s">
        <v>1294</v>
      </c>
      <c r="H1178" s="54" t="s">
        <v>2651</v>
      </c>
    </row>
    <row r="1179" spans="1:8" x14ac:dyDescent="0.35">
      <c r="A1179" s="54" t="s">
        <v>236</v>
      </c>
      <c r="B1179" s="54">
        <v>3764071</v>
      </c>
      <c r="C1179" s="54" t="s">
        <v>237</v>
      </c>
      <c r="D1179" s="54" t="s">
        <v>238</v>
      </c>
      <c r="E1179" s="54" t="s">
        <v>2667</v>
      </c>
      <c r="F1179" s="54">
        <v>6</v>
      </c>
      <c r="G1179" s="54" t="s">
        <v>1294</v>
      </c>
      <c r="H1179" s="54" t="s">
        <v>2651</v>
      </c>
    </row>
    <row r="1180" spans="1:8" x14ac:dyDescent="0.35">
      <c r="A1180" s="54" t="s">
        <v>1005</v>
      </c>
      <c r="B1180" s="54">
        <v>8902337</v>
      </c>
      <c r="C1180" s="54" t="s">
        <v>1006</v>
      </c>
      <c r="D1180" s="54" t="s">
        <v>1007</v>
      </c>
      <c r="E1180" s="54" t="s">
        <v>2445</v>
      </c>
      <c r="F1180" s="54">
        <v>2</v>
      </c>
      <c r="G1180" s="54" t="s">
        <v>1299</v>
      </c>
      <c r="H1180" s="54" t="s">
        <v>2651</v>
      </c>
    </row>
    <row r="1181" spans="1:8" x14ac:dyDescent="0.35">
      <c r="A1181" s="54" t="s">
        <v>2668</v>
      </c>
      <c r="B1181" s="54">
        <v>4954418</v>
      </c>
      <c r="C1181" s="54" t="s">
        <v>1411</v>
      </c>
      <c r="D1181" s="54" t="s">
        <v>2183</v>
      </c>
      <c r="E1181" s="54" t="s">
        <v>2669</v>
      </c>
      <c r="F1181" s="54">
        <v>10</v>
      </c>
      <c r="G1181" s="54" t="s">
        <v>1294</v>
      </c>
      <c r="H1181" s="54" t="s">
        <v>2651</v>
      </c>
    </row>
    <row r="1182" spans="1:8" x14ac:dyDescent="0.35">
      <c r="A1182" s="54" t="s">
        <v>732</v>
      </c>
      <c r="B1182" s="54">
        <v>7050115</v>
      </c>
      <c r="C1182" s="54" t="s">
        <v>733</v>
      </c>
      <c r="D1182" s="54" t="s">
        <v>734</v>
      </c>
      <c r="E1182" s="54" t="s">
        <v>1836</v>
      </c>
      <c r="F1182" s="54">
        <v>6</v>
      </c>
      <c r="G1182" s="54" t="s">
        <v>1294</v>
      </c>
      <c r="H1182" s="54" t="s">
        <v>2651</v>
      </c>
    </row>
    <row r="1183" spans="1:8" x14ac:dyDescent="0.35">
      <c r="A1183" s="54" t="s">
        <v>2046</v>
      </c>
      <c r="B1183" s="54">
        <v>6882740</v>
      </c>
      <c r="C1183" s="54" t="s">
        <v>1411</v>
      </c>
      <c r="D1183" s="54" t="s">
        <v>2047</v>
      </c>
      <c r="E1183" s="54" t="s">
        <v>2048</v>
      </c>
      <c r="F1183" s="54">
        <v>1</v>
      </c>
      <c r="G1183" s="54" t="s">
        <v>1294</v>
      </c>
      <c r="H1183" s="54" t="s">
        <v>2651</v>
      </c>
    </row>
    <row r="1184" spans="1:8" x14ac:dyDescent="0.35">
      <c r="A1184" s="54" t="s">
        <v>2042</v>
      </c>
      <c r="B1184" s="54">
        <v>6882658</v>
      </c>
      <c r="C1184" s="54" t="s">
        <v>1411</v>
      </c>
      <c r="D1184" s="54" t="s">
        <v>2043</v>
      </c>
      <c r="E1184" s="54" t="s">
        <v>2044</v>
      </c>
      <c r="F1184" s="54">
        <v>1</v>
      </c>
      <c r="G1184" s="54" t="s">
        <v>1294</v>
      </c>
      <c r="H1184" s="54" t="s">
        <v>2651</v>
      </c>
    </row>
    <row r="1185" spans="1:8" x14ac:dyDescent="0.35">
      <c r="A1185" s="54" t="s">
        <v>1102</v>
      </c>
      <c r="B1185" s="54">
        <v>6366280</v>
      </c>
      <c r="C1185" s="54" t="s">
        <v>1103</v>
      </c>
      <c r="D1185" s="54" t="s">
        <v>93</v>
      </c>
      <c r="E1185" s="54" t="s">
        <v>2329</v>
      </c>
      <c r="F1185" s="54">
        <v>1</v>
      </c>
      <c r="G1185" s="54" t="s">
        <v>1294</v>
      </c>
      <c r="H1185" s="54" t="s">
        <v>2651</v>
      </c>
    </row>
    <row r="1186" spans="1:8" x14ac:dyDescent="0.35">
      <c r="A1186" s="54" t="s">
        <v>381</v>
      </c>
      <c r="B1186" s="54">
        <v>8707739</v>
      </c>
      <c r="C1186" s="54" t="s">
        <v>382</v>
      </c>
      <c r="D1186" s="54" t="s">
        <v>365</v>
      </c>
      <c r="E1186" s="54" t="s">
        <v>2309</v>
      </c>
      <c r="F1186" s="54">
        <v>1</v>
      </c>
      <c r="G1186" s="54" t="s">
        <v>1294</v>
      </c>
      <c r="H1186" s="54" t="s">
        <v>2651</v>
      </c>
    </row>
    <row r="1187" spans="1:8" x14ac:dyDescent="0.35">
      <c r="A1187" s="54" t="s">
        <v>386</v>
      </c>
      <c r="B1187" s="54">
        <v>2099570</v>
      </c>
      <c r="C1187" s="54" t="s">
        <v>387</v>
      </c>
      <c r="D1187" s="54" t="s">
        <v>388</v>
      </c>
      <c r="E1187" s="54" t="s">
        <v>2303</v>
      </c>
      <c r="F1187" s="54">
        <v>6</v>
      </c>
      <c r="G1187" s="54" t="s">
        <v>1294</v>
      </c>
      <c r="H1187" s="54" t="s">
        <v>2651</v>
      </c>
    </row>
    <row r="1188" spans="1:8" x14ac:dyDescent="0.35">
      <c r="A1188" s="54" t="s">
        <v>389</v>
      </c>
      <c r="B1188" s="54">
        <v>8327918</v>
      </c>
      <c r="C1188" s="54" t="s">
        <v>276</v>
      </c>
      <c r="D1188" s="54" t="s">
        <v>390</v>
      </c>
      <c r="E1188" s="54" t="s">
        <v>2304</v>
      </c>
      <c r="F1188" s="54">
        <v>6</v>
      </c>
      <c r="G1188" s="54" t="s">
        <v>1294</v>
      </c>
      <c r="H1188" s="54" t="s">
        <v>2651</v>
      </c>
    </row>
    <row r="1189" spans="1:8" x14ac:dyDescent="0.35">
      <c r="A1189" s="54" t="s">
        <v>2670</v>
      </c>
      <c r="B1189" s="54">
        <v>2308799</v>
      </c>
      <c r="C1189" s="54" t="s">
        <v>2671</v>
      </c>
      <c r="D1189" s="54" t="s">
        <v>116</v>
      </c>
      <c r="E1189" s="54" t="s">
        <v>2321</v>
      </c>
      <c r="F1189" s="54">
        <v>6</v>
      </c>
      <c r="G1189" s="54" t="s">
        <v>1294</v>
      </c>
      <c r="H1189" s="54" t="s">
        <v>2651</v>
      </c>
    </row>
    <row r="1190" spans="1:8" x14ac:dyDescent="0.35">
      <c r="A1190" s="54" t="s">
        <v>393</v>
      </c>
      <c r="B1190" s="54">
        <v>392027</v>
      </c>
      <c r="C1190" s="54" t="s">
        <v>394</v>
      </c>
      <c r="D1190" s="54" t="s">
        <v>116</v>
      </c>
      <c r="E1190" s="54" t="s">
        <v>2308</v>
      </c>
      <c r="F1190" s="54">
        <v>6</v>
      </c>
      <c r="G1190" s="54" t="s">
        <v>1294</v>
      </c>
      <c r="H1190" s="54" t="s">
        <v>2651</v>
      </c>
    </row>
    <row r="1191" spans="1:8" x14ac:dyDescent="0.35">
      <c r="A1191" s="54" t="s">
        <v>242</v>
      </c>
      <c r="B1191" s="54">
        <v>2621910</v>
      </c>
      <c r="C1191" s="54" t="s">
        <v>243</v>
      </c>
      <c r="D1191" s="54" t="s">
        <v>244</v>
      </c>
      <c r="E1191" s="54" t="s">
        <v>2242</v>
      </c>
      <c r="F1191" s="54">
        <v>1</v>
      </c>
      <c r="G1191" s="54" t="s">
        <v>1294</v>
      </c>
      <c r="H1191" s="54" t="s">
        <v>2651</v>
      </c>
    </row>
    <row r="1192" spans="1:8" x14ac:dyDescent="0.35">
      <c r="A1192" s="54" t="s">
        <v>2672</v>
      </c>
      <c r="B1192" s="54">
        <v>6613475</v>
      </c>
      <c r="C1192" s="54" t="s">
        <v>210</v>
      </c>
      <c r="D1192" s="54" t="s">
        <v>2673</v>
      </c>
      <c r="E1192" s="54" t="s">
        <v>2674</v>
      </c>
      <c r="F1192" s="54">
        <v>1</v>
      </c>
      <c r="G1192" s="54" t="s">
        <v>1294</v>
      </c>
      <c r="H1192" s="54" t="s">
        <v>2651</v>
      </c>
    </row>
    <row r="1193" spans="1:8" x14ac:dyDescent="0.35">
      <c r="A1193" s="54" t="s">
        <v>255</v>
      </c>
      <c r="B1193" s="54">
        <v>3657541</v>
      </c>
      <c r="C1193" s="54" t="s">
        <v>256</v>
      </c>
      <c r="D1193" s="54" t="s">
        <v>257</v>
      </c>
      <c r="E1193" s="54" t="s">
        <v>2258</v>
      </c>
      <c r="F1193" s="54">
        <v>1</v>
      </c>
      <c r="G1193" s="54" t="s">
        <v>1294</v>
      </c>
      <c r="H1193" s="54" t="s">
        <v>2651</v>
      </c>
    </row>
    <row r="1194" spans="1:8" x14ac:dyDescent="0.35">
      <c r="A1194" s="54" t="s">
        <v>1051</v>
      </c>
      <c r="B1194" s="54">
        <v>8079436</v>
      </c>
      <c r="C1194" s="54" t="s">
        <v>1052</v>
      </c>
      <c r="D1194" s="54" t="s">
        <v>134</v>
      </c>
      <c r="E1194" s="54" t="s">
        <v>2366</v>
      </c>
      <c r="F1194" s="54">
        <v>1</v>
      </c>
      <c r="G1194" s="54" t="s">
        <v>1294</v>
      </c>
      <c r="H1194" s="54" t="s">
        <v>2651</v>
      </c>
    </row>
    <row r="1195" spans="1:8" x14ac:dyDescent="0.35">
      <c r="A1195" s="54" t="s">
        <v>1053</v>
      </c>
      <c r="B1195" s="54">
        <v>3328580</v>
      </c>
      <c r="C1195" s="54" t="s">
        <v>1003</v>
      </c>
      <c r="D1195" s="54" t="s">
        <v>1054</v>
      </c>
      <c r="E1195" s="54" t="s">
        <v>2365</v>
      </c>
      <c r="F1195" s="54">
        <v>1</v>
      </c>
      <c r="G1195" s="54" t="s">
        <v>1294</v>
      </c>
      <c r="H1195" s="54" t="s">
        <v>2651</v>
      </c>
    </row>
    <row r="1196" spans="1:8" x14ac:dyDescent="0.35">
      <c r="A1196" s="54" t="s">
        <v>319</v>
      </c>
      <c r="B1196" s="54">
        <v>1000000308</v>
      </c>
      <c r="C1196" s="54" t="s">
        <v>320</v>
      </c>
      <c r="D1196" s="54" t="s">
        <v>321</v>
      </c>
      <c r="E1196" s="54" t="s">
        <v>2398</v>
      </c>
      <c r="F1196" s="54">
        <v>1</v>
      </c>
      <c r="G1196" s="54" t="s">
        <v>1294</v>
      </c>
      <c r="H1196" s="54" t="s">
        <v>2651</v>
      </c>
    </row>
    <row r="1197" spans="1:8" x14ac:dyDescent="0.35">
      <c r="A1197" s="54" t="s">
        <v>1111</v>
      </c>
      <c r="B1197" s="54">
        <v>6724637</v>
      </c>
      <c r="C1197" s="54" t="s">
        <v>485</v>
      </c>
      <c r="D1197" s="54" t="s">
        <v>1108</v>
      </c>
      <c r="E1197" s="54" t="s">
        <v>2355</v>
      </c>
      <c r="F1197" s="54">
        <v>5</v>
      </c>
      <c r="G1197" s="54" t="s">
        <v>1294</v>
      </c>
      <c r="H1197" s="54" t="s">
        <v>2651</v>
      </c>
    </row>
    <row r="1198" spans="1:8" x14ac:dyDescent="0.35">
      <c r="A1198" s="54" t="s">
        <v>2675</v>
      </c>
      <c r="B1198" s="54">
        <v>7014772</v>
      </c>
      <c r="C1198" s="54" t="s">
        <v>2676</v>
      </c>
      <c r="D1198" s="54" t="s">
        <v>161</v>
      </c>
      <c r="E1198" s="54" t="s">
        <v>2677</v>
      </c>
      <c r="F1198" s="54">
        <v>4</v>
      </c>
      <c r="G1198" s="54" t="s">
        <v>1294</v>
      </c>
      <c r="H1198" s="54" t="s">
        <v>2651</v>
      </c>
    </row>
    <row r="1199" spans="1:8" x14ac:dyDescent="0.35">
      <c r="A1199" s="54" t="s">
        <v>34</v>
      </c>
      <c r="B1199" s="54">
        <v>7234601</v>
      </c>
      <c r="C1199" s="54" t="s">
        <v>35</v>
      </c>
      <c r="D1199" s="54" t="s">
        <v>33</v>
      </c>
      <c r="E1199" s="54" t="s">
        <v>1730</v>
      </c>
      <c r="F1199" s="54">
        <v>6</v>
      </c>
      <c r="G1199" s="54" t="s">
        <v>1294</v>
      </c>
      <c r="H1199" s="54" t="s">
        <v>2651</v>
      </c>
    </row>
    <row r="1200" spans="1:8" x14ac:dyDescent="0.35">
      <c r="A1200" s="54" t="s">
        <v>39</v>
      </c>
      <c r="B1200" s="54">
        <v>9207849</v>
      </c>
      <c r="C1200" s="54" t="s">
        <v>35</v>
      </c>
      <c r="D1200" s="54" t="s">
        <v>33</v>
      </c>
      <c r="E1200" s="54" t="s">
        <v>1729</v>
      </c>
      <c r="F1200" s="54">
        <v>6</v>
      </c>
      <c r="G1200" s="54" t="s">
        <v>1294</v>
      </c>
      <c r="H1200" s="54" t="s">
        <v>2651</v>
      </c>
    </row>
    <row r="1201" spans="1:8" x14ac:dyDescent="0.35">
      <c r="A1201" s="54" t="s">
        <v>2163</v>
      </c>
      <c r="B1201" s="54">
        <v>6808851</v>
      </c>
      <c r="C1201" s="54" t="s">
        <v>1411</v>
      </c>
      <c r="D1201" s="54" t="s">
        <v>2161</v>
      </c>
      <c r="E1201" s="54" t="s">
        <v>2164</v>
      </c>
      <c r="F1201" s="54">
        <v>1</v>
      </c>
      <c r="G1201" s="54" t="s">
        <v>1294</v>
      </c>
      <c r="H1201" s="54" t="s">
        <v>2651</v>
      </c>
    </row>
    <row r="1202" spans="1:8" x14ac:dyDescent="0.35">
      <c r="A1202" s="54" t="s">
        <v>2678</v>
      </c>
      <c r="B1202" s="54">
        <v>6805857</v>
      </c>
      <c r="C1202" s="54" t="s">
        <v>1411</v>
      </c>
      <c r="D1202" s="54" t="s">
        <v>2679</v>
      </c>
      <c r="E1202" s="54" t="s">
        <v>2680</v>
      </c>
      <c r="F1202" s="54">
        <v>1</v>
      </c>
      <c r="G1202" s="54" t="s">
        <v>1294</v>
      </c>
      <c r="H1202" s="54" t="s">
        <v>2651</v>
      </c>
    </row>
    <row r="1203" spans="1:8" x14ac:dyDescent="0.35">
      <c r="A1203" s="54" t="s">
        <v>2681</v>
      </c>
      <c r="B1203" s="54">
        <v>4287090</v>
      </c>
      <c r="C1203" s="54" t="s">
        <v>1085</v>
      </c>
      <c r="D1203" s="54" t="s">
        <v>2682</v>
      </c>
      <c r="E1203" s="54" t="s">
        <v>2683</v>
      </c>
      <c r="F1203" s="54">
        <v>2</v>
      </c>
      <c r="G1203" s="54" t="s">
        <v>1299</v>
      </c>
      <c r="H1203" s="54" t="s">
        <v>2651</v>
      </c>
    </row>
    <row r="1204" spans="1:8" x14ac:dyDescent="0.35">
      <c r="A1204" s="54" t="s">
        <v>1343</v>
      </c>
      <c r="B1204" s="54" t="s">
        <v>1344</v>
      </c>
      <c r="C1204" s="54" t="s">
        <v>1</v>
      </c>
      <c r="D1204" s="54" t="s">
        <v>2</v>
      </c>
      <c r="E1204" s="54" t="s">
        <v>1297</v>
      </c>
      <c r="F1204" s="54" t="s">
        <v>1345</v>
      </c>
      <c r="G1204" s="54" t="s">
        <v>1346</v>
      </c>
      <c r="H1204" s="54" t="s">
        <v>1347</v>
      </c>
    </row>
    <row r="1205" spans="1:8" x14ac:dyDescent="0.35">
      <c r="A1205" s="54" t="s">
        <v>2684</v>
      </c>
      <c r="B1205" s="54">
        <v>3329349</v>
      </c>
      <c r="C1205" s="54" t="s">
        <v>336</v>
      </c>
      <c r="D1205" s="54" t="s">
        <v>2546</v>
      </c>
      <c r="E1205" s="54" t="s">
        <v>2685</v>
      </c>
      <c r="F1205" s="54">
        <v>1</v>
      </c>
      <c r="G1205" s="54" t="s">
        <v>1294</v>
      </c>
      <c r="H1205" s="54" t="s">
        <v>2651</v>
      </c>
    </row>
    <row r="1206" spans="1:8" x14ac:dyDescent="0.35">
      <c r="A1206" s="54" t="s">
        <v>2195</v>
      </c>
      <c r="B1206" s="54">
        <v>6969752</v>
      </c>
      <c r="C1206" s="54" t="s">
        <v>1411</v>
      </c>
      <c r="D1206" s="54" t="s">
        <v>2183</v>
      </c>
      <c r="E1206" s="54" t="s">
        <v>2196</v>
      </c>
      <c r="F1206" s="54">
        <v>10</v>
      </c>
      <c r="G1206" s="54" t="s">
        <v>1294</v>
      </c>
      <c r="H1206" s="54" t="s">
        <v>2651</v>
      </c>
    </row>
    <row r="1207" spans="1:8" x14ac:dyDescent="0.35">
      <c r="A1207" s="54" t="s">
        <v>105</v>
      </c>
      <c r="B1207" s="54">
        <v>6560593</v>
      </c>
      <c r="C1207" s="54" t="s">
        <v>75</v>
      </c>
      <c r="D1207" s="54" t="s">
        <v>96</v>
      </c>
      <c r="E1207" s="54" t="s">
        <v>2519</v>
      </c>
      <c r="F1207" s="54">
        <v>4</v>
      </c>
      <c r="G1207" s="54" t="s">
        <v>1294</v>
      </c>
      <c r="H1207" s="54" t="s">
        <v>2651</v>
      </c>
    </row>
    <row r="1208" spans="1:8" x14ac:dyDescent="0.35">
      <c r="A1208" s="54" t="s">
        <v>185</v>
      </c>
      <c r="B1208" s="54">
        <v>8848087</v>
      </c>
      <c r="C1208" s="54" t="s">
        <v>75</v>
      </c>
      <c r="D1208" s="54" t="s">
        <v>186</v>
      </c>
      <c r="E1208" s="54" t="s">
        <v>2524</v>
      </c>
      <c r="F1208" s="54">
        <v>1</v>
      </c>
      <c r="G1208" s="54" t="s">
        <v>1294</v>
      </c>
      <c r="H1208" s="54" t="s">
        <v>2651</v>
      </c>
    </row>
    <row r="1209" spans="1:8" x14ac:dyDescent="0.35">
      <c r="A1209" s="54" t="s">
        <v>1568</v>
      </c>
      <c r="B1209" s="54">
        <v>3007002</v>
      </c>
      <c r="C1209" s="54" t="s">
        <v>1658</v>
      </c>
      <c r="D1209" s="54" t="s">
        <v>1659</v>
      </c>
      <c r="E1209" s="54" t="s">
        <v>2686</v>
      </c>
      <c r="F1209" s="54">
        <v>1</v>
      </c>
      <c r="G1209" s="54" t="s">
        <v>1294</v>
      </c>
      <c r="H1209" s="54" t="s">
        <v>2651</v>
      </c>
    </row>
    <row r="1210" spans="1:8" x14ac:dyDescent="0.35">
      <c r="A1210" s="54" t="s">
        <v>666</v>
      </c>
      <c r="B1210" s="54">
        <v>3327053</v>
      </c>
      <c r="C1210" s="54" t="s">
        <v>276</v>
      </c>
      <c r="D1210" s="54" t="s">
        <v>667</v>
      </c>
      <c r="E1210" s="54" t="s">
        <v>1431</v>
      </c>
      <c r="F1210" s="54">
        <v>1</v>
      </c>
      <c r="G1210" s="54" t="s">
        <v>1294</v>
      </c>
      <c r="H1210" s="54" t="s">
        <v>2651</v>
      </c>
    </row>
    <row r="1211" spans="1:8" x14ac:dyDescent="0.35">
      <c r="A1211" s="54" t="s">
        <v>617</v>
      </c>
      <c r="B1211" s="54">
        <v>7008410</v>
      </c>
      <c r="C1211" s="54" t="s">
        <v>616</v>
      </c>
      <c r="D1211" s="54" t="s">
        <v>618</v>
      </c>
      <c r="E1211" s="54" t="s">
        <v>2605</v>
      </c>
      <c r="F1211" s="54">
        <v>3</v>
      </c>
      <c r="G1211" s="54" t="s">
        <v>1294</v>
      </c>
      <c r="H1211" s="54" t="s">
        <v>2651</v>
      </c>
    </row>
    <row r="1212" spans="1:8" x14ac:dyDescent="0.35">
      <c r="A1212" s="54" t="s">
        <v>2603</v>
      </c>
      <c r="B1212" s="54">
        <v>1716984</v>
      </c>
      <c r="C1212" s="54" t="s">
        <v>2604</v>
      </c>
      <c r="D1212" s="54" t="s">
        <v>2002</v>
      </c>
      <c r="E1212" s="54" t="s">
        <v>15</v>
      </c>
      <c r="F1212" s="54">
        <v>1</v>
      </c>
      <c r="G1212" s="54" t="s">
        <v>1294</v>
      </c>
      <c r="H1212" s="54" t="s">
        <v>2651</v>
      </c>
    </row>
    <row r="1213" spans="1:8" x14ac:dyDescent="0.35">
      <c r="A1213" s="54" t="s">
        <v>660</v>
      </c>
      <c r="B1213" s="54">
        <v>2328813</v>
      </c>
      <c r="C1213" s="54" t="s">
        <v>336</v>
      </c>
      <c r="D1213" s="54" t="s">
        <v>661</v>
      </c>
      <c r="E1213" s="54" t="s">
        <v>1727</v>
      </c>
      <c r="F1213" s="54">
        <v>6</v>
      </c>
      <c r="G1213" s="54" t="s">
        <v>1294</v>
      </c>
      <c r="H1213" s="54" t="s">
        <v>2651</v>
      </c>
    </row>
    <row r="1214" spans="1:8" x14ac:dyDescent="0.35">
      <c r="A1214" s="54" t="s">
        <v>2687</v>
      </c>
      <c r="B1214" s="54">
        <v>2961092</v>
      </c>
      <c r="C1214" s="54" t="s">
        <v>1411</v>
      </c>
      <c r="D1214" s="54" t="s">
        <v>2688</v>
      </c>
      <c r="E1214" s="54" t="s">
        <v>2689</v>
      </c>
      <c r="F1214" s="54">
        <v>12</v>
      </c>
      <c r="G1214" s="54" t="s">
        <v>1294</v>
      </c>
      <c r="H1214" s="54" t="s">
        <v>2651</v>
      </c>
    </row>
    <row r="1215" spans="1:8" x14ac:dyDescent="0.35">
      <c r="A1215" s="54" t="s">
        <v>2056</v>
      </c>
      <c r="B1215" s="54">
        <v>6520793</v>
      </c>
      <c r="C1215" s="54" t="s">
        <v>2057</v>
      </c>
      <c r="D1215" s="54" t="s">
        <v>2058</v>
      </c>
      <c r="E1215" s="54" t="s">
        <v>2059</v>
      </c>
      <c r="F1215" s="54">
        <v>25</v>
      </c>
      <c r="G1215" s="54" t="s">
        <v>1294</v>
      </c>
      <c r="H1215" s="54" t="s">
        <v>2651</v>
      </c>
    </row>
    <row r="1216" spans="1:8" x14ac:dyDescent="0.35">
      <c r="A1216" s="54" t="s">
        <v>2062</v>
      </c>
      <c r="B1216" s="54">
        <v>5520408</v>
      </c>
      <c r="C1216" s="54" t="s">
        <v>2063</v>
      </c>
      <c r="D1216" s="54" t="s">
        <v>2043</v>
      </c>
      <c r="E1216" s="54" t="s">
        <v>2064</v>
      </c>
      <c r="F1216" s="54">
        <v>1</v>
      </c>
      <c r="G1216" s="54" t="s">
        <v>1294</v>
      </c>
      <c r="H1216" s="54" t="s">
        <v>2651</v>
      </c>
    </row>
    <row r="1217" spans="1:8" x14ac:dyDescent="0.35">
      <c r="A1217" s="54" t="s">
        <v>2089</v>
      </c>
      <c r="B1217" s="54">
        <v>891846</v>
      </c>
      <c r="C1217" s="54" t="s">
        <v>1411</v>
      </c>
      <c r="D1217" s="54" t="s">
        <v>2043</v>
      </c>
      <c r="E1217" s="54" t="s">
        <v>2090</v>
      </c>
      <c r="F1217" s="54">
        <v>4</v>
      </c>
      <c r="G1217" s="54" t="s">
        <v>1294</v>
      </c>
      <c r="H1217" s="54" t="s">
        <v>2651</v>
      </c>
    </row>
    <row r="1218" spans="1:8" x14ac:dyDescent="0.35">
      <c r="A1218" s="54" t="s">
        <v>615</v>
      </c>
      <c r="B1218" s="54">
        <v>6000525</v>
      </c>
      <c r="C1218" s="54" t="s">
        <v>616</v>
      </c>
      <c r="D1218" s="54" t="s">
        <v>511</v>
      </c>
      <c r="E1218" s="54" t="s">
        <v>1575</v>
      </c>
      <c r="F1218" s="54">
        <v>12</v>
      </c>
      <c r="G1218" s="54" t="s">
        <v>1294</v>
      </c>
      <c r="H1218" s="54" t="s">
        <v>2651</v>
      </c>
    </row>
    <row r="1219" spans="1:8" x14ac:dyDescent="0.35">
      <c r="A1219" s="54" t="s">
        <v>2690</v>
      </c>
      <c r="B1219" s="54">
        <v>7326713</v>
      </c>
      <c r="C1219" s="54" t="s">
        <v>2691</v>
      </c>
      <c r="D1219" s="54" t="s">
        <v>2692</v>
      </c>
      <c r="E1219" s="54" t="s">
        <v>2053</v>
      </c>
      <c r="F1219" s="54">
        <v>40</v>
      </c>
      <c r="G1219" s="54" t="s">
        <v>1294</v>
      </c>
      <c r="H1219" s="54" t="s">
        <v>2651</v>
      </c>
    </row>
    <row r="1220" spans="1:8" x14ac:dyDescent="0.35">
      <c r="A1220" s="54" t="s">
        <v>2693</v>
      </c>
      <c r="B1220" s="54">
        <v>1000000743</v>
      </c>
      <c r="C1220" s="54" t="s">
        <v>946</v>
      </c>
      <c r="D1220" s="54" t="s">
        <v>1001</v>
      </c>
      <c r="E1220" s="54" t="s">
        <v>2335</v>
      </c>
      <c r="F1220" s="54">
        <v>1</v>
      </c>
      <c r="G1220" s="54" t="s">
        <v>1279</v>
      </c>
      <c r="H1220" s="54" t="s">
        <v>2651</v>
      </c>
    </row>
    <row r="1221" spans="1:8" x14ac:dyDescent="0.35">
      <c r="A1221" s="54" t="s">
        <v>83</v>
      </c>
      <c r="B1221" s="54">
        <v>32920</v>
      </c>
      <c r="C1221" s="54" t="s">
        <v>75</v>
      </c>
      <c r="D1221" s="54" t="s">
        <v>82</v>
      </c>
      <c r="E1221" s="54" t="s">
        <v>2518</v>
      </c>
      <c r="F1221" s="54">
        <v>3</v>
      </c>
      <c r="G1221" s="54" t="s">
        <v>1294</v>
      </c>
      <c r="H1221" s="54" t="s">
        <v>2651</v>
      </c>
    </row>
    <row r="1222" spans="1:8" x14ac:dyDescent="0.35">
      <c r="A1222" s="54" t="s">
        <v>501</v>
      </c>
      <c r="B1222" s="54">
        <v>1807825</v>
      </c>
      <c r="C1222" s="54" t="s">
        <v>79</v>
      </c>
      <c r="D1222" s="54" t="s">
        <v>161</v>
      </c>
      <c r="E1222" s="54" t="s">
        <v>1834</v>
      </c>
      <c r="F1222" s="54">
        <v>4</v>
      </c>
      <c r="G1222" s="54" t="s">
        <v>1294</v>
      </c>
      <c r="H1222" s="54" t="s">
        <v>2651</v>
      </c>
    </row>
    <row r="1223" spans="1:8" x14ac:dyDescent="0.35">
      <c r="A1223" s="54" t="s">
        <v>645</v>
      </c>
      <c r="B1223" s="54">
        <v>4875373</v>
      </c>
      <c r="C1223" s="54" t="s">
        <v>646</v>
      </c>
      <c r="D1223" s="54" t="s">
        <v>96</v>
      </c>
      <c r="E1223" s="54" t="s">
        <v>1391</v>
      </c>
      <c r="F1223" s="54">
        <v>4</v>
      </c>
      <c r="G1223" s="54" t="s">
        <v>1294</v>
      </c>
      <c r="H1223" s="54" t="s">
        <v>2651</v>
      </c>
    </row>
    <row r="1224" spans="1:8" x14ac:dyDescent="0.35">
      <c r="A1224" s="54" t="s">
        <v>2190</v>
      </c>
      <c r="B1224" s="54">
        <v>6969661</v>
      </c>
      <c r="C1224" s="54" t="s">
        <v>1411</v>
      </c>
      <c r="D1224" s="54" t="s">
        <v>2183</v>
      </c>
      <c r="E1224" s="54" t="s">
        <v>2191</v>
      </c>
      <c r="F1224" s="54">
        <v>10</v>
      </c>
      <c r="G1224" s="54" t="s">
        <v>1294</v>
      </c>
      <c r="H1224" s="54" t="s">
        <v>2651</v>
      </c>
    </row>
    <row r="1225" spans="1:8" x14ac:dyDescent="0.35">
      <c r="A1225" s="54" t="s">
        <v>2621</v>
      </c>
      <c r="B1225" s="54">
        <v>4063616</v>
      </c>
      <c r="C1225" s="54" t="s">
        <v>724</v>
      </c>
      <c r="D1225" s="54" t="s">
        <v>2622</v>
      </c>
      <c r="E1225" s="54" t="s">
        <v>2623</v>
      </c>
      <c r="F1225" s="54">
        <v>1</v>
      </c>
      <c r="G1225" s="54" t="s">
        <v>1294</v>
      </c>
      <c r="H1225" s="54" t="s">
        <v>2651</v>
      </c>
    </row>
    <row r="1226" spans="1:8" x14ac:dyDescent="0.35">
      <c r="A1226" s="54" t="s">
        <v>2073</v>
      </c>
      <c r="B1226" s="54">
        <v>7005226</v>
      </c>
      <c r="C1226" s="54" t="s">
        <v>2057</v>
      </c>
      <c r="D1226" s="54" t="s">
        <v>2074</v>
      </c>
      <c r="E1226" s="54" t="s">
        <v>2075</v>
      </c>
      <c r="F1226" s="54">
        <v>20</v>
      </c>
      <c r="G1226" s="54" t="s">
        <v>1294</v>
      </c>
      <c r="H1226" s="54" t="s">
        <v>2651</v>
      </c>
    </row>
    <row r="1227" spans="1:8" x14ac:dyDescent="0.35">
      <c r="A1227" s="54" t="s">
        <v>2174</v>
      </c>
      <c r="B1227" s="54">
        <v>6656441</v>
      </c>
      <c r="C1227" s="54" t="s">
        <v>2063</v>
      </c>
      <c r="D1227" s="54" t="s">
        <v>2175</v>
      </c>
      <c r="E1227" s="54" t="s">
        <v>2176</v>
      </c>
      <c r="F1227" s="54">
        <v>1</v>
      </c>
      <c r="G1227" s="54" t="s">
        <v>1294</v>
      </c>
      <c r="H1227" s="54" t="s">
        <v>2651</v>
      </c>
    </row>
    <row r="1228" spans="1:8" x14ac:dyDescent="0.35">
      <c r="A1228" s="54" t="s">
        <v>197</v>
      </c>
      <c r="B1228" s="54">
        <v>5833447</v>
      </c>
      <c r="C1228" s="54" t="s">
        <v>198</v>
      </c>
      <c r="D1228" s="54" t="s">
        <v>199</v>
      </c>
      <c r="E1228" s="54" t="s">
        <v>15</v>
      </c>
      <c r="F1228" s="54">
        <v>1</v>
      </c>
      <c r="G1228" s="54" t="s">
        <v>1294</v>
      </c>
      <c r="H1228" s="54" t="s">
        <v>2651</v>
      </c>
    </row>
    <row r="1229" spans="1:8" x14ac:dyDescent="0.35">
      <c r="A1229" s="54" t="s">
        <v>1712</v>
      </c>
      <c r="B1229" s="54">
        <v>4921466</v>
      </c>
      <c r="C1229" s="54" t="s">
        <v>567</v>
      </c>
      <c r="D1229" s="54" t="s">
        <v>1713</v>
      </c>
      <c r="E1229" s="54" t="s">
        <v>1714</v>
      </c>
      <c r="F1229" s="54">
        <v>1</v>
      </c>
      <c r="G1229" s="54" t="s">
        <v>1294</v>
      </c>
      <c r="H1229" s="54" t="s">
        <v>2651</v>
      </c>
    </row>
    <row r="1230" spans="1:8" x14ac:dyDescent="0.35">
      <c r="A1230" s="54" t="s">
        <v>2694</v>
      </c>
      <c r="B1230" s="54">
        <v>2102622</v>
      </c>
      <c r="C1230" s="54" t="s">
        <v>2695</v>
      </c>
      <c r="D1230" s="54" t="s">
        <v>1383</v>
      </c>
      <c r="E1230" s="54" t="s">
        <v>2696</v>
      </c>
      <c r="F1230" s="54">
        <v>1</v>
      </c>
      <c r="G1230" s="54" t="s">
        <v>1294</v>
      </c>
      <c r="H1230" s="54" t="s">
        <v>2651</v>
      </c>
    </row>
    <row r="1231" spans="1:8" x14ac:dyDescent="0.35">
      <c r="A1231" s="54" t="s">
        <v>2697</v>
      </c>
      <c r="B1231" s="54">
        <v>730069</v>
      </c>
      <c r="C1231" s="54" t="s">
        <v>1411</v>
      </c>
      <c r="D1231" s="54" t="s">
        <v>2050</v>
      </c>
      <c r="E1231" s="54" t="s">
        <v>2698</v>
      </c>
      <c r="F1231" s="54">
        <v>1</v>
      </c>
      <c r="G1231" s="54" t="s">
        <v>1294</v>
      </c>
      <c r="H1231" s="54" t="s">
        <v>2651</v>
      </c>
    </row>
    <row r="1232" spans="1:8" x14ac:dyDescent="0.35">
      <c r="A1232" s="54" t="s">
        <v>2699</v>
      </c>
      <c r="B1232" s="54">
        <v>9115411</v>
      </c>
      <c r="C1232" s="54" t="s">
        <v>2700</v>
      </c>
      <c r="D1232" s="54" t="s">
        <v>116</v>
      </c>
      <c r="E1232" s="54" t="s">
        <v>2701</v>
      </c>
      <c r="F1232" s="54">
        <v>6</v>
      </c>
      <c r="G1232" s="54" t="s">
        <v>1294</v>
      </c>
      <c r="H1232" s="54" t="s">
        <v>2651</v>
      </c>
    </row>
    <row r="1233" spans="1:8" x14ac:dyDescent="0.35">
      <c r="A1233" s="54" t="s">
        <v>2464</v>
      </c>
      <c r="B1233" s="54">
        <v>7488174</v>
      </c>
      <c r="C1233" s="54" t="s">
        <v>430</v>
      </c>
      <c r="D1233" s="54" t="s">
        <v>642</v>
      </c>
      <c r="E1233" s="54" t="s">
        <v>2465</v>
      </c>
      <c r="F1233" s="54">
        <v>1</v>
      </c>
      <c r="G1233" s="54" t="s">
        <v>1294</v>
      </c>
      <c r="H1233" s="54" t="s">
        <v>2651</v>
      </c>
    </row>
    <row r="1234" spans="1:8" x14ac:dyDescent="0.35">
      <c r="A1234" s="54" t="s">
        <v>1373</v>
      </c>
      <c r="B1234" s="54">
        <v>5981048</v>
      </c>
      <c r="C1234" s="54" t="s">
        <v>1374</v>
      </c>
      <c r="D1234" s="54" t="s">
        <v>1375</v>
      </c>
      <c r="E1234" s="54" t="s">
        <v>1376</v>
      </c>
      <c r="F1234" s="54">
        <v>1</v>
      </c>
      <c r="G1234" s="54" t="s">
        <v>1294</v>
      </c>
      <c r="H1234" s="54" t="s">
        <v>2651</v>
      </c>
    </row>
    <row r="1235" spans="1:8" x14ac:dyDescent="0.35">
      <c r="A1235" s="54" t="s">
        <v>783</v>
      </c>
      <c r="B1235" s="54">
        <v>2952711</v>
      </c>
      <c r="C1235" s="54" t="s">
        <v>784</v>
      </c>
      <c r="D1235" s="54" t="s">
        <v>182</v>
      </c>
      <c r="E1235" s="54" t="s">
        <v>1753</v>
      </c>
      <c r="F1235" s="54">
        <v>1</v>
      </c>
      <c r="G1235" s="54" t="s">
        <v>1294</v>
      </c>
      <c r="H1235" s="54" t="s">
        <v>2651</v>
      </c>
    </row>
    <row r="1236" spans="1:8" x14ac:dyDescent="0.35">
      <c r="A1236" s="54" t="s">
        <v>832</v>
      </c>
      <c r="B1236" s="54">
        <v>760926</v>
      </c>
      <c r="C1236" s="54" t="s">
        <v>336</v>
      </c>
      <c r="D1236" s="54" t="s">
        <v>833</v>
      </c>
      <c r="E1236" s="54" t="s">
        <v>1731</v>
      </c>
      <c r="F1236" s="54">
        <v>1</v>
      </c>
      <c r="G1236" s="54" t="s">
        <v>9</v>
      </c>
      <c r="H1236" s="54" t="s">
        <v>2651</v>
      </c>
    </row>
    <row r="1237" spans="1:8" x14ac:dyDescent="0.35">
      <c r="A1237" s="54" t="s">
        <v>851</v>
      </c>
      <c r="B1237" s="54">
        <v>760785</v>
      </c>
      <c r="C1237" s="54" t="s">
        <v>336</v>
      </c>
      <c r="D1237" s="54" t="s">
        <v>543</v>
      </c>
      <c r="E1237" s="54" t="s">
        <v>1740</v>
      </c>
      <c r="F1237" s="54">
        <v>1</v>
      </c>
      <c r="G1237" s="54" t="s">
        <v>9</v>
      </c>
      <c r="H1237" s="54" t="s">
        <v>2651</v>
      </c>
    </row>
    <row r="1238" spans="1:8" x14ac:dyDescent="0.35">
      <c r="A1238" s="54" t="s">
        <v>871</v>
      </c>
      <c r="B1238" s="54">
        <v>778993</v>
      </c>
      <c r="C1238" s="54" t="s">
        <v>336</v>
      </c>
      <c r="D1238" s="54" t="s">
        <v>872</v>
      </c>
      <c r="E1238" s="54" t="s">
        <v>1737</v>
      </c>
      <c r="F1238" s="54">
        <v>1</v>
      </c>
      <c r="G1238" s="54" t="s">
        <v>9</v>
      </c>
      <c r="H1238" s="54" t="s">
        <v>2651</v>
      </c>
    </row>
    <row r="1239" spans="1:8" x14ac:dyDescent="0.35">
      <c r="A1239" s="54" t="s">
        <v>1084</v>
      </c>
      <c r="B1239" s="54">
        <v>3636817</v>
      </c>
      <c r="C1239" s="54" t="s">
        <v>1085</v>
      </c>
      <c r="D1239" s="54" t="s">
        <v>1086</v>
      </c>
      <c r="E1239" s="54" t="s">
        <v>2372</v>
      </c>
      <c r="F1239" s="54">
        <v>1</v>
      </c>
      <c r="G1239" s="54" t="s">
        <v>1299</v>
      </c>
      <c r="H1239" s="54" t="s">
        <v>2651</v>
      </c>
    </row>
    <row r="1240" spans="1:8" x14ac:dyDescent="0.35">
      <c r="A1240" s="54" t="s">
        <v>349</v>
      </c>
      <c r="B1240" s="54">
        <v>4332268</v>
      </c>
      <c r="C1240" s="54" t="s">
        <v>336</v>
      </c>
      <c r="D1240" s="54" t="s">
        <v>350</v>
      </c>
      <c r="E1240" s="54" t="s">
        <v>2404</v>
      </c>
      <c r="F1240" s="54">
        <v>1</v>
      </c>
      <c r="G1240" s="54" t="s">
        <v>1294</v>
      </c>
      <c r="H1240" s="54" t="s">
        <v>2651</v>
      </c>
    </row>
    <row r="1241" spans="1:8" x14ac:dyDescent="0.35">
      <c r="A1241" s="54" t="s">
        <v>2702</v>
      </c>
      <c r="B1241" s="54">
        <v>6896393</v>
      </c>
      <c r="C1241" s="54" t="s">
        <v>2703</v>
      </c>
      <c r="D1241" s="54" t="s">
        <v>1383</v>
      </c>
      <c r="E1241" s="54" t="s">
        <v>2704</v>
      </c>
      <c r="F1241" s="54">
        <v>1</v>
      </c>
      <c r="G1241" s="54" t="s">
        <v>1294</v>
      </c>
      <c r="H1241" s="54" t="s">
        <v>2651</v>
      </c>
    </row>
    <row r="1242" spans="1:8" x14ac:dyDescent="0.35">
      <c r="A1242" s="54" t="s">
        <v>2490</v>
      </c>
      <c r="B1242" s="54">
        <v>6328181</v>
      </c>
      <c r="C1242" s="54" t="s">
        <v>336</v>
      </c>
      <c r="D1242" s="54" t="s">
        <v>161</v>
      </c>
      <c r="E1242" s="54" t="s">
        <v>2491</v>
      </c>
      <c r="F1242" s="54">
        <v>1</v>
      </c>
      <c r="G1242" s="54" t="s">
        <v>1294</v>
      </c>
      <c r="H1242" s="54" t="s">
        <v>2651</v>
      </c>
    </row>
    <row r="1243" spans="1:8" x14ac:dyDescent="0.35">
      <c r="A1243" s="54" t="s">
        <v>174</v>
      </c>
      <c r="B1243" s="54">
        <v>1375575</v>
      </c>
      <c r="C1243" s="54" t="s">
        <v>75</v>
      </c>
      <c r="D1243" s="54" t="s">
        <v>175</v>
      </c>
      <c r="E1243" s="54" t="s">
        <v>2499</v>
      </c>
      <c r="F1243" s="54">
        <v>1</v>
      </c>
      <c r="G1243" s="54" t="s">
        <v>1294</v>
      </c>
      <c r="H1243" s="54" t="s">
        <v>2651</v>
      </c>
    </row>
    <row r="1244" spans="1:8" x14ac:dyDescent="0.35">
      <c r="A1244" s="54" t="s">
        <v>439</v>
      </c>
      <c r="B1244" s="54">
        <v>7333362</v>
      </c>
      <c r="C1244" s="54" t="s">
        <v>440</v>
      </c>
      <c r="D1244" s="54" t="s">
        <v>441</v>
      </c>
      <c r="E1244" s="54" t="s">
        <v>2472</v>
      </c>
      <c r="F1244" s="54">
        <v>1</v>
      </c>
      <c r="G1244" s="54" t="s">
        <v>1294</v>
      </c>
      <c r="H1244" s="54" t="s">
        <v>2651</v>
      </c>
    </row>
    <row r="1245" spans="1:8" x14ac:dyDescent="0.35">
      <c r="A1245" s="54" t="s">
        <v>2705</v>
      </c>
      <c r="B1245" s="54">
        <v>974584</v>
      </c>
      <c r="C1245" s="54" t="s">
        <v>2706</v>
      </c>
      <c r="D1245" s="54" t="s">
        <v>158</v>
      </c>
      <c r="E1245" s="54" t="s">
        <v>2707</v>
      </c>
      <c r="F1245" s="54">
        <v>1</v>
      </c>
      <c r="G1245" s="54" t="s">
        <v>1294</v>
      </c>
      <c r="H1245" s="54" t="s">
        <v>2651</v>
      </c>
    </row>
    <row r="1246" spans="1:8" x14ac:dyDescent="0.35">
      <c r="A1246" s="54" t="s">
        <v>570</v>
      </c>
      <c r="B1246" s="54">
        <v>3005600</v>
      </c>
      <c r="C1246" s="54" t="s">
        <v>571</v>
      </c>
      <c r="D1246" s="54" t="s">
        <v>459</v>
      </c>
      <c r="E1246" s="54" t="s">
        <v>1404</v>
      </c>
      <c r="F1246" s="54">
        <v>1</v>
      </c>
      <c r="G1246" s="54" t="s">
        <v>1294</v>
      </c>
      <c r="H1246" s="54" t="s">
        <v>2651</v>
      </c>
    </row>
    <row r="1247" spans="1:8" x14ac:dyDescent="0.35">
      <c r="A1247" s="54" t="s">
        <v>657</v>
      </c>
      <c r="B1247" s="54">
        <v>1333970</v>
      </c>
      <c r="C1247" s="54" t="s">
        <v>79</v>
      </c>
      <c r="D1247" s="54" t="s">
        <v>161</v>
      </c>
      <c r="E1247" s="54" t="s">
        <v>1687</v>
      </c>
      <c r="F1247" s="54">
        <v>1</v>
      </c>
      <c r="G1247" s="54" t="s">
        <v>1294</v>
      </c>
      <c r="H1247" s="54" t="s">
        <v>2651</v>
      </c>
    </row>
    <row r="1248" spans="1:8" x14ac:dyDescent="0.35">
      <c r="A1248" s="54" t="s">
        <v>1176</v>
      </c>
      <c r="B1248" s="54">
        <v>3618741</v>
      </c>
      <c r="C1248" s="54" t="s">
        <v>430</v>
      </c>
      <c r="D1248" s="54" t="s">
        <v>76</v>
      </c>
      <c r="E1248" s="54" t="s">
        <v>2708</v>
      </c>
      <c r="F1248" s="54">
        <v>4</v>
      </c>
      <c r="G1248" s="54" t="s">
        <v>1294</v>
      </c>
      <c r="H1248" s="54" t="s">
        <v>2651</v>
      </c>
    </row>
    <row r="1249" spans="1:8" x14ac:dyDescent="0.35">
      <c r="A1249" s="54" t="s">
        <v>2709</v>
      </c>
      <c r="B1249" s="54">
        <v>568683</v>
      </c>
      <c r="C1249" s="54" t="s">
        <v>75</v>
      </c>
      <c r="D1249" s="54" t="s">
        <v>2710</v>
      </c>
      <c r="E1249" s="54" t="s">
        <v>2711</v>
      </c>
      <c r="F1249" s="54">
        <v>1</v>
      </c>
      <c r="G1249" s="54" t="s">
        <v>1294</v>
      </c>
      <c r="H1249" s="54" t="s">
        <v>2651</v>
      </c>
    </row>
    <row r="1250" spans="1:8" x14ac:dyDescent="0.35">
      <c r="A1250" s="54" t="s">
        <v>258</v>
      </c>
      <c r="B1250" s="54">
        <v>8019093</v>
      </c>
      <c r="C1250" s="54" t="s">
        <v>259</v>
      </c>
      <c r="D1250" s="54" t="s">
        <v>260</v>
      </c>
      <c r="E1250" s="54" t="s">
        <v>2429</v>
      </c>
      <c r="F1250" s="54">
        <v>1</v>
      </c>
      <c r="G1250" s="54" t="s">
        <v>1294</v>
      </c>
      <c r="H1250" s="54" t="s">
        <v>2651</v>
      </c>
    </row>
    <row r="1251" spans="1:8" x14ac:dyDescent="0.35">
      <c r="A1251" s="54" t="s">
        <v>1343</v>
      </c>
      <c r="B1251" s="54" t="s">
        <v>1344</v>
      </c>
      <c r="C1251" s="54" t="s">
        <v>1</v>
      </c>
      <c r="D1251" s="54" t="s">
        <v>2</v>
      </c>
      <c r="E1251" s="54" t="s">
        <v>1297</v>
      </c>
      <c r="F1251" s="54" t="s">
        <v>1345</v>
      </c>
      <c r="G1251" s="54" t="s">
        <v>1346</v>
      </c>
      <c r="H1251" s="54" t="s">
        <v>1347</v>
      </c>
    </row>
    <row r="1252" spans="1:8" x14ac:dyDescent="0.35">
      <c r="A1252" s="54" t="s">
        <v>176</v>
      </c>
      <c r="B1252" s="54">
        <v>180638</v>
      </c>
      <c r="C1252" s="54" t="s">
        <v>75</v>
      </c>
      <c r="D1252" s="54" t="s">
        <v>177</v>
      </c>
      <c r="E1252" s="54" t="s">
        <v>2712</v>
      </c>
      <c r="F1252" s="54">
        <v>1</v>
      </c>
      <c r="G1252" s="54" t="s">
        <v>1294</v>
      </c>
      <c r="H1252" s="54" t="s">
        <v>2651</v>
      </c>
    </row>
    <row r="1253" spans="1:8" x14ac:dyDescent="0.35">
      <c r="A1253" s="54" t="s">
        <v>346</v>
      </c>
      <c r="B1253" s="54">
        <v>1327642</v>
      </c>
      <c r="C1253" s="54" t="s">
        <v>336</v>
      </c>
      <c r="D1253" s="54" t="s">
        <v>134</v>
      </c>
      <c r="E1253" s="54" t="s">
        <v>2423</v>
      </c>
      <c r="F1253" s="54">
        <v>1</v>
      </c>
      <c r="G1253" s="54" t="s">
        <v>1294</v>
      </c>
      <c r="H1253" s="54" t="s">
        <v>2651</v>
      </c>
    </row>
    <row r="1254" spans="1:8" x14ac:dyDescent="0.35">
      <c r="A1254" s="54" t="s">
        <v>913</v>
      </c>
      <c r="B1254" s="54">
        <v>3495900</v>
      </c>
      <c r="C1254" s="54" t="s">
        <v>336</v>
      </c>
      <c r="D1254" s="54" t="s">
        <v>161</v>
      </c>
      <c r="E1254" s="54" t="s">
        <v>38</v>
      </c>
      <c r="F1254" s="54">
        <v>1</v>
      </c>
      <c r="G1254" s="54" t="s">
        <v>1294</v>
      </c>
      <c r="H1254" s="54" t="s">
        <v>2651</v>
      </c>
    </row>
    <row r="1255" spans="1:8" x14ac:dyDescent="0.35">
      <c r="A1255" s="54" t="s">
        <v>914</v>
      </c>
      <c r="B1255" s="54">
        <v>2244597</v>
      </c>
      <c r="C1255" s="54" t="s">
        <v>915</v>
      </c>
      <c r="D1255" s="54" t="s">
        <v>161</v>
      </c>
      <c r="E1255" s="54" t="s">
        <v>1701</v>
      </c>
      <c r="F1255" s="54">
        <v>1</v>
      </c>
      <c r="G1255" s="54" t="s">
        <v>1294</v>
      </c>
      <c r="H1255" s="54" t="s">
        <v>2651</v>
      </c>
    </row>
    <row r="1256" spans="1:8" x14ac:dyDescent="0.35">
      <c r="A1256" s="54" t="s">
        <v>882</v>
      </c>
      <c r="B1256" s="54">
        <v>8383283</v>
      </c>
      <c r="C1256" s="54" t="s">
        <v>336</v>
      </c>
      <c r="D1256" s="54" t="s">
        <v>459</v>
      </c>
      <c r="E1256" s="54" t="s">
        <v>1403</v>
      </c>
      <c r="F1256" s="54">
        <v>1</v>
      </c>
      <c r="G1256" s="54" t="s">
        <v>1294</v>
      </c>
      <c r="H1256" s="54" t="s">
        <v>2651</v>
      </c>
    </row>
    <row r="1257" spans="1:8" x14ac:dyDescent="0.35">
      <c r="A1257" s="54" t="s">
        <v>622</v>
      </c>
      <c r="B1257" s="54">
        <v>4735080</v>
      </c>
      <c r="C1257" s="54" t="s">
        <v>623</v>
      </c>
      <c r="D1257" s="54" t="s">
        <v>624</v>
      </c>
      <c r="E1257" s="54" t="s">
        <v>1364</v>
      </c>
      <c r="F1257" s="54">
        <v>1</v>
      </c>
      <c r="G1257" s="54" t="s">
        <v>1294</v>
      </c>
      <c r="H1257" s="54" t="s">
        <v>2651</v>
      </c>
    </row>
    <row r="1258" spans="1:8" x14ac:dyDescent="0.35">
      <c r="A1258" s="54" t="s">
        <v>883</v>
      </c>
      <c r="B1258" s="54">
        <v>1373935</v>
      </c>
      <c r="C1258" s="54" t="s">
        <v>336</v>
      </c>
      <c r="D1258" s="54" t="s">
        <v>161</v>
      </c>
      <c r="E1258" s="54" t="s">
        <v>1408</v>
      </c>
      <c r="F1258" s="54">
        <v>1</v>
      </c>
      <c r="G1258" s="54" t="s">
        <v>1294</v>
      </c>
      <c r="H1258" s="54" t="s">
        <v>2651</v>
      </c>
    </row>
    <row r="1259" spans="1:8" x14ac:dyDescent="0.35">
      <c r="A1259" s="54" t="s">
        <v>159</v>
      </c>
      <c r="B1259" s="54">
        <v>3742269</v>
      </c>
      <c r="C1259" s="54" t="s">
        <v>160</v>
      </c>
      <c r="D1259" s="54" t="s">
        <v>161</v>
      </c>
      <c r="E1259" s="54" t="s">
        <v>2509</v>
      </c>
      <c r="F1259" s="54">
        <v>1</v>
      </c>
      <c r="G1259" s="54" t="s">
        <v>1294</v>
      </c>
      <c r="H1259" s="54" t="s">
        <v>2651</v>
      </c>
    </row>
    <row r="1260" spans="1:8" x14ac:dyDescent="0.35">
      <c r="A1260" s="54" t="s">
        <v>2713</v>
      </c>
      <c r="B1260" s="54">
        <v>1006980</v>
      </c>
      <c r="C1260" s="54" t="s">
        <v>1658</v>
      </c>
      <c r="D1260" s="54" t="s">
        <v>2714</v>
      </c>
      <c r="E1260" s="54" t="s">
        <v>2715</v>
      </c>
      <c r="F1260" s="54">
        <v>1</v>
      </c>
      <c r="G1260" s="54" t="s">
        <v>1294</v>
      </c>
      <c r="H1260" s="54" t="s">
        <v>2651</v>
      </c>
    </row>
    <row r="1261" spans="1:8" x14ac:dyDescent="0.35">
      <c r="A1261" s="54" t="s">
        <v>1093</v>
      </c>
      <c r="B1261" s="54">
        <v>9791229</v>
      </c>
      <c r="C1261" s="54" t="s">
        <v>485</v>
      </c>
      <c r="D1261" s="54" t="s">
        <v>134</v>
      </c>
      <c r="E1261" s="54" t="s">
        <v>2357</v>
      </c>
      <c r="F1261" s="54">
        <v>1</v>
      </c>
      <c r="G1261" s="54" t="s">
        <v>1294</v>
      </c>
      <c r="H1261" s="54" t="s">
        <v>2651</v>
      </c>
    </row>
    <row r="1262" spans="1:8" x14ac:dyDescent="0.35">
      <c r="A1262" s="54" t="s">
        <v>2716</v>
      </c>
      <c r="B1262" s="54">
        <v>1000001010</v>
      </c>
      <c r="C1262" s="54" t="s">
        <v>152</v>
      </c>
      <c r="D1262" s="54" t="s">
        <v>2717</v>
      </c>
      <c r="E1262" s="54" t="s">
        <v>2718</v>
      </c>
      <c r="F1262" s="54">
        <v>4</v>
      </c>
      <c r="G1262" s="54" t="s">
        <v>1294</v>
      </c>
      <c r="H1262" s="54" t="s">
        <v>2651</v>
      </c>
    </row>
    <row r="1263" spans="1:8" x14ac:dyDescent="0.35">
      <c r="A1263" s="54" t="s">
        <v>2719</v>
      </c>
      <c r="B1263" s="54">
        <v>1000001011</v>
      </c>
      <c r="C1263" s="54" t="s">
        <v>152</v>
      </c>
      <c r="D1263" s="54" t="s">
        <v>2720</v>
      </c>
      <c r="E1263" s="54" t="s">
        <v>2721</v>
      </c>
      <c r="F1263" s="54">
        <v>1</v>
      </c>
      <c r="G1263" s="54" t="s">
        <v>1294</v>
      </c>
      <c r="H1263" s="54" t="s">
        <v>2651</v>
      </c>
    </row>
    <row r="1264" spans="1:8" x14ac:dyDescent="0.35">
      <c r="A1264" s="54" t="s">
        <v>937</v>
      </c>
      <c r="B1264" s="54">
        <v>1000001028</v>
      </c>
      <c r="C1264" s="54" t="s">
        <v>152</v>
      </c>
      <c r="D1264" s="54" t="s">
        <v>152</v>
      </c>
      <c r="E1264" s="54" t="s">
        <v>2722</v>
      </c>
      <c r="F1264" s="54">
        <v>1</v>
      </c>
      <c r="G1264" s="54" t="s">
        <v>9</v>
      </c>
      <c r="H1264" s="54" t="s">
        <v>2651</v>
      </c>
    </row>
    <row r="1265" spans="1:8" x14ac:dyDescent="0.35">
      <c r="A1265" s="54" t="s">
        <v>888</v>
      </c>
      <c r="B1265" s="54">
        <v>318949</v>
      </c>
      <c r="C1265" s="54" t="s">
        <v>545</v>
      </c>
      <c r="D1265" s="54" t="s">
        <v>459</v>
      </c>
      <c r="E1265" s="54" t="s">
        <v>2608</v>
      </c>
      <c r="F1265" s="54">
        <v>1</v>
      </c>
      <c r="G1265" s="54" t="s">
        <v>1294</v>
      </c>
      <c r="H1265" s="54" t="s">
        <v>2651</v>
      </c>
    </row>
    <row r="1266" spans="1:8" x14ac:dyDescent="0.35">
      <c r="A1266" s="54"/>
      <c r="B1266" s="54"/>
      <c r="C1266" s="54"/>
      <c r="D1266" s="54"/>
      <c r="E1266" s="54"/>
      <c r="F1266" s="54"/>
      <c r="G1266" s="54"/>
      <c r="H1266" s="54"/>
    </row>
    <row r="1267" spans="1:8" x14ac:dyDescent="0.35">
      <c r="A1267" s="54"/>
      <c r="B1267" s="54"/>
      <c r="C1267" s="54"/>
      <c r="D1267" s="54"/>
      <c r="E1267" s="54"/>
      <c r="F1267" s="54"/>
      <c r="G1267" s="54"/>
      <c r="H1267" s="54"/>
    </row>
    <row r="1268" spans="1:8" x14ac:dyDescent="0.35">
      <c r="A1268" s="54" t="s">
        <v>1343</v>
      </c>
      <c r="B1268" s="54" t="s">
        <v>1344</v>
      </c>
      <c r="C1268" s="54" t="s">
        <v>1</v>
      </c>
      <c r="D1268" s="54" t="s">
        <v>2</v>
      </c>
      <c r="E1268" s="54" t="s">
        <v>1297</v>
      </c>
      <c r="F1268" s="54" t="s">
        <v>1345</v>
      </c>
      <c r="G1268" s="54" t="s">
        <v>1346</v>
      </c>
      <c r="H1268" s="54" t="s">
        <v>1347</v>
      </c>
    </row>
    <row r="1269" spans="1:8" x14ac:dyDescent="0.35">
      <c r="A1269" s="54" t="s">
        <v>2723</v>
      </c>
      <c r="B1269" s="54">
        <v>2948859</v>
      </c>
      <c r="C1269" s="54" t="s">
        <v>1411</v>
      </c>
      <c r="D1269" s="54" t="s">
        <v>2724</v>
      </c>
      <c r="E1269" s="54" t="s">
        <v>2725</v>
      </c>
      <c r="F1269" s="54">
        <v>12</v>
      </c>
      <c r="G1269" s="54" t="s">
        <v>1294</v>
      </c>
      <c r="H1269" s="54" t="s">
        <v>2726</v>
      </c>
    </row>
    <row r="1270" spans="1:8" x14ac:dyDescent="0.35">
      <c r="A1270" s="54" t="s">
        <v>2727</v>
      </c>
      <c r="B1270" s="54">
        <v>2951572</v>
      </c>
      <c r="C1270" s="54" t="s">
        <v>1411</v>
      </c>
      <c r="D1270" s="54" t="s">
        <v>2728</v>
      </c>
      <c r="E1270" s="54" t="s">
        <v>2729</v>
      </c>
      <c r="F1270" s="54">
        <v>1</v>
      </c>
      <c r="G1270" s="54" t="s">
        <v>1294</v>
      </c>
      <c r="H1270" s="54" t="s">
        <v>2726</v>
      </c>
    </row>
    <row r="1271" spans="1:8" x14ac:dyDescent="0.35">
      <c r="A1271" s="54" t="s">
        <v>2730</v>
      </c>
      <c r="B1271" s="54">
        <v>2949121</v>
      </c>
      <c r="C1271" s="54" t="s">
        <v>1411</v>
      </c>
      <c r="D1271" s="54" t="s">
        <v>2728</v>
      </c>
      <c r="E1271" s="54" t="s">
        <v>2731</v>
      </c>
      <c r="F1271" s="54">
        <v>1</v>
      </c>
      <c r="G1271" s="54" t="s">
        <v>1294</v>
      </c>
      <c r="H1271" s="54" t="s">
        <v>2726</v>
      </c>
    </row>
    <row r="1272" spans="1:8" x14ac:dyDescent="0.35">
      <c r="A1272" s="54" t="s">
        <v>2732</v>
      </c>
      <c r="B1272" s="54">
        <v>2394724</v>
      </c>
      <c r="C1272" s="54" t="s">
        <v>1635</v>
      </c>
      <c r="D1272" s="54" t="s">
        <v>1383</v>
      </c>
      <c r="E1272" s="54" t="s">
        <v>2733</v>
      </c>
      <c r="F1272" s="54">
        <v>1</v>
      </c>
      <c r="G1272" s="54" t="s">
        <v>1294</v>
      </c>
      <c r="H1272" s="54" t="s">
        <v>2726</v>
      </c>
    </row>
    <row r="1273" spans="1:8" x14ac:dyDescent="0.35">
      <c r="A1273" s="54" t="s">
        <v>2734</v>
      </c>
      <c r="B1273" s="54">
        <v>946905</v>
      </c>
      <c r="C1273" s="54" t="s">
        <v>2735</v>
      </c>
      <c r="D1273" s="54" t="s">
        <v>2736</v>
      </c>
      <c r="E1273" s="54" t="s">
        <v>2737</v>
      </c>
      <c r="F1273" s="54">
        <v>6</v>
      </c>
      <c r="G1273" s="54" t="s">
        <v>1294</v>
      </c>
      <c r="H1273" s="54" t="s">
        <v>2726</v>
      </c>
    </row>
    <row r="1274" spans="1:8" x14ac:dyDescent="0.35">
      <c r="A1274" s="54" t="s">
        <v>2738</v>
      </c>
      <c r="B1274" s="54">
        <v>4636023</v>
      </c>
      <c r="C1274" s="54" t="s">
        <v>2735</v>
      </c>
      <c r="D1274" s="54" t="s">
        <v>125</v>
      </c>
      <c r="E1274" s="54" t="s">
        <v>2739</v>
      </c>
      <c r="F1274" s="54">
        <v>2</v>
      </c>
      <c r="G1274" s="54" t="s">
        <v>1294</v>
      </c>
      <c r="H1274" s="54" t="s">
        <v>2726</v>
      </c>
    </row>
    <row r="1275" spans="1:8" x14ac:dyDescent="0.35">
      <c r="A1275" s="54" t="s">
        <v>2740</v>
      </c>
      <c r="B1275" s="54">
        <v>4672069</v>
      </c>
      <c r="C1275" s="54" t="s">
        <v>2735</v>
      </c>
      <c r="D1275" s="54" t="s">
        <v>2741</v>
      </c>
      <c r="E1275" s="54" t="s">
        <v>2742</v>
      </c>
      <c r="F1275" s="54">
        <v>2</v>
      </c>
      <c r="G1275" s="54" t="s">
        <v>1294</v>
      </c>
      <c r="H1275" s="54" t="s">
        <v>2726</v>
      </c>
    </row>
    <row r="1276" spans="1:8" x14ac:dyDescent="0.35">
      <c r="A1276" s="54" t="s">
        <v>2690</v>
      </c>
      <c r="B1276" s="54">
        <v>7326713</v>
      </c>
      <c r="C1276" s="54" t="s">
        <v>2691</v>
      </c>
      <c r="D1276" s="54" t="s">
        <v>2692</v>
      </c>
      <c r="E1276" s="54" t="s">
        <v>2053</v>
      </c>
      <c r="F1276" s="54">
        <v>1</v>
      </c>
      <c r="G1276" s="54" t="s">
        <v>1294</v>
      </c>
      <c r="H1276" s="54" t="s">
        <v>2726</v>
      </c>
    </row>
    <row r="1277" spans="1:8" x14ac:dyDescent="0.35">
      <c r="A1277" s="54" t="s">
        <v>2743</v>
      </c>
      <c r="B1277" s="54">
        <v>6672539</v>
      </c>
      <c r="C1277" s="54" t="s">
        <v>2744</v>
      </c>
      <c r="D1277" s="54" t="s">
        <v>2745</v>
      </c>
      <c r="E1277" s="54" t="s">
        <v>38</v>
      </c>
      <c r="F1277" s="54">
        <v>1</v>
      </c>
      <c r="G1277" s="54" t="s">
        <v>1294</v>
      </c>
      <c r="H1277" s="54" t="s">
        <v>2726</v>
      </c>
    </row>
    <row r="1278" spans="1:8" x14ac:dyDescent="0.35">
      <c r="A1278" s="54" t="s">
        <v>2746</v>
      </c>
      <c r="B1278" s="54">
        <v>4688537</v>
      </c>
      <c r="C1278" s="54" t="s">
        <v>2735</v>
      </c>
      <c r="D1278" s="54" t="s">
        <v>2747</v>
      </c>
      <c r="E1278" s="54" t="s">
        <v>1432</v>
      </c>
      <c r="F1278" s="54">
        <v>1</v>
      </c>
      <c r="G1278" s="54" t="s">
        <v>1294</v>
      </c>
      <c r="H1278" s="54" t="s">
        <v>2726</v>
      </c>
    </row>
    <row r="1279" spans="1:8" x14ac:dyDescent="0.35">
      <c r="A1279" s="54" t="s">
        <v>2748</v>
      </c>
      <c r="B1279" s="54">
        <v>4663795</v>
      </c>
      <c r="C1279" s="54" t="s">
        <v>2735</v>
      </c>
      <c r="D1279" s="54" t="s">
        <v>1383</v>
      </c>
      <c r="E1279" s="54" t="s">
        <v>2749</v>
      </c>
      <c r="F1279" s="54">
        <v>1</v>
      </c>
      <c r="G1279" s="54" t="s">
        <v>1294</v>
      </c>
      <c r="H1279" s="54" t="s">
        <v>2726</v>
      </c>
    </row>
    <row r="1280" spans="1:8" x14ac:dyDescent="0.35">
      <c r="A1280" s="54" t="s">
        <v>2750</v>
      </c>
      <c r="B1280" s="54">
        <v>9341165</v>
      </c>
      <c r="C1280" s="54" t="s">
        <v>2751</v>
      </c>
      <c r="D1280" s="54" t="s">
        <v>14</v>
      </c>
      <c r="E1280" s="54" t="s">
        <v>2752</v>
      </c>
      <c r="F1280" s="54">
        <v>1</v>
      </c>
      <c r="G1280" s="54" t="s">
        <v>1294</v>
      </c>
      <c r="H1280" s="54" t="s">
        <v>2726</v>
      </c>
    </row>
    <row r="1281" spans="1:8" x14ac:dyDescent="0.35">
      <c r="A1281" s="54" t="s">
        <v>2753</v>
      </c>
      <c r="B1281" s="54">
        <v>7912660</v>
      </c>
      <c r="C1281" s="54" t="s">
        <v>2754</v>
      </c>
      <c r="D1281" s="54" t="s">
        <v>2755</v>
      </c>
      <c r="E1281" s="54" t="s">
        <v>2756</v>
      </c>
      <c r="F1281" s="54">
        <v>6</v>
      </c>
      <c r="G1281" s="54" t="s">
        <v>1294</v>
      </c>
      <c r="H1281" s="54" t="s">
        <v>2726</v>
      </c>
    </row>
    <row r="1282" spans="1:8" x14ac:dyDescent="0.35">
      <c r="A1282" s="54" t="s">
        <v>2757</v>
      </c>
      <c r="B1282" s="54">
        <v>3131158</v>
      </c>
      <c r="C1282" s="54" t="s">
        <v>2735</v>
      </c>
      <c r="D1282" s="54" t="s">
        <v>161</v>
      </c>
      <c r="E1282" s="54" t="s">
        <v>2758</v>
      </c>
      <c r="F1282" s="54">
        <v>4</v>
      </c>
      <c r="G1282" s="54" t="s">
        <v>1294</v>
      </c>
      <c r="H1282" s="54" t="s">
        <v>2726</v>
      </c>
    </row>
    <row r="1283" spans="1:8" x14ac:dyDescent="0.35">
      <c r="A1283" s="54" t="s">
        <v>2759</v>
      </c>
      <c r="B1283" s="54">
        <v>4131157</v>
      </c>
      <c r="C1283" s="54" t="s">
        <v>2735</v>
      </c>
      <c r="D1283" s="54" t="s">
        <v>179</v>
      </c>
      <c r="E1283" s="54" t="s">
        <v>2760</v>
      </c>
      <c r="F1283" s="54">
        <v>6</v>
      </c>
      <c r="G1283" s="54" t="s">
        <v>1294</v>
      </c>
      <c r="H1283" s="54" t="s">
        <v>2726</v>
      </c>
    </row>
    <row r="1284" spans="1:8" x14ac:dyDescent="0.35">
      <c r="A1284" s="54" t="s">
        <v>2761</v>
      </c>
      <c r="B1284" s="54">
        <v>7911423</v>
      </c>
      <c r="C1284" s="54" t="s">
        <v>2754</v>
      </c>
      <c r="D1284" s="54" t="s">
        <v>179</v>
      </c>
      <c r="E1284" s="54" t="s">
        <v>2762</v>
      </c>
      <c r="F1284" s="54">
        <v>6</v>
      </c>
      <c r="G1284" s="54" t="s">
        <v>1294</v>
      </c>
      <c r="H1284" s="54" t="s">
        <v>2726</v>
      </c>
    </row>
    <row r="1285" spans="1:8" x14ac:dyDescent="0.35">
      <c r="A1285" s="54" t="s">
        <v>2763</v>
      </c>
      <c r="B1285" s="54">
        <v>4080461</v>
      </c>
      <c r="C1285" s="54" t="s">
        <v>2735</v>
      </c>
      <c r="D1285" s="54" t="s">
        <v>179</v>
      </c>
      <c r="E1285" s="54" t="s">
        <v>15</v>
      </c>
      <c r="F1285" s="54">
        <v>6</v>
      </c>
      <c r="G1285" s="54" t="s">
        <v>1294</v>
      </c>
      <c r="H1285" s="54" t="s">
        <v>2726</v>
      </c>
    </row>
    <row r="1286" spans="1:8" x14ac:dyDescent="0.35">
      <c r="A1286" s="54" t="s">
        <v>2764</v>
      </c>
      <c r="B1286" s="54">
        <v>3022944</v>
      </c>
      <c r="C1286" s="54" t="s">
        <v>2735</v>
      </c>
      <c r="D1286" s="54" t="s">
        <v>2765</v>
      </c>
      <c r="E1286" s="54" t="s">
        <v>2766</v>
      </c>
      <c r="F1286" s="54">
        <v>12</v>
      </c>
      <c r="G1286" s="54" t="s">
        <v>1294</v>
      </c>
      <c r="H1286" s="54" t="s">
        <v>2726</v>
      </c>
    </row>
    <row r="1287" spans="1:8" x14ac:dyDescent="0.35">
      <c r="A1287" s="54" t="s">
        <v>2767</v>
      </c>
      <c r="B1287" s="54">
        <v>5266728</v>
      </c>
      <c r="C1287" s="54" t="s">
        <v>2735</v>
      </c>
      <c r="D1287" s="54" t="s">
        <v>161</v>
      </c>
      <c r="E1287" s="54" t="s">
        <v>2768</v>
      </c>
      <c r="F1287" s="54">
        <v>4</v>
      </c>
      <c r="G1287" s="54" t="s">
        <v>1294</v>
      </c>
      <c r="H1287" s="54" t="s">
        <v>2726</v>
      </c>
    </row>
    <row r="1288" spans="1:8" x14ac:dyDescent="0.35">
      <c r="A1288" s="54" t="s">
        <v>2769</v>
      </c>
      <c r="B1288" s="54">
        <v>2033181</v>
      </c>
      <c r="C1288" s="54" t="s">
        <v>2735</v>
      </c>
      <c r="D1288" s="54" t="s">
        <v>161</v>
      </c>
      <c r="E1288" s="54" t="s">
        <v>2770</v>
      </c>
      <c r="F1288" s="54">
        <v>4</v>
      </c>
      <c r="G1288" s="54" t="s">
        <v>1294</v>
      </c>
      <c r="H1288" s="54" t="s">
        <v>2726</v>
      </c>
    </row>
    <row r="1289" spans="1:8" x14ac:dyDescent="0.35">
      <c r="A1289" s="54" t="s">
        <v>2771</v>
      </c>
      <c r="B1289" s="54">
        <v>1514256</v>
      </c>
      <c r="C1289" s="54" t="s">
        <v>2735</v>
      </c>
      <c r="D1289" s="54" t="s">
        <v>2772</v>
      </c>
      <c r="E1289" s="54" t="s">
        <v>2773</v>
      </c>
      <c r="F1289" s="54">
        <v>1</v>
      </c>
      <c r="G1289" s="54" t="s">
        <v>1294</v>
      </c>
      <c r="H1289" s="54" t="s">
        <v>2726</v>
      </c>
    </row>
    <row r="1290" spans="1:8" x14ac:dyDescent="0.35">
      <c r="A1290" s="54" t="s">
        <v>2774</v>
      </c>
      <c r="B1290" s="54">
        <v>2468387</v>
      </c>
      <c r="C1290" s="54" t="s">
        <v>2735</v>
      </c>
      <c r="D1290" s="54" t="s">
        <v>2772</v>
      </c>
      <c r="E1290" s="54" t="s">
        <v>2775</v>
      </c>
      <c r="F1290" s="54">
        <v>1</v>
      </c>
      <c r="G1290" s="54" t="s">
        <v>1294</v>
      </c>
      <c r="H1290" s="54" t="s">
        <v>2726</v>
      </c>
    </row>
    <row r="1291" spans="1:8" x14ac:dyDescent="0.35">
      <c r="A1291" s="54" t="s">
        <v>2776</v>
      </c>
      <c r="B1291" s="54">
        <v>1134436</v>
      </c>
      <c r="C1291" s="54" t="s">
        <v>2735</v>
      </c>
      <c r="D1291" s="54" t="s">
        <v>2772</v>
      </c>
      <c r="E1291" s="54" t="s">
        <v>2777</v>
      </c>
      <c r="F1291" s="54">
        <v>1</v>
      </c>
      <c r="G1291" s="54" t="s">
        <v>1294</v>
      </c>
      <c r="H1291" s="54" t="s">
        <v>2726</v>
      </c>
    </row>
    <row r="1292" spans="1:8" x14ac:dyDescent="0.35">
      <c r="A1292" s="54" t="s">
        <v>2778</v>
      </c>
      <c r="B1292" s="54">
        <v>6102214</v>
      </c>
      <c r="C1292" s="54" t="s">
        <v>2779</v>
      </c>
      <c r="D1292" s="54" t="s">
        <v>2780</v>
      </c>
      <c r="E1292" s="54" t="s">
        <v>2781</v>
      </c>
      <c r="F1292" s="54">
        <v>24</v>
      </c>
      <c r="G1292" s="54" t="s">
        <v>1294</v>
      </c>
      <c r="H1292" s="54" t="s">
        <v>2726</v>
      </c>
    </row>
    <row r="1293" spans="1:8" x14ac:dyDescent="0.35">
      <c r="A1293" s="54" t="s">
        <v>2782</v>
      </c>
      <c r="B1293" s="54">
        <v>9872284</v>
      </c>
      <c r="C1293" s="54" t="s">
        <v>2735</v>
      </c>
      <c r="D1293" s="54" t="s">
        <v>2772</v>
      </c>
      <c r="E1293" s="54" t="s">
        <v>2783</v>
      </c>
      <c r="F1293" s="54">
        <v>1</v>
      </c>
      <c r="G1293" s="54" t="s">
        <v>1294</v>
      </c>
      <c r="H1293" s="54" t="s">
        <v>2726</v>
      </c>
    </row>
    <row r="1294" spans="1:8" x14ac:dyDescent="0.35">
      <c r="A1294" s="54" t="s">
        <v>2784</v>
      </c>
      <c r="B1294" s="54">
        <v>7757164</v>
      </c>
      <c r="C1294" s="54" t="s">
        <v>2735</v>
      </c>
      <c r="D1294" s="54" t="s">
        <v>2772</v>
      </c>
      <c r="E1294" s="54" t="s">
        <v>2785</v>
      </c>
      <c r="F1294" s="54">
        <v>1</v>
      </c>
      <c r="G1294" s="54" t="s">
        <v>1294</v>
      </c>
      <c r="H1294" s="54" t="s">
        <v>2726</v>
      </c>
    </row>
    <row r="1295" spans="1:8" x14ac:dyDescent="0.35">
      <c r="A1295" s="54" t="s">
        <v>2786</v>
      </c>
      <c r="B1295" s="54">
        <v>2950343</v>
      </c>
      <c r="C1295" s="54" t="s">
        <v>1411</v>
      </c>
      <c r="D1295" s="54" t="s">
        <v>33</v>
      </c>
      <c r="E1295" s="54" t="s">
        <v>2787</v>
      </c>
      <c r="F1295" s="54">
        <v>6</v>
      </c>
      <c r="G1295" s="54" t="s">
        <v>1294</v>
      </c>
      <c r="H1295" s="54" t="s">
        <v>2726</v>
      </c>
    </row>
    <row r="1296" spans="1:8" x14ac:dyDescent="0.35">
      <c r="A1296" s="54" t="s">
        <v>2788</v>
      </c>
      <c r="B1296" s="54">
        <v>1000000633</v>
      </c>
      <c r="C1296" s="54" t="s">
        <v>2080</v>
      </c>
      <c r="D1296" s="54" t="s">
        <v>2789</v>
      </c>
      <c r="E1296" s="54" t="s">
        <v>2790</v>
      </c>
      <c r="F1296" s="54">
        <v>4</v>
      </c>
      <c r="G1296" s="54" t="s">
        <v>1294</v>
      </c>
      <c r="H1296" s="54" t="s">
        <v>2726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EAFB-DA0C-4399-B5C1-DE26AB1E1574}">
  <sheetPr codeName="Sheet13"/>
  <dimension ref="A1:F2079"/>
  <sheetViews>
    <sheetView workbookViewId="0">
      <selection activeCell="G47" sqref="G47"/>
    </sheetView>
  </sheetViews>
  <sheetFormatPr defaultRowHeight="14.5" x14ac:dyDescent="0.35"/>
  <sheetData>
    <row r="1" spans="1:6" ht="15" thickBot="1" x14ac:dyDescent="0.4">
      <c r="A1" s="1" t="s">
        <v>0</v>
      </c>
      <c r="B1" s="1" t="s">
        <v>1</v>
      </c>
      <c r="C1" s="1" t="s">
        <v>2</v>
      </c>
      <c r="D1" s="52" t="s">
        <v>3</v>
      </c>
      <c r="E1" s="1" t="s">
        <v>4</v>
      </c>
      <c r="F1" s="52" t="s">
        <v>5</v>
      </c>
    </row>
    <row r="4" spans="1:6" x14ac:dyDescent="0.35">
      <c r="A4" s="54" t="s">
        <v>6</v>
      </c>
      <c r="B4" s="54" t="s">
        <v>7</v>
      </c>
      <c r="C4" s="54" t="s">
        <v>8</v>
      </c>
      <c r="D4" s="54">
        <v>26.4</v>
      </c>
      <c r="E4" s="54" t="s">
        <v>9</v>
      </c>
      <c r="F4" s="54">
        <v>0.18</v>
      </c>
    </row>
    <row r="5" spans="1:6" x14ac:dyDescent="0.35">
      <c r="A5" s="54" t="s">
        <v>10</v>
      </c>
      <c r="B5" s="54" t="s">
        <v>11</v>
      </c>
      <c r="C5" s="54" t="s">
        <v>12</v>
      </c>
      <c r="D5" s="54">
        <v>21.12</v>
      </c>
      <c r="E5" s="54" t="s">
        <v>9</v>
      </c>
      <c r="F5" s="54">
        <v>0.02</v>
      </c>
    </row>
    <row r="6" spans="1:6" x14ac:dyDescent="0.35">
      <c r="A6" s="54" t="s">
        <v>13</v>
      </c>
      <c r="B6" s="54" t="s">
        <v>11</v>
      </c>
      <c r="C6" s="54" t="s">
        <v>14</v>
      </c>
      <c r="D6" s="54" t="s">
        <v>15</v>
      </c>
      <c r="E6" s="54" t="s">
        <v>16</v>
      </c>
      <c r="F6" s="54"/>
    </row>
    <row r="7" spans="1:6" x14ac:dyDescent="0.35">
      <c r="A7" s="54" t="s">
        <v>17</v>
      </c>
      <c r="B7" s="54" t="s">
        <v>18</v>
      </c>
      <c r="C7" s="54" t="s">
        <v>19</v>
      </c>
      <c r="D7" s="54">
        <v>31.36</v>
      </c>
      <c r="E7" s="54" t="s">
        <v>9</v>
      </c>
      <c r="F7" s="54">
        <v>7.0000000000000007E-2</v>
      </c>
    </row>
    <row r="8" spans="1:6" x14ac:dyDescent="0.35">
      <c r="A8" s="54" t="s">
        <v>20</v>
      </c>
      <c r="B8" s="54" t="s">
        <v>18</v>
      </c>
      <c r="C8" s="54" t="s">
        <v>21</v>
      </c>
      <c r="D8" s="54">
        <v>16.61</v>
      </c>
      <c r="E8" s="54" t="s">
        <v>9</v>
      </c>
      <c r="F8" s="54">
        <v>0.05</v>
      </c>
    </row>
    <row r="9" spans="1:6" x14ac:dyDescent="0.35">
      <c r="A9" s="54" t="s">
        <v>22</v>
      </c>
      <c r="B9" s="54" t="s">
        <v>23</v>
      </c>
      <c r="C9" s="54" t="s">
        <v>24</v>
      </c>
      <c r="D9" s="54">
        <v>23.8</v>
      </c>
      <c r="E9" s="54" t="s">
        <v>9</v>
      </c>
      <c r="F9" s="54">
        <v>0.03</v>
      </c>
    </row>
    <row r="10" spans="1:6" x14ac:dyDescent="0.35">
      <c r="A10" s="54" t="s">
        <v>25</v>
      </c>
      <c r="B10" s="54" t="s">
        <v>18</v>
      </c>
      <c r="C10" s="54" t="s">
        <v>26</v>
      </c>
      <c r="D10" s="54">
        <v>20.59</v>
      </c>
      <c r="E10" s="54" t="s">
        <v>9</v>
      </c>
      <c r="F10" s="54">
        <v>0.14000000000000001</v>
      </c>
    </row>
    <row r="11" spans="1:6" x14ac:dyDescent="0.35">
      <c r="A11" s="54" t="s">
        <v>27</v>
      </c>
      <c r="B11" s="54" t="s">
        <v>28</v>
      </c>
      <c r="C11" s="54" t="s">
        <v>29</v>
      </c>
      <c r="D11" s="54">
        <v>15.18</v>
      </c>
      <c r="E11" s="54" t="s">
        <v>9</v>
      </c>
      <c r="F11" s="54">
        <v>0.16</v>
      </c>
    </row>
    <row r="12" spans="1:6" x14ac:dyDescent="0.35">
      <c r="A12" s="54" t="s">
        <v>30</v>
      </c>
      <c r="B12" s="54" t="s">
        <v>23</v>
      </c>
      <c r="C12" s="54" t="s">
        <v>31</v>
      </c>
      <c r="D12" s="54">
        <v>25.51</v>
      </c>
      <c r="E12" s="54" t="s">
        <v>9</v>
      </c>
      <c r="F12" s="54">
        <v>0.09</v>
      </c>
    </row>
    <row r="13" spans="1:6" x14ac:dyDescent="0.35">
      <c r="A13" s="54" t="s">
        <v>32</v>
      </c>
      <c r="B13" s="54" t="s">
        <v>18</v>
      </c>
      <c r="C13" s="54" t="s">
        <v>33</v>
      </c>
      <c r="D13" s="54">
        <v>17.100000000000001</v>
      </c>
      <c r="E13" s="54" t="s">
        <v>9</v>
      </c>
      <c r="F13" s="54">
        <v>0.24</v>
      </c>
    </row>
    <row r="14" spans="1:6" x14ac:dyDescent="0.35">
      <c r="A14" s="54" t="s">
        <v>34</v>
      </c>
      <c r="B14" s="54" t="s">
        <v>35</v>
      </c>
      <c r="C14" s="54" t="s">
        <v>33</v>
      </c>
      <c r="D14" s="54">
        <v>24.95</v>
      </c>
      <c r="E14" s="54" t="s">
        <v>9</v>
      </c>
      <c r="F14" s="54">
        <v>0.35</v>
      </c>
    </row>
    <row r="15" spans="1:6" x14ac:dyDescent="0.35">
      <c r="A15" s="54" t="s">
        <v>36</v>
      </c>
      <c r="B15" s="54" t="s">
        <v>37</v>
      </c>
      <c r="C15" s="54" t="s">
        <v>33</v>
      </c>
      <c r="D15" s="54" t="s">
        <v>38</v>
      </c>
      <c r="E15" s="54" t="s">
        <v>9</v>
      </c>
      <c r="F15" s="54"/>
    </row>
    <row r="16" spans="1:6" x14ac:dyDescent="0.35">
      <c r="A16" s="54" t="s">
        <v>39</v>
      </c>
      <c r="B16" s="54" t="s">
        <v>35</v>
      </c>
      <c r="C16" s="54" t="s">
        <v>33</v>
      </c>
      <c r="D16" s="54">
        <v>23.15</v>
      </c>
      <c r="E16" s="54" t="s">
        <v>9</v>
      </c>
      <c r="F16" s="54">
        <v>0.32</v>
      </c>
    </row>
    <row r="17" spans="1:6" x14ac:dyDescent="0.35">
      <c r="A17" s="54" t="s">
        <v>40</v>
      </c>
      <c r="B17" s="54" t="s">
        <v>41</v>
      </c>
      <c r="C17" s="54">
        <v>6</v>
      </c>
      <c r="D17" s="54">
        <v>3.02</v>
      </c>
      <c r="E17" s="54" t="s">
        <v>9</v>
      </c>
      <c r="F17" s="54">
        <v>0.50329999999999997</v>
      </c>
    </row>
    <row r="18" spans="1:6" x14ac:dyDescent="0.35">
      <c r="A18" s="54" t="s">
        <v>42</v>
      </c>
      <c r="B18" s="54" t="s">
        <v>43</v>
      </c>
      <c r="C18" s="54">
        <v>6</v>
      </c>
      <c r="D18" s="54">
        <v>2.09</v>
      </c>
      <c r="E18" s="54" t="s">
        <v>9</v>
      </c>
      <c r="F18" s="54">
        <v>0.3483</v>
      </c>
    </row>
    <row r="19" spans="1:6" x14ac:dyDescent="0.35">
      <c r="A19" s="54" t="s">
        <v>44</v>
      </c>
      <c r="B19" s="54" t="s">
        <v>43</v>
      </c>
      <c r="C19" s="54">
        <v>6</v>
      </c>
      <c r="D19" s="54">
        <v>2.09</v>
      </c>
      <c r="E19" s="54" t="s">
        <v>9</v>
      </c>
      <c r="F19" s="54">
        <v>0.3483</v>
      </c>
    </row>
    <row r="20" spans="1:6" x14ac:dyDescent="0.35">
      <c r="A20" s="54" t="s">
        <v>45</v>
      </c>
      <c r="B20" s="54" t="s">
        <v>43</v>
      </c>
      <c r="C20" s="54">
        <v>6</v>
      </c>
      <c r="D20" s="54">
        <v>2.09</v>
      </c>
      <c r="E20" s="54" t="s">
        <v>9</v>
      </c>
      <c r="F20" s="54">
        <v>0.3483</v>
      </c>
    </row>
    <row r="21" spans="1:6" x14ac:dyDescent="0.35">
      <c r="A21" s="54" t="s">
        <v>46</v>
      </c>
      <c r="B21" s="54" t="s">
        <v>43</v>
      </c>
      <c r="C21" s="54">
        <v>6</v>
      </c>
      <c r="D21" s="54">
        <v>2.09</v>
      </c>
      <c r="E21" s="54" t="s">
        <v>9</v>
      </c>
      <c r="F21" s="54">
        <v>0.3483</v>
      </c>
    </row>
    <row r="22" spans="1:6" x14ac:dyDescent="0.35">
      <c r="A22" s="54" t="s">
        <v>47</v>
      </c>
      <c r="B22" s="54" t="s">
        <v>41</v>
      </c>
      <c r="C22" s="54">
        <v>8</v>
      </c>
      <c r="D22" s="54">
        <v>4.1399999999999997</v>
      </c>
      <c r="E22" s="54" t="s">
        <v>9</v>
      </c>
      <c r="F22" s="54">
        <v>0.51749999999999996</v>
      </c>
    </row>
    <row r="23" spans="1:6" x14ac:dyDescent="0.35">
      <c r="A23" s="54" t="s">
        <v>48</v>
      </c>
      <c r="B23" s="54" t="s">
        <v>49</v>
      </c>
      <c r="C23" s="54">
        <v>17</v>
      </c>
      <c r="D23" s="54">
        <v>2.74</v>
      </c>
      <c r="E23" s="54" t="s">
        <v>9</v>
      </c>
      <c r="F23" s="54">
        <v>0.16120000000000001</v>
      </c>
    </row>
    <row r="24" spans="1:6" x14ac:dyDescent="0.35">
      <c r="A24" s="54" t="s">
        <v>50</v>
      </c>
      <c r="B24" s="54" t="s">
        <v>41</v>
      </c>
      <c r="C24" s="54">
        <v>12</v>
      </c>
      <c r="D24" s="54">
        <v>4.6500000000000004</v>
      </c>
      <c r="E24" s="54" t="s">
        <v>9</v>
      </c>
      <c r="F24" s="54">
        <v>0.38750000000000001</v>
      </c>
    </row>
    <row r="25" spans="1:6" x14ac:dyDescent="0.35">
      <c r="A25" s="54" t="s">
        <v>51</v>
      </c>
      <c r="B25" s="54" t="s">
        <v>49</v>
      </c>
      <c r="C25" s="54">
        <v>10</v>
      </c>
      <c r="D25" s="54">
        <v>2.12</v>
      </c>
      <c r="E25" s="54" t="s">
        <v>9</v>
      </c>
      <c r="F25" s="54">
        <v>0.21199999999999999</v>
      </c>
    </row>
    <row r="26" spans="1:6" x14ac:dyDescent="0.35">
      <c r="A26" s="54" t="s">
        <v>52</v>
      </c>
      <c r="B26" s="54" t="s">
        <v>49</v>
      </c>
      <c r="C26" s="54">
        <v>17</v>
      </c>
      <c r="D26" s="54">
        <v>2.74</v>
      </c>
      <c r="E26" s="54" t="s">
        <v>9</v>
      </c>
      <c r="F26" s="54">
        <v>0.16120000000000001</v>
      </c>
    </row>
    <row r="27" spans="1:6" x14ac:dyDescent="0.35">
      <c r="A27" s="54" t="s">
        <v>53</v>
      </c>
      <c r="B27" s="54" t="s">
        <v>49</v>
      </c>
      <c r="C27" s="54">
        <v>12</v>
      </c>
      <c r="D27" s="54">
        <v>3.58</v>
      </c>
      <c r="E27" s="54" t="s">
        <v>9</v>
      </c>
      <c r="F27" s="54">
        <v>0.29830000000000001</v>
      </c>
    </row>
    <row r="28" spans="1:6" x14ac:dyDescent="0.35">
      <c r="A28" s="54" t="s">
        <v>54</v>
      </c>
      <c r="B28" s="54" t="s">
        <v>41</v>
      </c>
      <c r="C28" s="54">
        <v>6</v>
      </c>
      <c r="D28" s="54">
        <v>2.86</v>
      </c>
      <c r="E28" s="54" t="s">
        <v>9</v>
      </c>
      <c r="F28" s="54">
        <v>0.47670000000000001</v>
      </c>
    </row>
    <row r="29" spans="1:6" x14ac:dyDescent="0.35">
      <c r="A29" s="54" t="s">
        <v>55</v>
      </c>
      <c r="B29" s="54" t="s">
        <v>49</v>
      </c>
      <c r="C29" s="54">
        <v>18</v>
      </c>
      <c r="D29" s="54">
        <v>5.39</v>
      </c>
      <c r="E29" s="54" t="s">
        <v>9</v>
      </c>
      <c r="F29" s="54">
        <v>0.2994</v>
      </c>
    </row>
    <row r="30" spans="1:6" x14ac:dyDescent="0.35">
      <c r="A30" s="54" t="s">
        <v>56</v>
      </c>
      <c r="B30" s="54" t="s">
        <v>49</v>
      </c>
      <c r="C30" s="54">
        <v>12</v>
      </c>
      <c r="D30" s="54">
        <v>2.09</v>
      </c>
      <c r="E30" s="54" t="s">
        <v>9</v>
      </c>
      <c r="F30" s="54">
        <v>0.17419999999999999</v>
      </c>
    </row>
    <row r="31" spans="1:6" x14ac:dyDescent="0.35">
      <c r="A31" s="54" t="s">
        <v>57</v>
      </c>
      <c r="B31" s="54" t="s">
        <v>41</v>
      </c>
      <c r="C31" s="54">
        <v>12</v>
      </c>
      <c r="D31" s="54">
        <v>2.66</v>
      </c>
      <c r="E31" s="54" t="s">
        <v>9</v>
      </c>
      <c r="F31" s="54">
        <v>0.22170000000000001</v>
      </c>
    </row>
    <row r="32" spans="1:6" x14ac:dyDescent="0.35">
      <c r="A32" s="54" t="s">
        <v>58</v>
      </c>
      <c r="B32" s="54" t="s">
        <v>41</v>
      </c>
      <c r="C32" s="54">
        <v>12</v>
      </c>
      <c r="D32" s="54">
        <v>12.76</v>
      </c>
      <c r="E32" s="54" t="s">
        <v>9</v>
      </c>
      <c r="F32" s="54">
        <v>1.0632999999999999</v>
      </c>
    </row>
    <row r="33" spans="1:6" x14ac:dyDescent="0.35">
      <c r="A33" s="54" t="s">
        <v>59</v>
      </c>
      <c r="B33" s="54" t="s">
        <v>60</v>
      </c>
      <c r="C33" s="54">
        <v>6</v>
      </c>
      <c r="D33" s="54">
        <v>4.42</v>
      </c>
      <c r="E33" s="54" t="s">
        <v>9</v>
      </c>
      <c r="F33" s="54">
        <v>0.73670000000000002</v>
      </c>
    </row>
    <row r="34" spans="1:6" x14ac:dyDescent="0.35">
      <c r="A34" s="54" t="s">
        <v>61</v>
      </c>
      <c r="B34" s="54" t="s">
        <v>49</v>
      </c>
      <c r="C34" s="54">
        <v>17</v>
      </c>
      <c r="D34" s="54">
        <v>3.59</v>
      </c>
      <c r="E34" s="54" t="s">
        <v>9</v>
      </c>
      <c r="F34" s="54">
        <v>0.2112</v>
      </c>
    </row>
    <row r="35" spans="1:6" x14ac:dyDescent="0.35">
      <c r="A35" s="54" t="s">
        <v>62</v>
      </c>
      <c r="B35" s="54" t="s">
        <v>41</v>
      </c>
      <c r="C35" s="54">
        <v>18</v>
      </c>
      <c r="D35" s="54">
        <v>2.74</v>
      </c>
      <c r="E35" s="54" t="s">
        <v>9</v>
      </c>
      <c r="F35" s="54">
        <v>0.1522</v>
      </c>
    </row>
    <row r="36" spans="1:6" x14ac:dyDescent="0.35">
      <c r="A36" s="54" t="s">
        <v>63</v>
      </c>
      <c r="B36" s="54" t="s">
        <v>43</v>
      </c>
      <c r="C36" s="54">
        <v>12</v>
      </c>
      <c r="D36" s="54">
        <v>3.07</v>
      </c>
      <c r="E36" s="54" t="s">
        <v>9</v>
      </c>
      <c r="F36" s="54">
        <v>0.25580000000000003</v>
      </c>
    </row>
    <row r="37" spans="1:6" x14ac:dyDescent="0.35">
      <c r="A37" s="54" t="s">
        <v>64</v>
      </c>
      <c r="B37" s="54" t="s">
        <v>43</v>
      </c>
      <c r="C37" s="54">
        <v>12</v>
      </c>
      <c r="D37" s="54">
        <v>3.07</v>
      </c>
      <c r="E37" s="54" t="s">
        <v>9</v>
      </c>
      <c r="F37" s="54">
        <v>0.25580000000000003</v>
      </c>
    </row>
    <row r="38" spans="1:6" x14ac:dyDescent="0.35">
      <c r="A38" s="54" t="s">
        <v>65</v>
      </c>
      <c r="B38" s="54"/>
      <c r="C38" s="54">
        <v>17</v>
      </c>
      <c r="D38" s="54">
        <v>2.86</v>
      </c>
      <c r="E38" s="54" t="s">
        <v>9</v>
      </c>
      <c r="F38" s="54">
        <v>0.16819999999999999</v>
      </c>
    </row>
    <row r="39" spans="1:6" x14ac:dyDescent="0.35">
      <c r="A39" s="54" t="s">
        <v>66</v>
      </c>
      <c r="B39" s="54" t="s">
        <v>49</v>
      </c>
      <c r="C39" s="54">
        <v>8</v>
      </c>
      <c r="D39" s="54">
        <v>5.75</v>
      </c>
      <c r="E39" s="54" t="s">
        <v>9</v>
      </c>
      <c r="F39" s="54">
        <v>0.71879999999999999</v>
      </c>
    </row>
    <row r="40" spans="1:6" x14ac:dyDescent="0.35">
      <c r="A40" s="54" t="s">
        <v>67</v>
      </c>
      <c r="B40" s="54" t="s">
        <v>41</v>
      </c>
      <c r="C40" s="54"/>
      <c r="D40" s="54">
        <v>2.98</v>
      </c>
      <c r="E40" s="54" t="s">
        <v>9</v>
      </c>
      <c r="F40" s="54" t="e">
        <v>#DIV/0!</v>
      </c>
    </row>
    <row r="41" spans="1:6" x14ac:dyDescent="0.35">
      <c r="A41" s="54" t="s">
        <v>68</v>
      </c>
      <c r="B41" s="54" t="s">
        <v>49</v>
      </c>
      <c r="C41" s="54">
        <v>17</v>
      </c>
      <c r="D41" s="54">
        <v>2.74</v>
      </c>
      <c r="E41" s="54" t="s">
        <v>9</v>
      </c>
      <c r="F41" s="54">
        <v>0.16120000000000001</v>
      </c>
    </row>
    <row r="42" spans="1:6" x14ac:dyDescent="0.35">
      <c r="A42" s="54" t="s">
        <v>69</v>
      </c>
      <c r="B42" s="54"/>
      <c r="C42" s="54">
        <v>6</v>
      </c>
      <c r="D42" s="54">
        <v>3.59</v>
      </c>
      <c r="E42" s="54" t="s">
        <v>9</v>
      </c>
      <c r="F42" s="54">
        <v>0.59830000000000005</v>
      </c>
    </row>
    <row r="43" spans="1:6" x14ac:dyDescent="0.35">
      <c r="A43" s="54" t="s">
        <v>70</v>
      </c>
      <c r="B43" s="54" t="s">
        <v>49</v>
      </c>
      <c r="C43" s="54">
        <v>18</v>
      </c>
      <c r="D43" s="54">
        <v>3.08</v>
      </c>
      <c r="E43" s="54" t="s">
        <v>9</v>
      </c>
      <c r="F43" s="54">
        <v>0.1711</v>
      </c>
    </row>
    <row r="45" spans="1:6" x14ac:dyDescent="0.35">
      <c r="A45" s="54" t="s">
        <v>71</v>
      </c>
      <c r="B45" s="54" t="s">
        <v>72</v>
      </c>
      <c r="C45" s="54" t="s">
        <v>73</v>
      </c>
      <c r="D45" s="54">
        <v>19.079999999999998</v>
      </c>
      <c r="E45" s="54" t="s">
        <v>16</v>
      </c>
      <c r="F45" s="54">
        <v>0.29809999999999998</v>
      </c>
    </row>
    <row r="46" spans="1:6" x14ac:dyDescent="0.35">
      <c r="A46" s="54" t="s">
        <v>74</v>
      </c>
      <c r="B46" s="54" t="s">
        <v>75</v>
      </c>
      <c r="C46" s="54" t="s">
        <v>76</v>
      </c>
      <c r="D46" s="54">
        <v>38.61</v>
      </c>
      <c r="E46" s="54" t="s">
        <v>77</v>
      </c>
      <c r="F46" s="54">
        <v>7.1499999999999994E-2</v>
      </c>
    </row>
    <row r="47" spans="1:6" x14ac:dyDescent="0.35">
      <c r="A47" s="54" t="s">
        <v>78</v>
      </c>
      <c r="B47" s="54" t="s">
        <v>79</v>
      </c>
      <c r="C47" s="54" t="s">
        <v>80</v>
      </c>
      <c r="D47" s="54">
        <v>5.41</v>
      </c>
      <c r="E47" s="54" t="s">
        <v>16</v>
      </c>
      <c r="F47" s="54">
        <v>0.33810000000000001</v>
      </c>
    </row>
    <row r="48" spans="1:6" x14ac:dyDescent="0.35">
      <c r="A48" s="54" t="s">
        <v>81</v>
      </c>
      <c r="B48" s="54" t="s">
        <v>75</v>
      </c>
      <c r="C48" s="54" t="s">
        <v>82</v>
      </c>
      <c r="D48" s="54">
        <v>50.99</v>
      </c>
      <c r="E48" s="54" t="s">
        <v>16</v>
      </c>
      <c r="F48" s="54">
        <v>0.21249999999999999</v>
      </c>
    </row>
    <row r="49" spans="1:6" x14ac:dyDescent="0.35">
      <c r="A49" s="54" t="s">
        <v>83</v>
      </c>
      <c r="B49" s="54" t="s">
        <v>75</v>
      </c>
      <c r="C49" s="54" t="s">
        <v>82</v>
      </c>
      <c r="D49" s="54">
        <v>40.94</v>
      </c>
      <c r="E49" s="54" t="s">
        <v>16</v>
      </c>
      <c r="F49" s="54">
        <v>0.1706</v>
      </c>
    </row>
    <row r="50" spans="1:6" x14ac:dyDescent="0.35">
      <c r="A50" s="54" t="s">
        <v>84</v>
      </c>
      <c r="B50" s="54" t="s">
        <v>72</v>
      </c>
      <c r="C50" s="54">
        <v>1</v>
      </c>
      <c r="D50" s="54">
        <v>5.1100000000000003</v>
      </c>
      <c r="E50" s="54" t="s">
        <v>16</v>
      </c>
      <c r="F50" s="54">
        <v>0.31940000000000002</v>
      </c>
    </row>
    <row r="51" spans="1:6" x14ac:dyDescent="0.35">
      <c r="A51" s="54" t="s">
        <v>85</v>
      </c>
      <c r="B51" s="54" t="s">
        <v>75</v>
      </c>
      <c r="C51" s="54" t="s">
        <v>86</v>
      </c>
      <c r="D51" s="54">
        <v>25.45</v>
      </c>
      <c r="E51" s="54" t="s">
        <v>16</v>
      </c>
      <c r="F51" s="54">
        <v>0.36149999999999999</v>
      </c>
    </row>
    <row r="52" spans="1:6" x14ac:dyDescent="0.35">
      <c r="A52" s="54" t="s">
        <v>87</v>
      </c>
      <c r="B52" s="54" t="s">
        <v>72</v>
      </c>
      <c r="C52" s="54" t="s">
        <v>88</v>
      </c>
      <c r="D52" s="54">
        <v>19.399999999999999</v>
      </c>
      <c r="E52" s="54" t="s">
        <v>16</v>
      </c>
      <c r="F52" s="54">
        <v>0.4042</v>
      </c>
    </row>
    <row r="53" spans="1:6" x14ac:dyDescent="0.35">
      <c r="A53" s="54" t="s">
        <v>89</v>
      </c>
      <c r="B53" s="54" t="s">
        <v>90</v>
      </c>
      <c r="C53" s="54" t="s">
        <v>91</v>
      </c>
      <c r="D53" s="54">
        <v>19.440000000000001</v>
      </c>
      <c r="E53" s="54" t="s">
        <v>16</v>
      </c>
      <c r="F53" s="54">
        <v>0.40500000000000003</v>
      </c>
    </row>
    <row r="54" spans="1:6" x14ac:dyDescent="0.35">
      <c r="A54" s="54" t="s">
        <v>92</v>
      </c>
      <c r="B54" s="54" t="s">
        <v>75</v>
      </c>
      <c r="C54" s="54" t="s">
        <v>93</v>
      </c>
      <c r="D54" s="54">
        <v>29.89</v>
      </c>
      <c r="E54" s="54" t="s">
        <v>16</v>
      </c>
      <c r="F54" s="54">
        <v>0.18679999999999999</v>
      </c>
    </row>
    <row r="55" spans="1:6" x14ac:dyDescent="0.35">
      <c r="A55" s="54" t="s">
        <v>94</v>
      </c>
      <c r="B55" s="54" t="s">
        <v>75</v>
      </c>
      <c r="C55" s="54" t="s">
        <v>76</v>
      </c>
      <c r="D55" s="54">
        <v>41.63</v>
      </c>
      <c r="E55" s="54" t="s">
        <v>16</v>
      </c>
      <c r="F55" s="54">
        <v>0.13009999999999999</v>
      </c>
    </row>
    <row r="56" spans="1:6" x14ac:dyDescent="0.35">
      <c r="A56" s="54" t="s">
        <v>95</v>
      </c>
      <c r="B56" s="54" t="s">
        <v>75</v>
      </c>
      <c r="C56" s="54" t="s">
        <v>96</v>
      </c>
      <c r="D56" s="54">
        <v>26.99</v>
      </c>
      <c r="E56" s="54" t="s">
        <v>9</v>
      </c>
      <c r="F56" s="54">
        <v>0.1265</v>
      </c>
    </row>
    <row r="57" spans="1:6" x14ac:dyDescent="0.35">
      <c r="A57" s="54" t="s">
        <v>97</v>
      </c>
      <c r="B57" s="54" t="s">
        <v>75</v>
      </c>
      <c r="C57" s="54" t="s">
        <v>98</v>
      </c>
      <c r="D57" s="54">
        <v>28.79</v>
      </c>
      <c r="E57" s="54" t="s">
        <v>16</v>
      </c>
      <c r="F57" s="54">
        <v>0.44979999999999998</v>
      </c>
    </row>
    <row r="58" spans="1:6" x14ac:dyDescent="0.35">
      <c r="A58" s="54" t="s">
        <v>99</v>
      </c>
      <c r="B58" s="54" t="s">
        <v>23</v>
      </c>
      <c r="C58" s="54" t="s">
        <v>76</v>
      </c>
      <c r="D58" s="54">
        <v>69.489999999999995</v>
      </c>
      <c r="E58" s="54" t="s">
        <v>16</v>
      </c>
      <c r="F58" s="54">
        <v>0.57909999999999995</v>
      </c>
    </row>
    <row r="59" spans="1:6" x14ac:dyDescent="0.35">
      <c r="A59" s="54" t="s">
        <v>100</v>
      </c>
      <c r="B59" s="54" t="s">
        <v>75</v>
      </c>
      <c r="C59" s="54" t="s">
        <v>76</v>
      </c>
      <c r="D59" s="54">
        <v>31.75</v>
      </c>
      <c r="E59" s="54" t="s">
        <v>16</v>
      </c>
      <c r="F59" s="54">
        <v>9.9199999999999997E-2</v>
      </c>
    </row>
    <row r="60" spans="1:6" x14ac:dyDescent="0.35">
      <c r="A60" s="54" t="s">
        <v>101</v>
      </c>
      <c r="B60" s="54" t="s">
        <v>75</v>
      </c>
      <c r="C60" s="54" t="s">
        <v>102</v>
      </c>
      <c r="D60" s="54">
        <v>61.92</v>
      </c>
      <c r="E60" s="54" t="s">
        <v>16</v>
      </c>
      <c r="F60" s="54">
        <v>0.129</v>
      </c>
    </row>
    <row r="61" spans="1:6" x14ac:dyDescent="0.35">
      <c r="A61" s="54" t="s">
        <v>103</v>
      </c>
      <c r="B61" s="54" t="s">
        <v>75</v>
      </c>
      <c r="C61" s="54" t="s">
        <v>104</v>
      </c>
      <c r="D61" s="54">
        <v>46.12</v>
      </c>
      <c r="E61" s="54" t="s">
        <v>16</v>
      </c>
      <c r="F61" s="54">
        <v>0.16009999999999999</v>
      </c>
    </row>
    <row r="62" spans="1:6" x14ac:dyDescent="0.35">
      <c r="A62" s="54" t="s">
        <v>105</v>
      </c>
      <c r="B62" s="54" t="s">
        <v>75</v>
      </c>
      <c r="C62" s="54" t="s">
        <v>96</v>
      </c>
      <c r="D62" s="54">
        <v>26.42</v>
      </c>
      <c r="E62" s="54" t="s">
        <v>16</v>
      </c>
      <c r="F62" s="54">
        <v>0.1651</v>
      </c>
    </row>
    <row r="63" spans="1:6" x14ac:dyDescent="0.35">
      <c r="A63" s="54" t="s">
        <v>106</v>
      </c>
      <c r="B63" s="54" t="s">
        <v>75</v>
      </c>
      <c r="C63" s="54" t="s">
        <v>107</v>
      </c>
      <c r="D63" s="54">
        <v>63.42</v>
      </c>
      <c r="E63" s="54" t="s">
        <v>16</v>
      </c>
      <c r="F63" s="54">
        <v>0.14680000000000001</v>
      </c>
    </row>
    <row r="64" spans="1:6" x14ac:dyDescent="0.35">
      <c r="A64" s="54" t="s">
        <v>108</v>
      </c>
      <c r="B64" s="54" t="s">
        <v>90</v>
      </c>
      <c r="C64" s="54" t="s">
        <v>109</v>
      </c>
      <c r="D64" s="54" t="s">
        <v>110</v>
      </c>
      <c r="E64" s="54" t="s">
        <v>16</v>
      </c>
      <c r="F64" s="54" t="e">
        <v>#VALUE!</v>
      </c>
    </row>
    <row r="65" spans="1:6" x14ac:dyDescent="0.35">
      <c r="A65" s="54" t="s">
        <v>111</v>
      </c>
      <c r="B65" s="54" t="s">
        <v>79</v>
      </c>
      <c r="C65" s="54" t="s">
        <v>82</v>
      </c>
      <c r="D65" s="54">
        <v>51.04</v>
      </c>
      <c r="E65" s="54" t="s">
        <v>16</v>
      </c>
      <c r="F65" s="54">
        <v>0.2127</v>
      </c>
    </row>
    <row r="66" spans="1:6" x14ac:dyDescent="0.35">
      <c r="A66" s="54" t="s">
        <v>112</v>
      </c>
      <c r="B66" s="54" t="s">
        <v>90</v>
      </c>
      <c r="C66" s="54" t="s">
        <v>113</v>
      </c>
      <c r="D66" s="54">
        <v>3.62</v>
      </c>
      <c r="E66" s="54" t="s">
        <v>16</v>
      </c>
      <c r="F66" s="54">
        <v>0.2263</v>
      </c>
    </row>
    <row r="67" spans="1:6" x14ac:dyDescent="0.35">
      <c r="A67" s="54" t="s">
        <v>114</v>
      </c>
      <c r="B67" s="54" t="s">
        <v>115</v>
      </c>
      <c r="C67" s="54" t="s">
        <v>116</v>
      </c>
      <c r="D67" s="54">
        <v>70.930000000000007</v>
      </c>
      <c r="E67" s="54" t="s">
        <v>16</v>
      </c>
      <c r="F67" s="54">
        <v>0.14779999999999999</v>
      </c>
    </row>
    <row r="68" spans="1:6" x14ac:dyDescent="0.35">
      <c r="A68" s="54" t="s">
        <v>117</v>
      </c>
      <c r="B68" s="54" t="s">
        <v>75</v>
      </c>
      <c r="C68" s="54" t="s">
        <v>118</v>
      </c>
      <c r="D68" s="54">
        <v>7.93</v>
      </c>
      <c r="E68" s="54" t="s">
        <v>16</v>
      </c>
      <c r="F68" s="54">
        <v>0.49559999999999998</v>
      </c>
    </row>
    <row r="69" spans="1:6" x14ac:dyDescent="0.35">
      <c r="A69" s="54" t="s">
        <v>119</v>
      </c>
      <c r="B69" s="54" t="s">
        <v>120</v>
      </c>
      <c r="C69" s="54" t="s">
        <v>121</v>
      </c>
      <c r="D69" s="54">
        <v>4.1900000000000004</v>
      </c>
      <c r="E69" s="54" t="s">
        <v>16</v>
      </c>
      <c r="F69" s="54">
        <v>0.26190000000000002</v>
      </c>
    </row>
    <row r="70" spans="1:6" x14ac:dyDescent="0.35">
      <c r="A70" s="54" t="s">
        <v>122</v>
      </c>
      <c r="B70" s="54" t="s">
        <v>90</v>
      </c>
      <c r="C70" s="54" t="s">
        <v>76</v>
      </c>
      <c r="D70" s="54">
        <v>78.569999999999993</v>
      </c>
      <c r="E70" s="54" t="s">
        <v>16</v>
      </c>
      <c r="F70" s="54">
        <v>0.2455</v>
      </c>
    </row>
    <row r="71" spans="1:6" x14ac:dyDescent="0.35">
      <c r="A71" s="54" t="s">
        <v>123</v>
      </c>
      <c r="B71" s="54" t="s">
        <v>75</v>
      </c>
      <c r="C71" s="54" t="s">
        <v>96</v>
      </c>
      <c r="D71" s="54">
        <v>29.36</v>
      </c>
      <c r="E71" s="54" t="s">
        <v>77</v>
      </c>
      <c r="F71" s="54">
        <v>0.1376</v>
      </c>
    </row>
    <row r="72" spans="1:6" x14ac:dyDescent="0.35">
      <c r="A72" s="54" t="s">
        <v>124</v>
      </c>
      <c r="B72" s="54" t="s">
        <v>79</v>
      </c>
      <c r="C72" s="54" t="s">
        <v>125</v>
      </c>
      <c r="D72" s="54">
        <v>24.81</v>
      </c>
      <c r="E72" s="54" t="s">
        <v>16</v>
      </c>
      <c r="F72" s="54">
        <v>0.25840000000000002</v>
      </c>
    </row>
    <row r="73" spans="1:6" x14ac:dyDescent="0.35">
      <c r="A73" s="54" t="s">
        <v>126</v>
      </c>
      <c r="B73" s="54" t="s">
        <v>90</v>
      </c>
      <c r="C73" s="54" t="s">
        <v>127</v>
      </c>
      <c r="D73" s="54">
        <v>43.34</v>
      </c>
      <c r="E73" s="54" t="s">
        <v>16</v>
      </c>
      <c r="F73" s="54">
        <v>0.22570000000000001</v>
      </c>
    </row>
    <row r="74" spans="1:6" x14ac:dyDescent="0.35">
      <c r="A74" s="54" t="s">
        <v>128</v>
      </c>
      <c r="B74" s="54" t="s">
        <v>79</v>
      </c>
      <c r="C74" s="54" t="s">
        <v>125</v>
      </c>
      <c r="D74" s="54">
        <v>24.9</v>
      </c>
      <c r="E74" s="54" t="s">
        <v>16</v>
      </c>
      <c r="F74" s="54">
        <v>0.25940000000000002</v>
      </c>
    </row>
    <row r="75" spans="1:6" x14ac:dyDescent="0.35">
      <c r="A75" s="54" t="s">
        <v>129</v>
      </c>
      <c r="B75" s="54" t="s">
        <v>79</v>
      </c>
      <c r="C75" s="54" t="s">
        <v>76</v>
      </c>
      <c r="D75" s="54">
        <v>43.49</v>
      </c>
      <c r="E75" s="54" t="s">
        <v>16</v>
      </c>
      <c r="F75" s="54">
        <v>0.13589999999999999</v>
      </c>
    </row>
    <row r="76" spans="1:6" x14ac:dyDescent="0.35">
      <c r="A76" s="54" t="s">
        <v>130</v>
      </c>
      <c r="B76" s="54" t="s">
        <v>79</v>
      </c>
      <c r="C76" s="54" t="s">
        <v>96</v>
      </c>
      <c r="D76" s="54">
        <v>29.56</v>
      </c>
      <c r="E76" s="54" t="s">
        <v>77</v>
      </c>
      <c r="F76" s="54">
        <v>0.1386</v>
      </c>
    </row>
    <row r="77" spans="1:6" x14ac:dyDescent="0.35">
      <c r="A77" s="54" t="s">
        <v>131</v>
      </c>
      <c r="B77" s="54" t="s">
        <v>75</v>
      </c>
      <c r="C77" s="54" t="s">
        <v>96</v>
      </c>
      <c r="D77" s="54">
        <v>30.21</v>
      </c>
      <c r="E77" s="54" t="s">
        <v>77</v>
      </c>
      <c r="F77" s="54">
        <v>0.1416</v>
      </c>
    </row>
    <row r="78" spans="1:6" x14ac:dyDescent="0.35">
      <c r="A78" s="54" t="s">
        <v>132</v>
      </c>
      <c r="B78" s="54" t="s">
        <v>133</v>
      </c>
      <c r="C78" s="54" t="s">
        <v>134</v>
      </c>
      <c r="D78" s="54">
        <v>40.42</v>
      </c>
      <c r="E78" s="54" t="s">
        <v>16</v>
      </c>
      <c r="F78" s="54">
        <v>0.25259999999999999</v>
      </c>
    </row>
    <row r="79" spans="1:6" x14ac:dyDescent="0.35">
      <c r="A79" s="54" t="s">
        <v>135</v>
      </c>
      <c r="B79" s="54" t="s">
        <v>79</v>
      </c>
      <c r="C79" s="54" t="s">
        <v>76</v>
      </c>
      <c r="D79" s="54">
        <v>99.41</v>
      </c>
      <c r="E79" s="54" t="s">
        <v>16</v>
      </c>
      <c r="F79" s="54">
        <v>0.31069999999999998</v>
      </c>
    </row>
    <row r="80" spans="1:6" x14ac:dyDescent="0.35">
      <c r="A80" s="54" t="s">
        <v>136</v>
      </c>
      <c r="B80" s="54" t="s">
        <v>79</v>
      </c>
      <c r="C80" s="54" t="s">
        <v>137</v>
      </c>
      <c r="D80" s="54">
        <v>4.9800000000000004</v>
      </c>
      <c r="E80" s="54" t="s">
        <v>16</v>
      </c>
      <c r="F80" s="54">
        <v>0.31130000000000002</v>
      </c>
    </row>
    <row r="81" spans="1:6" x14ac:dyDescent="0.35">
      <c r="A81" s="54" t="s">
        <v>138</v>
      </c>
      <c r="B81" s="54" t="s">
        <v>75</v>
      </c>
      <c r="C81" s="54" t="s">
        <v>96</v>
      </c>
      <c r="D81" s="54">
        <v>31.12</v>
      </c>
      <c r="E81" s="54" t="s">
        <v>9</v>
      </c>
      <c r="F81" s="54">
        <v>0.14610000000000001</v>
      </c>
    </row>
    <row r="82" spans="1:6" x14ac:dyDescent="0.35">
      <c r="A82" s="54" t="s">
        <v>139</v>
      </c>
      <c r="B82" s="54" t="s">
        <v>140</v>
      </c>
      <c r="C82" s="54" t="s">
        <v>141</v>
      </c>
      <c r="D82" s="54">
        <v>50.64</v>
      </c>
      <c r="E82" s="54" t="s">
        <v>77</v>
      </c>
      <c r="F82" s="54">
        <v>0.1055</v>
      </c>
    </row>
    <row r="83" spans="1:6" x14ac:dyDescent="0.35">
      <c r="A83" s="54" t="s">
        <v>142</v>
      </c>
      <c r="B83" s="54" t="s">
        <v>79</v>
      </c>
      <c r="C83" s="54" t="s">
        <v>143</v>
      </c>
      <c r="D83" s="54">
        <v>28.36</v>
      </c>
      <c r="E83" s="54" t="s">
        <v>77</v>
      </c>
      <c r="F83" s="54">
        <v>0.1477</v>
      </c>
    </row>
    <row r="84" spans="1:6" x14ac:dyDescent="0.35">
      <c r="A84" s="54" t="s">
        <v>144</v>
      </c>
      <c r="B84" s="54" t="s">
        <v>120</v>
      </c>
      <c r="C84" s="54" t="s">
        <v>145</v>
      </c>
      <c r="D84" s="54">
        <v>3.72</v>
      </c>
      <c r="E84" s="54" t="s">
        <v>16</v>
      </c>
      <c r="F84" s="54">
        <v>0.23250000000000001</v>
      </c>
    </row>
    <row r="85" spans="1:6" x14ac:dyDescent="0.35">
      <c r="A85" s="54" t="s">
        <v>146</v>
      </c>
      <c r="B85" s="54" t="s">
        <v>79</v>
      </c>
      <c r="C85" s="54" t="s">
        <v>76</v>
      </c>
      <c r="D85" s="54">
        <v>29.95</v>
      </c>
      <c r="E85" s="54" t="s">
        <v>16</v>
      </c>
      <c r="F85" s="54">
        <v>9.3600000000000003E-2</v>
      </c>
    </row>
    <row r="86" spans="1:6" x14ac:dyDescent="0.35">
      <c r="A86" s="54" t="s">
        <v>147</v>
      </c>
      <c r="B86" s="54" t="s">
        <v>148</v>
      </c>
      <c r="C86" s="54" t="s">
        <v>149</v>
      </c>
      <c r="D86" s="54">
        <v>30.26</v>
      </c>
      <c r="E86" s="54" t="s">
        <v>16</v>
      </c>
      <c r="F86" s="54">
        <v>1.8913</v>
      </c>
    </row>
    <row r="87" spans="1:6" x14ac:dyDescent="0.35">
      <c r="A87" s="54" t="s">
        <v>150</v>
      </c>
      <c r="B87" s="54" t="s">
        <v>75</v>
      </c>
      <c r="C87" s="54" t="s">
        <v>96</v>
      </c>
      <c r="D87" s="54">
        <v>33.130000000000003</v>
      </c>
      <c r="E87" s="54" t="s">
        <v>16</v>
      </c>
      <c r="F87" s="54">
        <v>0.15529999999999999</v>
      </c>
    </row>
    <row r="88" spans="1:6" x14ac:dyDescent="0.35">
      <c r="A88" s="54" t="s">
        <v>151</v>
      </c>
      <c r="B88" s="54" t="s">
        <v>152</v>
      </c>
      <c r="C88" s="54" t="s">
        <v>153</v>
      </c>
      <c r="D88" s="54">
        <v>28.6</v>
      </c>
      <c r="E88" s="54" t="s">
        <v>16</v>
      </c>
      <c r="F88" s="54">
        <v>0.2979</v>
      </c>
    </row>
    <row r="89" spans="1:6" x14ac:dyDescent="0.35">
      <c r="A89" s="54" t="s">
        <v>154</v>
      </c>
      <c r="B89" s="54" t="s">
        <v>155</v>
      </c>
      <c r="C89" s="54" t="s">
        <v>156</v>
      </c>
      <c r="D89" s="54">
        <v>2.1800000000000002</v>
      </c>
      <c r="E89" s="54" t="s">
        <v>16</v>
      </c>
      <c r="F89" s="54">
        <v>0.1363</v>
      </c>
    </row>
    <row r="90" spans="1:6" x14ac:dyDescent="0.35">
      <c r="A90" s="54" t="s">
        <v>157</v>
      </c>
      <c r="B90" s="54" t="s">
        <v>75</v>
      </c>
      <c r="C90" s="54" t="s">
        <v>158</v>
      </c>
      <c r="D90" s="54">
        <v>105.88</v>
      </c>
      <c r="E90" s="54" t="s">
        <v>16</v>
      </c>
      <c r="F90" s="54">
        <v>0.18379999999999999</v>
      </c>
    </row>
    <row r="91" spans="1:6" x14ac:dyDescent="0.35">
      <c r="A91" s="54" t="s">
        <v>159</v>
      </c>
      <c r="B91" s="54" t="s">
        <v>160</v>
      </c>
      <c r="C91" s="54" t="s">
        <v>161</v>
      </c>
      <c r="D91" s="54">
        <v>58.78</v>
      </c>
      <c r="E91" s="54" t="s">
        <v>16</v>
      </c>
      <c r="F91" s="54">
        <v>0.1148</v>
      </c>
    </row>
    <row r="92" spans="1:6" x14ac:dyDescent="0.35">
      <c r="A92" s="54" t="s">
        <v>162</v>
      </c>
      <c r="B92" s="54" t="s">
        <v>163</v>
      </c>
      <c r="C92" s="54" t="s">
        <v>164</v>
      </c>
      <c r="D92" s="54">
        <v>24.29</v>
      </c>
      <c r="E92" s="54" t="s">
        <v>16</v>
      </c>
      <c r="F92" s="54">
        <v>0.30359999999999998</v>
      </c>
    </row>
    <row r="93" spans="1:6" x14ac:dyDescent="0.35">
      <c r="A93" s="54" t="s">
        <v>165</v>
      </c>
      <c r="B93" s="54" t="s">
        <v>75</v>
      </c>
      <c r="C93" s="54" t="s">
        <v>166</v>
      </c>
      <c r="D93" s="54">
        <v>5.59</v>
      </c>
      <c r="E93" s="54" t="s">
        <v>16</v>
      </c>
      <c r="F93" s="54">
        <v>2.18E-2</v>
      </c>
    </row>
    <row r="94" spans="1:6" x14ac:dyDescent="0.35">
      <c r="A94" s="54" t="s">
        <v>167</v>
      </c>
      <c r="B94" s="54" t="s">
        <v>75</v>
      </c>
      <c r="C94" s="54" t="s">
        <v>168</v>
      </c>
      <c r="D94" s="54">
        <v>11.66</v>
      </c>
      <c r="E94" s="54" t="s">
        <v>16</v>
      </c>
      <c r="F94" s="54">
        <v>3.04E-2</v>
      </c>
    </row>
    <row r="95" spans="1:6" x14ac:dyDescent="0.35">
      <c r="A95" s="54" t="s">
        <v>169</v>
      </c>
      <c r="B95" s="54" t="s">
        <v>75</v>
      </c>
      <c r="C95" s="54" t="s">
        <v>166</v>
      </c>
      <c r="D95" s="54">
        <v>4.66</v>
      </c>
      <c r="E95" s="54" t="s">
        <v>16</v>
      </c>
      <c r="F95" s="54">
        <v>1.8200000000000001E-2</v>
      </c>
    </row>
    <row r="96" spans="1:6" x14ac:dyDescent="0.35">
      <c r="A96" s="54" t="s">
        <v>170</v>
      </c>
      <c r="B96" s="54" t="s">
        <v>75</v>
      </c>
      <c r="C96" s="54" t="s">
        <v>166</v>
      </c>
      <c r="D96" s="54">
        <v>6.86</v>
      </c>
      <c r="E96" s="54" t="s">
        <v>16</v>
      </c>
      <c r="F96" s="54">
        <v>2.6800000000000001E-2</v>
      </c>
    </row>
    <row r="97" spans="1:6" x14ac:dyDescent="0.35">
      <c r="A97" s="54" t="s">
        <v>171</v>
      </c>
      <c r="B97" s="54" t="s">
        <v>172</v>
      </c>
      <c r="C97" s="54" t="s">
        <v>173</v>
      </c>
      <c r="D97" s="54">
        <v>10.42</v>
      </c>
      <c r="E97" s="54" t="s">
        <v>9</v>
      </c>
      <c r="F97" s="54">
        <v>0.1042</v>
      </c>
    </row>
    <row r="98" spans="1:6" x14ac:dyDescent="0.35">
      <c r="A98" s="54" t="s">
        <v>174</v>
      </c>
      <c r="B98" s="54" t="s">
        <v>75</v>
      </c>
      <c r="C98" s="54" t="s">
        <v>175</v>
      </c>
      <c r="D98" s="54">
        <v>47.99</v>
      </c>
      <c r="E98" s="54" t="s">
        <v>16</v>
      </c>
      <c r="F98" s="54">
        <v>9.3700000000000006E-2</v>
      </c>
    </row>
    <row r="99" spans="1:6" x14ac:dyDescent="0.35">
      <c r="A99" s="54" t="s">
        <v>176</v>
      </c>
      <c r="B99" s="54" t="s">
        <v>75</v>
      </c>
      <c r="C99" s="54" t="s">
        <v>177</v>
      </c>
      <c r="D99" s="54">
        <v>40.64</v>
      </c>
      <c r="E99" s="54" t="s">
        <v>16</v>
      </c>
      <c r="F99" s="54">
        <v>0.2117</v>
      </c>
    </row>
    <row r="100" spans="1:6" x14ac:dyDescent="0.35">
      <c r="A100" s="54" t="s">
        <v>178</v>
      </c>
      <c r="B100" s="54" t="s">
        <v>75</v>
      </c>
      <c r="C100" s="54" t="s">
        <v>179</v>
      </c>
      <c r="D100" s="54">
        <v>26.93</v>
      </c>
      <c r="E100" s="54" t="s">
        <v>16</v>
      </c>
      <c r="F100" s="54">
        <v>0.14030000000000001</v>
      </c>
    </row>
    <row r="101" spans="1:6" x14ac:dyDescent="0.35">
      <c r="A101" s="54" t="s">
        <v>180</v>
      </c>
      <c r="B101" s="54" t="s">
        <v>75</v>
      </c>
      <c r="C101" s="54" t="s">
        <v>179</v>
      </c>
      <c r="D101" s="54">
        <v>26.93</v>
      </c>
      <c r="E101" s="54" t="s">
        <v>16</v>
      </c>
      <c r="F101" s="54">
        <v>0.14030000000000001</v>
      </c>
    </row>
    <row r="102" spans="1:6" x14ac:dyDescent="0.35">
      <c r="A102" s="54" t="s">
        <v>181</v>
      </c>
      <c r="B102" s="54" t="s">
        <v>75</v>
      </c>
      <c r="C102" s="54" t="s">
        <v>182</v>
      </c>
      <c r="D102" s="54">
        <v>35.43</v>
      </c>
      <c r="E102" s="54" t="s">
        <v>16</v>
      </c>
      <c r="F102" s="54">
        <v>8.8599999999999998E-2</v>
      </c>
    </row>
    <row r="103" spans="1:6" x14ac:dyDescent="0.35">
      <c r="A103" s="54" t="s">
        <v>183</v>
      </c>
      <c r="B103" s="54" t="s">
        <v>75</v>
      </c>
      <c r="C103" s="54" t="s">
        <v>184</v>
      </c>
      <c r="D103" s="54">
        <v>40.76</v>
      </c>
      <c r="E103" s="54" t="s">
        <v>16</v>
      </c>
      <c r="F103" s="54">
        <v>6.3700000000000007E-2</v>
      </c>
    </row>
    <row r="104" spans="1:6" x14ac:dyDescent="0.35">
      <c r="A104" s="54" t="s">
        <v>185</v>
      </c>
      <c r="B104" s="54" t="s">
        <v>75</v>
      </c>
      <c r="C104" s="54" t="s">
        <v>186</v>
      </c>
      <c r="D104" s="54">
        <v>39.36</v>
      </c>
      <c r="E104" s="54" t="s">
        <v>9</v>
      </c>
      <c r="F104" s="54">
        <v>0.21870000000000001</v>
      </c>
    </row>
    <row r="106" spans="1:6" x14ac:dyDescent="0.35">
      <c r="A106" s="54" t="s">
        <v>187</v>
      </c>
      <c r="B106" s="54" t="s">
        <v>152</v>
      </c>
      <c r="C106" s="54" t="s">
        <v>188</v>
      </c>
      <c r="D106" s="54">
        <v>28.87</v>
      </c>
      <c r="E106" s="54" t="s">
        <v>9</v>
      </c>
      <c r="F106" s="54">
        <v>0.28999999999999998</v>
      </c>
    </row>
    <row r="107" spans="1:6" x14ac:dyDescent="0.35">
      <c r="A107" s="54" t="s">
        <v>189</v>
      </c>
      <c r="B107" s="54" t="s">
        <v>190</v>
      </c>
      <c r="C107" s="54" t="s">
        <v>191</v>
      </c>
      <c r="D107" s="54">
        <v>23.4</v>
      </c>
      <c r="E107" s="54" t="s">
        <v>9</v>
      </c>
      <c r="F107" s="54">
        <v>0.37</v>
      </c>
    </row>
    <row r="108" spans="1:6" x14ac:dyDescent="0.35">
      <c r="A108" s="54" t="s">
        <v>192</v>
      </c>
      <c r="B108" s="54" t="s">
        <v>190</v>
      </c>
      <c r="C108" s="54" t="s">
        <v>193</v>
      </c>
      <c r="D108" s="54">
        <v>32.72</v>
      </c>
      <c r="E108" s="54" t="s">
        <v>9</v>
      </c>
      <c r="F108" s="54">
        <v>0.68</v>
      </c>
    </row>
    <row r="109" spans="1:6" x14ac:dyDescent="0.35">
      <c r="A109" s="54" t="s">
        <v>194</v>
      </c>
      <c r="B109" s="54" t="s">
        <v>195</v>
      </c>
      <c r="C109" s="54" t="s">
        <v>196</v>
      </c>
      <c r="D109" s="54">
        <v>28.84</v>
      </c>
      <c r="E109" s="54" t="s">
        <v>9</v>
      </c>
      <c r="F109" s="54">
        <v>0.24</v>
      </c>
    </row>
    <row r="110" spans="1:6" x14ac:dyDescent="0.35">
      <c r="A110" s="54" t="s">
        <v>197</v>
      </c>
      <c r="B110" s="54" t="s">
        <v>198</v>
      </c>
      <c r="C110" s="54" t="s">
        <v>199</v>
      </c>
      <c r="D110" s="54" t="s">
        <v>200</v>
      </c>
      <c r="E110" s="54" t="s">
        <v>9</v>
      </c>
      <c r="F110" s="54"/>
    </row>
    <row r="111" spans="1:6" x14ac:dyDescent="0.35">
      <c r="A111" s="54" t="s">
        <v>201</v>
      </c>
      <c r="B111" s="54" t="s">
        <v>202</v>
      </c>
      <c r="C111" s="54" t="s">
        <v>203</v>
      </c>
      <c r="D111" s="54">
        <v>20.32</v>
      </c>
      <c r="E111" s="54" t="s">
        <v>9</v>
      </c>
      <c r="F111" s="54">
        <v>0.23</v>
      </c>
    </row>
    <row r="112" spans="1:6" x14ac:dyDescent="0.35">
      <c r="A112" s="54" t="s">
        <v>204</v>
      </c>
      <c r="B112" s="54" t="s">
        <v>35</v>
      </c>
      <c r="C112" s="54" t="s">
        <v>205</v>
      </c>
      <c r="D112" s="54">
        <v>23.16</v>
      </c>
      <c r="E112" s="54" t="s">
        <v>9</v>
      </c>
      <c r="F112" s="54">
        <v>0.14000000000000001</v>
      </c>
    </row>
    <row r="113" spans="1:6" x14ac:dyDescent="0.35">
      <c r="A113" s="54" t="s">
        <v>206</v>
      </c>
      <c r="B113" s="54" t="s">
        <v>207</v>
      </c>
      <c r="C113" s="54" t="s">
        <v>208</v>
      </c>
      <c r="D113" s="54">
        <v>46.12</v>
      </c>
      <c r="E113" s="54" t="s">
        <v>9</v>
      </c>
      <c r="F113" s="54">
        <v>0.55000000000000004</v>
      </c>
    </row>
    <row r="114" spans="1:6" x14ac:dyDescent="0.35">
      <c r="A114" s="54" t="s">
        <v>209</v>
      </c>
      <c r="B114" s="54" t="s">
        <v>210</v>
      </c>
      <c r="C114" s="54" t="s">
        <v>211</v>
      </c>
      <c r="D114" s="54">
        <v>31.88</v>
      </c>
      <c r="E114" s="54" t="s">
        <v>9</v>
      </c>
      <c r="F114" s="54">
        <v>0.19</v>
      </c>
    </row>
    <row r="115" spans="1:6" x14ac:dyDescent="0.35">
      <c r="A115" s="54" t="s">
        <v>212</v>
      </c>
      <c r="B115" s="54" t="s">
        <v>213</v>
      </c>
      <c r="C115" s="54" t="s">
        <v>214</v>
      </c>
      <c r="D115" s="54">
        <v>45.26</v>
      </c>
      <c r="E115" s="54" t="s">
        <v>9</v>
      </c>
      <c r="F115" s="54">
        <v>0.63</v>
      </c>
    </row>
    <row r="116" spans="1:6" x14ac:dyDescent="0.35">
      <c r="A116" s="54" t="s">
        <v>215</v>
      </c>
      <c r="B116" s="54" t="s">
        <v>35</v>
      </c>
      <c r="C116" s="54" t="s">
        <v>216</v>
      </c>
      <c r="D116" s="54">
        <v>31.03</v>
      </c>
      <c r="E116" s="54" t="s">
        <v>9</v>
      </c>
      <c r="F116" s="54">
        <v>1.03</v>
      </c>
    </row>
    <row r="117" spans="1:6" x14ac:dyDescent="0.35">
      <c r="A117" s="54" t="s">
        <v>217</v>
      </c>
      <c r="B117" s="54" t="s">
        <v>218</v>
      </c>
      <c r="C117" s="54" t="s">
        <v>219</v>
      </c>
      <c r="D117" s="54" t="s">
        <v>200</v>
      </c>
      <c r="E117" s="54" t="s">
        <v>9</v>
      </c>
      <c r="F117" s="54"/>
    </row>
    <row r="118" spans="1:6" x14ac:dyDescent="0.35">
      <c r="A118" s="54" t="s">
        <v>220</v>
      </c>
      <c r="B118" s="54" t="s">
        <v>35</v>
      </c>
      <c r="C118" s="54" t="s">
        <v>221</v>
      </c>
      <c r="D118" s="54">
        <v>19.760000000000002</v>
      </c>
      <c r="E118" s="54" t="s">
        <v>9</v>
      </c>
      <c r="F118" s="54">
        <v>0.21</v>
      </c>
    </row>
    <row r="119" spans="1:6" x14ac:dyDescent="0.35">
      <c r="A119" s="54" t="s">
        <v>222</v>
      </c>
      <c r="B119" s="54" t="s">
        <v>35</v>
      </c>
      <c r="C119" s="54" t="s">
        <v>223</v>
      </c>
      <c r="D119" s="54">
        <v>21.37</v>
      </c>
      <c r="E119" s="54" t="s">
        <v>9</v>
      </c>
      <c r="F119" s="54">
        <v>0.67</v>
      </c>
    </row>
    <row r="120" spans="1:6" x14ac:dyDescent="0.35">
      <c r="A120" s="54" t="s">
        <v>224</v>
      </c>
      <c r="B120" s="54" t="s">
        <v>225</v>
      </c>
      <c r="C120" s="54" t="s">
        <v>226</v>
      </c>
      <c r="D120" s="54">
        <v>23.72</v>
      </c>
      <c r="E120" s="54" t="s">
        <v>9</v>
      </c>
      <c r="F120" s="54">
        <v>0.4</v>
      </c>
    </row>
    <row r="121" spans="1:6" x14ac:dyDescent="0.35">
      <c r="A121" s="54" t="s">
        <v>227</v>
      </c>
      <c r="B121" s="54" t="s">
        <v>225</v>
      </c>
      <c r="C121" s="54" t="s">
        <v>226</v>
      </c>
      <c r="D121" s="54">
        <v>21.88</v>
      </c>
      <c r="E121" s="54" t="s">
        <v>9</v>
      </c>
      <c r="F121" s="54">
        <v>0.36</v>
      </c>
    </row>
    <row r="122" spans="1:6" x14ac:dyDescent="0.35">
      <c r="A122" s="54" t="s">
        <v>228</v>
      </c>
      <c r="B122" s="54" t="s">
        <v>225</v>
      </c>
      <c r="C122" s="54" t="s">
        <v>226</v>
      </c>
      <c r="D122" s="54">
        <v>20.440000000000001</v>
      </c>
      <c r="E122" s="54" t="s">
        <v>9</v>
      </c>
      <c r="F122" s="54">
        <v>0.34</v>
      </c>
    </row>
    <row r="123" spans="1:6" x14ac:dyDescent="0.35">
      <c r="A123" s="54" t="s">
        <v>229</v>
      </c>
      <c r="B123" s="54" t="s">
        <v>230</v>
      </c>
      <c r="C123" s="54" t="s">
        <v>231</v>
      </c>
      <c r="D123" s="54">
        <v>75.5</v>
      </c>
      <c r="E123" s="54" t="s">
        <v>9</v>
      </c>
      <c r="F123" s="54">
        <v>0.63</v>
      </c>
    </row>
    <row r="124" spans="1:6" x14ac:dyDescent="0.35">
      <c r="A124" s="54" t="s">
        <v>232</v>
      </c>
      <c r="B124" s="54" t="s">
        <v>79</v>
      </c>
      <c r="C124" s="54" t="s">
        <v>233</v>
      </c>
      <c r="D124" s="54">
        <v>34.53</v>
      </c>
      <c r="E124" s="54" t="s">
        <v>9</v>
      </c>
      <c r="F124" s="54">
        <v>1.73</v>
      </c>
    </row>
    <row r="125" spans="1:6" x14ac:dyDescent="0.35">
      <c r="A125" s="54" t="s">
        <v>234</v>
      </c>
      <c r="B125" s="54" t="s">
        <v>79</v>
      </c>
      <c r="C125" s="54" t="s">
        <v>235</v>
      </c>
      <c r="D125" s="54">
        <v>39.54</v>
      </c>
      <c r="E125" s="54" t="s">
        <v>9</v>
      </c>
      <c r="F125" s="54">
        <v>0.41</v>
      </c>
    </row>
    <row r="126" spans="1:6" x14ac:dyDescent="0.35">
      <c r="A126" s="54" t="s">
        <v>236</v>
      </c>
      <c r="B126" s="54" t="s">
        <v>237</v>
      </c>
      <c r="C126" s="54" t="s">
        <v>238</v>
      </c>
      <c r="D126" s="54">
        <v>16.36</v>
      </c>
      <c r="E126" s="54" t="s">
        <v>9</v>
      </c>
      <c r="F126" s="54">
        <v>0.34</v>
      </c>
    </row>
    <row r="127" spans="1:6" x14ac:dyDescent="0.35">
      <c r="A127" s="54" t="s">
        <v>239</v>
      </c>
      <c r="B127" s="54" t="s">
        <v>240</v>
      </c>
      <c r="C127" s="54" t="s">
        <v>241</v>
      </c>
      <c r="D127" s="54">
        <v>38.28</v>
      </c>
      <c r="E127" s="54" t="s">
        <v>9</v>
      </c>
      <c r="F127" s="54">
        <v>1.6</v>
      </c>
    </row>
    <row r="128" spans="1:6" x14ac:dyDescent="0.35">
      <c r="A128" s="54" t="s">
        <v>242</v>
      </c>
      <c r="B128" s="54" t="s">
        <v>243</v>
      </c>
      <c r="C128" s="54" t="s">
        <v>244</v>
      </c>
      <c r="D128" s="54">
        <v>33.270000000000003</v>
      </c>
      <c r="E128" s="54" t="s">
        <v>9</v>
      </c>
      <c r="F128" s="54">
        <v>0.15</v>
      </c>
    </row>
    <row r="129" spans="1:6" x14ac:dyDescent="0.35">
      <c r="A129" s="54" t="s">
        <v>245</v>
      </c>
      <c r="B129" s="54" t="s">
        <v>243</v>
      </c>
      <c r="C129" s="54" t="s">
        <v>246</v>
      </c>
      <c r="D129" s="54">
        <v>36.25</v>
      </c>
      <c r="E129" s="54" t="s">
        <v>9</v>
      </c>
      <c r="F129" s="54">
        <v>0.45</v>
      </c>
    </row>
    <row r="130" spans="1:6" x14ac:dyDescent="0.35">
      <c r="A130" s="54" t="s">
        <v>247</v>
      </c>
      <c r="B130" s="54" t="s">
        <v>190</v>
      </c>
      <c r="C130" s="54" t="s">
        <v>248</v>
      </c>
      <c r="D130" s="54">
        <v>31.12</v>
      </c>
      <c r="E130" s="54" t="s">
        <v>9</v>
      </c>
      <c r="F130" s="54">
        <v>0.52</v>
      </c>
    </row>
    <row r="131" spans="1:6" x14ac:dyDescent="0.35">
      <c r="A131" s="54" t="s">
        <v>249</v>
      </c>
      <c r="B131" s="54" t="s">
        <v>250</v>
      </c>
      <c r="C131" s="54" t="s">
        <v>251</v>
      </c>
      <c r="D131" s="54">
        <v>27.65</v>
      </c>
      <c r="E131" s="54" t="s">
        <v>9</v>
      </c>
      <c r="F131" s="54">
        <v>0.51</v>
      </c>
    </row>
    <row r="132" spans="1:6" x14ac:dyDescent="0.35">
      <c r="A132" s="54" t="s">
        <v>252</v>
      </c>
      <c r="B132" s="54" t="s">
        <v>253</v>
      </c>
      <c r="C132" s="54" t="s">
        <v>254</v>
      </c>
      <c r="D132" s="54">
        <v>27.72</v>
      </c>
      <c r="E132" s="54" t="s">
        <v>9</v>
      </c>
      <c r="F132" s="54">
        <v>0.51</v>
      </c>
    </row>
    <row r="133" spans="1:6" x14ac:dyDescent="0.35">
      <c r="A133" s="54" t="s">
        <v>255</v>
      </c>
      <c r="B133" s="54" t="s">
        <v>256</v>
      </c>
      <c r="C133" s="54" t="s">
        <v>257</v>
      </c>
      <c r="D133" s="54">
        <v>32.68</v>
      </c>
      <c r="E133" s="54" t="s">
        <v>9</v>
      </c>
      <c r="F133" s="54">
        <v>0.34</v>
      </c>
    </row>
    <row r="134" spans="1:6" x14ac:dyDescent="0.35">
      <c r="A134" s="54" t="s">
        <v>258</v>
      </c>
      <c r="B134" s="54" t="s">
        <v>259</v>
      </c>
      <c r="C134" s="54" t="s">
        <v>260</v>
      </c>
      <c r="D134" s="54">
        <v>63.41</v>
      </c>
      <c r="E134" s="54" t="s">
        <v>9</v>
      </c>
      <c r="F134" s="54">
        <v>0.99</v>
      </c>
    </row>
    <row r="135" spans="1:6" x14ac:dyDescent="0.35">
      <c r="A135" s="54" t="s">
        <v>261</v>
      </c>
      <c r="B135" s="54" t="s">
        <v>152</v>
      </c>
      <c r="C135" s="54" t="s">
        <v>262</v>
      </c>
      <c r="D135" s="54">
        <v>47.47</v>
      </c>
      <c r="E135" s="54" t="s">
        <v>9</v>
      </c>
      <c r="F135" s="54">
        <v>0.4</v>
      </c>
    </row>
    <row r="136" spans="1:6" x14ac:dyDescent="0.35">
      <c r="A136" s="54" t="s">
        <v>263</v>
      </c>
      <c r="B136" s="54" t="s">
        <v>264</v>
      </c>
      <c r="C136" s="54" t="s">
        <v>265</v>
      </c>
      <c r="D136" s="54">
        <v>15.72</v>
      </c>
      <c r="E136" s="54" t="s">
        <v>9</v>
      </c>
      <c r="F136" s="54">
        <v>0.31</v>
      </c>
    </row>
    <row r="137" spans="1:6" x14ac:dyDescent="0.35">
      <c r="A137" s="54" t="s">
        <v>266</v>
      </c>
      <c r="B137" s="54" t="s">
        <v>152</v>
      </c>
      <c r="C137" s="54" t="s">
        <v>267</v>
      </c>
      <c r="D137" s="54">
        <v>41.56</v>
      </c>
      <c r="E137" s="54" t="s">
        <v>9</v>
      </c>
      <c r="F137" s="54">
        <v>0.69</v>
      </c>
    </row>
    <row r="138" spans="1:6" x14ac:dyDescent="0.35">
      <c r="A138" s="54" t="s">
        <v>268</v>
      </c>
      <c r="B138" s="54" t="s">
        <v>152</v>
      </c>
      <c r="C138" s="54" t="s">
        <v>267</v>
      </c>
      <c r="D138" s="54">
        <v>41.56</v>
      </c>
      <c r="E138" s="54" t="s">
        <v>9</v>
      </c>
      <c r="F138" s="54">
        <v>0.69</v>
      </c>
    </row>
    <row r="139" spans="1:6" x14ac:dyDescent="0.35">
      <c r="A139" s="54" t="s">
        <v>269</v>
      </c>
      <c r="B139" s="54" t="s">
        <v>270</v>
      </c>
      <c r="C139" s="54" t="s">
        <v>271</v>
      </c>
      <c r="D139" s="54">
        <v>35.61</v>
      </c>
      <c r="E139" s="54" t="s">
        <v>9</v>
      </c>
      <c r="F139" s="54">
        <v>0.15</v>
      </c>
    </row>
    <row r="140" spans="1:6" x14ac:dyDescent="0.35">
      <c r="A140" s="54" t="s">
        <v>272</v>
      </c>
      <c r="B140" s="54" t="s">
        <v>273</v>
      </c>
      <c r="C140" s="54" t="s">
        <v>274</v>
      </c>
      <c r="D140" s="54">
        <v>77.22</v>
      </c>
      <c r="E140" s="54" t="s">
        <v>9</v>
      </c>
      <c r="F140" s="54">
        <v>0.92</v>
      </c>
    </row>
    <row r="141" spans="1:6" x14ac:dyDescent="0.35">
      <c r="A141" s="54" t="s">
        <v>275</v>
      </c>
      <c r="B141" s="54" t="s">
        <v>276</v>
      </c>
      <c r="C141" s="54" t="s">
        <v>277</v>
      </c>
      <c r="D141" s="54">
        <v>44.8</v>
      </c>
      <c r="E141" s="54" t="s">
        <v>9</v>
      </c>
      <c r="F141" s="54">
        <v>0.14000000000000001</v>
      </c>
    </row>
    <row r="142" spans="1:6" x14ac:dyDescent="0.35">
      <c r="A142" s="54" t="s">
        <v>278</v>
      </c>
      <c r="B142" s="54" t="s">
        <v>279</v>
      </c>
      <c r="C142" s="54" t="s">
        <v>277</v>
      </c>
      <c r="D142" s="54">
        <v>27.92</v>
      </c>
      <c r="E142" s="54" t="s">
        <v>9</v>
      </c>
      <c r="F142" s="54">
        <v>0.09</v>
      </c>
    </row>
    <row r="143" spans="1:6" x14ac:dyDescent="0.35">
      <c r="A143" s="54" t="s">
        <v>280</v>
      </c>
      <c r="B143" s="54" t="s">
        <v>281</v>
      </c>
      <c r="C143" s="54" t="s">
        <v>282</v>
      </c>
      <c r="D143" s="54">
        <v>72.39</v>
      </c>
      <c r="E143" s="54" t="s">
        <v>9</v>
      </c>
      <c r="F143" s="54">
        <v>0.4</v>
      </c>
    </row>
    <row r="144" spans="1:6" x14ac:dyDescent="0.35">
      <c r="A144" s="54" t="s">
        <v>283</v>
      </c>
      <c r="B144" s="54" t="s">
        <v>284</v>
      </c>
      <c r="C144" s="54" t="s">
        <v>285</v>
      </c>
      <c r="D144" s="54">
        <v>39.950000000000003</v>
      </c>
      <c r="E144" s="54" t="s">
        <v>9</v>
      </c>
      <c r="F144" s="54">
        <v>0.38</v>
      </c>
    </row>
    <row r="145" spans="1:6" x14ac:dyDescent="0.35">
      <c r="A145" s="54" t="s">
        <v>286</v>
      </c>
      <c r="B145" s="54" t="s">
        <v>273</v>
      </c>
      <c r="C145" s="54" t="s">
        <v>274</v>
      </c>
      <c r="D145" s="54">
        <v>77.22</v>
      </c>
      <c r="E145" s="54" t="s">
        <v>9</v>
      </c>
      <c r="F145" s="54">
        <v>0.92</v>
      </c>
    </row>
    <row r="146" spans="1:6" x14ac:dyDescent="0.35">
      <c r="A146" s="54" t="s">
        <v>287</v>
      </c>
      <c r="B146" s="54" t="s">
        <v>284</v>
      </c>
      <c r="C146" s="54" t="s">
        <v>288</v>
      </c>
      <c r="D146" s="54" t="s">
        <v>200</v>
      </c>
      <c r="E146" s="54" t="s">
        <v>9</v>
      </c>
      <c r="F146" s="54"/>
    </row>
    <row r="147" spans="1:6" x14ac:dyDescent="0.35">
      <c r="A147" s="54" t="s">
        <v>289</v>
      </c>
      <c r="B147" s="54" t="s">
        <v>290</v>
      </c>
      <c r="C147" s="54" t="s">
        <v>291</v>
      </c>
      <c r="D147" s="54">
        <v>49.62</v>
      </c>
      <c r="E147" s="54" t="s">
        <v>9</v>
      </c>
      <c r="F147" s="54">
        <v>0.47</v>
      </c>
    </row>
    <row r="148" spans="1:6" x14ac:dyDescent="0.35">
      <c r="A148" s="54" t="s">
        <v>292</v>
      </c>
      <c r="B148" s="54" t="s">
        <v>290</v>
      </c>
      <c r="C148" s="54" t="s">
        <v>291</v>
      </c>
      <c r="D148" s="54">
        <v>60.44</v>
      </c>
      <c r="E148" s="54" t="s">
        <v>9</v>
      </c>
      <c r="F148" s="54">
        <v>0.56999999999999995</v>
      </c>
    </row>
    <row r="149" spans="1:6" x14ac:dyDescent="0.35">
      <c r="A149" s="54" t="s">
        <v>293</v>
      </c>
      <c r="B149" s="54" t="s">
        <v>294</v>
      </c>
      <c r="C149" s="54" t="s">
        <v>295</v>
      </c>
      <c r="D149" s="54">
        <v>75.7</v>
      </c>
      <c r="E149" s="54" t="s">
        <v>9</v>
      </c>
      <c r="F149" s="54">
        <v>0.9</v>
      </c>
    </row>
    <row r="150" spans="1:6" x14ac:dyDescent="0.35">
      <c r="A150" s="54" t="s">
        <v>296</v>
      </c>
      <c r="B150" s="54" t="s">
        <v>297</v>
      </c>
      <c r="C150" s="54" t="s">
        <v>298</v>
      </c>
      <c r="D150" s="54" t="s">
        <v>200</v>
      </c>
      <c r="E150" s="54" t="s">
        <v>9</v>
      </c>
      <c r="F150" s="54"/>
    </row>
    <row r="151" spans="1:6" x14ac:dyDescent="0.35">
      <c r="A151" s="54" t="s">
        <v>299</v>
      </c>
      <c r="B151" s="54" t="s">
        <v>281</v>
      </c>
      <c r="C151" s="54" t="s">
        <v>282</v>
      </c>
      <c r="D151" s="54">
        <v>58.09</v>
      </c>
      <c r="E151" s="54" t="s">
        <v>9</v>
      </c>
      <c r="F151" s="54">
        <v>0.32</v>
      </c>
    </row>
    <row r="152" spans="1:6" x14ac:dyDescent="0.35">
      <c r="A152" s="54" t="s">
        <v>300</v>
      </c>
      <c r="B152" s="54" t="s">
        <v>279</v>
      </c>
      <c r="C152" s="54" t="s">
        <v>277</v>
      </c>
      <c r="D152" s="54">
        <v>30.51</v>
      </c>
      <c r="E152" s="54" t="s">
        <v>9</v>
      </c>
      <c r="F152" s="54">
        <v>0.1</v>
      </c>
    </row>
    <row r="153" spans="1:6" x14ac:dyDescent="0.35">
      <c r="A153" s="54" t="s">
        <v>301</v>
      </c>
      <c r="B153" s="54" t="s">
        <v>281</v>
      </c>
      <c r="C153" s="54" t="s">
        <v>282</v>
      </c>
      <c r="D153" s="54">
        <v>62.91</v>
      </c>
      <c r="E153" s="54" t="s">
        <v>9</v>
      </c>
      <c r="F153" s="54">
        <v>0.35</v>
      </c>
    </row>
    <row r="154" spans="1:6" x14ac:dyDescent="0.35">
      <c r="A154" s="54" t="s">
        <v>302</v>
      </c>
      <c r="B154" s="54" t="s">
        <v>284</v>
      </c>
      <c r="C154" s="54" t="s">
        <v>288</v>
      </c>
      <c r="D154" s="54"/>
      <c r="E154" s="54" t="s">
        <v>9</v>
      </c>
      <c r="F154" s="54"/>
    </row>
    <row r="155" spans="1:6" x14ac:dyDescent="0.35">
      <c r="A155" s="54" t="s">
        <v>303</v>
      </c>
      <c r="B155" s="54" t="s">
        <v>279</v>
      </c>
      <c r="C155" s="54" t="s">
        <v>277</v>
      </c>
      <c r="D155" s="54">
        <v>30.51</v>
      </c>
      <c r="E155" s="54" t="s">
        <v>9</v>
      </c>
      <c r="F155" s="54">
        <v>0.1</v>
      </c>
    </row>
    <row r="156" spans="1:6" x14ac:dyDescent="0.35">
      <c r="A156" s="54" t="s">
        <v>304</v>
      </c>
      <c r="B156" s="54" t="s">
        <v>294</v>
      </c>
      <c r="C156" s="54" t="s">
        <v>305</v>
      </c>
      <c r="D156" s="54">
        <v>75.7</v>
      </c>
      <c r="E156" s="54" t="s">
        <v>9</v>
      </c>
      <c r="F156" s="54">
        <v>0.9</v>
      </c>
    </row>
    <row r="157" spans="1:6" x14ac:dyDescent="0.35">
      <c r="A157" s="54" t="s">
        <v>306</v>
      </c>
      <c r="B157" s="54" t="s">
        <v>279</v>
      </c>
      <c r="C157" s="54" t="s">
        <v>277</v>
      </c>
      <c r="D157" s="54">
        <v>27.9</v>
      </c>
      <c r="E157" s="54" t="s">
        <v>9</v>
      </c>
      <c r="F157" s="54">
        <v>0.09</v>
      </c>
    </row>
    <row r="158" spans="1:6" x14ac:dyDescent="0.35">
      <c r="A158" s="54" t="s">
        <v>307</v>
      </c>
      <c r="B158" s="54" t="s">
        <v>281</v>
      </c>
      <c r="C158" s="54" t="s">
        <v>282</v>
      </c>
      <c r="D158" s="54">
        <v>92.37</v>
      </c>
      <c r="E158" s="54" t="s">
        <v>9</v>
      </c>
      <c r="F158" s="54">
        <v>0.51</v>
      </c>
    </row>
    <row r="159" spans="1:6" x14ac:dyDescent="0.35">
      <c r="A159" s="54" t="s">
        <v>308</v>
      </c>
      <c r="B159" s="54" t="s">
        <v>309</v>
      </c>
      <c r="C159" s="54" t="s">
        <v>310</v>
      </c>
      <c r="D159" s="54"/>
      <c r="E159" s="54" t="s">
        <v>9</v>
      </c>
      <c r="F159" s="54"/>
    </row>
    <row r="160" spans="1:6" x14ac:dyDescent="0.35">
      <c r="A160" s="54" t="s">
        <v>311</v>
      </c>
      <c r="B160" s="54" t="s">
        <v>312</v>
      </c>
      <c r="C160" s="54" t="s">
        <v>109</v>
      </c>
      <c r="D160" s="54">
        <v>29.83</v>
      </c>
      <c r="E160" s="54" t="s">
        <v>16</v>
      </c>
      <c r="F160" s="54">
        <v>0.16</v>
      </c>
    </row>
    <row r="161" spans="1:6" x14ac:dyDescent="0.35">
      <c r="A161" s="54" t="s">
        <v>313</v>
      </c>
      <c r="B161" s="54" t="s">
        <v>314</v>
      </c>
      <c r="C161" s="54" t="s">
        <v>315</v>
      </c>
      <c r="D161" s="54">
        <v>40.4</v>
      </c>
      <c r="E161" s="54" t="s">
        <v>9</v>
      </c>
      <c r="F161" s="54">
        <v>0.37</v>
      </c>
    </row>
    <row r="162" spans="1:6" x14ac:dyDescent="0.35">
      <c r="A162" s="54" t="s">
        <v>316</v>
      </c>
      <c r="B162" s="54" t="s">
        <v>317</v>
      </c>
      <c r="C162" s="54" t="s">
        <v>318</v>
      </c>
      <c r="D162" s="54">
        <v>29.65</v>
      </c>
      <c r="E162" s="54" t="s">
        <v>9</v>
      </c>
      <c r="F162" s="54">
        <v>0.35</v>
      </c>
    </row>
    <row r="163" spans="1:6" x14ac:dyDescent="0.35">
      <c r="A163" s="54" t="s">
        <v>319</v>
      </c>
      <c r="B163" s="54" t="s">
        <v>320</v>
      </c>
      <c r="C163" s="54" t="s">
        <v>321</v>
      </c>
      <c r="D163" s="54">
        <v>40</v>
      </c>
      <c r="E163" s="54" t="s">
        <v>9</v>
      </c>
      <c r="F163" s="54">
        <v>0.83</v>
      </c>
    </row>
    <row r="164" spans="1:6" x14ac:dyDescent="0.35">
      <c r="A164" s="54" t="s">
        <v>322</v>
      </c>
      <c r="B164" s="54" t="s">
        <v>323</v>
      </c>
      <c r="C164" s="54" t="s">
        <v>324</v>
      </c>
      <c r="D164" s="54">
        <v>86.41</v>
      </c>
      <c r="E164" s="54" t="s">
        <v>9</v>
      </c>
      <c r="F164" s="54">
        <v>0.28999999999999998</v>
      </c>
    </row>
    <row r="165" spans="1:6" x14ac:dyDescent="0.35">
      <c r="A165" s="54" t="s">
        <v>325</v>
      </c>
      <c r="B165" s="54" t="s">
        <v>326</v>
      </c>
      <c r="C165" s="54" t="s">
        <v>327</v>
      </c>
      <c r="D165" s="54">
        <v>22.7</v>
      </c>
      <c r="E165" s="54" t="s">
        <v>9</v>
      </c>
      <c r="F165" s="54">
        <v>1.1399999999999999</v>
      </c>
    </row>
    <row r="166" spans="1:6" x14ac:dyDescent="0.35">
      <c r="A166" s="54" t="s">
        <v>328</v>
      </c>
      <c r="B166" s="54" t="s">
        <v>329</v>
      </c>
      <c r="C166" s="54" t="s">
        <v>330</v>
      </c>
      <c r="D166" s="54">
        <v>43.8</v>
      </c>
      <c r="E166" s="54" t="s">
        <v>9</v>
      </c>
      <c r="F166" s="54">
        <v>0.18</v>
      </c>
    </row>
    <row r="167" spans="1:6" x14ac:dyDescent="0.35">
      <c r="A167" s="54" t="s">
        <v>331</v>
      </c>
      <c r="B167" s="54" t="s">
        <v>230</v>
      </c>
      <c r="C167" s="54" t="s">
        <v>332</v>
      </c>
      <c r="D167" s="54">
        <v>34.81</v>
      </c>
      <c r="E167" s="54" t="s">
        <v>9</v>
      </c>
      <c r="F167" s="54">
        <v>0.36</v>
      </c>
    </row>
    <row r="168" spans="1:6" x14ac:dyDescent="0.35">
      <c r="A168" s="54" t="s">
        <v>333</v>
      </c>
      <c r="B168" s="54" t="s">
        <v>230</v>
      </c>
      <c r="C168" s="54" t="s">
        <v>334</v>
      </c>
      <c r="D168" s="54">
        <v>33.200000000000003</v>
      </c>
      <c r="E168" s="54" t="s">
        <v>9</v>
      </c>
      <c r="F168" s="54">
        <v>0.55000000000000004</v>
      </c>
    </row>
    <row r="169" spans="1:6" x14ac:dyDescent="0.35">
      <c r="A169" s="54" t="s">
        <v>335</v>
      </c>
      <c r="B169" s="54" t="s">
        <v>336</v>
      </c>
      <c r="C169" s="54" t="s">
        <v>134</v>
      </c>
      <c r="D169" s="54">
        <v>29.6</v>
      </c>
      <c r="E169" s="54" t="s">
        <v>16</v>
      </c>
      <c r="F169" s="54">
        <v>0.19</v>
      </c>
    </row>
    <row r="170" spans="1:6" x14ac:dyDescent="0.35">
      <c r="A170" s="54" t="s">
        <v>337</v>
      </c>
      <c r="B170" s="54" t="s">
        <v>336</v>
      </c>
      <c r="C170" s="54" t="s">
        <v>134</v>
      </c>
      <c r="D170" s="54">
        <v>20.67</v>
      </c>
      <c r="E170" s="54" t="s">
        <v>16</v>
      </c>
      <c r="F170" s="54">
        <v>0.13</v>
      </c>
    </row>
    <row r="171" spans="1:6" x14ac:dyDescent="0.35">
      <c r="A171" s="54" t="s">
        <v>338</v>
      </c>
      <c r="B171" s="54" t="s">
        <v>339</v>
      </c>
      <c r="C171" s="54" t="s">
        <v>152</v>
      </c>
      <c r="D171" s="54">
        <v>50.44</v>
      </c>
      <c r="E171" s="54"/>
      <c r="F171" s="54"/>
    </row>
    <row r="172" spans="1:6" x14ac:dyDescent="0.35">
      <c r="A172" s="54" t="s">
        <v>340</v>
      </c>
      <c r="B172" s="54" t="s">
        <v>336</v>
      </c>
      <c r="C172" s="54" t="s">
        <v>341</v>
      </c>
      <c r="D172" s="54">
        <v>19.45</v>
      </c>
      <c r="E172" s="54" t="s">
        <v>9</v>
      </c>
      <c r="F172" s="54">
        <v>0.81</v>
      </c>
    </row>
    <row r="173" spans="1:6" x14ac:dyDescent="0.35">
      <c r="A173" s="54" t="s">
        <v>342</v>
      </c>
      <c r="B173" s="54" t="s">
        <v>276</v>
      </c>
      <c r="C173" s="54" t="s">
        <v>343</v>
      </c>
      <c r="D173" s="54">
        <v>31.55</v>
      </c>
      <c r="E173" s="54" t="s">
        <v>16</v>
      </c>
      <c r="F173" s="54">
        <v>0.1</v>
      </c>
    </row>
    <row r="174" spans="1:6" x14ac:dyDescent="0.35">
      <c r="A174" s="54" t="s">
        <v>344</v>
      </c>
      <c r="B174" s="54" t="s">
        <v>345</v>
      </c>
      <c r="C174" s="54" t="s">
        <v>134</v>
      </c>
      <c r="D174" s="54">
        <v>21.87</v>
      </c>
      <c r="E174" s="54" t="s">
        <v>16</v>
      </c>
      <c r="F174" s="54">
        <v>0.14000000000000001</v>
      </c>
    </row>
    <row r="175" spans="1:6" x14ac:dyDescent="0.35">
      <c r="A175" s="54" t="s">
        <v>346</v>
      </c>
      <c r="B175" s="54" t="s">
        <v>336</v>
      </c>
      <c r="C175" s="54" t="s">
        <v>134</v>
      </c>
      <c r="D175" s="54">
        <v>31.9</v>
      </c>
      <c r="E175" s="54" t="s">
        <v>16</v>
      </c>
      <c r="F175" s="54">
        <v>0.2</v>
      </c>
    </row>
    <row r="176" spans="1:6" x14ac:dyDescent="0.35">
      <c r="A176" s="54" t="s">
        <v>347</v>
      </c>
      <c r="B176" s="54" t="s">
        <v>276</v>
      </c>
      <c r="C176" s="54" t="s">
        <v>343</v>
      </c>
      <c r="D176" s="54">
        <v>52.89</v>
      </c>
      <c r="E176" s="54" t="s">
        <v>16</v>
      </c>
      <c r="F176" s="54">
        <v>0.17</v>
      </c>
    </row>
    <row r="177" spans="1:6" x14ac:dyDescent="0.35">
      <c r="A177" s="54" t="s">
        <v>348</v>
      </c>
      <c r="B177" s="54" t="s">
        <v>276</v>
      </c>
      <c r="C177" s="54" t="s">
        <v>343</v>
      </c>
      <c r="D177" s="54">
        <v>31.4</v>
      </c>
      <c r="E177" s="54" t="s">
        <v>16</v>
      </c>
      <c r="F177" s="54">
        <v>0.1</v>
      </c>
    </row>
    <row r="178" spans="1:6" x14ac:dyDescent="0.35">
      <c r="A178" s="54" t="s">
        <v>349</v>
      </c>
      <c r="B178" s="54" t="s">
        <v>336</v>
      </c>
      <c r="C178" s="54" t="s">
        <v>350</v>
      </c>
      <c r="D178" s="54">
        <v>35.92</v>
      </c>
      <c r="E178" s="54" t="s">
        <v>16</v>
      </c>
      <c r="F178" s="54">
        <v>0.09</v>
      </c>
    </row>
    <row r="179" spans="1:6" x14ac:dyDescent="0.35">
      <c r="A179" s="54" t="s">
        <v>351</v>
      </c>
      <c r="B179" s="54" t="s">
        <v>352</v>
      </c>
      <c r="C179" s="54" t="s">
        <v>353</v>
      </c>
      <c r="D179" s="54">
        <v>30.48</v>
      </c>
      <c r="E179" s="54" t="s">
        <v>16</v>
      </c>
      <c r="F179" s="54">
        <v>0.09</v>
      </c>
    </row>
    <row r="180" spans="1:6" x14ac:dyDescent="0.35">
      <c r="A180" s="54" t="s">
        <v>354</v>
      </c>
      <c r="B180" s="54" t="s">
        <v>336</v>
      </c>
      <c r="C180" s="54" t="s">
        <v>355</v>
      </c>
      <c r="D180" s="54">
        <v>28.29</v>
      </c>
      <c r="E180" s="54" t="s">
        <v>16</v>
      </c>
      <c r="F180" s="54">
        <v>7.0000000000000007E-2</v>
      </c>
    </row>
    <row r="181" spans="1:6" x14ac:dyDescent="0.35">
      <c r="A181" s="54" t="s">
        <v>356</v>
      </c>
      <c r="B181" s="54" t="s">
        <v>276</v>
      </c>
      <c r="C181" s="54" t="s">
        <v>343</v>
      </c>
      <c r="D181" s="54">
        <v>11.3</v>
      </c>
      <c r="E181" s="54" t="s">
        <v>16</v>
      </c>
      <c r="F181" s="54">
        <v>0.04</v>
      </c>
    </row>
    <row r="182" spans="1:6" x14ac:dyDescent="0.35">
      <c r="A182" s="54" t="s">
        <v>357</v>
      </c>
      <c r="B182" s="54" t="s">
        <v>336</v>
      </c>
      <c r="C182" s="54" t="s">
        <v>358</v>
      </c>
      <c r="D182" s="54">
        <v>18.239999999999998</v>
      </c>
      <c r="E182" s="54" t="s">
        <v>9</v>
      </c>
      <c r="F182" s="54">
        <v>0.19</v>
      </c>
    </row>
    <row r="183" spans="1:6" x14ac:dyDescent="0.35">
      <c r="A183" s="54" t="s">
        <v>359</v>
      </c>
      <c r="B183" s="54" t="s">
        <v>276</v>
      </c>
      <c r="C183" s="54" t="s">
        <v>343</v>
      </c>
      <c r="D183" s="54">
        <v>15.2</v>
      </c>
      <c r="E183" s="54" t="s">
        <v>16</v>
      </c>
      <c r="F183" s="54">
        <v>0.05</v>
      </c>
    </row>
    <row r="184" spans="1:6" x14ac:dyDescent="0.35">
      <c r="A184" s="54" t="s">
        <v>360</v>
      </c>
      <c r="B184" s="54" t="s">
        <v>336</v>
      </c>
      <c r="C184" s="54" t="s">
        <v>361</v>
      </c>
      <c r="D184" s="54">
        <v>46.83</v>
      </c>
      <c r="E184" s="54" t="s">
        <v>16</v>
      </c>
      <c r="F184" s="54">
        <v>0.08</v>
      </c>
    </row>
    <row r="185" spans="1:6" x14ac:dyDescent="0.35">
      <c r="A185" s="54" t="s">
        <v>362</v>
      </c>
      <c r="B185" s="54" t="s">
        <v>276</v>
      </c>
      <c r="C185" s="54" t="s">
        <v>343</v>
      </c>
      <c r="D185" s="54">
        <v>17.47</v>
      </c>
      <c r="E185" s="54" t="s">
        <v>16</v>
      </c>
      <c r="F185" s="54">
        <v>0.05</v>
      </c>
    </row>
    <row r="186" spans="1:6" x14ac:dyDescent="0.35">
      <c r="A186" s="54" t="s">
        <v>363</v>
      </c>
      <c r="B186" s="54" t="s">
        <v>336</v>
      </c>
      <c r="C186" s="54" t="s">
        <v>355</v>
      </c>
      <c r="D186" s="54">
        <v>36.22</v>
      </c>
      <c r="E186" s="54" t="s">
        <v>16</v>
      </c>
      <c r="F186" s="54">
        <v>0.09</v>
      </c>
    </row>
    <row r="187" spans="1:6" x14ac:dyDescent="0.35">
      <c r="A187" s="54" t="s">
        <v>364</v>
      </c>
      <c r="B187" s="54" t="s">
        <v>336</v>
      </c>
      <c r="C187" s="54" t="s">
        <v>365</v>
      </c>
      <c r="D187" s="54">
        <v>30.97</v>
      </c>
      <c r="E187" s="54" t="s">
        <v>16</v>
      </c>
      <c r="F187" s="54">
        <v>0.13</v>
      </c>
    </row>
    <row r="188" spans="1:6" x14ac:dyDescent="0.35">
      <c r="A188" s="54" t="s">
        <v>366</v>
      </c>
      <c r="B188" s="54" t="s">
        <v>336</v>
      </c>
      <c r="C188" s="54" t="s">
        <v>361</v>
      </c>
      <c r="D188" s="54">
        <v>39.82</v>
      </c>
      <c r="E188" s="54" t="s">
        <v>16</v>
      </c>
      <c r="F188" s="54">
        <v>7.0000000000000007E-2</v>
      </c>
    </row>
    <row r="189" spans="1:6" x14ac:dyDescent="0.35">
      <c r="A189" s="54" t="s">
        <v>367</v>
      </c>
      <c r="B189" s="54" t="s">
        <v>368</v>
      </c>
      <c r="C189" s="54" t="s">
        <v>369</v>
      </c>
      <c r="D189" s="54">
        <v>31</v>
      </c>
      <c r="E189" s="54" t="s">
        <v>16</v>
      </c>
      <c r="F189" s="54">
        <v>0.05</v>
      </c>
    </row>
    <row r="190" spans="1:6" x14ac:dyDescent="0.35">
      <c r="A190" s="54" t="s">
        <v>370</v>
      </c>
      <c r="B190" s="54" t="s">
        <v>371</v>
      </c>
      <c r="C190" s="54" t="s">
        <v>116</v>
      </c>
      <c r="D190" s="54">
        <v>48.62</v>
      </c>
      <c r="E190" s="54" t="s">
        <v>16</v>
      </c>
      <c r="F190" s="54">
        <v>0.1</v>
      </c>
    </row>
    <row r="191" spans="1:6" x14ac:dyDescent="0.35">
      <c r="A191" s="54" t="s">
        <v>372</v>
      </c>
      <c r="B191" s="54" t="s">
        <v>373</v>
      </c>
      <c r="C191" s="54" t="s">
        <v>116</v>
      </c>
      <c r="D191" s="54">
        <v>30.48</v>
      </c>
      <c r="E191" s="54" t="s">
        <v>16</v>
      </c>
      <c r="F191" s="54">
        <v>0.06</v>
      </c>
    </row>
    <row r="192" spans="1:6" x14ac:dyDescent="0.35">
      <c r="A192" s="54" t="s">
        <v>374</v>
      </c>
      <c r="B192" s="54" t="s">
        <v>375</v>
      </c>
      <c r="C192" s="54" t="s">
        <v>116</v>
      </c>
      <c r="D192" s="54">
        <v>29.49</v>
      </c>
      <c r="E192" s="54" t="s">
        <v>16</v>
      </c>
      <c r="F192" s="54">
        <v>0.06</v>
      </c>
    </row>
    <row r="193" spans="1:6" x14ac:dyDescent="0.35">
      <c r="A193" s="54" t="s">
        <v>376</v>
      </c>
      <c r="B193" s="54" t="s">
        <v>336</v>
      </c>
      <c r="C193" s="54" t="s">
        <v>116</v>
      </c>
      <c r="D193" s="54">
        <v>33.979999999999997</v>
      </c>
      <c r="E193" s="54" t="s">
        <v>16</v>
      </c>
      <c r="F193" s="54">
        <v>7.0000000000000007E-2</v>
      </c>
    </row>
    <row r="194" spans="1:6" x14ac:dyDescent="0.35">
      <c r="A194" s="54" t="s">
        <v>377</v>
      </c>
      <c r="B194" s="54" t="s">
        <v>378</v>
      </c>
      <c r="C194" s="54" t="s">
        <v>350</v>
      </c>
      <c r="D194" s="54">
        <v>26.81</v>
      </c>
      <c r="E194" s="54" t="s">
        <v>16</v>
      </c>
      <c r="F194" s="54">
        <v>7.0000000000000007E-2</v>
      </c>
    </row>
    <row r="195" spans="1:6" x14ac:dyDescent="0.35">
      <c r="A195" s="54" t="s">
        <v>379</v>
      </c>
      <c r="B195" s="54" t="s">
        <v>336</v>
      </c>
      <c r="C195" s="54" t="s">
        <v>380</v>
      </c>
      <c r="D195" s="54">
        <v>24.15</v>
      </c>
      <c r="E195" s="54" t="s">
        <v>16</v>
      </c>
      <c r="F195" s="54">
        <v>0.1</v>
      </c>
    </row>
    <row r="196" spans="1:6" x14ac:dyDescent="0.35">
      <c r="A196" s="54" t="s">
        <v>381</v>
      </c>
      <c r="B196" s="54" t="s">
        <v>382</v>
      </c>
      <c r="C196" s="54" t="s">
        <v>365</v>
      </c>
      <c r="D196" s="54">
        <v>22.79</v>
      </c>
      <c r="E196" s="54" t="s">
        <v>16</v>
      </c>
      <c r="F196" s="54">
        <v>0.09</v>
      </c>
    </row>
    <row r="197" spans="1:6" x14ac:dyDescent="0.35">
      <c r="A197" s="54" t="s">
        <v>383</v>
      </c>
      <c r="B197" s="54" t="s">
        <v>336</v>
      </c>
      <c r="C197" s="54" t="s">
        <v>82</v>
      </c>
      <c r="D197" s="54">
        <v>26.65</v>
      </c>
      <c r="E197" s="54" t="s">
        <v>16</v>
      </c>
      <c r="F197" s="54">
        <v>0.11</v>
      </c>
    </row>
    <row r="198" spans="1:6" x14ac:dyDescent="0.35">
      <c r="A198" s="54" t="s">
        <v>384</v>
      </c>
      <c r="B198" s="54" t="s">
        <v>336</v>
      </c>
      <c r="C198" s="54" t="s">
        <v>82</v>
      </c>
      <c r="D198" s="54">
        <v>30.14</v>
      </c>
      <c r="E198" s="54" t="s">
        <v>16</v>
      </c>
      <c r="F198" s="54">
        <v>0.13</v>
      </c>
    </row>
    <row r="199" spans="1:6" x14ac:dyDescent="0.35">
      <c r="A199" s="54" t="s">
        <v>385</v>
      </c>
      <c r="B199" s="54" t="s">
        <v>336</v>
      </c>
      <c r="C199" s="54" t="s">
        <v>350</v>
      </c>
      <c r="D199" s="54">
        <v>33.58</v>
      </c>
      <c r="E199" s="54" t="s">
        <v>16</v>
      </c>
      <c r="F199" s="54">
        <v>0.09</v>
      </c>
    </row>
    <row r="200" spans="1:6" x14ac:dyDescent="0.35">
      <c r="A200" s="54" t="s">
        <v>386</v>
      </c>
      <c r="B200" s="54" t="s">
        <v>387</v>
      </c>
      <c r="C200" s="54" t="s">
        <v>388</v>
      </c>
      <c r="D200" s="54">
        <v>22.84</v>
      </c>
      <c r="E200" s="54" t="s">
        <v>16</v>
      </c>
      <c r="F200" s="54">
        <v>0.08</v>
      </c>
    </row>
    <row r="201" spans="1:6" x14ac:dyDescent="0.35">
      <c r="A201" s="54" t="s">
        <v>389</v>
      </c>
      <c r="B201" s="54" t="s">
        <v>276</v>
      </c>
      <c r="C201" s="54" t="s">
        <v>390</v>
      </c>
      <c r="D201" s="54">
        <v>16.989999999999998</v>
      </c>
      <c r="E201" s="54" t="s">
        <v>16</v>
      </c>
      <c r="F201" s="54">
        <v>0.06</v>
      </c>
    </row>
    <row r="202" spans="1:6" x14ac:dyDescent="0.35">
      <c r="A202" s="54" t="s">
        <v>391</v>
      </c>
      <c r="B202" s="54" t="s">
        <v>336</v>
      </c>
      <c r="C202" s="54" t="s">
        <v>116</v>
      </c>
      <c r="D202" s="54">
        <v>31.98</v>
      </c>
      <c r="E202" s="54" t="s">
        <v>16</v>
      </c>
      <c r="F202" s="54">
        <v>7.0000000000000007E-2</v>
      </c>
    </row>
    <row r="203" spans="1:6" x14ac:dyDescent="0.35">
      <c r="A203" s="54" t="s">
        <v>392</v>
      </c>
      <c r="B203" s="54" t="s">
        <v>336</v>
      </c>
      <c r="C203" s="54" t="s">
        <v>365</v>
      </c>
      <c r="D203" s="54">
        <v>26.48</v>
      </c>
      <c r="E203" s="54" t="s">
        <v>16</v>
      </c>
      <c r="F203" s="54">
        <v>0.11</v>
      </c>
    </row>
    <row r="204" spans="1:6" x14ac:dyDescent="0.35">
      <c r="A204" s="54" t="s">
        <v>393</v>
      </c>
      <c r="B204" s="54" t="s">
        <v>394</v>
      </c>
      <c r="C204" s="54" t="s">
        <v>116</v>
      </c>
      <c r="D204" s="54">
        <v>21.74</v>
      </c>
      <c r="E204" s="54" t="s">
        <v>16</v>
      </c>
      <c r="F204" s="54">
        <v>0.05</v>
      </c>
    </row>
    <row r="205" spans="1:6" x14ac:dyDescent="0.35">
      <c r="A205" s="54" t="s">
        <v>395</v>
      </c>
      <c r="B205" s="54" t="s">
        <v>396</v>
      </c>
      <c r="C205" s="54" t="s">
        <v>397</v>
      </c>
      <c r="D205" s="54">
        <v>22.1</v>
      </c>
      <c r="E205" s="54" t="s">
        <v>16</v>
      </c>
      <c r="F205" s="54">
        <v>7.0000000000000007E-2</v>
      </c>
    </row>
    <row r="206" spans="1:6" x14ac:dyDescent="0.35">
      <c r="A206" s="54" t="s">
        <v>398</v>
      </c>
      <c r="B206" s="54" t="s">
        <v>163</v>
      </c>
      <c r="C206" s="54" t="s">
        <v>399</v>
      </c>
      <c r="D206" s="54">
        <v>2</v>
      </c>
      <c r="E206" s="54" t="s">
        <v>16</v>
      </c>
      <c r="F206" s="54">
        <v>0.125</v>
      </c>
    </row>
    <row r="207" spans="1:6" x14ac:dyDescent="0.35">
      <c r="A207" s="54" t="s">
        <v>400</v>
      </c>
      <c r="B207" s="54" t="s">
        <v>401</v>
      </c>
      <c r="C207" s="54" t="s">
        <v>109</v>
      </c>
      <c r="D207" s="54">
        <v>34.21</v>
      </c>
      <c r="E207" s="54" t="s">
        <v>16</v>
      </c>
      <c r="F207" s="54">
        <v>0.1782</v>
      </c>
    </row>
    <row r="208" spans="1:6" x14ac:dyDescent="0.35">
      <c r="A208" s="54" t="s">
        <v>402</v>
      </c>
      <c r="B208" s="54" t="s">
        <v>403</v>
      </c>
      <c r="C208" s="54" t="s">
        <v>134</v>
      </c>
      <c r="D208" s="54">
        <v>37.03</v>
      </c>
      <c r="E208" s="54" t="s">
        <v>16</v>
      </c>
      <c r="F208" s="54">
        <v>0.23139999999999999</v>
      </c>
    </row>
    <row r="209" spans="1:6" x14ac:dyDescent="0.35">
      <c r="A209" s="54" t="s">
        <v>404</v>
      </c>
      <c r="B209" s="54" t="s">
        <v>405</v>
      </c>
      <c r="C209" s="54" t="s">
        <v>406</v>
      </c>
      <c r="D209" s="54">
        <v>47.59</v>
      </c>
      <c r="E209" s="54" t="s">
        <v>16</v>
      </c>
      <c r="F209" s="54">
        <v>9.9099999999999994E-2</v>
      </c>
    </row>
    <row r="210" spans="1:6" x14ac:dyDescent="0.35">
      <c r="A210" s="54" t="s">
        <v>407</v>
      </c>
      <c r="B210" s="54" t="s">
        <v>408</v>
      </c>
      <c r="C210" s="54" t="s">
        <v>409</v>
      </c>
      <c r="D210" s="54">
        <v>50.23</v>
      </c>
      <c r="E210" s="54" t="s">
        <v>16</v>
      </c>
      <c r="F210" s="54">
        <v>0.1142</v>
      </c>
    </row>
    <row r="211" spans="1:6" x14ac:dyDescent="0.35">
      <c r="A211" s="54" t="s">
        <v>410</v>
      </c>
      <c r="B211" s="54" t="s">
        <v>411</v>
      </c>
      <c r="C211" s="54" t="s">
        <v>412</v>
      </c>
      <c r="D211" s="54" t="s">
        <v>110</v>
      </c>
      <c r="E211" s="54" t="s">
        <v>16</v>
      </c>
      <c r="F211" s="54" t="e">
        <v>#VALUE!</v>
      </c>
    </row>
    <row r="212" spans="1:6" x14ac:dyDescent="0.35">
      <c r="A212" s="54" t="s">
        <v>413</v>
      </c>
      <c r="B212" s="54" t="s">
        <v>414</v>
      </c>
      <c r="C212" s="54" t="s">
        <v>406</v>
      </c>
      <c r="D212" s="54">
        <v>48.02</v>
      </c>
      <c r="E212" s="54" t="s">
        <v>16</v>
      </c>
      <c r="F212" s="54">
        <v>0.1</v>
      </c>
    </row>
    <row r="213" spans="1:6" x14ac:dyDescent="0.35">
      <c r="A213" s="54" t="s">
        <v>415</v>
      </c>
      <c r="B213" s="54" t="s">
        <v>416</v>
      </c>
      <c r="C213" s="54" t="s">
        <v>355</v>
      </c>
      <c r="D213" s="54">
        <v>27.84</v>
      </c>
      <c r="E213" s="54" t="s">
        <v>16</v>
      </c>
      <c r="F213" s="54">
        <v>5.8000000000000003E-2</v>
      </c>
    </row>
    <row r="214" spans="1:6" x14ac:dyDescent="0.35">
      <c r="A214" s="54" t="s">
        <v>417</v>
      </c>
      <c r="B214" s="54" t="s">
        <v>418</v>
      </c>
      <c r="C214" s="54" t="s">
        <v>141</v>
      </c>
      <c r="D214" s="54">
        <v>20.14</v>
      </c>
      <c r="E214" s="54" t="s">
        <v>16</v>
      </c>
      <c r="F214" s="54">
        <v>6.2899999999999998E-2</v>
      </c>
    </row>
    <row r="215" spans="1:6" x14ac:dyDescent="0.35">
      <c r="A215" s="54" t="s">
        <v>419</v>
      </c>
      <c r="B215" s="54" t="s">
        <v>79</v>
      </c>
      <c r="C215" s="54" t="s">
        <v>125</v>
      </c>
      <c r="D215" s="54">
        <v>31.59</v>
      </c>
      <c r="E215" s="54" t="s">
        <v>16</v>
      </c>
      <c r="F215" s="54">
        <v>0.3291</v>
      </c>
    </row>
    <row r="216" spans="1:6" x14ac:dyDescent="0.35">
      <c r="A216" s="54" t="s">
        <v>420</v>
      </c>
      <c r="B216" s="54" t="s">
        <v>421</v>
      </c>
      <c r="C216" s="54" t="s">
        <v>422</v>
      </c>
      <c r="D216" s="54">
        <v>37.26</v>
      </c>
      <c r="E216" s="54" t="s">
        <v>9</v>
      </c>
      <c r="F216" s="54">
        <v>0.3105</v>
      </c>
    </row>
    <row r="217" spans="1:6" x14ac:dyDescent="0.35">
      <c r="A217" s="54" t="s">
        <v>423</v>
      </c>
      <c r="B217" s="54" t="s">
        <v>424</v>
      </c>
      <c r="C217" s="54" t="s">
        <v>76</v>
      </c>
      <c r="D217" s="54">
        <v>31.27</v>
      </c>
      <c r="E217" s="54" t="s">
        <v>16</v>
      </c>
      <c r="F217" s="54">
        <v>9.7699999999999995E-2</v>
      </c>
    </row>
    <row r="218" spans="1:6" x14ac:dyDescent="0.35">
      <c r="A218" s="54" t="s">
        <v>425</v>
      </c>
      <c r="B218" s="54" t="s">
        <v>426</v>
      </c>
      <c r="C218" s="54" t="s">
        <v>427</v>
      </c>
      <c r="D218" s="54">
        <v>36.99</v>
      </c>
      <c r="E218" s="54"/>
      <c r="F218" s="54" t="e">
        <v>#DIV/0!</v>
      </c>
    </row>
    <row r="219" spans="1:6" x14ac:dyDescent="0.35">
      <c r="A219" s="54" t="s">
        <v>428</v>
      </c>
      <c r="B219" s="54" t="s">
        <v>79</v>
      </c>
      <c r="C219" s="54" t="s">
        <v>93</v>
      </c>
      <c r="D219" s="54">
        <v>18.190000000000001</v>
      </c>
      <c r="E219" s="54" t="s">
        <v>16</v>
      </c>
      <c r="F219" s="54">
        <v>0.1137</v>
      </c>
    </row>
    <row r="220" spans="1:6" x14ac:dyDescent="0.35">
      <c r="A220" s="54" t="s">
        <v>429</v>
      </c>
      <c r="B220" s="54" t="s">
        <v>430</v>
      </c>
      <c r="C220" s="54" t="s">
        <v>431</v>
      </c>
      <c r="D220" s="54">
        <v>30.53</v>
      </c>
      <c r="E220" s="54" t="s">
        <v>16</v>
      </c>
      <c r="F220" s="54">
        <v>0.318</v>
      </c>
    </row>
    <row r="221" spans="1:6" x14ac:dyDescent="0.35">
      <c r="A221" s="54" t="s">
        <v>432</v>
      </c>
      <c r="B221" s="54" t="s">
        <v>421</v>
      </c>
      <c r="C221" s="54" t="s">
        <v>433</v>
      </c>
      <c r="D221" s="54">
        <v>45.94</v>
      </c>
      <c r="E221" s="54" t="s">
        <v>16</v>
      </c>
      <c r="F221" s="54">
        <v>0.2127</v>
      </c>
    </row>
    <row r="222" spans="1:6" x14ac:dyDescent="0.35">
      <c r="A222" s="54" t="s">
        <v>434</v>
      </c>
      <c r="B222" s="54" t="s">
        <v>421</v>
      </c>
      <c r="C222" s="54" t="s">
        <v>435</v>
      </c>
      <c r="D222" s="54">
        <v>36.6</v>
      </c>
      <c r="E222" s="54" t="s">
        <v>16</v>
      </c>
      <c r="F222" s="54">
        <v>0.1694</v>
      </c>
    </row>
    <row r="223" spans="1:6" x14ac:dyDescent="0.35">
      <c r="A223" s="54" t="s">
        <v>436</v>
      </c>
      <c r="B223" s="54" t="s">
        <v>437</v>
      </c>
      <c r="C223" s="54" t="s">
        <v>438</v>
      </c>
      <c r="D223" s="54">
        <v>53.34</v>
      </c>
      <c r="E223" s="54" t="s">
        <v>9</v>
      </c>
      <c r="F223" s="54">
        <v>0.39219999999999999</v>
      </c>
    </row>
    <row r="225" spans="1:6" x14ac:dyDescent="0.35">
      <c r="A225" s="54" t="s">
        <v>439</v>
      </c>
      <c r="B225" s="54" t="s">
        <v>440</v>
      </c>
      <c r="C225" s="54" t="s">
        <v>441</v>
      </c>
      <c r="D225" s="54">
        <v>85.11</v>
      </c>
      <c r="E225" s="54" t="s">
        <v>16</v>
      </c>
      <c r="F225" s="54">
        <v>0.26600000000000001</v>
      </c>
    </row>
    <row r="226" spans="1:6" x14ac:dyDescent="0.35">
      <c r="A226" s="54" t="s">
        <v>442</v>
      </c>
      <c r="B226" s="54" t="s">
        <v>440</v>
      </c>
      <c r="C226" s="54" t="s">
        <v>441</v>
      </c>
      <c r="D226" s="54">
        <v>72.47</v>
      </c>
      <c r="E226" s="54" t="s">
        <v>16</v>
      </c>
      <c r="F226" s="54">
        <v>0.22650000000000001</v>
      </c>
    </row>
    <row r="227" spans="1:6" x14ac:dyDescent="0.35">
      <c r="A227" s="54" t="s">
        <v>443</v>
      </c>
      <c r="B227" s="54" t="s">
        <v>444</v>
      </c>
      <c r="C227" s="54" t="s">
        <v>445</v>
      </c>
      <c r="D227" s="54">
        <v>33.770000000000003</v>
      </c>
      <c r="E227" s="54" t="s">
        <v>16</v>
      </c>
      <c r="F227" s="54">
        <v>0.3518</v>
      </c>
    </row>
    <row r="228" spans="1:6" x14ac:dyDescent="0.35">
      <c r="A228" s="54" t="s">
        <v>446</v>
      </c>
      <c r="B228" s="54" t="s">
        <v>447</v>
      </c>
      <c r="C228" s="54" t="s">
        <v>448</v>
      </c>
      <c r="D228" s="54">
        <v>8.2899999999999991</v>
      </c>
      <c r="E228" s="54" t="s">
        <v>16</v>
      </c>
      <c r="F228" s="54">
        <v>0.5181</v>
      </c>
    </row>
    <row r="229" spans="1:6" x14ac:dyDescent="0.35">
      <c r="A229" s="54" t="s">
        <v>449</v>
      </c>
      <c r="B229" s="54" t="s">
        <v>447</v>
      </c>
      <c r="C229" s="54" t="s">
        <v>448</v>
      </c>
      <c r="D229" s="54">
        <v>15.75</v>
      </c>
      <c r="E229" s="54"/>
      <c r="F229" s="54" t="e">
        <v>#DIV/0!</v>
      </c>
    </row>
    <row r="230" spans="1:6" x14ac:dyDescent="0.35">
      <c r="A230" s="54" t="s">
        <v>450</v>
      </c>
      <c r="B230" s="54" t="s">
        <v>451</v>
      </c>
      <c r="C230" s="54" t="s">
        <v>445</v>
      </c>
      <c r="D230" s="54">
        <v>71.17</v>
      </c>
      <c r="E230" s="54" t="s">
        <v>16</v>
      </c>
      <c r="F230" s="54">
        <v>0.74139999999999995</v>
      </c>
    </row>
    <row r="231" spans="1:6" x14ac:dyDescent="0.35">
      <c r="A231" s="54" t="s">
        <v>452</v>
      </c>
      <c r="B231" s="54" t="s">
        <v>453</v>
      </c>
      <c r="C231" s="54" t="s">
        <v>454</v>
      </c>
      <c r="D231" s="54">
        <v>24.72</v>
      </c>
      <c r="E231" s="54" t="s">
        <v>16</v>
      </c>
      <c r="F231" s="54">
        <v>7.0199999999999999E-2</v>
      </c>
    </row>
    <row r="232" spans="1:6" x14ac:dyDescent="0.35">
      <c r="A232" s="54" t="s">
        <v>455</v>
      </c>
      <c r="B232" s="54" t="s">
        <v>440</v>
      </c>
      <c r="C232" s="54" t="s">
        <v>445</v>
      </c>
      <c r="D232" s="54">
        <v>19.68</v>
      </c>
      <c r="E232" s="54" t="s">
        <v>16</v>
      </c>
      <c r="F232" s="54">
        <v>0.20499999999999999</v>
      </c>
    </row>
    <row r="233" spans="1:6" x14ac:dyDescent="0.35">
      <c r="A233" s="54" t="s">
        <v>456</v>
      </c>
      <c r="B233" s="54" t="s">
        <v>451</v>
      </c>
      <c r="C233" s="54" t="s">
        <v>457</v>
      </c>
      <c r="D233" s="54">
        <v>28.54</v>
      </c>
      <c r="E233" s="54" t="s">
        <v>16</v>
      </c>
      <c r="F233" s="54">
        <v>0.33029999999999998</v>
      </c>
    </row>
    <row r="234" spans="1:6" x14ac:dyDescent="0.35">
      <c r="A234" s="54" t="s">
        <v>458</v>
      </c>
      <c r="B234" s="54" t="s">
        <v>23</v>
      </c>
      <c r="C234" s="54" t="s">
        <v>459</v>
      </c>
      <c r="D234" s="54">
        <v>47.11</v>
      </c>
      <c r="E234" s="54" t="s">
        <v>16</v>
      </c>
      <c r="F234" s="54">
        <v>5.8900000000000001E-2</v>
      </c>
    </row>
    <row r="235" spans="1:6" x14ac:dyDescent="0.35">
      <c r="A235" s="54" t="s">
        <v>460</v>
      </c>
      <c r="B235" s="54" t="s">
        <v>23</v>
      </c>
      <c r="C235" s="54" t="s">
        <v>343</v>
      </c>
      <c r="D235" s="54">
        <v>17.84</v>
      </c>
      <c r="E235" s="54" t="s">
        <v>16</v>
      </c>
      <c r="F235" s="54">
        <v>5.5800000000000002E-2</v>
      </c>
    </row>
    <row r="236" spans="1:6" x14ac:dyDescent="0.35">
      <c r="A236" s="54" t="s">
        <v>461</v>
      </c>
      <c r="B236" s="54" t="s">
        <v>336</v>
      </c>
      <c r="C236" s="54" t="s">
        <v>343</v>
      </c>
      <c r="D236" s="54">
        <v>32.979999999999997</v>
      </c>
      <c r="E236" s="54" t="s">
        <v>16</v>
      </c>
      <c r="F236" s="54">
        <v>0.1031</v>
      </c>
    </row>
    <row r="237" spans="1:6" x14ac:dyDescent="0.35">
      <c r="A237" s="54" t="s">
        <v>462</v>
      </c>
      <c r="B237" s="54" t="s">
        <v>336</v>
      </c>
      <c r="C237" s="54" t="s">
        <v>343</v>
      </c>
      <c r="D237" s="54">
        <v>30.64</v>
      </c>
      <c r="E237" s="54" t="s">
        <v>16</v>
      </c>
      <c r="F237" s="54">
        <v>9.5799999999999996E-2</v>
      </c>
    </row>
    <row r="238" spans="1:6" x14ac:dyDescent="0.35">
      <c r="A238" s="54" t="s">
        <v>463</v>
      </c>
      <c r="B238" s="54" t="s">
        <v>336</v>
      </c>
      <c r="C238" s="54" t="s">
        <v>343</v>
      </c>
      <c r="D238" s="54">
        <v>31.27</v>
      </c>
      <c r="E238" s="54" t="s">
        <v>16</v>
      </c>
      <c r="F238" s="54">
        <v>9.7699999999999995E-2</v>
      </c>
    </row>
    <row r="239" spans="1:6" x14ac:dyDescent="0.35">
      <c r="A239" s="54" t="s">
        <v>464</v>
      </c>
      <c r="B239" s="54" t="s">
        <v>23</v>
      </c>
      <c r="C239" s="54" t="s">
        <v>459</v>
      </c>
      <c r="D239" s="54">
        <v>29.23</v>
      </c>
      <c r="E239" s="54" t="s">
        <v>465</v>
      </c>
      <c r="F239" s="54">
        <v>9.1300000000000006E-2</v>
      </c>
    </row>
    <row r="240" spans="1:6" x14ac:dyDescent="0.35">
      <c r="A240" s="54" t="s">
        <v>466</v>
      </c>
      <c r="B240" s="54" t="s">
        <v>336</v>
      </c>
      <c r="C240" s="54" t="s">
        <v>343</v>
      </c>
      <c r="D240" s="54">
        <v>29.11</v>
      </c>
      <c r="E240" s="54" t="s">
        <v>16</v>
      </c>
      <c r="F240" s="54">
        <v>9.0999999999999998E-2</v>
      </c>
    </row>
    <row r="241" spans="1:6" x14ac:dyDescent="0.35">
      <c r="A241" s="54" t="s">
        <v>467</v>
      </c>
      <c r="B241" s="54" t="s">
        <v>336</v>
      </c>
      <c r="C241" s="54" t="s">
        <v>343</v>
      </c>
      <c r="D241" s="54">
        <v>27.24</v>
      </c>
      <c r="E241" s="54" t="s">
        <v>16</v>
      </c>
      <c r="F241" s="54">
        <v>8.5099999999999995E-2</v>
      </c>
    </row>
    <row r="242" spans="1:6" x14ac:dyDescent="0.35">
      <c r="A242" s="54" t="s">
        <v>468</v>
      </c>
      <c r="B242" s="54" t="s">
        <v>469</v>
      </c>
      <c r="C242" s="54" t="s">
        <v>343</v>
      </c>
      <c r="D242" s="54">
        <v>19.3</v>
      </c>
      <c r="E242" s="54" t="s">
        <v>16</v>
      </c>
      <c r="F242" s="54">
        <v>6.0299999999999999E-2</v>
      </c>
    </row>
    <row r="243" spans="1:6" x14ac:dyDescent="0.35">
      <c r="A243" s="54" t="s">
        <v>470</v>
      </c>
      <c r="B243" s="54" t="s">
        <v>152</v>
      </c>
      <c r="C243" s="54" t="s">
        <v>471</v>
      </c>
      <c r="D243" s="54">
        <v>31.2</v>
      </c>
      <c r="E243" s="54" t="s">
        <v>16</v>
      </c>
      <c r="F243" s="54">
        <v>7.8E-2</v>
      </c>
    </row>
    <row r="244" spans="1:6" x14ac:dyDescent="0.35">
      <c r="A244" s="54" t="s">
        <v>472</v>
      </c>
      <c r="B244" s="54" t="s">
        <v>473</v>
      </c>
      <c r="C244" s="54" t="s">
        <v>474</v>
      </c>
      <c r="D244" s="54">
        <v>33.340000000000003</v>
      </c>
      <c r="E244" s="54" t="s">
        <v>16</v>
      </c>
      <c r="F244" s="54">
        <v>0.66679999999999995</v>
      </c>
    </row>
    <row r="245" spans="1:6" x14ac:dyDescent="0.35">
      <c r="A245" s="54" t="s">
        <v>475</v>
      </c>
      <c r="B245" s="54" t="s">
        <v>336</v>
      </c>
      <c r="C245" s="54" t="s">
        <v>476</v>
      </c>
      <c r="D245" s="54">
        <v>74.53</v>
      </c>
      <c r="E245" s="54" t="s">
        <v>16</v>
      </c>
      <c r="F245" s="54">
        <v>0.1176</v>
      </c>
    </row>
    <row r="246" spans="1:6" x14ac:dyDescent="0.35">
      <c r="A246" s="54" t="s">
        <v>477</v>
      </c>
      <c r="B246" s="54" t="s">
        <v>478</v>
      </c>
      <c r="C246" s="54" t="s">
        <v>479</v>
      </c>
      <c r="D246" s="54">
        <v>17.22</v>
      </c>
      <c r="E246" s="54" t="s">
        <v>16</v>
      </c>
      <c r="F246" s="54">
        <v>4.4200000000000003E-2</v>
      </c>
    </row>
    <row r="247" spans="1:6" x14ac:dyDescent="0.35">
      <c r="A247" s="54" t="s">
        <v>480</v>
      </c>
      <c r="B247" s="54" t="s">
        <v>336</v>
      </c>
      <c r="C247" s="54" t="s">
        <v>179</v>
      </c>
      <c r="D247" s="54">
        <v>56</v>
      </c>
      <c r="E247" s="54" t="s">
        <v>16</v>
      </c>
      <c r="F247" s="54">
        <v>0.29170000000000001</v>
      </c>
    </row>
    <row r="248" spans="1:6" x14ac:dyDescent="0.35">
      <c r="A248" s="54" t="s">
        <v>481</v>
      </c>
      <c r="B248" s="54" t="s">
        <v>421</v>
      </c>
      <c r="C248" s="54" t="s">
        <v>479</v>
      </c>
      <c r="D248" s="54">
        <v>39.71</v>
      </c>
      <c r="E248" s="54" t="s">
        <v>16</v>
      </c>
      <c r="F248" s="54">
        <v>6.8000000000000005E-2</v>
      </c>
    </row>
    <row r="249" spans="1:6" x14ac:dyDescent="0.35">
      <c r="A249" s="54" t="s">
        <v>482</v>
      </c>
      <c r="B249" s="54" t="s">
        <v>483</v>
      </c>
      <c r="C249" s="54" t="s">
        <v>479</v>
      </c>
      <c r="D249" s="54">
        <v>18.55</v>
      </c>
      <c r="E249" s="54" t="s">
        <v>16</v>
      </c>
      <c r="F249" s="54">
        <v>4.1799999999999997E-2</v>
      </c>
    </row>
    <row r="250" spans="1:6" x14ac:dyDescent="0.35">
      <c r="A250" s="54" t="s">
        <v>484</v>
      </c>
      <c r="B250" s="54" t="s">
        <v>485</v>
      </c>
      <c r="C250" s="54" t="s">
        <v>486</v>
      </c>
      <c r="D250" s="54">
        <v>32.229999999999997</v>
      </c>
      <c r="E250" s="54" t="s">
        <v>16</v>
      </c>
      <c r="F250" s="54">
        <v>5.8400000000000001E-2</v>
      </c>
    </row>
    <row r="251" spans="1:6" x14ac:dyDescent="0.35">
      <c r="A251" s="54" t="s">
        <v>487</v>
      </c>
      <c r="B251" s="54" t="s">
        <v>345</v>
      </c>
      <c r="C251" s="54" t="s">
        <v>486</v>
      </c>
      <c r="D251" s="54">
        <v>22.6</v>
      </c>
      <c r="E251" s="54" t="s">
        <v>16</v>
      </c>
      <c r="F251" s="54">
        <v>4.0899999999999999E-2</v>
      </c>
    </row>
    <row r="252" spans="1:6" x14ac:dyDescent="0.35">
      <c r="A252" s="54" t="s">
        <v>488</v>
      </c>
      <c r="B252" s="54" t="s">
        <v>489</v>
      </c>
      <c r="C252" s="54" t="s">
        <v>479</v>
      </c>
      <c r="D252" s="54">
        <v>26.13</v>
      </c>
      <c r="E252" s="54" t="s">
        <v>16</v>
      </c>
      <c r="F252" s="54">
        <v>3.8199999999999998E-2</v>
      </c>
    </row>
    <row r="253" spans="1:6" x14ac:dyDescent="0.35">
      <c r="A253" s="54" t="s">
        <v>490</v>
      </c>
      <c r="B253" s="54" t="s">
        <v>491</v>
      </c>
      <c r="C253" s="54" t="s">
        <v>479</v>
      </c>
      <c r="D253" s="54">
        <v>70.89</v>
      </c>
      <c r="E253" s="54" t="s">
        <v>16</v>
      </c>
      <c r="F253" s="54">
        <v>9.0200000000000002E-2</v>
      </c>
    </row>
    <row r="254" spans="1:6" x14ac:dyDescent="0.35">
      <c r="A254" s="54" t="s">
        <v>492</v>
      </c>
      <c r="B254" s="54" t="s">
        <v>493</v>
      </c>
      <c r="C254" s="54" t="s">
        <v>494</v>
      </c>
      <c r="D254" s="54">
        <v>44.26</v>
      </c>
      <c r="E254" s="54" t="s">
        <v>16</v>
      </c>
      <c r="F254" s="54">
        <v>7.5300000000000006E-2</v>
      </c>
    </row>
    <row r="255" spans="1:6" x14ac:dyDescent="0.35">
      <c r="A255" s="54" t="s">
        <v>495</v>
      </c>
      <c r="B255" s="54" t="s">
        <v>336</v>
      </c>
      <c r="C255" s="54" t="s">
        <v>479</v>
      </c>
      <c r="D255" s="54">
        <v>50.68</v>
      </c>
      <c r="E255" s="54" t="s">
        <v>16</v>
      </c>
      <c r="F255" s="54">
        <v>0.15359999999999999</v>
      </c>
    </row>
    <row r="256" spans="1:6" x14ac:dyDescent="0.35">
      <c r="A256" s="54" t="s">
        <v>496</v>
      </c>
      <c r="B256" s="54" t="s">
        <v>497</v>
      </c>
      <c r="C256" s="54" t="s">
        <v>498</v>
      </c>
      <c r="D256" s="54">
        <v>127.67</v>
      </c>
      <c r="E256" s="54" t="s">
        <v>16</v>
      </c>
      <c r="F256" s="54">
        <v>0.2014</v>
      </c>
    </row>
    <row r="257" spans="1:6" x14ac:dyDescent="0.35">
      <c r="A257" s="54" t="s">
        <v>499</v>
      </c>
      <c r="B257" s="54" t="s">
        <v>336</v>
      </c>
      <c r="C257" s="54" t="s">
        <v>479</v>
      </c>
      <c r="D257" s="54">
        <v>54.11</v>
      </c>
      <c r="E257" s="54" t="s">
        <v>16</v>
      </c>
      <c r="F257" s="54">
        <v>0.16400000000000001</v>
      </c>
    </row>
    <row r="258" spans="1:6" x14ac:dyDescent="0.35">
      <c r="A258" s="54" t="s">
        <v>500</v>
      </c>
      <c r="B258" s="54" t="s">
        <v>336</v>
      </c>
      <c r="C258" s="54" t="s">
        <v>479</v>
      </c>
      <c r="D258" s="54">
        <v>51.3</v>
      </c>
      <c r="E258" s="54" t="s">
        <v>16</v>
      </c>
      <c r="F258" s="54">
        <v>0.11550000000000001</v>
      </c>
    </row>
    <row r="259" spans="1:6" x14ac:dyDescent="0.35">
      <c r="A259" s="54" t="s">
        <v>501</v>
      </c>
      <c r="B259" s="54" t="s">
        <v>79</v>
      </c>
      <c r="C259" s="54" t="s">
        <v>161</v>
      </c>
      <c r="D259" s="54">
        <v>32.97</v>
      </c>
      <c r="E259" s="54" t="s">
        <v>16</v>
      </c>
      <c r="F259" s="54">
        <v>6.4399999999999999E-2</v>
      </c>
    </row>
    <row r="260" spans="1:6" x14ac:dyDescent="0.35">
      <c r="A260" s="54" t="s">
        <v>502</v>
      </c>
      <c r="B260" s="54" t="s">
        <v>503</v>
      </c>
      <c r="C260" s="54" t="s">
        <v>161</v>
      </c>
      <c r="D260" s="54">
        <v>19.64</v>
      </c>
      <c r="E260" s="54" t="s">
        <v>16</v>
      </c>
      <c r="F260" s="54">
        <v>3.8399999999999997E-2</v>
      </c>
    </row>
    <row r="261" spans="1:6" x14ac:dyDescent="0.35">
      <c r="A261" s="54" t="s">
        <v>504</v>
      </c>
      <c r="B261" s="54" t="s">
        <v>503</v>
      </c>
      <c r="C261" s="54" t="s">
        <v>479</v>
      </c>
      <c r="D261" s="54">
        <v>41.68</v>
      </c>
      <c r="E261" s="54" t="s">
        <v>16</v>
      </c>
      <c r="F261" s="54">
        <v>6.8099999999999994E-2</v>
      </c>
    </row>
    <row r="262" spans="1:6" x14ac:dyDescent="0.35">
      <c r="A262" s="54" t="s">
        <v>505</v>
      </c>
      <c r="B262" s="54" t="s">
        <v>506</v>
      </c>
      <c r="C262" s="54" t="s">
        <v>507</v>
      </c>
      <c r="D262" s="54">
        <v>18.760000000000002</v>
      </c>
      <c r="E262" s="54" t="s">
        <v>16</v>
      </c>
      <c r="F262" s="54">
        <v>0.2233</v>
      </c>
    </row>
    <row r="263" spans="1:6" x14ac:dyDescent="0.35">
      <c r="A263" s="54" t="s">
        <v>508</v>
      </c>
      <c r="B263" s="54" t="s">
        <v>23</v>
      </c>
      <c r="C263" s="54" t="s">
        <v>479</v>
      </c>
      <c r="D263" s="54">
        <v>30.51</v>
      </c>
      <c r="E263" s="54" t="s">
        <v>16</v>
      </c>
      <c r="F263" s="54">
        <v>6.3600000000000004E-2</v>
      </c>
    </row>
    <row r="264" spans="1:6" x14ac:dyDescent="0.35">
      <c r="A264" s="54" t="s">
        <v>509</v>
      </c>
      <c r="B264" s="54" t="s">
        <v>510</v>
      </c>
      <c r="C264" s="54" t="s">
        <v>511</v>
      </c>
      <c r="D264" s="54">
        <v>39.799999999999997</v>
      </c>
      <c r="E264" s="54" t="s">
        <v>16</v>
      </c>
      <c r="F264" s="54">
        <v>0.11849999999999999</v>
      </c>
    </row>
    <row r="265" spans="1:6" x14ac:dyDescent="0.35">
      <c r="A265" s="54" t="s">
        <v>512</v>
      </c>
      <c r="B265" s="54" t="s">
        <v>336</v>
      </c>
      <c r="C265" s="54" t="s">
        <v>513</v>
      </c>
      <c r="D265" s="54">
        <v>27.21</v>
      </c>
      <c r="E265" s="54" t="s">
        <v>16</v>
      </c>
      <c r="F265" s="54">
        <v>4.2500000000000003E-2</v>
      </c>
    </row>
    <row r="266" spans="1:6" x14ac:dyDescent="0.35">
      <c r="A266" s="54" t="s">
        <v>514</v>
      </c>
      <c r="B266" s="54" t="s">
        <v>276</v>
      </c>
      <c r="C266" s="54" t="s">
        <v>479</v>
      </c>
      <c r="D266" s="54">
        <v>45.97</v>
      </c>
      <c r="E266" s="54" t="s">
        <v>16</v>
      </c>
      <c r="F266" s="54">
        <v>7.8299999999999995E-2</v>
      </c>
    </row>
    <row r="267" spans="1:6" x14ac:dyDescent="0.35">
      <c r="A267" s="54" t="s">
        <v>515</v>
      </c>
      <c r="B267" s="54" t="s">
        <v>516</v>
      </c>
      <c r="C267" s="54" t="s">
        <v>479</v>
      </c>
      <c r="D267" s="54">
        <v>97.16</v>
      </c>
      <c r="E267" s="54" t="s">
        <v>16</v>
      </c>
      <c r="F267" s="54">
        <v>0.1265</v>
      </c>
    </row>
    <row r="268" spans="1:6" x14ac:dyDescent="0.35">
      <c r="A268" s="54" t="s">
        <v>517</v>
      </c>
      <c r="B268" s="54" t="s">
        <v>491</v>
      </c>
      <c r="C268" s="54" t="s">
        <v>479</v>
      </c>
      <c r="D268" s="54">
        <v>98.04</v>
      </c>
      <c r="E268" s="54" t="s">
        <v>16</v>
      </c>
      <c r="F268" s="54">
        <v>0.12470000000000001</v>
      </c>
    </row>
    <row r="269" spans="1:6" x14ac:dyDescent="0.35">
      <c r="A269" s="54" t="s">
        <v>518</v>
      </c>
      <c r="B269" s="54" t="s">
        <v>336</v>
      </c>
      <c r="C269" s="54" t="s">
        <v>479</v>
      </c>
      <c r="D269" s="54">
        <v>27.87</v>
      </c>
      <c r="E269" s="54" t="s">
        <v>16</v>
      </c>
      <c r="F269" s="54">
        <v>4.1500000000000002E-2</v>
      </c>
    </row>
    <row r="270" spans="1:6" x14ac:dyDescent="0.35">
      <c r="A270" s="54" t="s">
        <v>519</v>
      </c>
      <c r="B270" s="54" t="s">
        <v>276</v>
      </c>
      <c r="C270" s="54" t="s">
        <v>479</v>
      </c>
      <c r="D270" s="54">
        <v>26.34</v>
      </c>
      <c r="E270" s="54" t="s">
        <v>16</v>
      </c>
      <c r="F270" s="54">
        <v>3.9199999999999999E-2</v>
      </c>
    </row>
    <row r="271" spans="1:6" x14ac:dyDescent="0.35">
      <c r="A271" s="54" t="s">
        <v>520</v>
      </c>
      <c r="B271" s="54" t="s">
        <v>521</v>
      </c>
      <c r="C271" s="54" t="s">
        <v>479</v>
      </c>
      <c r="D271" s="54">
        <v>40.69</v>
      </c>
      <c r="E271" s="54" t="s">
        <v>16</v>
      </c>
      <c r="F271" s="54">
        <v>6.4000000000000001E-2</v>
      </c>
    </row>
    <row r="272" spans="1:6" x14ac:dyDescent="0.35">
      <c r="A272" s="54" t="s">
        <v>522</v>
      </c>
      <c r="B272" s="54" t="s">
        <v>523</v>
      </c>
      <c r="C272" s="54" t="s">
        <v>479</v>
      </c>
      <c r="D272" s="54">
        <v>30.84</v>
      </c>
      <c r="E272" s="54" t="s">
        <v>16</v>
      </c>
      <c r="F272" s="54">
        <v>4.5499999999999999E-2</v>
      </c>
    </row>
    <row r="273" spans="1:6" x14ac:dyDescent="0.35">
      <c r="A273" s="54" t="s">
        <v>524</v>
      </c>
      <c r="B273" s="54" t="s">
        <v>489</v>
      </c>
      <c r="C273" s="54" t="s">
        <v>479</v>
      </c>
      <c r="D273" s="54">
        <v>25.62</v>
      </c>
      <c r="E273" s="54" t="s">
        <v>16</v>
      </c>
      <c r="F273" s="54">
        <v>4.3700000000000003E-2</v>
      </c>
    </row>
    <row r="274" spans="1:6" x14ac:dyDescent="0.35">
      <c r="A274" s="54" t="s">
        <v>525</v>
      </c>
      <c r="B274" s="54" t="s">
        <v>336</v>
      </c>
      <c r="C274" s="54" t="s">
        <v>526</v>
      </c>
      <c r="D274" s="54">
        <v>14.59</v>
      </c>
      <c r="E274" s="54" t="s">
        <v>16</v>
      </c>
      <c r="F274" s="54">
        <v>5.7000000000000002E-2</v>
      </c>
    </row>
    <row r="275" spans="1:6" x14ac:dyDescent="0.35">
      <c r="A275" s="54" t="s">
        <v>527</v>
      </c>
      <c r="B275" s="54" t="s">
        <v>503</v>
      </c>
      <c r="C275" s="54" t="s">
        <v>479</v>
      </c>
      <c r="D275" s="54">
        <v>26.22</v>
      </c>
      <c r="E275" s="54" t="s">
        <v>16</v>
      </c>
      <c r="F275" s="54">
        <v>4.3700000000000003E-2</v>
      </c>
    </row>
    <row r="276" spans="1:6" x14ac:dyDescent="0.35">
      <c r="A276" s="54" t="s">
        <v>528</v>
      </c>
      <c r="B276" s="54" t="s">
        <v>503</v>
      </c>
      <c r="C276" s="54" t="s">
        <v>479</v>
      </c>
      <c r="D276" s="54">
        <v>24.58</v>
      </c>
      <c r="E276" s="54" t="s">
        <v>16</v>
      </c>
      <c r="F276" s="54">
        <v>4.24E-2</v>
      </c>
    </row>
    <row r="277" spans="1:6" x14ac:dyDescent="0.35">
      <c r="A277" s="54" t="s">
        <v>529</v>
      </c>
      <c r="B277" s="54" t="s">
        <v>489</v>
      </c>
      <c r="C277" s="54" t="s">
        <v>479</v>
      </c>
      <c r="D277" s="54">
        <v>22.93</v>
      </c>
      <c r="E277" s="54" t="s">
        <v>16</v>
      </c>
      <c r="F277" s="54">
        <v>3.9399999999999998E-2</v>
      </c>
    </row>
    <row r="278" spans="1:6" x14ac:dyDescent="0.35">
      <c r="A278" s="54" t="s">
        <v>530</v>
      </c>
      <c r="B278" s="54" t="s">
        <v>23</v>
      </c>
      <c r="C278" s="54" t="s">
        <v>479</v>
      </c>
      <c r="D278" s="54">
        <v>39.56</v>
      </c>
      <c r="E278" s="54" t="s">
        <v>16</v>
      </c>
      <c r="F278" s="54">
        <v>6.8000000000000005E-2</v>
      </c>
    </row>
    <row r="279" spans="1:6" x14ac:dyDescent="0.35">
      <c r="A279" s="54" t="s">
        <v>531</v>
      </c>
      <c r="B279" s="54" t="s">
        <v>79</v>
      </c>
      <c r="C279" s="54" t="s">
        <v>479</v>
      </c>
      <c r="D279" s="54">
        <v>28.02</v>
      </c>
      <c r="E279" s="54" t="s">
        <v>16</v>
      </c>
      <c r="F279" s="54">
        <v>4.7800000000000002E-2</v>
      </c>
    </row>
    <row r="280" spans="1:6" x14ac:dyDescent="0.35">
      <c r="A280" s="54" t="s">
        <v>532</v>
      </c>
      <c r="B280" s="54" t="s">
        <v>79</v>
      </c>
      <c r="C280" s="54" t="s">
        <v>479</v>
      </c>
      <c r="D280" s="54">
        <v>38.21</v>
      </c>
      <c r="E280" s="54" t="s">
        <v>16</v>
      </c>
      <c r="F280" s="54">
        <v>6.4699999999999994E-2</v>
      </c>
    </row>
    <row r="281" spans="1:6" x14ac:dyDescent="0.35">
      <c r="A281" s="54" t="s">
        <v>533</v>
      </c>
      <c r="B281" s="54" t="s">
        <v>336</v>
      </c>
      <c r="C281" s="54" t="s">
        <v>479</v>
      </c>
      <c r="D281" s="54">
        <v>26.28</v>
      </c>
      <c r="E281" s="54" t="s">
        <v>16</v>
      </c>
      <c r="F281" s="54">
        <v>4.48E-2</v>
      </c>
    </row>
    <row r="282" spans="1:6" x14ac:dyDescent="0.35">
      <c r="A282" s="54" t="s">
        <v>534</v>
      </c>
      <c r="B282" s="54" t="s">
        <v>535</v>
      </c>
      <c r="C282" s="54" t="s">
        <v>479</v>
      </c>
      <c r="D282" s="54">
        <v>26.84</v>
      </c>
      <c r="E282" s="54" t="s">
        <v>16</v>
      </c>
      <c r="F282" s="54">
        <v>4.5900000000000003E-2</v>
      </c>
    </row>
    <row r="283" spans="1:6" x14ac:dyDescent="0.35">
      <c r="A283" s="54" t="s">
        <v>536</v>
      </c>
      <c r="B283" s="54" t="s">
        <v>75</v>
      </c>
      <c r="C283" s="54" t="s">
        <v>537</v>
      </c>
      <c r="D283" s="54">
        <v>54.93</v>
      </c>
      <c r="E283" s="54" t="s">
        <v>16</v>
      </c>
      <c r="F283" s="54">
        <v>0.16350000000000001</v>
      </c>
    </row>
    <row r="284" spans="1:6" x14ac:dyDescent="0.35">
      <c r="A284" s="54" t="s">
        <v>538</v>
      </c>
      <c r="B284" s="54" t="s">
        <v>539</v>
      </c>
      <c r="C284" s="54" t="s">
        <v>540</v>
      </c>
      <c r="D284" s="54">
        <v>35.950000000000003</v>
      </c>
      <c r="E284" s="54" t="s">
        <v>16</v>
      </c>
      <c r="F284" s="54">
        <v>0.12479999999999999</v>
      </c>
    </row>
    <row r="285" spans="1:6" x14ac:dyDescent="0.35">
      <c r="A285" s="54" t="s">
        <v>541</v>
      </c>
      <c r="B285" s="54" t="s">
        <v>542</v>
      </c>
      <c r="C285" s="54" t="s">
        <v>543</v>
      </c>
      <c r="D285" s="54">
        <v>34.99</v>
      </c>
      <c r="E285" s="54" t="s">
        <v>16</v>
      </c>
      <c r="F285" s="54">
        <v>0.43740000000000001</v>
      </c>
    </row>
    <row r="286" spans="1:6" x14ac:dyDescent="0.35">
      <c r="A286" s="54" t="s">
        <v>544</v>
      </c>
      <c r="B286" s="54" t="s">
        <v>545</v>
      </c>
      <c r="C286" s="54" t="s">
        <v>543</v>
      </c>
      <c r="D286" s="54">
        <v>49.92</v>
      </c>
      <c r="E286" s="54" t="s">
        <v>16</v>
      </c>
      <c r="F286" s="54">
        <v>0.624</v>
      </c>
    </row>
    <row r="287" spans="1:6" x14ac:dyDescent="0.35">
      <c r="A287" s="54" t="s">
        <v>546</v>
      </c>
      <c r="B287" s="54" t="s">
        <v>547</v>
      </c>
      <c r="C287" s="54" t="s">
        <v>93</v>
      </c>
      <c r="D287" s="54">
        <v>25.55</v>
      </c>
      <c r="E287" s="54" t="s">
        <v>16</v>
      </c>
      <c r="F287" s="54">
        <v>0.15970000000000001</v>
      </c>
    </row>
    <row r="288" spans="1:6" x14ac:dyDescent="0.35">
      <c r="A288" s="54" t="s">
        <v>548</v>
      </c>
      <c r="B288" s="54" t="s">
        <v>549</v>
      </c>
      <c r="C288" s="54" t="s">
        <v>93</v>
      </c>
      <c r="D288" s="54">
        <v>20.3</v>
      </c>
      <c r="E288" s="54" t="s">
        <v>16</v>
      </c>
      <c r="F288" s="54">
        <v>0.12690000000000001</v>
      </c>
    </row>
    <row r="289" spans="1:6" x14ac:dyDescent="0.35">
      <c r="A289" s="54" t="s">
        <v>550</v>
      </c>
      <c r="B289" s="54" t="s">
        <v>545</v>
      </c>
      <c r="C289" s="54" t="s">
        <v>543</v>
      </c>
      <c r="D289" s="54">
        <v>35.659999999999997</v>
      </c>
      <c r="E289" s="54" t="s">
        <v>16</v>
      </c>
      <c r="F289" s="54">
        <v>0.44569999999999999</v>
      </c>
    </row>
    <row r="290" spans="1:6" x14ac:dyDescent="0.35">
      <c r="A290" s="54" t="s">
        <v>551</v>
      </c>
      <c r="B290" s="54" t="s">
        <v>545</v>
      </c>
      <c r="C290" s="54" t="s">
        <v>552</v>
      </c>
      <c r="D290" s="54">
        <v>50.04</v>
      </c>
      <c r="E290" s="54" t="s">
        <v>16</v>
      </c>
      <c r="F290" s="54">
        <v>0.13900000000000001</v>
      </c>
    </row>
    <row r="291" spans="1:6" x14ac:dyDescent="0.35">
      <c r="A291" s="54" t="s">
        <v>553</v>
      </c>
      <c r="B291" s="54" t="s">
        <v>545</v>
      </c>
      <c r="C291" s="54" t="s">
        <v>355</v>
      </c>
      <c r="D291" s="54">
        <v>51.88</v>
      </c>
      <c r="E291" s="54" t="s">
        <v>16</v>
      </c>
      <c r="F291" s="54">
        <v>0.1351</v>
      </c>
    </row>
    <row r="292" spans="1:6" x14ac:dyDescent="0.35">
      <c r="A292" s="54" t="s">
        <v>554</v>
      </c>
      <c r="B292" s="54" t="s">
        <v>79</v>
      </c>
      <c r="C292" s="54" t="s">
        <v>543</v>
      </c>
      <c r="D292" s="54">
        <v>26.26</v>
      </c>
      <c r="E292" s="54" t="s">
        <v>16</v>
      </c>
      <c r="F292" s="54">
        <v>0.32829999999999998</v>
      </c>
    </row>
    <row r="293" spans="1:6" x14ac:dyDescent="0.35">
      <c r="A293" s="54" t="s">
        <v>555</v>
      </c>
      <c r="B293" s="54" t="s">
        <v>336</v>
      </c>
      <c r="C293" s="54" t="s">
        <v>556</v>
      </c>
      <c r="D293" s="54">
        <v>9.2799999999999994</v>
      </c>
      <c r="E293" s="54" t="s">
        <v>16</v>
      </c>
      <c r="F293" s="54">
        <v>0.28999999999999998</v>
      </c>
    </row>
    <row r="294" spans="1:6" x14ac:dyDescent="0.35">
      <c r="A294" s="54" t="s">
        <v>557</v>
      </c>
      <c r="B294" s="54" t="s">
        <v>336</v>
      </c>
      <c r="C294" s="54" t="s">
        <v>558</v>
      </c>
      <c r="D294" s="54">
        <v>5.53</v>
      </c>
      <c r="E294" s="54" t="s">
        <v>16</v>
      </c>
      <c r="F294" s="54">
        <v>0.34560000000000002</v>
      </c>
    </row>
    <row r="295" spans="1:6" x14ac:dyDescent="0.35">
      <c r="A295" s="54" t="s">
        <v>559</v>
      </c>
      <c r="B295" s="54" t="s">
        <v>336</v>
      </c>
      <c r="C295" s="54" t="s">
        <v>558</v>
      </c>
      <c r="D295" s="54">
        <v>5.84</v>
      </c>
      <c r="E295" s="54" t="s">
        <v>16</v>
      </c>
      <c r="F295" s="54">
        <v>0.36499999999999999</v>
      </c>
    </row>
    <row r="296" spans="1:6" x14ac:dyDescent="0.35">
      <c r="A296" s="54" t="s">
        <v>560</v>
      </c>
      <c r="B296" s="54" t="s">
        <v>336</v>
      </c>
      <c r="C296" s="54" t="s">
        <v>558</v>
      </c>
      <c r="D296" s="54">
        <v>10.199999999999999</v>
      </c>
      <c r="E296" s="54" t="s">
        <v>16</v>
      </c>
      <c r="F296" s="54">
        <v>0.63749999999999996</v>
      </c>
    </row>
    <row r="297" spans="1:6" x14ac:dyDescent="0.35">
      <c r="A297" s="54" t="s">
        <v>561</v>
      </c>
      <c r="B297" s="54" t="s">
        <v>336</v>
      </c>
      <c r="C297" s="54" t="s">
        <v>562</v>
      </c>
      <c r="D297" s="54">
        <v>10.4</v>
      </c>
      <c r="E297" s="54" t="s">
        <v>16</v>
      </c>
      <c r="F297" s="54">
        <v>8.1299999999999997E-2</v>
      </c>
    </row>
    <row r="298" spans="1:6" x14ac:dyDescent="0.35">
      <c r="A298" s="54" t="s">
        <v>563</v>
      </c>
      <c r="B298" s="54" t="s">
        <v>564</v>
      </c>
      <c r="C298" s="54" t="s">
        <v>565</v>
      </c>
      <c r="D298" s="54">
        <v>20.3</v>
      </c>
      <c r="E298" s="54" t="s">
        <v>16</v>
      </c>
      <c r="F298" s="54">
        <v>3.1699999999999999E-2</v>
      </c>
    </row>
    <row r="299" spans="1:6" x14ac:dyDescent="0.35">
      <c r="A299" s="54" t="s">
        <v>566</v>
      </c>
      <c r="B299" s="54" t="s">
        <v>567</v>
      </c>
      <c r="C299" s="54" t="s">
        <v>182</v>
      </c>
      <c r="D299" s="54">
        <v>19.600000000000001</v>
      </c>
      <c r="E299" s="54" t="s">
        <v>16</v>
      </c>
      <c r="F299" s="54">
        <v>4.9000000000000002E-2</v>
      </c>
    </row>
    <row r="300" spans="1:6" x14ac:dyDescent="0.35">
      <c r="A300" s="54" t="s">
        <v>568</v>
      </c>
      <c r="B300" s="54" t="s">
        <v>569</v>
      </c>
      <c r="C300" s="54" t="s">
        <v>459</v>
      </c>
      <c r="D300" s="54">
        <v>28.1</v>
      </c>
      <c r="E300" s="54" t="s">
        <v>16</v>
      </c>
      <c r="F300" s="54">
        <v>3.5099999999999999E-2</v>
      </c>
    </row>
    <row r="301" spans="1:6" x14ac:dyDescent="0.35">
      <c r="A301" s="54" t="s">
        <v>570</v>
      </c>
      <c r="B301" s="54" t="s">
        <v>571</v>
      </c>
      <c r="C301" s="54" t="s">
        <v>459</v>
      </c>
      <c r="D301" s="54">
        <v>15.4</v>
      </c>
      <c r="E301" s="54" t="s">
        <v>16</v>
      </c>
      <c r="F301" s="54">
        <v>1.9199999999999998E-2</v>
      </c>
    </row>
    <row r="302" spans="1:6" x14ac:dyDescent="0.35">
      <c r="A302" s="54" t="s">
        <v>572</v>
      </c>
      <c r="B302" s="54" t="s">
        <v>571</v>
      </c>
      <c r="C302" s="54" t="s">
        <v>459</v>
      </c>
      <c r="D302" s="54">
        <v>14.2</v>
      </c>
      <c r="E302" s="54" t="s">
        <v>16</v>
      </c>
      <c r="F302" s="54">
        <v>1.77E-2</v>
      </c>
    </row>
    <row r="303" spans="1:6" x14ac:dyDescent="0.35">
      <c r="A303" s="54" t="s">
        <v>573</v>
      </c>
      <c r="B303" s="54" t="s">
        <v>571</v>
      </c>
      <c r="C303" s="54" t="s">
        <v>459</v>
      </c>
      <c r="D303" s="54">
        <v>12.9</v>
      </c>
      <c r="E303" s="54" t="s">
        <v>16</v>
      </c>
      <c r="F303" s="54">
        <v>1.61E-2</v>
      </c>
    </row>
    <row r="304" spans="1:6" x14ac:dyDescent="0.35">
      <c r="A304" s="54" t="s">
        <v>574</v>
      </c>
      <c r="B304" s="54" t="s">
        <v>575</v>
      </c>
      <c r="C304" s="54" t="s">
        <v>576</v>
      </c>
      <c r="D304" s="54">
        <v>21.2</v>
      </c>
      <c r="E304" s="54" t="s">
        <v>16</v>
      </c>
      <c r="F304" s="54">
        <v>2.6499999999999999E-2</v>
      </c>
    </row>
    <row r="305" spans="1:6" x14ac:dyDescent="0.35">
      <c r="A305" s="54" t="s">
        <v>577</v>
      </c>
      <c r="B305" s="54" t="s">
        <v>79</v>
      </c>
      <c r="C305" s="54" t="s">
        <v>93</v>
      </c>
      <c r="D305" s="54">
        <v>13.8</v>
      </c>
      <c r="E305" s="54" t="s">
        <v>16</v>
      </c>
      <c r="F305" s="54">
        <v>8.6300000000000002E-2</v>
      </c>
    </row>
    <row r="306" spans="1:6" x14ac:dyDescent="0.35">
      <c r="A306" s="54" t="s">
        <v>578</v>
      </c>
      <c r="B306" s="54" t="s">
        <v>469</v>
      </c>
      <c r="C306" s="54" t="s">
        <v>343</v>
      </c>
      <c r="D306" s="54">
        <v>13.7</v>
      </c>
      <c r="E306" s="54" t="s">
        <v>16</v>
      </c>
      <c r="F306" s="54">
        <v>4.2799999999999998E-2</v>
      </c>
    </row>
    <row r="307" spans="1:6" x14ac:dyDescent="0.35">
      <c r="A307" s="54" t="s">
        <v>579</v>
      </c>
      <c r="B307" s="54" t="s">
        <v>510</v>
      </c>
      <c r="C307" s="54" t="s">
        <v>580</v>
      </c>
      <c r="D307" s="54">
        <v>39.9</v>
      </c>
      <c r="E307" s="54" t="s">
        <v>16</v>
      </c>
      <c r="F307" s="54">
        <v>0.28499999999999998</v>
      </c>
    </row>
    <row r="308" spans="1:6" x14ac:dyDescent="0.35">
      <c r="A308" s="54" t="s">
        <v>581</v>
      </c>
      <c r="B308" s="54" t="s">
        <v>582</v>
      </c>
      <c r="C308" s="54" t="s">
        <v>583</v>
      </c>
      <c r="D308" s="54">
        <v>48.6</v>
      </c>
      <c r="E308" s="54" t="s">
        <v>16</v>
      </c>
      <c r="F308" s="54">
        <v>0.1381</v>
      </c>
    </row>
    <row r="309" spans="1:6" x14ac:dyDescent="0.35">
      <c r="A309" s="54" t="s">
        <v>584</v>
      </c>
      <c r="B309" s="54" t="s">
        <v>497</v>
      </c>
      <c r="C309" s="54" t="s">
        <v>134</v>
      </c>
      <c r="D309" s="54">
        <v>53.1</v>
      </c>
      <c r="E309" s="54" t="s">
        <v>16</v>
      </c>
      <c r="F309" s="54">
        <v>0.33189999999999997</v>
      </c>
    </row>
    <row r="310" spans="1:6" x14ac:dyDescent="0.35">
      <c r="A310" s="54" t="s">
        <v>585</v>
      </c>
      <c r="B310" s="54" t="s">
        <v>497</v>
      </c>
      <c r="C310" s="54" t="s">
        <v>134</v>
      </c>
      <c r="D310" s="54">
        <v>41.5</v>
      </c>
      <c r="E310" s="54" t="s">
        <v>16</v>
      </c>
      <c r="F310" s="54">
        <v>0.25940000000000002</v>
      </c>
    </row>
    <row r="311" spans="1:6" x14ac:dyDescent="0.35">
      <c r="A311" s="54" t="s">
        <v>586</v>
      </c>
      <c r="B311" s="54" t="s">
        <v>510</v>
      </c>
      <c r="C311" s="54" t="s">
        <v>93</v>
      </c>
      <c r="D311" s="54">
        <v>17.600000000000001</v>
      </c>
      <c r="E311" s="54" t="s">
        <v>16</v>
      </c>
      <c r="F311" s="54">
        <v>0.11</v>
      </c>
    </row>
    <row r="312" spans="1:6" x14ac:dyDescent="0.35">
      <c r="A312" s="54" t="s">
        <v>587</v>
      </c>
      <c r="B312" s="54" t="s">
        <v>588</v>
      </c>
      <c r="C312" s="54" t="s">
        <v>93</v>
      </c>
      <c r="D312" s="54">
        <v>57.1</v>
      </c>
      <c r="E312" s="54" t="s">
        <v>16</v>
      </c>
      <c r="F312" s="54">
        <v>0.3569</v>
      </c>
    </row>
    <row r="313" spans="1:6" x14ac:dyDescent="0.35">
      <c r="A313" s="54" t="s">
        <v>589</v>
      </c>
      <c r="B313" s="54" t="s">
        <v>590</v>
      </c>
      <c r="C313" s="54" t="s">
        <v>591</v>
      </c>
      <c r="D313" s="54">
        <v>24.09</v>
      </c>
      <c r="E313" s="54" t="s">
        <v>16</v>
      </c>
      <c r="F313" s="54">
        <v>8.3599999999999994E-2</v>
      </c>
    </row>
    <row r="314" spans="1:6" x14ac:dyDescent="0.35">
      <c r="A314" s="54" t="s">
        <v>592</v>
      </c>
      <c r="B314" s="54" t="s">
        <v>593</v>
      </c>
      <c r="C314" s="54" t="s">
        <v>594</v>
      </c>
      <c r="D314" s="54">
        <v>34.5</v>
      </c>
      <c r="E314" s="54" t="s">
        <v>16</v>
      </c>
      <c r="F314" s="54">
        <v>8.9800000000000005E-2</v>
      </c>
    </row>
    <row r="315" spans="1:6" x14ac:dyDescent="0.35">
      <c r="A315" s="54" t="s">
        <v>595</v>
      </c>
      <c r="B315" s="54" t="s">
        <v>596</v>
      </c>
      <c r="C315" s="54" t="s">
        <v>179</v>
      </c>
      <c r="D315" s="54">
        <v>21.4</v>
      </c>
      <c r="E315" s="54" t="s">
        <v>16</v>
      </c>
      <c r="F315" s="54">
        <v>0.1115</v>
      </c>
    </row>
    <row r="316" spans="1:6" x14ac:dyDescent="0.35">
      <c r="A316" s="54" t="s">
        <v>597</v>
      </c>
      <c r="B316" s="54" t="s">
        <v>596</v>
      </c>
      <c r="C316" s="54" t="s">
        <v>179</v>
      </c>
      <c r="D316" s="54">
        <v>21.7</v>
      </c>
      <c r="E316" s="54" t="s">
        <v>16</v>
      </c>
      <c r="F316" s="54">
        <v>0.113</v>
      </c>
    </row>
    <row r="317" spans="1:6" x14ac:dyDescent="0.35">
      <c r="A317" s="54" t="s">
        <v>598</v>
      </c>
      <c r="B317" s="54" t="s">
        <v>596</v>
      </c>
      <c r="C317" s="54" t="s">
        <v>161</v>
      </c>
      <c r="D317" s="54">
        <v>32.9</v>
      </c>
      <c r="E317" s="54" t="s">
        <v>16</v>
      </c>
      <c r="F317" s="54">
        <v>6.4299999999999996E-2</v>
      </c>
    </row>
    <row r="318" spans="1:6" x14ac:dyDescent="0.35">
      <c r="A318" s="54" t="s">
        <v>599</v>
      </c>
      <c r="B318" s="54" t="s">
        <v>336</v>
      </c>
      <c r="C318" s="54" t="s">
        <v>600</v>
      </c>
      <c r="D318" s="54"/>
      <c r="E318" s="54" t="s">
        <v>16</v>
      </c>
      <c r="F318" s="54">
        <v>0</v>
      </c>
    </row>
    <row r="319" spans="1:6" x14ac:dyDescent="0.35">
      <c r="A319" s="54" t="s">
        <v>601</v>
      </c>
      <c r="B319" s="54" t="s">
        <v>602</v>
      </c>
      <c r="C319" s="54" t="s">
        <v>116</v>
      </c>
      <c r="D319" s="54">
        <v>60.04</v>
      </c>
      <c r="E319" s="54" t="s">
        <v>16</v>
      </c>
      <c r="F319" s="54">
        <v>0.12509999999999999</v>
      </c>
    </row>
    <row r="320" spans="1:6" x14ac:dyDescent="0.35">
      <c r="A320" s="54" t="s">
        <v>603</v>
      </c>
      <c r="B320" s="54" t="s">
        <v>336</v>
      </c>
      <c r="C320" s="54" t="s">
        <v>399</v>
      </c>
      <c r="D320" s="54">
        <v>1.48</v>
      </c>
      <c r="E320" s="54" t="s">
        <v>16</v>
      </c>
      <c r="F320" s="54">
        <v>9.2499999999999999E-2</v>
      </c>
    </row>
    <row r="321" spans="1:6" x14ac:dyDescent="0.35">
      <c r="A321" s="54" t="s">
        <v>604</v>
      </c>
      <c r="B321" s="54" t="s">
        <v>336</v>
      </c>
      <c r="C321" s="54" t="s">
        <v>605</v>
      </c>
      <c r="D321" s="54">
        <v>6.77</v>
      </c>
      <c r="E321" s="54" t="s">
        <v>16</v>
      </c>
      <c r="F321" s="54">
        <v>0.18809999999999999</v>
      </c>
    </row>
    <row r="322" spans="1:6" x14ac:dyDescent="0.35">
      <c r="A322" s="54" t="s">
        <v>606</v>
      </c>
      <c r="B322" s="54" t="s">
        <v>607</v>
      </c>
      <c r="C322" s="54" t="s">
        <v>608</v>
      </c>
      <c r="D322" s="54">
        <v>54.38</v>
      </c>
      <c r="E322" s="54" t="s">
        <v>16</v>
      </c>
      <c r="F322" s="54">
        <v>0.1699</v>
      </c>
    </row>
    <row r="323" spans="1:6" x14ac:dyDescent="0.35">
      <c r="A323" s="54" t="s">
        <v>609</v>
      </c>
      <c r="B323" s="54" t="s">
        <v>610</v>
      </c>
      <c r="C323" s="54" t="s">
        <v>399</v>
      </c>
      <c r="D323" s="54">
        <v>9.19</v>
      </c>
      <c r="E323" s="54" t="s">
        <v>16</v>
      </c>
      <c r="F323" s="54">
        <v>0.57440000000000002</v>
      </c>
    </row>
    <row r="324" spans="1:6" x14ac:dyDescent="0.35">
      <c r="A324" s="54" t="s">
        <v>611</v>
      </c>
      <c r="B324" s="54" t="s">
        <v>612</v>
      </c>
      <c r="C324" s="54" t="s">
        <v>182</v>
      </c>
      <c r="D324" s="54">
        <v>86.4</v>
      </c>
      <c r="E324" s="54" t="s">
        <v>16</v>
      </c>
      <c r="F324" s="54">
        <v>0.216</v>
      </c>
    </row>
    <row r="325" spans="1:6" x14ac:dyDescent="0.35">
      <c r="A325" s="54" t="s">
        <v>613</v>
      </c>
      <c r="B325" s="54" t="s">
        <v>614</v>
      </c>
      <c r="C325" s="54" t="s">
        <v>182</v>
      </c>
      <c r="D325" s="54">
        <v>77.3</v>
      </c>
      <c r="E325" s="54" t="s">
        <v>16</v>
      </c>
      <c r="F325" s="54">
        <v>0.1933</v>
      </c>
    </row>
    <row r="326" spans="1:6" x14ac:dyDescent="0.35">
      <c r="A326" s="54" t="s">
        <v>615</v>
      </c>
      <c r="B326" s="54" t="s">
        <v>616</v>
      </c>
      <c r="C326" s="54" t="s">
        <v>511</v>
      </c>
      <c r="D326" s="54">
        <v>19.7</v>
      </c>
      <c r="E326" s="54" t="s">
        <v>16</v>
      </c>
      <c r="F326" s="54">
        <v>5.8599999999999999E-2</v>
      </c>
    </row>
    <row r="327" spans="1:6" x14ac:dyDescent="0.35">
      <c r="A327" s="54" t="s">
        <v>617</v>
      </c>
      <c r="B327" s="54" t="s">
        <v>616</v>
      </c>
      <c r="C327" s="54" t="s">
        <v>618</v>
      </c>
      <c r="D327" s="54">
        <v>27.9</v>
      </c>
      <c r="E327" s="54" t="s">
        <v>16</v>
      </c>
      <c r="F327" s="54">
        <v>5.5399999999999998E-2</v>
      </c>
    </row>
    <row r="328" spans="1:6" x14ac:dyDescent="0.35">
      <c r="A328" s="54" t="s">
        <v>619</v>
      </c>
      <c r="B328" s="54" t="s">
        <v>620</v>
      </c>
      <c r="C328" s="54" t="s">
        <v>621</v>
      </c>
      <c r="D328" s="54">
        <v>16.309999999999999</v>
      </c>
      <c r="E328" s="54" t="s">
        <v>16</v>
      </c>
      <c r="F328" s="54">
        <v>0.12740000000000001</v>
      </c>
    </row>
    <row r="329" spans="1:6" x14ac:dyDescent="0.35">
      <c r="A329" s="54" t="s">
        <v>622</v>
      </c>
      <c r="B329" s="54" t="s">
        <v>623</v>
      </c>
      <c r="C329" s="54" t="s">
        <v>624</v>
      </c>
      <c r="D329" s="54">
        <v>171.93</v>
      </c>
      <c r="E329" s="54" t="s">
        <v>16</v>
      </c>
      <c r="F329" s="54">
        <v>0.19489999999999999</v>
      </c>
    </row>
    <row r="330" spans="1:6" x14ac:dyDescent="0.35">
      <c r="A330" s="54" t="s">
        <v>625</v>
      </c>
      <c r="B330" s="54" t="s">
        <v>626</v>
      </c>
      <c r="C330" s="54" t="s">
        <v>454</v>
      </c>
      <c r="D330" s="54">
        <v>48.9</v>
      </c>
      <c r="E330" s="54" t="s">
        <v>16</v>
      </c>
      <c r="F330" s="54">
        <v>0.1389</v>
      </c>
    </row>
    <row r="331" spans="1:6" x14ac:dyDescent="0.35">
      <c r="A331" s="54" t="s">
        <v>627</v>
      </c>
      <c r="B331" s="54" t="s">
        <v>628</v>
      </c>
      <c r="C331" s="54" t="s">
        <v>93</v>
      </c>
      <c r="D331" s="54">
        <v>36.200000000000003</v>
      </c>
      <c r="E331" s="54" t="s">
        <v>16</v>
      </c>
      <c r="F331" s="54">
        <v>0.2263</v>
      </c>
    </row>
    <row r="332" spans="1:6" x14ac:dyDescent="0.35">
      <c r="A332" s="54" t="s">
        <v>629</v>
      </c>
      <c r="B332" s="54" t="s">
        <v>336</v>
      </c>
      <c r="C332" s="54" t="s">
        <v>116</v>
      </c>
      <c r="D332" s="54">
        <v>140</v>
      </c>
      <c r="E332" s="54" t="s">
        <v>16</v>
      </c>
      <c r="F332" s="54">
        <v>0.29170000000000001</v>
      </c>
    </row>
    <row r="333" spans="1:6" x14ac:dyDescent="0.35">
      <c r="A333" s="54" t="s">
        <v>630</v>
      </c>
      <c r="B333" s="54" t="s">
        <v>631</v>
      </c>
      <c r="C333" s="54" t="s">
        <v>93</v>
      </c>
      <c r="D333" s="54">
        <v>19.850000000000001</v>
      </c>
      <c r="E333" s="54" t="s">
        <v>16</v>
      </c>
      <c r="F333" s="54">
        <v>0.1241</v>
      </c>
    </row>
    <row r="334" spans="1:6" x14ac:dyDescent="0.35">
      <c r="A334" s="54" t="s">
        <v>632</v>
      </c>
      <c r="B334" s="54" t="s">
        <v>571</v>
      </c>
      <c r="C334" s="54" t="s">
        <v>583</v>
      </c>
      <c r="D334" s="54">
        <v>59.02</v>
      </c>
      <c r="E334" s="54" t="s">
        <v>16</v>
      </c>
      <c r="F334" s="54">
        <v>0.16769999999999999</v>
      </c>
    </row>
    <row r="335" spans="1:6" x14ac:dyDescent="0.35">
      <c r="A335" s="54" t="s">
        <v>633</v>
      </c>
      <c r="B335" s="54" t="s">
        <v>571</v>
      </c>
      <c r="C335" s="54" t="s">
        <v>583</v>
      </c>
      <c r="D335" s="54">
        <v>55.6</v>
      </c>
      <c r="E335" s="54" t="s">
        <v>16</v>
      </c>
      <c r="F335" s="54">
        <v>0.158</v>
      </c>
    </row>
    <row r="336" spans="1:6" x14ac:dyDescent="0.35">
      <c r="A336" s="54" t="s">
        <v>634</v>
      </c>
      <c r="B336" s="54" t="s">
        <v>635</v>
      </c>
      <c r="C336" s="54" t="s">
        <v>109</v>
      </c>
      <c r="D336" s="54">
        <v>21.1</v>
      </c>
      <c r="E336" s="54" t="s">
        <v>16</v>
      </c>
      <c r="F336" s="54">
        <v>0.1099</v>
      </c>
    </row>
    <row r="337" spans="1:6" x14ac:dyDescent="0.35">
      <c r="A337" s="54" t="s">
        <v>636</v>
      </c>
      <c r="B337" s="54" t="s">
        <v>336</v>
      </c>
      <c r="C337" s="54" t="s">
        <v>369</v>
      </c>
      <c r="D337" s="54">
        <v>57.8</v>
      </c>
      <c r="E337" s="54" t="s">
        <v>16</v>
      </c>
      <c r="F337" s="54">
        <v>0.1003</v>
      </c>
    </row>
    <row r="338" spans="1:6" x14ac:dyDescent="0.35">
      <c r="A338" s="54" t="s">
        <v>637</v>
      </c>
      <c r="B338" s="54" t="s">
        <v>336</v>
      </c>
      <c r="C338" s="54" t="s">
        <v>116</v>
      </c>
      <c r="D338" s="54">
        <v>60.4</v>
      </c>
      <c r="E338" s="54" t="s">
        <v>16</v>
      </c>
      <c r="F338" s="54">
        <v>0.1258</v>
      </c>
    </row>
    <row r="339" spans="1:6" x14ac:dyDescent="0.35">
      <c r="A339" s="54" t="s">
        <v>638</v>
      </c>
      <c r="B339" s="54" t="s">
        <v>336</v>
      </c>
      <c r="C339" s="54" t="s">
        <v>116</v>
      </c>
      <c r="D339" s="54">
        <v>55.9</v>
      </c>
      <c r="E339" s="54" t="s">
        <v>16</v>
      </c>
      <c r="F339" s="54">
        <v>0.11650000000000001</v>
      </c>
    </row>
    <row r="340" spans="1:6" x14ac:dyDescent="0.35">
      <c r="A340" s="54" t="s">
        <v>639</v>
      </c>
      <c r="B340" s="54" t="s">
        <v>336</v>
      </c>
      <c r="C340" s="54" t="s">
        <v>116</v>
      </c>
      <c r="D340" s="54">
        <v>51.7</v>
      </c>
      <c r="E340" s="54" t="s">
        <v>16</v>
      </c>
      <c r="F340" s="54">
        <v>0.1077</v>
      </c>
    </row>
    <row r="341" spans="1:6" x14ac:dyDescent="0.35">
      <c r="A341" s="54" t="s">
        <v>640</v>
      </c>
      <c r="B341" s="54" t="s">
        <v>641</v>
      </c>
      <c r="C341" s="54" t="s">
        <v>642</v>
      </c>
      <c r="D341" s="54">
        <v>51.09</v>
      </c>
      <c r="E341" s="54" t="s">
        <v>16</v>
      </c>
      <c r="F341" s="54">
        <v>0.13300000000000001</v>
      </c>
    </row>
    <row r="342" spans="1:6" x14ac:dyDescent="0.35">
      <c r="A342" s="54" t="s">
        <v>643</v>
      </c>
      <c r="B342" s="54" t="s">
        <v>644</v>
      </c>
      <c r="C342" s="54" t="s">
        <v>642</v>
      </c>
      <c r="D342" s="54">
        <v>67.7</v>
      </c>
      <c r="E342" s="54" t="s">
        <v>16</v>
      </c>
      <c r="F342" s="54">
        <v>0.17630000000000001</v>
      </c>
    </row>
    <row r="343" spans="1:6" x14ac:dyDescent="0.35">
      <c r="A343" s="54" t="s">
        <v>645</v>
      </c>
      <c r="B343" s="54" t="s">
        <v>646</v>
      </c>
      <c r="C343" s="54" t="s">
        <v>96</v>
      </c>
      <c r="D343" s="54">
        <v>29.4</v>
      </c>
      <c r="E343" s="54" t="s">
        <v>16</v>
      </c>
      <c r="F343" s="54">
        <v>0.1837</v>
      </c>
    </row>
    <row r="344" spans="1:6" x14ac:dyDescent="0.35">
      <c r="A344" s="54" t="s">
        <v>647</v>
      </c>
      <c r="B344" s="54" t="s">
        <v>644</v>
      </c>
      <c r="C344" s="54" t="s">
        <v>543</v>
      </c>
      <c r="D344" s="54">
        <v>43</v>
      </c>
      <c r="E344" s="54" t="s">
        <v>16</v>
      </c>
      <c r="F344" s="54">
        <v>0.53749999999999998</v>
      </c>
    </row>
    <row r="345" spans="1:6" x14ac:dyDescent="0.35">
      <c r="A345" s="54" t="s">
        <v>648</v>
      </c>
      <c r="B345" s="54" t="s">
        <v>644</v>
      </c>
      <c r="C345" s="54" t="s">
        <v>543</v>
      </c>
      <c r="D345" s="54">
        <v>36.200000000000003</v>
      </c>
      <c r="E345" s="54" t="s">
        <v>16</v>
      </c>
      <c r="F345" s="54">
        <v>0.45250000000000001</v>
      </c>
    </row>
    <row r="346" spans="1:6" x14ac:dyDescent="0.35">
      <c r="A346" s="54" t="s">
        <v>649</v>
      </c>
      <c r="B346" s="54" t="s">
        <v>650</v>
      </c>
      <c r="C346" s="54" t="s">
        <v>543</v>
      </c>
      <c r="D346" s="54">
        <v>53.5</v>
      </c>
      <c r="E346" s="54" t="s">
        <v>16</v>
      </c>
      <c r="F346" s="54">
        <v>0.66869999999999996</v>
      </c>
    </row>
    <row r="347" spans="1:6" x14ac:dyDescent="0.35">
      <c r="A347" s="54" t="s">
        <v>651</v>
      </c>
      <c r="B347" s="54" t="s">
        <v>652</v>
      </c>
      <c r="C347" s="54" t="s">
        <v>653</v>
      </c>
      <c r="D347" s="54">
        <v>17</v>
      </c>
      <c r="E347" s="54" t="s">
        <v>16</v>
      </c>
      <c r="F347" s="54">
        <v>0.17710000000000001</v>
      </c>
    </row>
    <row r="348" spans="1:6" x14ac:dyDescent="0.35">
      <c r="A348" s="54" t="s">
        <v>654</v>
      </c>
      <c r="B348" s="54" t="s">
        <v>336</v>
      </c>
      <c r="C348" s="54" t="s">
        <v>543</v>
      </c>
      <c r="D348" s="54">
        <v>45.8</v>
      </c>
      <c r="E348" s="54" t="s">
        <v>16</v>
      </c>
      <c r="F348" s="54">
        <v>0.57250000000000001</v>
      </c>
    </row>
    <row r="349" spans="1:6" x14ac:dyDescent="0.35">
      <c r="A349" s="54" t="s">
        <v>655</v>
      </c>
      <c r="B349" s="54" t="s">
        <v>336</v>
      </c>
      <c r="C349" s="54" t="s">
        <v>543</v>
      </c>
      <c r="D349" s="54">
        <v>85</v>
      </c>
      <c r="E349" s="54" t="s">
        <v>16</v>
      </c>
      <c r="F349" s="54">
        <v>1.0625</v>
      </c>
    </row>
    <row r="350" spans="1:6" x14ac:dyDescent="0.35">
      <c r="A350" s="54" t="s">
        <v>656</v>
      </c>
      <c r="B350" s="54" t="s">
        <v>545</v>
      </c>
      <c r="C350" s="54" t="s">
        <v>182</v>
      </c>
      <c r="D350" s="54">
        <v>78.8</v>
      </c>
      <c r="E350" s="54" t="s">
        <v>16</v>
      </c>
      <c r="F350" s="54">
        <v>0.19700000000000001</v>
      </c>
    </row>
    <row r="351" spans="1:6" x14ac:dyDescent="0.35">
      <c r="A351" s="54" t="s">
        <v>657</v>
      </c>
      <c r="B351" s="54" t="s">
        <v>79</v>
      </c>
      <c r="C351" s="54" t="s">
        <v>161</v>
      </c>
      <c r="D351" s="54">
        <v>45.9</v>
      </c>
      <c r="E351" s="54" t="s">
        <v>16</v>
      </c>
      <c r="F351" s="54">
        <v>8.9599999999999999E-2</v>
      </c>
    </row>
    <row r="352" spans="1:6" x14ac:dyDescent="0.35">
      <c r="A352" s="54" t="s">
        <v>658</v>
      </c>
      <c r="B352" s="54" t="s">
        <v>79</v>
      </c>
      <c r="C352" s="54" t="s">
        <v>659</v>
      </c>
      <c r="D352" s="54">
        <v>90.8</v>
      </c>
      <c r="E352" s="54" t="s">
        <v>16</v>
      </c>
      <c r="F352" s="54">
        <v>0.22359999999999999</v>
      </c>
    </row>
    <row r="353" spans="1:6" x14ac:dyDescent="0.35">
      <c r="A353" s="54" t="s">
        <v>660</v>
      </c>
      <c r="B353" s="54" t="s">
        <v>336</v>
      </c>
      <c r="C353" s="54" t="s">
        <v>661</v>
      </c>
      <c r="D353" s="54">
        <v>14.5</v>
      </c>
      <c r="E353" s="54" t="s">
        <v>16</v>
      </c>
      <c r="F353" s="54">
        <v>0.1726</v>
      </c>
    </row>
    <row r="354" spans="1:6" x14ac:dyDescent="0.35">
      <c r="A354" s="54" t="s">
        <v>662</v>
      </c>
      <c r="B354" s="54" t="s">
        <v>663</v>
      </c>
      <c r="C354" s="54" t="s">
        <v>161</v>
      </c>
      <c r="D354" s="54">
        <v>38.700000000000003</v>
      </c>
      <c r="E354" s="54" t="s">
        <v>16</v>
      </c>
      <c r="F354" s="54">
        <v>7.5600000000000001E-2</v>
      </c>
    </row>
    <row r="355" spans="1:6" x14ac:dyDescent="0.35">
      <c r="A355" s="54" t="s">
        <v>664</v>
      </c>
      <c r="B355" s="54" t="s">
        <v>23</v>
      </c>
      <c r="C355" s="54" t="s">
        <v>665</v>
      </c>
      <c r="D355" s="54">
        <v>30.9</v>
      </c>
      <c r="E355" s="54" t="s">
        <v>16</v>
      </c>
      <c r="F355" s="54">
        <v>4.02E-2</v>
      </c>
    </row>
    <row r="356" spans="1:6" x14ac:dyDescent="0.35">
      <c r="A356" s="54" t="s">
        <v>666</v>
      </c>
      <c r="B356" s="54" t="s">
        <v>276</v>
      </c>
      <c r="C356" s="54" t="s">
        <v>667</v>
      </c>
      <c r="D356" s="54">
        <v>26.6</v>
      </c>
      <c r="E356" s="54" t="s">
        <v>16</v>
      </c>
      <c r="F356" s="54">
        <v>4.7500000000000001E-2</v>
      </c>
    </row>
    <row r="357" spans="1:6" x14ac:dyDescent="0.35">
      <c r="A357" s="54" t="s">
        <v>668</v>
      </c>
      <c r="B357" s="54" t="s">
        <v>79</v>
      </c>
      <c r="C357" s="54" t="s">
        <v>134</v>
      </c>
      <c r="D357" s="54">
        <v>15.1</v>
      </c>
      <c r="E357" s="54" t="s">
        <v>16</v>
      </c>
      <c r="F357" s="54">
        <v>9.4399999999999998E-2</v>
      </c>
    </row>
    <row r="358" spans="1:6" x14ac:dyDescent="0.35">
      <c r="A358" s="54" t="s">
        <v>669</v>
      </c>
      <c r="B358" s="54" t="s">
        <v>670</v>
      </c>
      <c r="C358" s="54" t="s">
        <v>671</v>
      </c>
      <c r="D358" s="54">
        <v>37.799999999999997</v>
      </c>
      <c r="E358" s="54" t="s">
        <v>16</v>
      </c>
      <c r="F358" s="54">
        <v>0.09</v>
      </c>
    </row>
    <row r="359" spans="1:6" x14ac:dyDescent="0.35">
      <c r="A359" s="54" t="s">
        <v>672</v>
      </c>
      <c r="B359" s="54" t="s">
        <v>79</v>
      </c>
      <c r="C359" s="54" t="s">
        <v>134</v>
      </c>
      <c r="D359" s="54">
        <v>8.34</v>
      </c>
      <c r="E359" s="54" t="s">
        <v>16</v>
      </c>
      <c r="F359" s="54">
        <v>5.21E-2</v>
      </c>
    </row>
    <row r="360" spans="1:6" x14ac:dyDescent="0.35">
      <c r="A360" s="54" t="s">
        <v>673</v>
      </c>
      <c r="B360" s="54" t="s">
        <v>510</v>
      </c>
      <c r="C360" s="54" t="s">
        <v>674</v>
      </c>
      <c r="D360" s="54">
        <v>19.399999999999999</v>
      </c>
      <c r="E360" s="54" t="s">
        <v>16</v>
      </c>
      <c r="F360" s="54">
        <v>0.15160000000000001</v>
      </c>
    </row>
    <row r="361" spans="1:6" x14ac:dyDescent="0.35">
      <c r="A361" s="54" t="s">
        <v>675</v>
      </c>
      <c r="B361" s="54" t="s">
        <v>510</v>
      </c>
      <c r="C361" s="54" t="s">
        <v>93</v>
      </c>
      <c r="D361" s="54">
        <v>28.31</v>
      </c>
      <c r="E361" s="54" t="s">
        <v>16</v>
      </c>
      <c r="F361" s="54">
        <v>0.1769</v>
      </c>
    </row>
    <row r="362" spans="1:6" x14ac:dyDescent="0.35">
      <c r="A362" s="54" t="s">
        <v>676</v>
      </c>
      <c r="B362" s="54" t="s">
        <v>79</v>
      </c>
      <c r="C362" s="54" t="s">
        <v>134</v>
      </c>
      <c r="D362" s="54">
        <v>8.84</v>
      </c>
      <c r="E362" s="54" t="s">
        <v>16</v>
      </c>
      <c r="F362" s="54">
        <v>5.5300000000000002E-2</v>
      </c>
    </row>
    <row r="363" spans="1:6" x14ac:dyDescent="0.35">
      <c r="A363" s="54" t="s">
        <v>677</v>
      </c>
      <c r="B363" s="54" t="s">
        <v>276</v>
      </c>
      <c r="C363" s="54" t="s">
        <v>441</v>
      </c>
      <c r="D363" s="54">
        <v>13.4</v>
      </c>
      <c r="E363" s="54" t="s">
        <v>16</v>
      </c>
      <c r="F363" s="54">
        <v>4.19E-2</v>
      </c>
    </row>
    <row r="364" spans="1:6" x14ac:dyDescent="0.35">
      <c r="A364" s="54" t="s">
        <v>678</v>
      </c>
      <c r="B364" s="54" t="s">
        <v>679</v>
      </c>
      <c r="C364" s="54" t="s">
        <v>93</v>
      </c>
      <c r="D364" s="54">
        <v>18</v>
      </c>
      <c r="E364" s="54" t="s">
        <v>16</v>
      </c>
      <c r="F364" s="54">
        <v>0.1125</v>
      </c>
    </row>
    <row r="365" spans="1:6" x14ac:dyDescent="0.35">
      <c r="A365" s="54" t="s">
        <v>680</v>
      </c>
      <c r="B365" s="54" t="s">
        <v>79</v>
      </c>
      <c r="C365" s="54" t="s">
        <v>93</v>
      </c>
      <c r="D365" s="54">
        <v>18.399999999999999</v>
      </c>
      <c r="E365" s="54" t="s">
        <v>16</v>
      </c>
      <c r="F365" s="54">
        <v>0.115</v>
      </c>
    </row>
    <row r="366" spans="1:6" x14ac:dyDescent="0.35">
      <c r="A366" s="54" t="s">
        <v>681</v>
      </c>
      <c r="B366" s="54" t="s">
        <v>276</v>
      </c>
      <c r="C366" s="54" t="s">
        <v>441</v>
      </c>
      <c r="D366" s="54">
        <v>13.8</v>
      </c>
      <c r="E366" s="54" t="s">
        <v>16</v>
      </c>
      <c r="F366" s="54">
        <v>4.3099999999999999E-2</v>
      </c>
    </row>
    <row r="367" spans="1:6" x14ac:dyDescent="0.35">
      <c r="A367" s="54" t="s">
        <v>682</v>
      </c>
      <c r="B367" s="54" t="s">
        <v>79</v>
      </c>
      <c r="C367" s="54" t="s">
        <v>134</v>
      </c>
      <c r="D367" s="54">
        <v>9.67</v>
      </c>
      <c r="E367" s="54" t="s">
        <v>16</v>
      </c>
      <c r="F367" s="54">
        <v>6.0400000000000002E-2</v>
      </c>
    </row>
    <row r="368" spans="1:6" x14ac:dyDescent="0.35">
      <c r="A368" s="54" t="s">
        <v>683</v>
      </c>
      <c r="B368" s="54" t="s">
        <v>336</v>
      </c>
      <c r="C368" s="54" t="s">
        <v>109</v>
      </c>
      <c r="D368" s="54">
        <v>28.8</v>
      </c>
      <c r="E368" s="54" t="s">
        <v>16</v>
      </c>
      <c r="F368" s="54">
        <v>0.15</v>
      </c>
    </row>
    <row r="369" spans="1:6" x14ac:dyDescent="0.35">
      <c r="A369" s="54" t="s">
        <v>684</v>
      </c>
      <c r="B369" s="54" t="s">
        <v>79</v>
      </c>
      <c r="C369" s="54" t="s">
        <v>441</v>
      </c>
      <c r="D369" s="54">
        <v>18.2</v>
      </c>
      <c r="E369" s="54" t="s">
        <v>16</v>
      </c>
      <c r="F369" s="54">
        <v>5.6899999999999999E-2</v>
      </c>
    </row>
    <row r="370" spans="1:6" x14ac:dyDescent="0.35">
      <c r="A370" s="54" t="s">
        <v>685</v>
      </c>
      <c r="B370" s="54" t="s">
        <v>79</v>
      </c>
      <c r="C370" s="54" t="s">
        <v>134</v>
      </c>
      <c r="D370" s="54">
        <v>13</v>
      </c>
      <c r="E370" s="54" t="s">
        <v>16</v>
      </c>
      <c r="F370" s="54">
        <v>8.1299999999999997E-2</v>
      </c>
    </row>
    <row r="371" spans="1:6" x14ac:dyDescent="0.35">
      <c r="A371" s="54" t="s">
        <v>686</v>
      </c>
      <c r="B371" s="54" t="s">
        <v>276</v>
      </c>
      <c r="C371" s="54" t="s">
        <v>441</v>
      </c>
      <c r="D371" s="54">
        <v>17.7</v>
      </c>
      <c r="E371" s="54" t="s">
        <v>16</v>
      </c>
      <c r="F371" s="54">
        <v>5.5300000000000002E-2</v>
      </c>
    </row>
    <row r="372" spans="1:6" x14ac:dyDescent="0.35">
      <c r="A372" s="54" t="s">
        <v>687</v>
      </c>
      <c r="B372" s="54" t="s">
        <v>79</v>
      </c>
      <c r="C372" s="54" t="s">
        <v>441</v>
      </c>
      <c r="D372" s="54">
        <v>17.5</v>
      </c>
      <c r="E372" s="54" t="s">
        <v>16</v>
      </c>
      <c r="F372" s="54">
        <v>5.4699999999999999E-2</v>
      </c>
    </row>
    <row r="373" spans="1:6" x14ac:dyDescent="0.35">
      <c r="A373" s="54" t="s">
        <v>688</v>
      </c>
      <c r="B373" s="54" t="s">
        <v>79</v>
      </c>
      <c r="C373" s="54" t="s">
        <v>441</v>
      </c>
      <c r="D373" s="54">
        <v>14.5</v>
      </c>
      <c r="E373" s="54" t="s">
        <v>16</v>
      </c>
      <c r="F373" s="54">
        <v>4.53E-2</v>
      </c>
    </row>
    <row r="374" spans="1:6" x14ac:dyDescent="0.35">
      <c r="A374" s="54" t="s">
        <v>689</v>
      </c>
      <c r="B374" s="54" t="s">
        <v>79</v>
      </c>
      <c r="C374" s="54" t="s">
        <v>134</v>
      </c>
      <c r="D374" s="54">
        <v>13.2</v>
      </c>
      <c r="E374" s="54" t="s">
        <v>16</v>
      </c>
      <c r="F374" s="54">
        <v>8.2500000000000004E-2</v>
      </c>
    </row>
    <row r="375" spans="1:6" x14ac:dyDescent="0.35">
      <c r="A375" s="54" t="s">
        <v>690</v>
      </c>
      <c r="B375" s="54" t="s">
        <v>79</v>
      </c>
      <c r="C375" s="54" t="s">
        <v>441</v>
      </c>
      <c r="D375" s="54">
        <v>15.4</v>
      </c>
      <c r="E375" s="54" t="s">
        <v>16</v>
      </c>
      <c r="F375" s="54">
        <v>4.8099999999999997E-2</v>
      </c>
    </row>
    <row r="376" spans="1:6" x14ac:dyDescent="0.35">
      <c r="A376" s="54" t="s">
        <v>691</v>
      </c>
      <c r="B376" s="54" t="s">
        <v>692</v>
      </c>
      <c r="C376" s="54" t="s">
        <v>693</v>
      </c>
      <c r="D376" s="54">
        <v>86.1</v>
      </c>
      <c r="E376" s="54" t="s">
        <v>16</v>
      </c>
      <c r="F376" s="54">
        <v>0.2152</v>
      </c>
    </row>
    <row r="377" spans="1:6" x14ac:dyDescent="0.35">
      <c r="A377" s="54" t="s">
        <v>694</v>
      </c>
      <c r="B377" s="54" t="s">
        <v>453</v>
      </c>
      <c r="C377" s="54" t="s">
        <v>427</v>
      </c>
      <c r="D377" s="54">
        <v>34.99</v>
      </c>
      <c r="E377" s="54"/>
      <c r="F377" s="54" t="e">
        <v>#DIV/0!</v>
      </c>
    </row>
    <row r="378" spans="1:6" x14ac:dyDescent="0.35">
      <c r="A378" s="54" t="s">
        <v>691</v>
      </c>
      <c r="B378" s="54" t="s">
        <v>692</v>
      </c>
      <c r="C378" s="54" t="s">
        <v>693</v>
      </c>
      <c r="D378" s="54">
        <v>86.1</v>
      </c>
      <c r="E378" s="54" t="s">
        <v>16</v>
      </c>
      <c r="F378" s="54">
        <v>0.2152</v>
      </c>
    </row>
    <row r="379" spans="1:6" x14ac:dyDescent="0.35">
      <c r="A379" s="54" t="s">
        <v>695</v>
      </c>
      <c r="B379" s="54" t="s">
        <v>696</v>
      </c>
      <c r="C379" s="54" t="s">
        <v>697</v>
      </c>
      <c r="D379" s="54">
        <v>53.4</v>
      </c>
      <c r="E379" s="54" t="s">
        <v>16</v>
      </c>
      <c r="F379" s="54">
        <v>0.12709999999999999</v>
      </c>
    </row>
    <row r="380" spans="1:6" x14ac:dyDescent="0.35">
      <c r="A380" s="54" t="s">
        <v>698</v>
      </c>
      <c r="B380" s="54" t="s">
        <v>510</v>
      </c>
      <c r="C380" s="54" t="s">
        <v>177</v>
      </c>
      <c r="D380" s="54">
        <v>54.9</v>
      </c>
      <c r="E380" s="54" t="s">
        <v>16</v>
      </c>
      <c r="F380" s="54">
        <v>0.28589999999999999</v>
      </c>
    </row>
    <row r="381" spans="1:6" x14ac:dyDescent="0.35">
      <c r="A381" s="54" t="s">
        <v>699</v>
      </c>
      <c r="B381" s="54" t="s">
        <v>700</v>
      </c>
      <c r="C381" s="54" t="s">
        <v>701</v>
      </c>
      <c r="D381" s="54">
        <v>86.3</v>
      </c>
      <c r="E381" s="54" t="s">
        <v>16</v>
      </c>
      <c r="F381" s="54">
        <v>0.20449999999999999</v>
      </c>
    </row>
    <row r="382" spans="1:6" x14ac:dyDescent="0.35">
      <c r="A382" s="54" t="s">
        <v>702</v>
      </c>
      <c r="B382" s="54" t="s">
        <v>703</v>
      </c>
      <c r="C382" s="54" t="s">
        <v>704</v>
      </c>
      <c r="D382" s="54">
        <v>163</v>
      </c>
      <c r="E382" s="54" t="s">
        <v>16</v>
      </c>
      <c r="F382" s="54">
        <v>0.20369999999999999</v>
      </c>
    </row>
    <row r="383" spans="1:6" x14ac:dyDescent="0.35">
      <c r="A383" s="54" t="s">
        <v>705</v>
      </c>
      <c r="B383" s="54" t="s">
        <v>510</v>
      </c>
      <c r="C383" s="54" t="s">
        <v>706</v>
      </c>
      <c r="D383" s="54">
        <v>68.95</v>
      </c>
      <c r="E383" s="54" t="s">
        <v>16</v>
      </c>
      <c r="F383" s="54">
        <v>0.13059999999999999</v>
      </c>
    </row>
    <row r="384" spans="1:6" x14ac:dyDescent="0.35">
      <c r="A384" s="54" t="s">
        <v>707</v>
      </c>
      <c r="B384" s="54" t="s">
        <v>708</v>
      </c>
      <c r="C384" s="54" t="s">
        <v>93</v>
      </c>
      <c r="D384" s="54">
        <v>41</v>
      </c>
      <c r="E384" s="54" t="s">
        <v>16</v>
      </c>
      <c r="F384" s="54">
        <v>0.25619999999999998</v>
      </c>
    </row>
    <row r="385" spans="1:6" x14ac:dyDescent="0.35">
      <c r="A385" s="54" t="s">
        <v>709</v>
      </c>
      <c r="B385" s="54" t="s">
        <v>510</v>
      </c>
      <c r="C385" s="54" t="s">
        <v>93</v>
      </c>
      <c r="D385" s="54">
        <v>16.100000000000001</v>
      </c>
      <c r="E385" s="54" t="s">
        <v>16</v>
      </c>
      <c r="F385" s="54">
        <v>0.10059999999999999</v>
      </c>
    </row>
    <row r="386" spans="1:6" x14ac:dyDescent="0.35">
      <c r="A386" s="54" t="s">
        <v>710</v>
      </c>
      <c r="B386" s="54" t="s">
        <v>711</v>
      </c>
      <c r="C386" s="54" t="s">
        <v>454</v>
      </c>
      <c r="D386" s="54">
        <v>58.4</v>
      </c>
      <c r="E386" s="54" t="s">
        <v>16</v>
      </c>
      <c r="F386" s="54">
        <v>0.16589999999999999</v>
      </c>
    </row>
    <row r="387" spans="1:6" x14ac:dyDescent="0.35">
      <c r="A387" s="54" t="s">
        <v>712</v>
      </c>
      <c r="B387" s="54" t="s">
        <v>336</v>
      </c>
      <c r="C387" s="54" t="s">
        <v>182</v>
      </c>
      <c r="D387" s="54">
        <v>17.7</v>
      </c>
      <c r="E387" s="54" t="s">
        <v>16</v>
      </c>
      <c r="F387" s="54">
        <v>4.4200000000000003E-2</v>
      </c>
    </row>
    <row r="388" spans="1:6" x14ac:dyDescent="0.35">
      <c r="A388" s="54" t="s">
        <v>713</v>
      </c>
      <c r="B388" s="54" t="s">
        <v>714</v>
      </c>
      <c r="C388" s="54" t="s">
        <v>182</v>
      </c>
      <c r="D388" s="54">
        <v>27.9</v>
      </c>
      <c r="E388" s="54" t="s">
        <v>16</v>
      </c>
      <c r="F388" s="54">
        <v>6.9699999999999998E-2</v>
      </c>
    </row>
    <row r="389" spans="1:6" x14ac:dyDescent="0.35">
      <c r="A389" s="54" t="s">
        <v>715</v>
      </c>
      <c r="B389" s="54" t="s">
        <v>336</v>
      </c>
      <c r="C389" s="54" t="s">
        <v>459</v>
      </c>
      <c r="D389" s="54">
        <v>35.24</v>
      </c>
      <c r="E389" s="54" t="s">
        <v>16</v>
      </c>
      <c r="F389" s="54">
        <v>4.41E-2</v>
      </c>
    </row>
    <row r="390" spans="1:6" x14ac:dyDescent="0.35">
      <c r="A390" s="54" t="s">
        <v>716</v>
      </c>
      <c r="B390" s="54" t="s">
        <v>152</v>
      </c>
      <c r="C390" s="54" t="s">
        <v>576</v>
      </c>
      <c r="D390" s="54">
        <v>28.9</v>
      </c>
      <c r="E390" s="54" t="s">
        <v>16</v>
      </c>
      <c r="F390" s="54">
        <v>3.61E-2</v>
      </c>
    </row>
    <row r="391" spans="1:6" x14ac:dyDescent="0.35">
      <c r="A391" s="54" t="s">
        <v>717</v>
      </c>
      <c r="B391" s="54" t="s">
        <v>510</v>
      </c>
      <c r="C391" s="54" t="s">
        <v>14</v>
      </c>
      <c r="D391" s="54">
        <v>21.5</v>
      </c>
      <c r="E391" s="54" t="s">
        <v>16</v>
      </c>
      <c r="F391" s="54">
        <v>8.9599999999999999E-2</v>
      </c>
    </row>
    <row r="392" spans="1:6" x14ac:dyDescent="0.35">
      <c r="A392" s="54" t="s">
        <v>718</v>
      </c>
      <c r="B392" s="54" t="s">
        <v>719</v>
      </c>
      <c r="C392" s="54" t="s">
        <v>134</v>
      </c>
      <c r="D392" s="54">
        <v>68.3</v>
      </c>
      <c r="E392" s="54" t="s">
        <v>16</v>
      </c>
      <c r="F392" s="54">
        <v>0.4269</v>
      </c>
    </row>
    <row r="393" spans="1:6" x14ac:dyDescent="0.35">
      <c r="A393" s="54" t="s">
        <v>720</v>
      </c>
      <c r="B393" s="54" t="s">
        <v>721</v>
      </c>
      <c r="C393" s="54" t="s">
        <v>722</v>
      </c>
      <c r="D393" s="54">
        <v>47.3</v>
      </c>
      <c r="E393" s="54" t="s">
        <v>16</v>
      </c>
      <c r="F393" s="54">
        <v>0.1232</v>
      </c>
    </row>
    <row r="394" spans="1:6" x14ac:dyDescent="0.35">
      <c r="A394" s="54" t="s">
        <v>723</v>
      </c>
      <c r="B394" s="54" t="s">
        <v>724</v>
      </c>
      <c r="C394" s="54" t="s">
        <v>725</v>
      </c>
      <c r="D394" s="54">
        <v>20.2</v>
      </c>
      <c r="E394" s="54" t="s">
        <v>16</v>
      </c>
      <c r="F394" s="54">
        <v>5.2600000000000001E-2</v>
      </c>
    </row>
    <row r="395" spans="1:6" x14ac:dyDescent="0.35">
      <c r="A395" s="54" t="s">
        <v>726</v>
      </c>
      <c r="B395" s="54" t="s">
        <v>724</v>
      </c>
      <c r="C395" s="54" t="s">
        <v>725</v>
      </c>
      <c r="D395" s="54">
        <v>34.4</v>
      </c>
      <c r="E395" s="54" t="s">
        <v>16</v>
      </c>
      <c r="F395" s="54">
        <v>8.9599999999999999E-2</v>
      </c>
    </row>
    <row r="396" spans="1:6" x14ac:dyDescent="0.35">
      <c r="A396" s="54" t="s">
        <v>727</v>
      </c>
      <c r="B396" s="54" t="s">
        <v>635</v>
      </c>
      <c r="C396" s="54" t="s">
        <v>728</v>
      </c>
      <c r="D396" s="54">
        <v>27.2</v>
      </c>
      <c r="E396" s="54" t="s">
        <v>16</v>
      </c>
      <c r="F396" s="54">
        <v>5.67E-2</v>
      </c>
    </row>
    <row r="397" spans="1:6" x14ac:dyDescent="0.35">
      <c r="A397" s="54" t="s">
        <v>729</v>
      </c>
      <c r="B397" s="54" t="s">
        <v>635</v>
      </c>
      <c r="C397" s="54" t="s">
        <v>161</v>
      </c>
      <c r="D397" s="54">
        <v>24.9</v>
      </c>
      <c r="E397" s="54" t="s">
        <v>16</v>
      </c>
      <c r="F397" s="54">
        <v>4.8599999999999997E-2</v>
      </c>
    </row>
    <row r="398" spans="1:6" x14ac:dyDescent="0.35">
      <c r="A398" s="54" t="s">
        <v>730</v>
      </c>
      <c r="B398" s="54" t="s">
        <v>510</v>
      </c>
      <c r="C398" s="54" t="s">
        <v>731</v>
      </c>
      <c r="D398" s="54">
        <v>91.7</v>
      </c>
      <c r="E398" s="54" t="s">
        <v>16</v>
      </c>
      <c r="F398" s="54">
        <v>0.111</v>
      </c>
    </row>
    <row r="399" spans="1:6" x14ac:dyDescent="0.35">
      <c r="A399" s="54" t="s">
        <v>732</v>
      </c>
      <c r="B399" s="54" t="s">
        <v>733</v>
      </c>
      <c r="C399" s="54" t="s">
        <v>734</v>
      </c>
      <c r="D399" s="54">
        <v>56.7</v>
      </c>
      <c r="E399" s="54" t="s">
        <v>16</v>
      </c>
      <c r="F399" s="54">
        <v>0.19689999999999999</v>
      </c>
    </row>
    <row r="400" spans="1:6" x14ac:dyDescent="0.35">
      <c r="A400" s="54" t="s">
        <v>735</v>
      </c>
      <c r="B400" s="54" t="s">
        <v>724</v>
      </c>
      <c r="C400" s="54" t="s">
        <v>725</v>
      </c>
      <c r="D400" s="54">
        <v>14.4</v>
      </c>
      <c r="E400" s="54" t="s">
        <v>16</v>
      </c>
      <c r="F400" s="54">
        <v>3.7499999999999999E-2</v>
      </c>
    </row>
    <row r="401" spans="1:6" x14ac:dyDescent="0.35">
      <c r="A401" s="54" t="s">
        <v>736</v>
      </c>
      <c r="B401" s="54" t="s">
        <v>336</v>
      </c>
      <c r="C401" s="54" t="s">
        <v>161</v>
      </c>
      <c r="D401" s="54">
        <v>17.600000000000001</v>
      </c>
      <c r="E401" s="54" t="s">
        <v>16</v>
      </c>
      <c r="F401" s="54">
        <v>3.44E-2</v>
      </c>
    </row>
    <row r="402" spans="1:6" x14ac:dyDescent="0.35">
      <c r="A402" s="54" t="s">
        <v>737</v>
      </c>
      <c r="B402" s="54" t="s">
        <v>276</v>
      </c>
      <c r="C402" s="54" t="s">
        <v>161</v>
      </c>
      <c r="D402" s="54">
        <v>30.1</v>
      </c>
      <c r="E402" s="54" t="s">
        <v>16</v>
      </c>
      <c r="F402" s="54">
        <v>5.8799999999999998E-2</v>
      </c>
    </row>
    <row r="403" spans="1:6" x14ac:dyDescent="0.35">
      <c r="A403" s="54" t="s">
        <v>738</v>
      </c>
      <c r="B403" s="54" t="s">
        <v>739</v>
      </c>
      <c r="C403" s="54" t="s">
        <v>161</v>
      </c>
      <c r="D403" s="54">
        <v>35.9</v>
      </c>
      <c r="E403" s="54" t="s">
        <v>16</v>
      </c>
      <c r="F403" s="54">
        <v>7.0099999999999996E-2</v>
      </c>
    </row>
    <row r="404" spans="1:6" x14ac:dyDescent="0.35">
      <c r="A404" s="54" t="s">
        <v>740</v>
      </c>
      <c r="B404" s="54" t="s">
        <v>741</v>
      </c>
      <c r="C404" s="54" t="s">
        <v>742</v>
      </c>
      <c r="D404" s="54">
        <v>33.1</v>
      </c>
      <c r="E404" s="54" t="s">
        <v>16</v>
      </c>
      <c r="F404" s="54">
        <v>8.1100000000000005E-2</v>
      </c>
    </row>
    <row r="405" spans="1:6" x14ac:dyDescent="0.35">
      <c r="A405" s="54" t="s">
        <v>743</v>
      </c>
      <c r="B405" s="54" t="s">
        <v>741</v>
      </c>
      <c r="C405" s="54" t="s">
        <v>511</v>
      </c>
      <c r="D405" s="54">
        <v>28</v>
      </c>
      <c r="E405" s="54" t="s">
        <v>16</v>
      </c>
      <c r="F405" s="54">
        <v>8.3299999999999999E-2</v>
      </c>
    </row>
    <row r="406" spans="1:6" x14ac:dyDescent="0.35">
      <c r="A406" s="54" t="s">
        <v>744</v>
      </c>
      <c r="B406" s="54" t="s">
        <v>696</v>
      </c>
      <c r="C406" s="54" t="s">
        <v>745</v>
      </c>
      <c r="D406" s="54">
        <v>27.6</v>
      </c>
      <c r="E406" s="54" t="s">
        <v>16</v>
      </c>
      <c r="F406" s="54">
        <v>7.1900000000000006E-2</v>
      </c>
    </row>
    <row r="407" spans="1:6" x14ac:dyDescent="0.35">
      <c r="A407" s="54" t="s">
        <v>746</v>
      </c>
      <c r="B407" s="54" t="s">
        <v>747</v>
      </c>
      <c r="C407" s="54" t="s">
        <v>748</v>
      </c>
      <c r="D407" s="54">
        <v>25.8</v>
      </c>
      <c r="E407" s="54" t="s">
        <v>16</v>
      </c>
      <c r="F407" s="54">
        <v>8.5999999999999993E-2</v>
      </c>
    </row>
    <row r="408" spans="1:6" x14ac:dyDescent="0.35">
      <c r="A408" s="54" t="s">
        <v>749</v>
      </c>
      <c r="B408" s="54" t="s">
        <v>750</v>
      </c>
      <c r="C408" s="54" t="s">
        <v>116</v>
      </c>
      <c r="D408" s="54">
        <v>33.9</v>
      </c>
      <c r="E408" s="54" t="s">
        <v>16</v>
      </c>
      <c r="F408" s="54">
        <v>7.0599999999999996E-2</v>
      </c>
    </row>
    <row r="409" spans="1:6" x14ac:dyDescent="0.35">
      <c r="A409" s="54" t="s">
        <v>751</v>
      </c>
      <c r="B409" s="54" t="s">
        <v>752</v>
      </c>
      <c r="C409" s="54" t="s">
        <v>753</v>
      </c>
      <c r="D409" s="54">
        <v>46.3</v>
      </c>
      <c r="E409" s="54" t="s">
        <v>16</v>
      </c>
      <c r="F409" s="54">
        <v>0.32150000000000001</v>
      </c>
    </row>
    <row r="410" spans="1:6" x14ac:dyDescent="0.35">
      <c r="A410" s="54" t="s">
        <v>751</v>
      </c>
      <c r="B410" s="54" t="s">
        <v>754</v>
      </c>
      <c r="C410" s="54" t="s">
        <v>753</v>
      </c>
      <c r="D410" s="54">
        <v>68.900000000000006</v>
      </c>
      <c r="E410" s="54" t="s">
        <v>16</v>
      </c>
      <c r="F410" s="54">
        <v>0.47849999999999998</v>
      </c>
    </row>
    <row r="411" spans="1:6" x14ac:dyDescent="0.35">
      <c r="A411" s="54" t="s">
        <v>755</v>
      </c>
      <c r="B411" s="54" t="s">
        <v>756</v>
      </c>
      <c r="C411" s="54" t="s">
        <v>161</v>
      </c>
      <c r="D411" s="54">
        <v>37.6</v>
      </c>
      <c r="E411" s="54" t="s">
        <v>16</v>
      </c>
      <c r="F411" s="54">
        <v>7.3400000000000007E-2</v>
      </c>
    </row>
    <row r="412" spans="1:6" x14ac:dyDescent="0.35">
      <c r="A412" s="54" t="s">
        <v>757</v>
      </c>
      <c r="B412" s="54" t="s">
        <v>758</v>
      </c>
      <c r="C412" s="54" t="s">
        <v>116</v>
      </c>
      <c r="D412" s="54">
        <v>34.53</v>
      </c>
      <c r="E412" s="54" t="s">
        <v>16</v>
      </c>
      <c r="F412" s="54">
        <v>7.1900000000000006E-2</v>
      </c>
    </row>
    <row r="413" spans="1:6" x14ac:dyDescent="0.35">
      <c r="A413" s="54" t="s">
        <v>759</v>
      </c>
      <c r="B413" s="54" t="s">
        <v>760</v>
      </c>
      <c r="C413" s="54" t="s">
        <v>116</v>
      </c>
      <c r="D413" s="54">
        <v>69.3</v>
      </c>
      <c r="E413" s="54" t="s">
        <v>16</v>
      </c>
      <c r="F413" s="54">
        <v>0.1444</v>
      </c>
    </row>
    <row r="414" spans="1:6" x14ac:dyDescent="0.35">
      <c r="A414" s="54" t="s">
        <v>761</v>
      </c>
      <c r="B414" s="54" t="s">
        <v>567</v>
      </c>
      <c r="C414" s="54" t="s">
        <v>513</v>
      </c>
      <c r="D414" s="54">
        <v>33.9</v>
      </c>
      <c r="E414" s="54" t="s">
        <v>16</v>
      </c>
      <c r="F414" s="54">
        <v>5.2999999999999999E-2</v>
      </c>
    </row>
    <row r="415" spans="1:6" x14ac:dyDescent="0.35">
      <c r="A415" s="54" t="s">
        <v>762</v>
      </c>
      <c r="B415" s="54" t="s">
        <v>567</v>
      </c>
      <c r="C415" s="54" t="s">
        <v>161</v>
      </c>
      <c r="D415" s="54">
        <v>40.1</v>
      </c>
      <c r="E415" s="54" t="s">
        <v>16</v>
      </c>
      <c r="F415" s="54">
        <v>7.8299999999999995E-2</v>
      </c>
    </row>
    <row r="416" spans="1:6" x14ac:dyDescent="0.35">
      <c r="A416" s="54" t="s">
        <v>763</v>
      </c>
      <c r="B416" s="54" t="s">
        <v>567</v>
      </c>
      <c r="C416" s="54" t="s">
        <v>168</v>
      </c>
      <c r="D416" s="54">
        <v>57.7</v>
      </c>
      <c r="E416" s="54" t="s">
        <v>16</v>
      </c>
      <c r="F416" s="54">
        <v>0.15029999999999999</v>
      </c>
    </row>
    <row r="417" spans="1:6" x14ac:dyDescent="0.35">
      <c r="A417" s="54" t="s">
        <v>764</v>
      </c>
      <c r="B417" s="54" t="s">
        <v>724</v>
      </c>
      <c r="C417" s="54" t="s">
        <v>765</v>
      </c>
      <c r="D417" s="54">
        <v>34</v>
      </c>
      <c r="E417" s="54" t="s">
        <v>16</v>
      </c>
      <c r="F417" s="54">
        <v>0.2833</v>
      </c>
    </row>
    <row r="418" spans="1:6" x14ac:dyDescent="0.35">
      <c r="A418" s="54" t="s">
        <v>766</v>
      </c>
      <c r="B418" s="54" t="s">
        <v>767</v>
      </c>
      <c r="C418" s="54" t="s">
        <v>768</v>
      </c>
      <c r="D418" s="54">
        <v>35.9</v>
      </c>
      <c r="E418" s="54" t="s">
        <v>16</v>
      </c>
      <c r="F418" s="54">
        <v>0.29920000000000002</v>
      </c>
    </row>
    <row r="419" spans="1:6" x14ac:dyDescent="0.35">
      <c r="A419" s="54" t="s">
        <v>769</v>
      </c>
      <c r="B419" s="54" t="s">
        <v>770</v>
      </c>
      <c r="C419" s="54" t="s">
        <v>771</v>
      </c>
      <c r="D419" s="54">
        <v>23.47</v>
      </c>
      <c r="E419" s="54" t="s">
        <v>16</v>
      </c>
      <c r="F419" s="54">
        <v>6.1100000000000002E-2</v>
      </c>
    </row>
    <row r="420" spans="1:6" x14ac:dyDescent="0.35">
      <c r="A420" s="54" t="s">
        <v>772</v>
      </c>
      <c r="B420" s="54" t="s">
        <v>545</v>
      </c>
      <c r="C420" s="54" t="s">
        <v>543</v>
      </c>
      <c r="D420" s="54">
        <v>29</v>
      </c>
      <c r="E420" s="54" t="s">
        <v>16</v>
      </c>
      <c r="F420" s="54">
        <v>0.36249999999999999</v>
      </c>
    </row>
    <row r="421" spans="1:6" x14ac:dyDescent="0.35">
      <c r="A421" s="54" t="s">
        <v>773</v>
      </c>
      <c r="B421" s="54" t="s">
        <v>774</v>
      </c>
      <c r="C421" s="54" t="s">
        <v>93</v>
      </c>
      <c r="D421" s="54">
        <v>15.4</v>
      </c>
      <c r="E421" s="54" t="s">
        <v>16</v>
      </c>
      <c r="F421" s="54">
        <v>9.6299999999999997E-2</v>
      </c>
    </row>
    <row r="422" spans="1:6" x14ac:dyDescent="0.35">
      <c r="A422" s="54" t="s">
        <v>775</v>
      </c>
      <c r="B422" s="54" t="s">
        <v>776</v>
      </c>
      <c r="C422" s="54" t="s">
        <v>399</v>
      </c>
      <c r="D422" s="54">
        <v>39.74</v>
      </c>
      <c r="E422" s="54" t="s">
        <v>16</v>
      </c>
      <c r="F422" s="54">
        <v>2.4838</v>
      </c>
    </row>
    <row r="423" spans="1:6" x14ac:dyDescent="0.35">
      <c r="A423" s="54" t="s">
        <v>691</v>
      </c>
      <c r="B423" s="54" t="s">
        <v>692</v>
      </c>
      <c r="C423" s="54" t="s">
        <v>693</v>
      </c>
      <c r="D423" s="54">
        <v>86.1</v>
      </c>
      <c r="E423" s="54" t="s">
        <v>16</v>
      </c>
      <c r="F423" s="54">
        <v>0.2152</v>
      </c>
    </row>
    <row r="424" spans="1:6" x14ac:dyDescent="0.35">
      <c r="A424" s="54" t="s">
        <v>777</v>
      </c>
      <c r="B424" s="54" t="s">
        <v>778</v>
      </c>
      <c r="C424" s="54" t="s">
        <v>459</v>
      </c>
      <c r="D424" s="54">
        <v>79.33</v>
      </c>
      <c r="E424" s="54" t="s">
        <v>16</v>
      </c>
      <c r="F424" s="54">
        <v>9.9199999999999997E-2</v>
      </c>
    </row>
    <row r="425" spans="1:6" x14ac:dyDescent="0.35">
      <c r="A425" s="54" t="s">
        <v>779</v>
      </c>
      <c r="B425" s="54" t="s">
        <v>780</v>
      </c>
      <c r="C425" s="54" t="s">
        <v>343</v>
      </c>
      <c r="D425" s="54">
        <v>147</v>
      </c>
      <c r="E425" s="54" t="s">
        <v>16</v>
      </c>
      <c r="F425" s="54">
        <v>0.45939999999999998</v>
      </c>
    </row>
    <row r="426" spans="1:6" x14ac:dyDescent="0.35">
      <c r="A426" s="54" t="s">
        <v>699</v>
      </c>
      <c r="B426" s="54" t="s">
        <v>700</v>
      </c>
      <c r="C426" s="54" t="s">
        <v>701</v>
      </c>
      <c r="D426" s="54">
        <v>86.3</v>
      </c>
      <c r="E426" s="54" t="s">
        <v>16</v>
      </c>
      <c r="F426" s="54">
        <v>0.20449999999999999</v>
      </c>
    </row>
    <row r="427" spans="1:6" x14ac:dyDescent="0.35">
      <c r="A427" s="54" t="s">
        <v>781</v>
      </c>
      <c r="B427" s="54" t="s">
        <v>588</v>
      </c>
      <c r="C427" s="54" t="s">
        <v>782</v>
      </c>
      <c r="D427" s="54">
        <v>34.9</v>
      </c>
      <c r="E427" s="54" t="s">
        <v>16</v>
      </c>
      <c r="F427" s="54">
        <v>0.99150000000000005</v>
      </c>
    </row>
    <row r="428" spans="1:6" x14ac:dyDescent="0.35">
      <c r="A428" s="54" t="s">
        <v>783</v>
      </c>
      <c r="B428" s="54" t="s">
        <v>784</v>
      </c>
      <c r="C428" s="54" t="s">
        <v>182</v>
      </c>
      <c r="D428" s="54">
        <v>12.6</v>
      </c>
      <c r="E428" s="54" t="s">
        <v>16</v>
      </c>
      <c r="F428" s="54">
        <v>3.15E-2</v>
      </c>
    </row>
    <row r="429" spans="1:6" x14ac:dyDescent="0.35">
      <c r="A429" s="54" t="s">
        <v>783</v>
      </c>
      <c r="B429" s="54" t="s">
        <v>784</v>
      </c>
      <c r="C429" s="54" t="s">
        <v>182</v>
      </c>
      <c r="D429" s="54">
        <v>12.6</v>
      </c>
      <c r="E429" s="54" t="s">
        <v>16</v>
      </c>
      <c r="F429" s="54">
        <v>3.15E-2</v>
      </c>
    </row>
    <row r="430" spans="1:6" x14ac:dyDescent="0.35">
      <c r="A430" s="54" t="s">
        <v>785</v>
      </c>
      <c r="B430" s="54" t="s">
        <v>786</v>
      </c>
      <c r="C430" s="54" t="s">
        <v>787</v>
      </c>
      <c r="D430" s="54">
        <v>21.47</v>
      </c>
      <c r="E430" s="54" t="s">
        <v>16</v>
      </c>
      <c r="F430" s="54">
        <v>0.1018</v>
      </c>
    </row>
    <row r="431" spans="1:6" x14ac:dyDescent="0.35">
      <c r="A431" s="54" t="s">
        <v>759</v>
      </c>
      <c r="B431" s="54" t="s">
        <v>760</v>
      </c>
      <c r="C431" s="54" t="s">
        <v>116</v>
      </c>
      <c r="D431" s="54">
        <v>69.3</v>
      </c>
      <c r="E431" s="54" t="s">
        <v>16</v>
      </c>
      <c r="F431" s="54">
        <v>0.1444</v>
      </c>
    </row>
    <row r="432" spans="1:6" x14ac:dyDescent="0.35">
      <c r="A432" s="54" t="s">
        <v>788</v>
      </c>
      <c r="B432" s="54" t="s">
        <v>336</v>
      </c>
      <c r="C432" s="54" t="s">
        <v>789</v>
      </c>
      <c r="D432" s="54">
        <v>11.7</v>
      </c>
      <c r="E432" s="54" t="s">
        <v>16</v>
      </c>
      <c r="F432" s="54">
        <v>0.53180000000000005</v>
      </c>
    </row>
    <row r="433" spans="1:6" x14ac:dyDescent="0.35">
      <c r="A433" s="54" t="s">
        <v>788</v>
      </c>
      <c r="B433" s="54" t="s">
        <v>336</v>
      </c>
      <c r="C433" s="54" t="s">
        <v>789</v>
      </c>
      <c r="D433" s="54">
        <v>11.7</v>
      </c>
      <c r="E433" s="54" t="s">
        <v>16</v>
      </c>
      <c r="F433" s="54">
        <v>0.53180000000000005</v>
      </c>
    </row>
    <row r="434" spans="1:6" x14ac:dyDescent="0.35">
      <c r="A434" s="54" t="s">
        <v>790</v>
      </c>
      <c r="B434" s="54" t="s">
        <v>791</v>
      </c>
      <c r="C434" s="54" t="s">
        <v>792</v>
      </c>
      <c r="D434" s="54">
        <v>15.93</v>
      </c>
      <c r="E434" s="54" t="s">
        <v>16</v>
      </c>
      <c r="F434" s="54">
        <v>2.8963999999999999</v>
      </c>
    </row>
    <row r="435" spans="1:6" x14ac:dyDescent="0.35">
      <c r="A435" s="54" t="s">
        <v>793</v>
      </c>
      <c r="B435" s="54" t="s">
        <v>336</v>
      </c>
      <c r="C435" s="54" t="s">
        <v>794</v>
      </c>
      <c r="D435" s="54">
        <v>21.7</v>
      </c>
      <c r="E435" s="54" t="s">
        <v>16</v>
      </c>
      <c r="F435" s="54">
        <v>0.77500000000000002</v>
      </c>
    </row>
    <row r="436" spans="1:6" x14ac:dyDescent="0.35">
      <c r="A436" s="54" t="s">
        <v>793</v>
      </c>
      <c r="B436" s="54" t="s">
        <v>336</v>
      </c>
      <c r="C436" s="54" t="s">
        <v>794</v>
      </c>
      <c r="D436" s="54">
        <v>21.7</v>
      </c>
      <c r="E436" s="54" t="s">
        <v>16</v>
      </c>
      <c r="F436" s="54">
        <v>0.77500000000000002</v>
      </c>
    </row>
    <row r="437" spans="1:6" x14ac:dyDescent="0.35">
      <c r="A437" s="54" t="s">
        <v>795</v>
      </c>
      <c r="B437" s="54" t="s">
        <v>336</v>
      </c>
      <c r="C437" s="54" t="s">
        <v>796</v>
      </c>
      <c r="D437" s="54">
        <v>18.5</v>
      </c>
      <c r="E437" s="54" t="s">
        <v>16</v>
      </c>
      <c r="F437" s="54">
        <v>0.74</v>
      </c>
    </row>
    <row r="438" spans="1:6" x14ac:dyDescent="0.35">
      <c r="A438" s="54" t="s">
        <v>797</v>
      </c>
      <c r="B438" s="54" t="s">
        <v>336</v>
      </c>
      <c r="C438" s="54" t="s">
        <v>794</v>
      </c>
      <c r="D438" s="54">
        <v>9.4499999999999993</v>
      </c>
      <c r="E438" s="54" t="s">
        <v>16</v>
      </c>
      <c r="F438" s="54">
        <v>0.33750000000000002</v>
      </c>
    </row>
    <row r="439" spans="1:6" x14ac:dyDescent="0.35">
      <c r="A439" s="54" t="s">
        <v>798</v>
      </c>
      <c r="B439" s="54" t="s">
        <v>336</v>
      </c>
      <c r="C439" s="54" t="s">
        <v>799</v>
      </c>
      <c r="D439" s="54">
        <v>7.85</v>
      </c>
      <c r="E439" s="54" t="s">
        <v>16</v>
      </c>
      <c r="F439" s="54">
        <v>0.56069999999999998</v>
      </c>
    </row>
    <row r="440" spans="1:6" x14ac:dyDescent="0.35">
      <c r="A440" s="54" t="s">
        <v>800</v>
      </c>
      <c r="B440" s="54" t="s">
        <v>801</v>
      </c>
      <c r="C440" s="54" t="s">
        <v>802</v>
      </c>
      <c r="D440" s="54">
        <v>6.51</v>
      </c>
      <c r="E440" s="54" t="s">
        <v>16</v>
      </c>
      <c r="F440" s="54">
        <v>0.40689999999999998</v>
      </c>
    </row>
    <row r="441" spans="1:6" x14ac:dyDescent="0.35">
      <c r="A441" s="54" t="s">
        <v>800</v>
      </c>
      <c r="B441" s="54" t="s">
        <v>801</v>
      </c>
      <c r="C441" s="54" t="s">
        <v>802</v>
      </c>
      <c r="D441" s="54">
        <v>6.51</v>
      </c>
      <c r="E441" s="54" t="s">
        <v>16</v>
      </c>
      <c r="F441" s="54">
        <v>0.40689999999999998</v>
      </c>
    </row>
    <row r="442" spans="1:6" x14ac:dyDescent="0.35">
      <c r="A442" s="54" t="s">
        <v>803</v>
      </c>
      <c r="B442" s="54" t="s">
        <v>336</v>
      </c>
      <c r="C442" s="54" t="s">
        <v>802</v>
      </c>
      <c r="D442" s="54">
        <v>10.66</v>
      </c>
      <c r="E442" s="54" t="s">
        <v>16</v>
      </c>
      <c r="F442" s="54">
        <v>0.6663</v>
      </c>
    </row>
    <row r="443" spans="1:6" x14ac:dyDescent="0.35">
      <c r="A443" s="54" t="s">
        <v>804</v>
      </c>
      <c r="B443" s="54" t="s">
        <v>791</v>
      </c>
      <c r="C443" s="54" t="s">
        <v>802</v>
      </c>
      <c r="D443" s="54" t="s">
        <v>805</v>
      </c>
      <c r="E443" s="54" t="s">
        <v>16</v>
      </c>
      <c r="F443" s="54" t="e">
        <v>#VALUE!</v>
      </c>
    </row>
    <row r="444" spans="1:6" x14ac:dyDescent="0.35">
      <c r="A444" s="54" t="s">
        <v>806</v>
      </c>
      <c r="B444" s="54" t="s">
        <v>588</v>
      </c>
      <c r="C444" s="54" t="s">
        <v>807</v>
      </c>
      <c r="D444" s="54">
        <v>30.1</v>
      </c>
      <c r="E444" s="54" t="s">
        <v>16</v>
      </c>
      <c r="F444" s="54">
        <v>3.7625000000000002</v>
      </c>
    </row>
    <row r="445" spans="1:6" x14ac:dyDescent="0.35">
      <c r="A445" s="54" t="s">
        <v>808</v>
      </c>
      <c r="B445" s="54" t="s">
        <v>336</v>
      </c>
      <c r="C445" s="54" t="s">
        <v>809</v>
      </c>
      <c r="D445" s="54">
        <v>20.399999999999999</v>
      </c>
      <c r="E445" s="54" t="s">
        <v>16</v>
      </c>
      <c r="F445" s="54">
        <v>0.78459999999999996</v>
      </c>
    </row>
    <row r="446" spans="1:6" x14ac:dyDescent="0.35">
      <c r="A446" s="54" t="s">
        <v>810</v>
      </c>
      <c r="B446" s="54" t="s">
        <v>336</v>
      </c>
      <c r="C446" s="54" t="s">
        <v>811</v>
      </c>
      <c r="D446" s="54">
        <v>16.100000000000001</v>
      </c>
      <c r="E446" s="54" t="s">
        <v>16</v>
      </c>
      <c r="F446" s="54">
        <v>1.3416999999999999</v>
      </c>
    </row>
    <row r="447" spans="1:6" x14ac:dyDescent="0.35">
      <c r="A447" s="54" t="s">
        <v>812</v>
      </c>
      <c r="B447" s="54" t="s">
        <v>336</v>
      </c>
      <c r="C447" s="54" t="s">
        <v>802</v>
      </c>
      <c r="D447" s="54">
        <v>9.17</v>
      </c>
      <c r="E447" s="54" t="s">
        <v>16</v>
      </c>
      <c r="F447" s="54">
        <v>0.57310000000000005</v>
      </c>
    </row>
    <row r="448" spans="1:6" x14ac:dyDescent="0.35">
      <c r="A448" s="54" t="s">
        <v>813</v>
      </c>
      <c r="B448" s="54" t="s">
        <v>791</v>
      </c>
      <c r="C448" s="54" t="s">
        <v>814</v>
      </c>
      <c r="D448" s="54">
        <v>48.26</v>
      </c>
      <c r="E448" s="54" t="s">
        <v>16</v>
      </c>
      <c r="F448" s="54">
        <v>3.2172999999999998</v>
      </c>
    </row>
    <row r="449" spans="1:6" x14ac:dyDescent="0.35">
      <c r="A449" s="54" t="s">
        <v>815</v>
      </c>
      <c r="B449" s="54" t="s">
        <v>336</v>
      </c>
      <c r="C449" s="54" t="s">
        <v>816</v>
      </c>
      <c r="D449" s="54">
        <v>6.68</v>
      </c>
      <c r="E449" s="54" t="s">
        <v>16</v>
      </c>
      <c r="F449" s="54">
        <v>0.19089999999999999</v>
      </c>
    </row>
    <row r="450" spans="1:6" x14ac:dyDescent="0.35">
      <c r="A450" s="54" t="s">
        <v>817</v>
      </c>
      <c r="B450" s="54" t="s">
        <v>336</v>
      </c>
      <c r="C450" s="54" t="s">
        <v>802</v>
      </c>
      <c r="D450" s="54">
        <v>6.98</v>
      </c>
      <c r="E450" s="54" t="s">
        <v>16</v>
      </c>
      <c r="F450" s="54">
        <v>0.43630000000000002</v>
      </c>
    </row>
    <row r="451" spans="1:6" x14ac:dyDescent="0.35">
      <c r="A451" s="54" t="s">
        <v>818</v>
      </c>
      <c r="B451" s="54" t="s">
        <v>336</v>
      </c>
      <c r="C451" s="54" t="s">
        <v>543</v>
      </c>
      <c r="D451" s="54">
        <v>30.6</v>
      </c>
      <c r="E451" s="54" t="s">
        <v>16</v>
      </c>
      <c r="F451" s="54">
        <v>0.38250000000000001</v>
      </c>
    </row>
    <row r="452" spans="1:6" x14ac:dyDescent="0.35">
      <c r="A452" s="54" t="s">
        <v>819</v>
      </c>
      <c r="B452" s="54" t="s">
        <v>336</v>
      </c>
      <c r="C452" s="54" t="s">
        <v>543</v>
      </c>
      <c r="D452" s="54">
        <v>31</v>
      </c>
      <c r="E452" s="54" t="s">
        <v>16</v>
      </c>
      <c r="F452" s="54">
        <v>0.38750000000000001</v>
      </c>
    </row>
    <row r="453" spans="1:6" x14ac:dyDescent="0.35">
      <c r="A453" s="54" t="s">
        <v>820</v>
      </c>
      <c r="B453" s="54" t="s">
        <v>336</v>
      </c>
      <c r="C453" s="54" t="s">
        <v>807</v>
      </c>
      <c r="D453" s="54">
        <v>9.81</v>
      </c>
      <c r="E453" s="54" t="s">
        <v>16</v>
      </c>
      <c r="F453" s="54">
        <v>1.2262999999999999</v>
      </c>
    </row>
    <row r="454" spans="1:6" x14ac:dyDescent="0.35">
      <c r="A454" s="54" t="s">
        <v>821</v>
      </c>
      <c r="B454" s="54" t="s">
        <v>336</v>
      </c>
      <c r="C454" s="54" t="s">
        <v>802</v>
      </c>
      <c r="D454" s="54">
        <v>16.579999999999998</v>
      </c>
      <c r="E454" s="54" t="s">
        <v>16</v>
      </c>
      <c r="F454" s="54">
        <v>1.0362</v>
      </c>
    </row>
    <row r="455" spans="1:6" x14ac:dyDescent="0.35">
      <c r="A455" s="54" t="s">
        <v>822</v>
      </c>
      <c r="B455" s="54" t="s">
        <v>336</v>
      </c>
      <c r="C455" s="54" t="s">
        <v>823</v>
      </c>
      <c r="D455" s="54">
        <v>13.6</v>
      </c>
      <c r="E455" s="54" t="s">
        <v>16</v>
      </c>
      <c r="F455" s="54">
        <v>1.2363999999999999</v>
      </c>
    </row>
    <row r="456" spans="1:6" x14ac:dyDescent="0.35">
      <c r="A456" s="54" t="s">
        <v>824</v>
      </c>
      <c r="B456" s="54" t="s">
        <v>336</v>
      </c>
      <c r="C456" s="54" t="s">
        <v>799</v>
      </c>
      <c r="D456" s="54">
        <v>7.55</v>
      </c>
      <c r="E456" s="54" t="s">
        <v>16</v>
      </c>
      <c r="F456" s="54">
        <v>0.5393</v>
      </c>
    </row>
    <row r="457" spans="1:6" x14ac:dyDescent="0.35">
      <c r="A457" s="54" t="s">
        <v>825</v>
      </c>
      <c r="B457" s="54" t="s">
        <v>791</v>
      </c>
      <c r="C457" s="54" t="s">
        <v>823</v>
      </c>
      <c r="D457" s="54">
        <v>8.48</v>
      </c>
      <c r="E457" s="54" t="s">
        <v>16</v>
      </c>
      <c r="F457" s="54">
        <v>0.77090000000000003</v>
      </c>
    </row>
    <row r="458" spans="1:6" x14ac:dyDescent="0.35">
      <c r="A458" s="54" t="s">
        <v>826</v>
      </c>
      <c r="B458" s="54" t="s">
        <v>336</v>
      </c>
      <c r="C458" s="54" t="s">
        <v>600</v>
      </c>
      <c r="D458" s="54">
        <v>16.8</v>
      </c>
      <c r="E458" s="54" t="s">
        <v>16</v>
      </c>
      <c r="F458" s="54">
        <v>0.52500000000000002</v>
      </c>
    </row>
    <row r="459" spans="1:6" x14ac:dyDescent="0.35">
      <c r="A459" s="54" t="s">
        <v>827</v>
      </c>
      <c r="B459" s="54" t="s">
        <v>336</v>
      </c>
      <c r="C459" s="54" t="s">
        <v>543</v>
      </c>
      <c r="D459" s="54">
        <v>45</v>
      </c>
      <c r="E459" s="54" t="s">
        <v>16</v>
      </c>
      <c r="F459" s="54">
        <v>0.5625</v>
      </c>
    </row>
    <row r="460" spans="1:6" x14ac:dyDescent="0.35">
      <c r="A460" s="54" t="s">
        <v>828</v>
      </c>
      <c r="B460" s="54" t="s">
        <v>791</v>
      </c>
      <c r="C460" s="54" t="s">
        <v>802</v>
      </c>
      <c r="D460" s="54">
        <v>14.3</v>
      </c>
      <c r="E460" s="54" t="s">
        <v>16</v>
      </c>
      <c r="F460" s="54">
        <v>0.89380000000000004</v>
      </c>
    </row>
    <row r="461" spans="1:6" x14ac:dyDescent="0.35">
      <c r="A461" s="54" t="s">
        <v>829</v>
      </c>
      <c r="B461" s="54" t="s">
        <v>336</v>
      </c>
      <c r="C461" s="54" t="s">
        <v>802</v>
      </c>
      <c r="D461" s="54">
        <v>8.67</v>
      </c>
      <c r="E461" s="54" t="s">
        <v>16</v>
      </c>
      <c r="F461" s="54">
        <v>0.54190000000000005</v>
      </c>
    </row>
    <row r="462" spans="1:6" x14ac:dyDescent="0.35">
      <c r="A462" s="54" t="s">
        <v>830</v>
      </c>
      <c r="B462" s="54" t="s">
        <v>336</v>
      </c>
      <c r="C462" s="54" t="s">
        <v>792</v>
      </c>
      <c r="D462" s="54">
        <v>9.27</v>
      </c>
      <c r="E462" s="54" t="s">
        <v>16</v>
      </c>
      <c r="F462" s="54">
        <v>1.6855</v>
      </c>
    </row>
    <row r="463" spans="1:6" x14ac:dyDescent="0.35">
      <c r="A463" s="54" t="s">
        <v>831</v>
      </c>
      <c r="B463" s="54" t="s">
        <v>336</v>
      </c>
      <c r="C463" s="54" t="s">
        <v>799</v>
      </c>
      <c r="D463" s="54">
        <v>8.73</v>
      </c>
      <c r="E463" s="54" t="s">
        <v>16</v>
      </c>
      <c r="F463" s="54">
        <v>0.62360000000000004</v>
      </c>
    </row>
    <row r="464" spans="1:6" x14ac:dyDescent="0.35">
      <c r="A464" s="54" t="s">
        <v>832</v>
      </c>
      <c r="B464" s="54" t="s">
        <v>336</v>
      </c>
      <c r="C464" s="54" t="s">
        <v>833</v>
      </c>
      <c r="D464" s="54">
        <v>41.2</v>
      </c>
      <c r="E464" s="54" t="s">
        <v>16</v>
      </c>
      <c r="F464" s="54">
        <v>0.35520000000000002</v>
      </c>
    </row>
    <row r="465" spans="1:6" x14ac:dyDescent="0.35">
      <c r="A465" s="54" t="s">
        <v>834</v>
      </c>
      <c r="B465" s="54" t="s">
        <v>447</v>
      </c>
      <c r="C465" s="54" t="s">
        <v>448</v>
      </c>
      <c r="D465" s="54">
        <v>15.2</v>
      </c>
      <c r="E465" s="54" t="s">
        <v>16</v>
      </c>
      <c r="F465" s="54">
        <v>0.66090000000000004</v>
      </c>
    </row>
    <row r="466" spans="1:6" x14ac:dyDescent="0.35">
      <c r="A466" s="54" t="s">
        <v>835</v>
      </c>
      <c r="B466" s="54" t="s">
        <v>336</v>
      </c>
      <c r="C466" s="54" t="s">
        <v>814</v>
      </c>
      <c r="D466" s="54">
        <v>11.3</v>
      </c>
      <c r="E466" s="54" t="s">
        <v>16</v>
      </c>
      <c r="F466" s="54">
        <v>0.75329999999999997</v>
      </c>
    </row>
    <row r="467" spans="1:6" x14ac:dyDescent="0.35">
      <c r="A467" s="54" t="s">
        <v>836</v>
      </c>
      <c r="B467" s="54" t="s">
        <v>588</v>
      </c>
      <c r="C467" s="54" t="s">
        <v>802</v>
      </c>
      <c r="D467" s="54">
        <v>34.4</v>
      </c>
      <c r="E467" s="54" t="s">
        <v>16</v>
      </c>
      <c r="F467" s="54">
        <v>2.15</v>
      </c>
    </row>
    <row r="468" spans="1:6" x14ac:dyDescent="0.35">
      <c r="A468" s="54" t="s">
        <v>837</v>
      </c>
      <c r="B468" s="54" t="s">
        <v>447</v>
      </c>
      <c r="C468" s="54" t="s">
        <v>448</v>
      </c>
      <c r="D468" s="54">
        <v>3.27</v>
      </c>
      <c r="E468" s="54" t="s">
        <v>16</v>
      </c>
      <c r="F468" s="54">
        <v>0.19239999999999999</v>
      </c>
    </row>
    <row r="469" spans="1:6" x14ac:dyDescent="0.35">
      <c r="A469" s="54" t="s">
        <v>838</v>
      </c>
      <c r="B469" s="54" t="s">
        <v>336</v>
      </c>
      <c r="C469" s="54" t="s">
        <v>814</v>
      </c>
      <c r="D469" s="54">
        <v>4.95</v>
      </c>
      <c r="E469" s="54" t="s">
        <v>16</v>
      </c>
      <c r="F469" s="54">
        <v>0.33</v>
      </c>
    </row>
    <row r="470" spans="1:6" x14ac:dyDescent="0.35">
      <c r="A470" s="54" t="s">
        <v>839</v>
      </c>
      <c r="B470" s="54" t="s">
        <v>791</v>
      </c>
      <c r="C470" s="54" t="s">
        <v>840</v>
      </c>
      <c r="D470" s="54">
        <v>7.78</v>
      </c>
      <c r="E470" s="54" t="s">
        <v>16</v>
      </c>
      <c r="F470" s="54">
        <v>0.33829999999999999</v>
      </c>
    </row>
    <row r="471" spans="1:6" x14ac:dyDescent="0.35">
      <c r="A471" s="54" t="s">
        <v>841</v>
      </c>
      <c r="B471" s="54" t="s">
        <v>336</v>
      </c>
      <c r="C471" s="54" t="s">
        <v>802</v>
      </c>
      <c r="D471" s="54">
        <v>12.5</v>
      </c>
      <c r="E471" s="54" t="s">
        <v>16</v>
      </c>
      <c r="F471" s="54">
        <v>0.78120000000000001</v>
      </c>
    </row>
    <row r="472" spans="1:6" x14ac:dyDescent="0.35">
      <c r="A472" s="54" t="s">
        <v>842</v>
      </c>
      <c r="B472" s="54" t="s">
        <v>336</v>
      </c>
      <c r="C472" s="54" t="s">
        <v>431</v>
      </c>
      <c r="D472" s="54">
        <v>29.9</v>
      </c>
      <c r="E472" s="54" t="s">
        <v>16</v>
      </c>
      <c r="F472" s="54">
        <v>0.3115</v>
      </c>
    </row>
    <row r="473" spans="1:6" x14ac:dyDescent="0.35">
      <c r="A473" s="54" t="s">
        <v>843</v>
      </c>
      <c r="B473" s="54" t="s">
        <v>336</v>
      </c>
      <c r="C473" s="54" t="s">
        <v>844</v>
      </c>
      <c r="D473" s="54">
        <v>18.8</v>
      </c>
      <c r="E473" s="54" t="s">
        <v>16</v>
      </c>
      <c r="F473" s="54">
        <v>0.7833</v>
      </c>
    </row>
    <row r="474" spans="1:6" x14ac:dyDescent="0.35">
      <c r="A474" s="54" t="s">
        <v>845</v>
      </c>
      <c r="B474" s="54" t="s">
        <v>846</v>
      </c>
      <c r="C474" s="54" t="s">
        <v>847</v>
      </c>
      <c r="D474" s="54">
        <v>89</v>
      </c>
      <c r="E474" s="54" t="s">
        <v>16</v>
      </c>
      <c r="F474" s="54">
        <v>0.87250000000000005</v>
      </c>
    </row>
    <row r="475" spans="1:6" x14ac:dyDescent="0.35">
      <c r="A475" s="54" t="s">
        <v>848</v>
      </c>
      <c r="B475" s="54" t="s">
        <v>336</v>
      </c>
      <c r="C475" s="54" t="s">
        <v>543</v>
      </c>
      <c r="D475" s="54">
        <v>38.6</v>
      </c>
      <c r="E475" s="54" t="s">
        <v>16</v>
      </c>
      <c r="F475" s="54">
        <v>0.48249999999999998</v>
      </c>
    </row>
    <row r="476" spans="1:6" x14ac:dyDescent="0.35">
      <c r="A476" s="54" t="s">
        <v>849</v>
      </c>
      <c r="B476" s="54" t="s">
        <v>336</v>
      </c>
      <c r="C476" s="54" t="s">
        <v>543</v>
      </c>
      <c r="D476" s="54">
        <v>56.2</v>
      </c>
      <c r="E476" s="54" t="s">
        <v>16</v>
      </c>
      <c r="F476" s="54">
        <v>0.70250000000000001</v>
      </c>
    </row>
    <row r="477" spans="1:6" x14ac:dyDescent="0.35">
      <c r="A477" s="54" t="s">
        <v>850</v>
      </c>
      <c r="B477" s="54" t="s">
        <v>336</v>
      </c>
      <c r="C477" s="54" t="s">
        <v>543</v>
      </c>
      <c r="D477" s="54">
        <v>53.2</v>
      </c>
      <c r="E477" s="54" t="s">
        <v>16</v>
      </c>
      <c r="F477" s="54">
        <v>0.66500000000000004</v>
      </c>
    </row>
    <row r="478" spans="1:6" x14ac:dyDescent="0.35">
      <c r="A478" s="54" t="s">
        <v>851</v>
      </c>
      <c r="B478" s="54" t="s">
        <v>336</v>
      </c>
      <c r="C478" s="54" t="s">
        <v>543</v>
      </c>
      <c r="D478" s="54">
        <v>46.7</v>
      </c>
      <c r="E478" s="54" t="s">
        <v>16</v>
      </c>
      <c r="F478" s="54">
        <v>0.5837</v>
      </c>
    </row>
    <row r="479" spans="1:6" x14ac:dyDescent="0.35">
      <c r="A479" s="54" t="s">
        <v>852</v>
      </c>
      <c r="B479" s="54" t="s">
        <v>336</v>
      </c>
      <c r="C479" s="54" t="s">
        <v>853</v>
      </c>
      <c r="D479" s="54">
        <v>13</v>
      </c>
      <c r="E479" s="54" t="s">
        <v>16</v>
      </c>
      <c r="F479" s="54">
        <v>0.72219999999999995</v>
      </c>
    </row>
    <row r="480" spans="1:6" x14ac:dyDescent="0.35">
      <c r="A480" s="54" t="s">
        <v>854</v>
      </c>
      <c r="B480" s="54" t="s">
        <v>336</v>
      </c>
      <c r="C480" s="54" t="s">
        <v>802</v>
      </c>
      <c r="D480" s="54">
        <v>6.45</v>
      </c>
      <c r="E480" s="54" t="s">
        <v>16</v>
      </c>
      <c r="F480" s="54">
        <v>0.40310000000000001</v>
      </c>
    </row>
    <row r="481" spans="1:6" x14ac:dyDescent="0.35">
      <c r="A481" s="54" t="s">
        <v>855</v>
      </c>
      <c r="B481" s="54" t="s">
        <v>856</v>
      </c>
      <c r="C481" s="54" t="s">
        <v>799</v>
      </c>
      <c r="D481" s="54">
        <v>29.8</v>
      </c>
      <c r="E481" s="54" t="s">
        <v>16</v>
      </c>
      <c r="F481" s="54">
        <v>2.1286</v>
      </c>
    </row>
    <row r="482" spans="1:6" x14ac:dyDescent="0.35">
      <c r="A482" s="54" t="s">
        <v>857</v>
      </c>
      <c r="B482" s="54" t="s">
        <v>336</v>
      </c>
      <c r="C482" s="54" t="s">
        <v>858</v>
      </c>
      <c r="D482" s="54">
        <v>29.3</v>
      </c>
      <c r="E482" s="54" t="s">
        <v>16</v>
      </c>
      <c r="F482" s="54">
        <v>0.48830000000000001</v>
      </c>
    </row>
    <row r="483" spans="1:6" x14ac:dyDescent="0.35">
      <c r="A483" s="54" t="s">
        <v>859</v>
      </c>
      <c r="B483" s="54" t="s">
        <v>336</v>
      </c>
      <c r="C483" s="54" t="s">
        <v>853</v>
      </c>
      <c r="D483" s="54">
        <v>17.95</v>
      </c>
      <c r="E483" s="54" t="s">
        <v>16</v>
      </c>
      <c r="F483" s="54">
        <v>0.99719999999999998</v>
      </c>
    </row>
    <row r="484" spans="1:6" x14ac:dyDescent="0.35">
      <c r="A484" s="54" t="s">
        <v>860</v>
      </c>
      <c r="B484" s="54" t="s">
        <v>336</v>
      </c>
      <c r="C484" s="54" t="s">
        <v>861</v>
      </c>
      <c r="D484" s="54">
        <v>6.97</v>
      </c>
      <c r="E484" s="54" t="s">
        <v>16</v>
      </c>
      <c r="F484" s="54">
        <v>0.34849999999999998</v>
      </c>
    </row>
    <row r="485" spans="1:6" x14ac:dyDescent="0.35">
      <c r="A485" s="54" t="s">
        <v>862</v>
      </c>
      <c r="B485" s="54" t="s">
        <v>336</v>
      </c>
      <c r="C485" s="54" t="s">
        <v>863</v>
      </c>
      <c r="D485" s="54">
        <v>6.84</v>
      </c>
      <c r="E485" s="54" t="s">
        <v>16</v>
      </c>
      <c r="F485" s="54">
        <v>1.1399999999999999</v>
      </c>
    </row>
    <row r="486" spans="1:6" x14ac:dyDescent="0.35">
      <c r="A486" s="54" t="s">
        <v>864</v>
      </c>
      <c r="B486" s="54" t="s">
        <v>163</v>
      </c>
      <c r="C486" s="54" t="s">
        <v>865</v>
      </c>
      <c r="D486" s="54">
        <v>59.79</v>
      </c>
      <c r="E486" s="54" t="s">
        <v>16</v>
      </c>
      <c r="F486" s="54">
        <v>59.79</v>
      </c>
    </row>
    <row r="487" spans="1:6" x14ac:dyDescent="0.35">
      <c r="A487" s="54" t="s">
        <v>866</v>
      </c>
      <c r="B487" s="54" t="s">
        <v>336</v>
      </c>
      <c r="C487" s="54" t="s">
        <v>863</v>
      </c>
      <c r="D487" s="54">
        <v>8.33</v>
      </c>
      <c r="E487" s="54" t="s">
        <v>16</v>
      </c>
      <c r="F487" s="54">
        <v>1.3883000000000001</v>
      </c>
    </row>
    <row r="488" spans="1:6" x14ac:dyDescent="0.35">
      <c r="A488" s="54" t="s">
        <v>867</v>
      </c>
      <c r="B488" s="54" t="s">
        <v>336</v>
      </c>
      <c r="C488" s="54" t="s">
        <v>868</v>
      </c>
      <c r="D488" s="54">
        <v>8.85</v>
      </c>
      <c r="E488" s="54" t="s">
        <v>16</v>
      </c>
      <c r="F488" s="54">
        <v>0.46579999999999999</v>
      </c>
    </row>
    <row r="489" spans="1:6" x14ac:dyDescent="0.35">
      <c r="A489" s="54" t="s">
        <v>869</v>
      </c>
      <c r="B489" s="54" t="s">
        <v>336</v>
      </c>
      <c r="C489" s="54" t="s">
        <v>853</v>
      </c>
      <c r="D489" s="54">
        <v>5.9</v>
      </c>
      <c r="E489" s="54" t="s">
        <v>16</v>
      </c>
      <c r="F489" s="54">
        <v>0.32779999999999998</v>
      </c>
    </row>
    <row r="490" spans="1:6" x14ac:dyDescent="0.35">
      <c r="A490" s="54" t="s">
        <v>870</v>
      </c>
      <c r="B490" s="54" t="s">
        <v>856</v>
      </c>
      <c r="C490" s="54" t="s">
        <v>853</v>
      </c>
      <c r="D490" s="54">
        <v>26.4</v>
      </c>
      <c r="E490" s="54" t="s">
        <v>16</v>
      </c>
      <c r="F490" s="54">
        <v>1.4666999999999999</v>
      </c>
    </row>
    <row r="491" spans="1:6" x14ac:dyDescent="0.35">
      <c r="A491" s="54" t="s">
        <v>871</v>
      </c>
      <c r="B491" s="54" t="s">
        <v>336</v>
      </c>
      <c r="C491" s="54" t="s">
        <v>872</v>
      </c>
      <c r="D491" s="54">
        <v>28.3</v>
      </c>
      <c r="E491" s="54" t="s">
        <v>16</v>
      </c>
      <c r="F491" s="54">
        <v>0.85760000000000003</v>
      </c>
    </row>
    <row r="492" spans="1:6" x14ac:dyDescent="0.35">
      <c r="A492" s="54" t="s">
        <v>873</v>
      </c>
      <c r="B492" s="54" t="s">
        <v>336</v>
      </c>
      <c r="C492" s="54" t="s">
        <v>802</v>
      </c>
      <c r="D492" s="54">
        <v>8.6999999999999993</v>
      </c>
      <c r="E492" s="54" t="s">
        <v>16</v>
      </c>
      <c r="F492" s="54">
        <v>0.54369999999999996</v>
      </c>
    </row>
    <row r="493" spans="1:6" x14ac:dyDescent="0.35">
      <c r="A493" s="54" t="s">
        <v>874</v>
      </c>
      <c r="B493" s="54" t="s">
        <v>336</v>
      </c>
      <c r="C493" s="54" t="s">
        <v>116</v>
      </c>
      <c r="D493" s="54">
        <v>92.5</v>
      </c>
      <c r="E493" s="54" t="s">
        <v>16</v>
      </c>
      <c r="F493" s="54">
        <v>0.19270000000000001</v>
      </c>
    </row>
    <row r="494" spans="1:6" x14ac:dyDescent="0.35">
      <c r="A494" s="54" t="s">
        <v>875</v>
      </c>
      <c r="B494" s="54" t="s">
        <v>876</v>
      </c>
      <c r="C494" s="54" t="s">
        <v>877</v>
      </c>
      <c r="D494" s="54">
        <v>51.8</v>
      </c>
      <c r="E494" s="54" t="s">
        <v>16</v>
      </c>
      <c r="F494" s="54">
        <v>0.1012</v>
      </c>
    </row>
    <row r="495" spans="1:6" x14ac:dyDescent="0.35">
      <c r="A495" s="54" t="s">
        <v>878</v>
      </c>
      <c r="B495" s="54" t="s">
        <v>879</v>
      </c>
      <c r="C495" s="54" t="s">
        <v>355</v>
      </c>
      <c r="D495" s="54">
        <v>17.100000000000001</v>
      </c>
      <c r="E495" s="54" t="s">
        <v>16</v>
      </c>
      <c r="F495" s="54">
        <v>4.4499999999999998E-2</v>
      </c>
    </row>
    <row r="496" spans="1:6" x14ac:dyDescent="0.35">
      <c r="A496" s="54" t="s">
        <v>880</v>
      </c>
      <c r="B496" s="54" t="s">
        <v>879</v>
      </c>
      <c r="C496" s="54" t="s">
        <v>355</v>
      </c>
      <c r="D496" s="54">
        <v>18.2</v>
      </c>
      <c r="E496" s="54" t="s">
        <v>16</v>
      </c>
      <c r="F496" s="54">
        <v>4.7399999999999998E-2</v>
      </c>
    </row>
    <row r="497" spans="1:6" x14ac:dyDescent="0.35">
      <c r="A497" s="54" t="s">
        <v>881</v>
      </c>
      <c r="B497" s="54" t="s">
        <v>588</v>
      </c>
      <c r="C497" s="54" t="s">
        <v>674</v>
      </c>
      <c r="D497" s="54">
        <v>46.3</v>
      </c>
      <c r="E497" s="54" t="s">
        <v>16</v>
      </c>
      <c r="F497" s="54">
        <v>0.36170000000000002</v>
      </c>
    </row>
    <row r="498" spans="1:6" x14ac:dyDescent="0.35">
      <c r="A498" s="54" t="s">
        <v>882</v>
      </c>
      <c r="B498" s="54" t="s">
        <v>336</v>
      </c>
      <c r="C498" s="54" t="s">
        <v>459</v>
      </c>
      <c r="D498" s="54">
        <v>31.5</v>
      </c>
      <c r="E498" s="54" t="s">
        <v>16</v>
      </c>
      <c r="F498" s="54">
        <v>3.9399999999999998E-2</v>
      </c>
    </row>
    <row r="499" spans="1:6" x14ac:dyDescent="0.35">
      <c r="A499" s="54" t="s">
        <v>883</v>
      </c>
      <c r="B499" s="54" t="s">
        <v>336</v>
      </c>
      <c r="C499" s="54" t="s">
        <v>161</v>
      </c>
      <c r="D499" s="54">
        <v>44.1</v>
      </c>
      <c r="E499" s="54" t="s">
        <v>16</v>
      </c>
      <c r="F499" s="54">
        <v>8.6099999999999996E-2</v>
      </c>
    </row>
    <row r="500" spans="1:6" x14ac:dyDescent="0.35">
      <c r="A500" s="54" t="s">
        <v>884</v>
      </c>
      <c r="B500" s="54" t="s">
        <v>885</v>
      </c>
      <c r="C500" s="54" t="s">
        <v>161</v>
      </c>
      <c r="D500" s="54">
        <v>197</v>
      </c>
      <c r="E500" s="54" t="s">
        <v>16</v>
      </c>
      <c r="F500" s="54">
        <v>0.38479999999999998</v>
      </c>
    </row>
    <row r="501" spans="1:6" x14ac:dyDescent="0.35">
      <c r="A501" s="54" t="s">
        <v>886</v>
      </c>
      <c r="B501" s="54" t="s">
        <v>887</v>
      </c>
      <c r="C501" s="54" t="s">
        <v>161</v>
      </c>
      <c r="D501" s="54">
        <v>37.700000000000003</v>
      </c>
      <c r="E501" s="54" t="s">
        <v>16</v>
      </c>
      <c r="F501" s="54">
        <v>7.3599999999999999E-2</v>
      </c>
    </row>
    <row r="502" spans="1:6" x14ac:dyDescent="0.35">
      <c r="A502" s="54" t="s">
        <v>888</v>
      </c>
      <c r="B502" s="54" t="s">
        <v>545</v>
      </c>
      <c r="C502" s="54" t="s">
        <v>459</v>
      </c>
      <c r="D502" s="54">
        <v>18.100000000000001</v>
      </c>
      <c r="E502" s="54" t="s">
        <v>16</v>
      </c>
      <c r="F502" s="54">
        <v>2.2599999999999999E-2</v>
      </c>
    </row>
    <row r="503" spans="1:6" x14ac:dyDescent="0.35">
      <c r="A503" s="54" t="s">
        <v>889</v>
      </c>
      <c r="B503" s="54" t="s">
        <v>890</v>
      </c>
      <c r="C503" s="54" t="s">
        <v>177</v>
      </c>
      <c r="D503" s="54">
        <v>101.65</v>
      </c>
      <c r="E503" s="54" t="s">
        <v>16</v>
      </c>
      <c r="F503" s="54">
        <v>0.52939999999999998</v>
      </c>
    </row>
    <row r="504" spans="1:6" x14ac:dyDescent="0.35">
      <c r="A504" s="54" t="s">
        <v>891</v>
      </c>
      <c r="B504" s="54" t="s">
        <v>276</v>
      </c>
      <c r="C504" s="54" t="s">
        <v>161</v>
      </c>
      <c r="D504" s="54">
        <v>22.1</v>
      </c>
      <c r="E504" s="54" t="s">
        <v>16</v>
      </c>
      <c r="F504" s="54">
        <v>4.3200000000000002E-2</v>
      </c>
    </row>
    <row r="505" spans="1:6" x14ac:dyDescent="0.35">
      <c r="A505" s="54" t="s">
        <v>892</v>
      </c>
      <c r="B505" s="54" t="s">
        <v>893</v>
      </c>
      <c r="C505" s="54" t="s">
        <v>894</v>
      </c>
      <c r="D505" s="54">
        <v>49.1</v>
      </c>
      <c r="E505" s="54" t="s">
        <v>16</v>
      </c>
      <c r="F505" s="54">
        <v>0.14530000000000001</v>
      </c>
    </row>
    <row r="506" spans="1:6" x14ac:dyDescent="0.35">
      <c r="A506" s="54" t="s">
        <v>895</v>
      </c>
      <c r="B506" s="54" t="s">
        <v>497</v>
      </c>
      <c r="C506" s="54" t="s">
        <v>894</v>
      </c>
      <c r="D506" s="54">
        <v>42.4</v>
      </c>
      <c r="E506" s="54" t="s">
        <v>16</v>
      </c>
      <c r="F506" s="54">
        <v>0.12540000000000001</v>
      </c>
    </row>
    <row r="507" spans="1:6" x14ac:dyDescent="0.35">
      <c r="A507" s="54" t="s">
        <v>896</v>
      </c>
      <c r="B507" s="54" t="s">
        <v>510</v>
      </c>
      <c r="C507" s="54" t="s">
        <v>894</v>
      </c>
      <c r="D507" s="54">
        <v>32.9</v>
      </c>
      <c r="E507" s="54" t="s">
        <v>16</v>
      </c>
      <c r="F507" s="54">
        <v>9.7299999999999998E-2</v>
      </c>
    </row>
    <row r="508" spans="1:6" x14ac:dyDescent="0.35">
      <c r="A508" s="54" t="s">
        <v>897</v>
      </c>
      <c r="B508" s="54" t="s">
        <v>336</v>
      </c>
      <c r="C508" s="54" t="s">
        <v>161</v>
      </c>
      <c r="D508" s="54">
        <v>16.399999999999999</v>
      </c>
      <c r="E508" s="54" t="s">
        <v>16</v>
      </c>
      <c r="F508" s="54">
        <v>3.2000000000000001E-2</v>
      </c>
    </row>
    <row r="509" spans="1:6" x14ac:dyDescent="0.35">
      <c r="A509" s="54" t="s">
        <v>898</v>
      </c>
      <c r="B509" s="54" t="s">
        <v>899</v>
      </c>
      <c r="C509" s="54" t="s">
        <v>161</v>
      </c>
      <c r="D509" s="54">
        <v>33.200000000000003</v>
      </c>
      <c r="E509" s="54" t="s">
        <v>16</v>
      </c>
      <c r="F509" s="54">
        <v>6.4799999999999996E-2</v>
      </c>
    </row>
    <row r="510" spans="1:6" x14ac:dyDescent="0.35">
      <c r="A510" s="54" t="s">
        <v>900</v>
      </c>
      <c r="B510" s="54" t="s">
        <v>901</v>
      </c>
      <c r="C510" s="54" t="s">
        <v>902</v>
      </c>
      <c r="D510" s="54">
        <v>43.08</v>
      </c>
      <c r="E510" s="54" t="s">
        <v>16</v>
      </c>
      <c r="F510" s="54">
        <v>0.21429999999999999</v>
      </c>
    </row>
    <row r="511" spans="1:6" x14ac:dyDescent="0.35">
      <c r="A511" s="54" t="s">
        <v>903</v>
      </c>
      <c r="B511" s="54" t="s">
        <v>904</v>
      </c>
      <c r="C511" s="54" t="s">
        <v>161</v>
      </c>
      <c r="D511" s="54">
        <v>22</v>
      </c>
      <c r="E511" s="54" t="s">
        <v>16</v>
      </c>
      <c r="F511" s="54">
        <v>4.2999999999999997E-2</v>
      </c>
    </row>
    <row r="512" spans="1:6" x14ac:dyDescent="0.35">
      <c r="A512" s="54" t="s">
        <v>905</v>
      </c>
      <c r="B512" s="54" t="s">
        <v>904</v>
      </c>
      <c r="C512" s="54" t="s">
        <v>161</v>
      </c>
      <c r="D512" s="54">
        <v>20.6</v>
      </c>
      <c r="E512" s="54" t="s">
        <v>16</v>
      </c>
      <c r="F512" s="54">
        <v>4.02E-2</v>
      </c>
    </row>
    <row r="513" spans="1:6" x14ac:dyDescent="0.35">
      <c r="A513" s="54" t="s">
        <v>906</v>
      </c>
      <c r="B513" s="54" t="s">
        <v>545</v>
      </c>
      <c r="C513" s="54" t="s">
        <v>907</v>
      </c>
      <c r="D513" s="54">
        <v>69.3</v>
      </c>
      <c r="E513" s="54" t="s">
        <v>16</v>
      </c>
      <c r="F513" s="54">
        <v>0.1925</v>
      </c>
    </row>
    <row r="514" spans="1:6" x14ac:dyDescent="0.35">
      <c r="A514" s="54" t="s">
        <v>908</v>
      </c>
      <c r="B514" s="54" t="s">
        <v>152</v>
      </c>
      <c r="C514" s="54" t="s">
        <v>909</v>
      </c>
      <c r="D514" s="54">
        <v>8.9600000000000009</v>
      </c>
      <c r="E514" s="54" t="s">
        <v>16</v>
      </c>
      <c r="F514" s="54">
        <v>7.0000000000000007E-2</v>
      </c>
    </row>
    <row r="515" spans="1:6" x14ac:dyDescent="0.35">
      <c r="A515" s="54" t="s">
        <v>910</v>
      </c>
      <c r="B515" s="54" t="s">
        <v>911</v>
      </c>
      <c r="C515" s="54" t="s">
        <v>912</v>
      </c>
      <c r="D515" s="54">
        <v>19.989999999999998</v>
      </c>
      <c r="E515" s="54" t="s">
        <v>16</v>
      </c>
      <c r="F515" s="54">
        <v>0.1183</v>
      </c>
    </row>
    <row r="516" spans="1:6" x14ac:dyDescent="0.35">
      <c r="A516" s="54" t="s">
        <v>913</v>
      </c>
      <c r="B516" s="54" t="s">
        <v>336</v>
      </c>
      <c r="C516" s="54" t="s">
        <v>161</v>
      </c>
      <c r="D516" s="54">
        <v>34.549999999999997</v>
      </c>
      <c r="E516" s="54" t="s">
        <v>16</v>
      </c>
      <c r="F516" s="54">
        <v>6.7500000000000004E-2</v>
      </c>
    </row>
    <row r="517" spans="1:6" x14ac:dyDescent="0.35">
      <c r="A517" s="54" t="s">
        <v>914</v>
      </c>
      <c r="B517" s="54" t="s">
        <v>915</v>
      </c>
      <c r="C517" s="54" t="s">
        <v>161</v>
      </c>
      <c r="D517" s="54">
        <v>38.200000000000003</v>
      </c>
      <c r="E517" s="54" t="s">
        <v>16</v>
      </c>
      <c r="F517" s="54">
        <v>7.46E-2</v>
      </c>
    </row>
    <row r="518" spans="1:6" x14ac:dyDescent="0.35">
      <c r="A518" s="54" t="s">
        <v>916</v>
      </c>
      <c r="B518" s="54" t="s">
        <v>917</v>
      </c>
      <c r="C518" s="54" t="s">
        <v>918</v>
      </c>
      <c r="D518" s="54">
        <v>59.75</v>
      </c>
      <c r="E518" s="54" t="s">
        <v>16</v>
      </c>
      <c r="F518" s="54">
        <v>0.23710000000000001</v>
      </c>
    </row>
    <row r="519" spans="1:6" x14ac:dyDescent="0.35">
      <c r="A519" s="54" t="s">
        <v>919</v>
      </c>
      <c r="B519" s="54" t="s">
        <v>163</v>
      </c>
      <c r="C519" s="54" t="s">
        <v>920</v>
      </c>
      <c r="D519" s="54">
        <v>11.21</v>
      </c>
      <c r="E519" s="54" t="s">
        <v>16</v>
      </c>
      <c r="F519" s="54">
        <v>8.7599999999999997E-2</v>
      </c>
    </row>
    <row r="520" spans="1:6" x14ac:dyDescent="0.35">
      <c r="A520" s="54" t="s">
        <v>921</v>
      </c>
      <c r="B520" s="54"/>
      <c r="C520" s="54" t="s">
        <v>459</v>
      </c>
      <c r="D520" s="54">
        <v>0.9</v>
      </c>
      <c r="E520" s="54" t="s">
        <v>16</v>
      </c>
      <c r="F520" s="54">
        <v>1.1000000000000001E-3</v>
      </c>
    </row>
    <row r="521" spans="1:6" x14ac:dyDescent="0.35">
      <c r="A521" s="54" t="s">
        <v>922</v>
      </c>
      <c r="B521" s="54"/>
      <c r="C521" s="54"/>
      <c r="D521" s="54">
        <v>4.99</v>
      </c>
      <c r="E521" s="54" t="s">
        <v>16</v>
      </c>
      <c r="F521" s="54">
        <v>0.31190000000000001</v>
      </c>
    </row>
    <row r="522" spans="1:6" x14ac:dyDescent="0.35">
      <c r="A522" s="54" t="s">
        <v>923</v>
      </c>
      <c r="B522" s="54" t="s">
        <v>924</v>
      </c>
      <c r="C522" s="54" t="s">
        <v>925</v>
      </c>
      <c r="D522" s="54">
        <v>119</v>
      </c>
      <c r="E522" s="54" t="s">
        <v>9</v>
      </c>
      <c r="F522" s="54">
        <v>0.23799999999999999</v>
      </c>
    </row>
    <row r="523" spans="1:6" x14ac:dyDescent="0.35">
      <c r="A523" s="54" t="s">
        <v>926</v>
      </c>
      <c r="B523" s="54" t="s">
        <v>927</v>
      </c>
      <c r="C523" s="54" t="s">
        <v>543</v>
      </c>
      <c r="D523" s="54" t="s">
        <v>110</v>
      </c>
      <c r="E523" s="54" t="s">
        <v>16</v>
      </c>
      <c r="F523" s="54" t="e">
        <v>#VALUE!</v>
      </c>
    </row>
    <row r="524" spans="1:6" x14ac:dyDescent="0.35">
      <c r="A524" s="54" t="s">
        <v>928</v>
      </c>
      <c r="B524" s="54" t="s">
        <v>929</v>
      </c>
      <c r="C524" s="54" t="s">
        <v>930</v>
      </c>
      <c r="D524" s="54">
        <v>18.5</v>
      </c>
      <c r="E524" s="54" t="s">
        <v>9</v>
      </c>
      <c r="F524" s="54">
        <v>9.2499999999999999E-2</v>
      </c>
    </row>
    <row r="525" spans="1:6" x14ac:dyDescent="0.35">
      <c r="A525" s="54" t="s">
        <v>931</v>
      </c>
      <c r="B525" s="54" t="s">
        <v>932</v>
      </c>
      <c r="C525" s="54" t="s">
        <v>353</v>
      </c>
      <c r="D525" s="54">
        <v>53.08</v>
      </c>
      <c r="E525" s="54" t="s">
        <v>16</v>
      </c>
      <c r="F525" s="54">
        <v>0.15079999999999999</v>
      </c>
    </row>
    <row r="526" spans="1:6" x14ac:dyDescent="0.35">
      <c r="A526" s="54" t="s">
        <v>933</v>
      </c>
      <c r="B526" s="54" t="s">
        <v>152</v>
      </c>
      <c r="C526" s="54" t="s">
        <v>934</v>
      </c>
      <c r="D526" s="54">
        <v>175.99</v>
      </c>
      <c r="E526" s="54"/>
      <c r="F526" s="54" t="e">
        <v>#DIV/0!</v>
      </c>
    </row>
    <row r="527" spans="1:6" x14ac:dyDescent="0.35">
      <c r="A527" s="54" t="s">
        <v>935</v>
      </c>
      <c r="B527" s="54" t="s">
        <v>545</v>
      </c>
      <c r="C527" s="54" t="s">
        <v>543</v>
      </c>
      <c r="D527" s="54">
        <v>32.36</v>
      </c>
      <c r="E527" s="54" t="s">
        <v>465</v>
      </c>
      <c r="F527" s="54">
        <v>0.40450000000000003</v>
      </c>
    </row>
    <row r="528" spans="1:6" x14ac:dyDescent="0.35">
      <c r="A528" s="54" t="s">
        <v>936</v>
      </c>
      <c r="B528" s="54" t="s">
        <v>163</v>
      </c>
      <c r="C528" s="54" t="s">
        <v>471</v>
      </c>
      <c r="D528" s="54">
        <v>116.84</v>
      </c>
      <c r="E528" s="54" t="s">
        <v>16</v>
      </c>
      <c r="F528" s="54">
        <v>0.29210000000000003</v>
      </c>
    </row>
    <row r="529" spans="1:6" x14ac:dyDescent="0.35">
      <c r="A529" s="54" t="s">
        <v>937</v>
      </c>
      <c r="B529" s="54" t="s">
        <v>152</v>
      </c>
      <c r="C529" s="54" t="s">
        <v>152</v>
      </c>
      <c r="D529" s="54">
        <v>59.99</v>
      </c>
      <c r="E529" s="54"/>
      <c r="F529" s="54" t="e">
        <v>#DIV/0!</v>
      </c>
    </row>
    <row r="530" spans="1:6" x14ac:dyDescent="0.35">
      <c r="A530" s="54" t="s">
        <v>938</v>
      </c>
      <c r="B530" s="54" t="s">
        <v>447</v>
      </c>
      <c r="C530" s="54" t="s">
        <v>427</v>
      </c>
      <c r="D530" s="54">
        <v>21.33</v>
      </c>
      <c r="E530" s="54"/>
      <c r="F530" s="54" t="e">
        <v>#DIV/0!</v>
      </c>
    </row>
    <row r="531" spans="1:6" x14ac:dyDescent="0.35">
      <c r="A531" s="54" t="s">
        <v>939</v>
      </c>
      <c r="B531" s="54" t="s">
        <v>414</v>
      </c>
      <c r="C531" s="54" t="s">
        <v>93</v>
      </c>
      <c r="D531" s="54">
        <v>19.46</v>
      </c>
      <c r="E531" s="54" t="s">
        <v>16</v>
      </c>
      <c r="F531" s="54">
        <v>0.1216</v>
      </c>
    </row>
    <row r="532" spans="1:6" x14ac:dyDescent="0.35">
      <c r="A532" s="54" t="s">
        <v>940</v>
      </c>
      <c r="B532" s="54" t="s">
        <v>941</v>
      </c>
      <c r="C532" s="54" t="s">
        <v>161</v>
      </c>
      <c r="D532" s="54">
        <v>42.26</v>
      </c>
      <c r="E532" s="54" t="s">
        <v>16</v>
      </c>
      <c r="F532" s="54">
        <v>8.2500000000000004E-2</v>
      </c>
    </row>
    <row r="533" spans="1:6" x14ac:dyDescent="0.35">
      <c r="A533" s="54" t="s">
        <v>942</v>
      </c>
      <c r="B533" s="54" t="s">
        <v>545</v>
      </c>
      <c r="C533" s="54" t="s">
        <v>161</v>
      </c>
      <c r="D533" s="54">
        <v>60.25</v>
      </c>
      <c r="E533" s="54" t="s">
        <v>16</v>
      </c>
      <c r="F533" s="54">
        <v>0.1177</v>
      </c>
    </row>
    <row r="534" spans="1:6" x14ac:dyDescent="0.35">
      <c r="A534" s="54" t="s">
        <v>943</v>
      </c>
      <c r="B534" s="54" t="s">
        <v>944</v>
      </c>
      <c r="C534" s="54" t="s">
        <v>152</v>
      </c>
      <c r="D534" s="54">
        <v>15.99</v>
      </c>
      <c r="E534" s="54"/>
      <c r="F534" s="54" t="e">
        <v>#DIV/0!</v>
      </c>
    </row>
    <row r="535" spans="1:6" x14ac:dyDescent="0.35">
      <c r="A535" s="54" t="s">
        <v>945</v>
      </c>
      <c r="B535" s="54" t="s">
        <v>946</v>
      </c>
      <c r="C535" s="54" t="s">
        <v>920</v>
      </c>
      <c r="D535" s="54">
        <v>72.989999999999995</v>
      </c>
      <c r="E535" s="54" t="s">
        <v>16</v>
      </c>
      <c r="F535" s="54">
        <v>0.57020000000000004</v>
      </c>
    </row>
    <row r="536" spans="1:6" x14ac:dyDescent="0.35">
      <c r="A536" s="54" t="s">
        <v>947</v>
      </c>
      <c r="B536" s="54" t="s">
        <v>948</v>
      </c>
      <c r="C536" s="54" t="s">
        <v>152</v>
      </c>
      <c r="D536" s="54">
        <v>19.989999999999998</v>
      </c>
      <c r="E536" s="54"/>
      <c r="F536" s="54" t="e">
        <v>#DIV/0!</v>
      </c>
    </row>
    <row r="537" spans="1:6" x14ac:dyDescent="0.35">
      <c r="A537" s="54" t="s">
        <v>949</v>
      </c>
      <c r="B537" s="54" t="s">
        <v>447</v>
      </c>
      <c r="C537" s="54" t="s">
        <v>448</v>
      </c>
      <c r="D537" s="54">
        <v>16.98</v>
      </c>
      <c r="E537" s="54"/>
      <c r="F537" s="54" t="e">
        <v>#DIV/0!</v>
      </c>
    </row>
    <row r="538" spans="1:6" x14ac:dyDescent="0.35">
      <c r="A538" s="54" t="s">
        <v>950</v>
      </c>
      <c r="B538" s="54" t="s">
        <v>11</v>
      </c>
      <c r="C538" s="54" t="s">
        <v>951</v>
      </c>
      <c r="D538" s="54">
        <v>29.86</v>
      </c>
      <c r="E538" s="54" t="s">
        <v>16</v>
      </c>
      <c r="F538" s="54">
        <v>0.37319999999999998</v>
      </c>
    </row>
    <row r="539" spans="1:6" x14ac:dyDescent="0.35">
      <c r="A539" s="54" t="s">
        <v>952</v>
      </c>
      <c r="B539" s="54"/>
      <c r="C539" s="54"/>
      <c r="D539" s="54"/>
      <c r="E539" s="54" t="s">
        <v>9</v>
      </c>
      <c r="F539" s="54">
        <v>7.0000000000000007E-2</v>
      </c>
    </row>
    <row r="541" spans="1:6" x14ac:dyDescent="0.35">
      <c r="A541" s="54" t="s">
        <v>953</v>
      </c>
      <c r="B541" s="54" t="s">
        <v>954</v>
      </c>
      <c r="C541" s="54" t="s">
        <v>14</v>
      </c>
      <c r="D541" s="54">
        <v>47.06</v>
      </c>
      <c r="E541" s="54" t="s">
        <v>16</v>
      </c>
      <c r="F541" s="54">
        <v>0.21079999999999999</v>
      </c>
    </row>
    <row r="542" spans="1:6" x14ac:dyDescent="0.35">
      <c r="A542" s="54" t="s">
        <v>955</v>
      </c>
      <c r="B542" s="54" t="s">
        <v>956</v>
      </c>
      <c r="C542" s="54" t="s">
        <v>134</v>
      </c>
      <c r="D542" s="54">
        <v>29.58</v>
      </c>
      <c r="E542" s="54" t="s">
        <v>16</v>
      </c>
      <c r="F542" s="54">
        <v>0.1988</v>
      </c>
    </row>
    <row r="543" spans="1:6" x14ac:dyDescent="0.35">
      <c r="A543" s="54" t="s">
        <v>957</v>
      </c>
      <c r="B543" s="54" t="s">
        <v>958</v>
      </c>
      <c r="C543" s="54" t="s">
        <v>959</v>
      </c>
      <c r="D543" s="54">
        <v>47.26</v>
      </c>
      <c r="E543" s="54" t="s">
        <v>16</v>
      </c>
      <c r="F543" s="54">
        <v>0.1323</v>
      </c>
    </row>
    <row r="544" spans="1:6" x14ac:dyDescent="0.35">
      <c r="A544" s="54" t="s">
        <v>960</v>
      </c>
      <c r="B544" s="54" t="s">
        <v>190</v>
      </c>
      <c r="C544" s="54" t="s">
        <v>961</v>
      </c>
      <c r="D544" s="54">
        <v>40.58</v>
      </c>
      <c r="E544" s="54" t="s">
        <v>9</v>
      </c>
      <c r="F544" s="54">
        <v>1.1272</v>
      </c>
    </row>
    <row r="545" spans="1:6" x14ac:dyDescent="0.35">
      <c r="A545" s="54" t="s">
        <v>962</v>
      </c>
      <c r="B545" s="54" t="s">
        <v>963</v>
      </c>
      <c r="C545" s="54" t="s">
        <v>964</v>
      </c>
      <c r="D545" s="54">
        <v>48.85</v>
      </c>
      <c r="E545" s="54" t="s">
        <v>9</v>
      </c>
      <c r="F545" s="54">
        <v>1.0177</v>
      </c>
    </row>
    <row r="546" spans="1:6" x14ac:dyDescent="0.35">
      <c r="A546" s="54" t="s">
        <v>965</v>
      </c>
      <c r="B546" s="54" t="s">
        <v>190</v>
      </c>
      <c r="C546" s="54" t="s">
        <v>961</v>
      </c>
      <c r="D546" s="54">
        <v>40.58</v>
      </c>
      <c r="E546" s="54" t="s">
        <v>9</v>
      </c>
      <c r="F546" s="54">
        <v>1.1272</v>
      </c>
    </row>
    <row r="547" spans="1:6" x14ac:dyDescent="0.35">
      <c r="A547" s="54" t="s">
        <v>966</v>
      </c>
      <c r="B547" s="54" t="s">
        <v>545</v>
      </c>
      <c r="C547" s="54" t="s">
        <v>967</v>
      </c>
      <c r="D547" s="54">
        <v>4.99</v>
      </c>
      <c r="E547" s="54" t="s">
        <v>16</v>
      </c>
      <c r="F547" s="54">
        <v>0.44550000000000001</v>
      </c>
    </row>
    <row r="548" spans="1:6" x14ac:dyDescent="0.35">
      <c r="A548" s="54" t="s">
        <v>968</v>
      </c>
      <c r="B548" s="54" t="s">
        <v>969</v>
      </c>
      <c r="C548" s="54" t="s">
        <v>970</v>
      </c>
      <c r="D548" s="54">
        <v>3.86</v>
      </c>
      <c r="E548" s="54" t="s">
        <v>16</v>
      </c>
      <c r="F548" s="54">
        <v>0.34460000000000002</v>
      </c>
    </row>
    <row r="549" spans="1:6" x14ac:dyDescent="0.35">
      <c r="A549" s="54" t="s">
        <v>971</v>
      </c>
      <c r="B549" s="54" t="s">
        <v>972</v>
      </c>
      <c r="C549" s="54" t="s">
        <v>973</v>
      </c>
      <c r="D549" s="54">
        <v>3.22</v>
      </c>
      <c r="E549" s="54" t="s">
        <v>16</v>
      </c>
      <c r="F549" s="54">
        <v>0.46800000000000003</v>
      </c>
    </row>
    <row r="550" spans="1:6" x14ac:dyDescent="0.35">
      <c r="A550" s="54" t="s">
        <v>974</v>
      </c>
      <c r="B550" s="54" t="s">
        <v>545</v>
      </c>
      <c r="C550" s="54" t="s">
        <v>967</v>
      </c>
      <c r="D550" s="54">
        <v>5.61</v>
      </c>
      <c r="E550" s="54" t="s">
        <v>16</v>
      </c>
      <c r="F550" s="54">
        <v>0.67430000000000001</v>
      </c>
    </row>
    <row r="551" spans="1:6" x14ac:dyDescent="0.35">
      <c r="A551" s="54" t="s">
        <v>975</v>
      </c>
      <c r="B551" s="54" t="s">
        <v>969</v>
      </c>
      <c r="C551" s="54" t="s">
        <v>976</v>
      </c>
      <c r="D551" s="54">
        <v>3.16</v>
      </c>
      <c r="E551" s="54" t="s">
        <v>16</v>
      </c>
      <c r="F551" s="54">
        <v>0.30380000000000001</v>
      </c>
    </row>
    <row r="552" spans="1:6" x14ac:dyDescent="0.35">
      <c r="A552" s="54" t="s">
        <v>977</v>
      </c>
      <c r="B552" s="54" t="s">
        <v>545</v>
      </c>
      <c r="C552" s="54" t="s">
        <v>978</v>
      </c>
      <c r="D552" s="54">
        <v>5.55</v>
      </c>
      <c r="E552" s="54" t="s">
        <v>16</v>
      </c>
      <c r="F552" s="54">
        <v>0.38540000000000002</v>
      </c>
    </row>
    <row r="553" spans="1:6" x14ac:dyDescent="0.35">
      <c r="A553" s="54" t="s">
        <v>979</v>
      </c>
      <c r="B553" s="54" t="s">
        <v>980</v>
      </c>
      <c r="C553" s="54" t="s">
        <v>134</v>
      </c>
      <c r="D553" s="54">
        <v>60.99</v>
      </c>
      <c r="E553" s="54" t="s">
        <v>16</v>
      </c>
      <c r="F553" s="54">
        <v>0.50819999999999999</v>
      </c>
    </row>
    <row r="554" spans="1:6" x14ac:dyDescent="0.35">
      <c r="A554" s="54" t="s">
        <v>981</v>
      </c>
      <c r="B554" s="54" t="s">
        <v>982</v>
      </c>
      <c r="C554" s="54" t="s">
        <v>983</v>
      </c>
      <c r="D554" s="54">
        <v>2.4500000000000002</v>
      </c>
      <c r="E554" s="54" t="s">
        <v>16</v>
      </c>
      <c r="F554" s="54">
        <v>0.20419999999999999</v>
      </c>
    </row>
    <row r="555" spans="1:6" x14ac:dyDescent="0.35">
      <c r="A555" s="54" t="s">
        <v>984</v>
      </c>
      <c r="B555" s="54" t="s">
        <v>545</v>
      </c>
      <c r="C555" s="54" t="s">
        <v>121</v>
      </c>
      <c r="D555" s="54">
        <v>3</v>
      </c>
      <c r="E555" s="54" t="s">
        <v>16</v>
      </c>
      <c r="F555" s="54">
        <v>0.25</v>
      </c>
    </row>
    <row r="556" spans="1:6" x14ac:dyDescent="0.35">
      <c r="A556" s="54" t="s">
        <v>985</v>
      </c>
      <c r="B556" s="54" t="s">
        <v>982</v>
      </c>
      <c r="C556" s="54" t="s">
        <v>986</v>
      </c>
      <c r="D556" s="54">
        <v>28.27</v>
      </c>
      <c r="E556" s="54" t="s">
        <v>9</v>
      </c>
      <c r="F556" s="54">
        <v>0.70669999999999999</v>
      </c>
    </row>
    <row r="557" spans="1:6" x14ac:dyDescent="0.35">
      <c r="A557" s="54" t="s">
        <v>987</v>
      </c>
      <c r="B557" s="54" t="s">
        <v>988</v>
      </c>
      <c r="C557" s="54" t="s">
        <v>989</v>
      </c>
      <c r="D557" s="54">
        <v>55.17</v>
      </c>
      <c r="E557" s="54" t="s">
        <v>9</v>
      </c>
      <c r="F557" s="54">
        <v>1.7241</v>
      </c>
    </row>
    <row r="558" spans="1:6" x14ac:dyDescent="0.35">
      <c r="A558" s="54" t="s">
        <v>990</v>
      </c>
      <c r="B558" s="54" t="s">
        <v>972</v>
      </c>
      <c r="C558" s="54" t="s">
        <v>991</v>
      </c>
      <c r="D558" s="54">
        <v>6.71</v>
      </c>
      <c r="E558" s="54" t="s">
        <v>16</v>
      </c>
      <c r="F558" s="54">
        <v>0.53769999999999996</v>
      </c>
    </row>
    <row r="559" spans="1:6" x14ac:dyDescent="0.35">
      <c r="A559" s="54" t="s">
        <v>992</v>
      </c>
      <c r="B559" s="54" t="s">
        <v>982</v>
      </c>
      <c r="C559" s="54" t="s">
        <v>993</v>
      </c>
      <c r="D559" s="54">
        <v>72.88</v>
      </c>
      <c r="E559" s="54" t="s">
        <v>16</v>
      </c>
      <c r="F559" s="54">
        <v>0.55620000000000003</v>
      </c>
    </row>
    <row r="560" spans="1:6" x14ac:dyDescent="0.35">
      <c r="A560" s="54" t="s">
        <v>994</v>
      </c>
      <c r="B560" s="54" t="s">
        <v>972</v>
      </c>
      <c r="C560" s="54" t="s">
        <v>995</v>
      </c>
      <c r="D560" s="54">
        <v>3.52</v>
      </c>
      <c r="E560" s="54" t="s">
        <v>16</v>
      </c>
      <c r="F560" s="54">
        <v>0.33850000000000002</v>
      </c>
    </row>
    <row r="561" spans="1:6" x14ac:dyDescent="0.35">
      <c r="A561" s="54" t="s">
        <v>996</v>
      </c>
      <c r="B561" s="54" t="s">
        <v>982</v>
      </c>
      <c r="C561" s="54" t="s">
        <v>134</v>
      </c>
      <c r="D561" s="54">
        <v>88.46</v>
      </c>
      <c r="E561" s="54" t="s">
        <v>16</v>
      </c>
      <c r="F561" s="54">
        <v>0.73719999999999997</v>
      </c>
    </row>
    <row r="562" spans="1:6" x14ac:dyDescent="0.35">
      <c r="A562" s="54" t="s">
        <v>997</v>
      </c>
      <c r="B562" s="54" t="s">
        <v>998</v>
      </c>
      <c r="C562" s="54" t="s">
        <v>93</v>
      </c>
      <c r="D562" s="54">
        <v>36.71</v>
      </c>
      <c r="E562" s="54" t="s">
        <v>9</v>
      </c>
      <c r="F562" s="54">
        <v>1.2229000000000001</v>
      </c>
    </row>
    <row r="563" spans="1:6" x14ac:dyDescent="0.35">
      <c r="A563" s="54" t="s">
        <v>999</v>
      </c>
      <c r="B563" s="54" t="s">
        <v>152</v>
      </c>
      <c r="C563" s="54" t="s">
        <v>152</v>
      </c>
      <c r="D563" s="54">
        <v>5.19</v>
      </c>
      <c r="E563" s="54" t="s">
        <v>16</v>
      </c>
      <c r="F563" s="54">
        <v>0.32440000000000002</v>
      </c>
    </row>
    <row r="564" spans="1:6" x14ac:dyDescent="0.35">
      <c r="A564" s="54" t="s">
        <v>1000</v>
      </c>
      <c r="B564" s="54" t="s">
        <v>946</v>
      </c>
      <c r="C564" s="54" t="s">
        <v>1001</v>
      </c>
      <c r="D564" s="54">
        <v>5.5</v>
      </c>
      <c r="E564" s="54" t="s">
        <v>16</v>
      </c>
      <c r="F564" s="54">
        <v>0.66110000000000002</v>
      </c>
    </row>
    <row r="565" spans="1:6" x14ac:dyDescent="0.35">
      <c r="A565" s="54" t="s">
        <v>1002</v>
      </c>
      <c r="B565" s="54" t="s">
        <v>1003</v>
      </c>
      <c r="C565" s="54" t="s">
        <v>1004</v>
      </c>
      <c r="D565" s="54">
        <v>1.74</v>
      </c>
      <c r="E565" s="54" t="s">
        <v>16</v>
      </c>
      <c r="F565" s="54">
        <v>0.1208</v>
      </c>
    </row>
    <row r="566" spans="1:6" x14ac:dyDescent="0.35">
      <c r="A566" s="54" t="s">
        <v>1005</v>
      </c>
      <c r="B566" s="54" t="s">
        <v>1006</v>
      </c>
      <c r="C566" s="54" t="s">
        <v>1007</v>
      </c>
      <c r="D566" s="54">
        <v>2.1800000000000002</v>
      </c>
      <c r="E566" s="54" t="s">
        <v>16</v>
      </c>
      <c r="F566" s="54">
        <v>0.15140000000000001</v>
      </c>
    </row>
    <row r="567" spans="1:6" x14ac:dyDescent="0.35">
      <c r="A567" s="54" t="s">
        <v>1008</v>
      </c>
      <c r="B567" s="54" t="s">
        <v>79</v>
      </c>
      <c r="C567" s="54" t="s">
        <v>1009</v>
      </c>
      <c r="D567" s="54">
        <v>4.1900000000000004</v>
      </c>
      <c r="E567" s="54" t="s">
        <v>16</v>
      </c>
      <c r="F567" s="54">
        <v>0.29099999999999998</v>
      </c>
    </row>
    <row r="568" spans="1:6" x14ac:dyDescent="0.35">
      <c r="A568" s="54" t="s">
        <v>1010</v>
      </c>
      <c r="B568" s="54" t="s">
        <v>79</v>
      </c>
      <c r="C568" s="54" t="s">
        <v>1011</v>
      </c>
      <c r="D568" s="54">
        <v>6.47</v>
      </c>
      <c r="E568" s="54" t="s">
        <v>16</v>
      </c>
      <c r="F568" s="54">
        <v>0.44929999999999998</v>
      </c>
    </row>
    <row r="569" spans="1:6" x14ac:dyDescent="0.35">
      <c r="A569" s="54" t="s">
        <v>1012</v>
      </c>
      <c r="B569" s="54" t="s">
        <v>1003</v>
      </c>
      <c r="C569" s="54" t="s">
        <v>93</v>
      </c>
      <c r="D569" s="54">
        <v>23.6</v>
      </c>
      <c r="E569" s="54" t="s">
        <v>16</v>
      </c>
      <c r="F569" s="54">
        <v>0.16389999999999999</v>
      </c>
    </row>
    <row r="570" spans="1:6" x14ac:dyDescent="0.35">
      <c r="A570" s="54" t="s">
        <v>1013</v>
      </c>
      <c r="B570" s="54" t="s">
        <v>1003</v>
      </c>
      <c r="C570" s="54" t="s">
        <v>93</v>
      </c>
      <c r="D570" s="54">
        <v>23.6</v>
      </c>
      <c r="E570" s="54" t="s">
        <v>16</v>
      </c>
      <c r="F570" s="54">
        <v>0.16389999999999999</v>
      </c>
    </row>
    <row r="571" spans="1:6" x14ac:dyDescent="0.35">
      <c r="A571" s="54" t="s">
        <v>1014</v>
      </c>
      <c r="B571" s="54" t="s">
        <v>545</v>
      </c>
      <c r="C571" s="54" t="s">
        <v>93</v>
      </c>
      <c r="D571" s="54">
        <v>71.59</v>
      </c>
      <c r="E571" s="54" t="s">
        <v>16</v>
      </c>
      <c r="F571" s="54">
        <v>0.59660000000000002</v>
      </c>
    </row>
    <row r="572" spans="1:6" x14ac:dyDescent="0.35">
      <c r="A572" s="54" t="s">
        <v>1015</v>
      </c>
      <c r="B572" s="54" t="s">
        <v>1016</v>
      </c>
      <c r="C572" s="54" t="s">
        <v>1009</v>
      </c>
      <c r="D572" s="54">
        <v>7.69</v>
      </c>
      <c r="E572" s="54" t="s">
        <v>16</v>
      </c>
      <c r="F572" s="54">
        <v>0.64080000000000004</v>
      </c>
    </row>
    <row r="573" spans="1:6" x14ac:dyDescent="0.35">
      <c r="A573" s="54" t="s">
        <v>1017</v>
      </c>
      <c r="B573" s="54" t="s">
        <v>1003</v>
      </c>
      <c r="C573" s="54" t="s">
        <v>121</v>
      </c>
      <c r="D573" s="54">
        <v>6</v>
      </c>
      <c r="E573" s="54" t="s">
        <v>16</v>
      </c>
      <c r="F573" s="54">
        <v>0.53569999999999995</v>
      </c>
    </row>
    <row r="574" spans="1:6" x14ac:dyDescent="0.35">
      <c r="A574" s="54" t="s">
        <v>1018</v>
      </c>
      <c r="B574" s="54" t="s">
        <v>79</v>
      </c>
      <c r="C574" s="54" t="s">
        <v>134</v>
      </c>
      <c r="D574" s="54">
        <v>25.34</v>
      </c>
      <c r="E574" s="54" t="s">
        <v>16</v>
      </c>
      <c r="F574" s="54">
        <v>0.17599999999999999</v>
      </c>
    </row>
    <row r="575" spans="1:6" x14ac:dyDescent="0.35">
      <c r="A575" s="54" t="s">
        <v>1019</v>
      </c>
      <c r="B575" s="54" t="s">
        <v>79</v>
      </c>
      <c r="C575" s="54" t="s">
        <v>1020</v>
      </c>
      <c r="D575" s="54">
        <v>2.86</v>
      </c>
      <c r="E575" s="54" t="s">
        <v>16</v>
      </c>
      <c r="F575" s="54">
        <v>0.1986</v>
      </c>
    </row>
    <row r="576" spans="1:6" x14ac:dyDescent="0.35">
      <c r="A576" s="54" t="s">
        <v>1021</v>
      </c>
      <c r="B576" s="54" t="s">
        <v>152</v>
      </c>
      <c r="C576" s="54" t="s">
        <v>1022</v>
      </c>
      <c r="D576" s="54">
        <v>1.81</v>
      </c>
      <c r="E576" s="54" t="s">
        <v>16</v>
      </c>
      <c r="F576" s="54">
        <v>0.1331</v>
      </c>
    </row>
    <row r="577" spans="1:6" x14ac:dyDescent="0.35">
      <c r="A577" s="54" t="s">
        <v>1023</v>
      </c>
      <c r="B577" s="54" t="s">
        <v>1024</v>
      </c>
      <c r="C577" s="54" t="s">
        <v>1025</v>
      </c>
      <c r="D577" s="54">
        <v>4.34</v>
      </c>
      <c r="E577" s="54" t="s">
        <v>16</v>
      </c>
      <c r="F577" s="54">
        <v>0.29170000000000001</v>
      </c>
    </row>
    <row r="578" spans="1:6" x14ac:dyDescent="0.35">
      <c r="A578" s="54" t="s">
        <v>1026</v>
      </c>
      <c r="B578" s="54" t="s">
        <v>972</v>
      </c>
      <c r="C578" s="54" t="s">
        <v>1027</v>
      </c>
      <c r="D578" s="54">
        <v>1.37</v>
      </c>
      <c r="E578" s="54" t="s">
        <v>16</v>
      </c>
      <c r="F578" s="54">
        <v>0.1007</v>
      </c>
    </row>
    <row r="579" spans="1:6" x14ac:dyDescent="0.35">
      <c r="A579" s="54" t="s">
        <v>1028</v>
      </c>
      <c r="B579" s="54" t="s">
        <v>1003</v>
      </c>
      <c r="C579" s="54" t="s">
        <v>134</v>
      </c>
      <c r="D579" s="54">
        <v>21.95</v>
      </c>
      <c r="E579" s="54" t="s">
        <v>16</v>
      </c>
      <c r="F579" s="54">
        <v>0.20169999999999999</v>
      </c>
    </row>
    <row r="580" spans="1:6" x14ac:dyDescent="0.35">
      <c r="A580" s="54" t="s">
        <v>1029</v>
      </c>
      <c r="B580" s="54" t="s">
        <v>1030</v>
      </c>
      <c r="C580" s="54" t="s">
        <v>1031</v>
      </c>
      <c r="D580" s="54">
        <v>1.63</v>
      </c>
      <c r="E580" s="54" t="s">
        <v>16</v>
      </c>
      <c r="F580" s="54">
        <v>0.1072</v>
      </c>
    </row>
    <row r="581" spans="1:6" x14ac:dyDescent="0.35">
      <c r="A581" s="54" t="s">
        <v>1032</v>
      </c>
      <c r="B581" s="54" t="s">
        <v>1033</v>
      </c>
      <c r="C581" s="54" t="s">
        <v>1031</v>
      </c>
      <c r="D581" s="54">
        <v>1.74</v>
      </c>
      <c r="E581" s="54" t="s">
        <v>16</v>
      </c>
      <c r="F581" s="54">
        <v>0.1145</v>
      </c>
    </row>
    <row r="582" spans="1:6" x14ac:dyDescent="0.35">
      <c r="A582" s="54" t="s">
        <v>1034</v>
      </c>
      <c r="B582" s="54" t="s">
        <v>972</v>
      </c>
      <c r="C582" s="54" t="s">
        <v>1035</v>
      </c>
      <c r="D582" s="54">
        <v>1.7</v>
      </c>
      <c r="E582" s="54" t="s">
        <v>16</v>
      </c>
      <c r="F582" s="54">
        <v>0.1118</v>
      </c>
    </row>
    <row r="583" spans="1:6" x14ac:dyDescent="0.35">
      <c r="A583" s="54" t="s">
        <v>1036</v>
      </c>
      <c r="B583" s="54" t="s">
        <v>1030</v>
      </c>
      <c r="C583" s="54" t="s">
        <v>1037</v>
      </c>
      <c r="D583" s="54">
        <v>1.35</v>
      </c>
      <c r="E583" s="54" t="s">
        <v>16</v>
      </c>
      <c r="F583" s="54">
        <v>0.1004</v>
      </c>
    </row>
    <row r="584" spans="1:6" x14ac:dyDescent="0.35">
      <c r="A584" s="54" t="s">
        <v>1038</v>
      </c>
      <c r="B584" s="54" t="s">
        <v>972</v>
      </c>
      <c r="C584" s="54" t="s">
        <v>1039</v>
      </c>
      <c r="D584" s="54">
        <v>2.37</v>
      </c>
      <c r="E584" s="54" t="s">
        <v>16</v>
      </c>
      <c r="F584" s="54">
        <v>0.15590000000000001</v>
      </c>
    </row>
    <row r="585" spans="1:6" x14ac:dyDescent="0.35">
      <c r="A585" s="54" t="s">
        <v>1040</v>
      </c>
      <c r="B585" s="54" t="s">
        <v>152</v>
      </c>
      <c r="C585" s="54" t="s">
        <v>152</v>
      </c>
      <c r="D585" s="54">
        <v>8.08</v>
      </c>
      <c r="E585" s="54" t="s">
        <v>16</v>
      </c>
      <c r="F585" s="54">
        <v>0.70140000000000002</v>
      </c>
    </row>
    <row r="586" spans="1:6" x14ac:dyDescent="0.35">
      <c r="A586" s="54" t="s">
        <v>1041</v>
      </c>
      <c r="B586" s="54" t="s">
        <v>79</v>
      </c>
      <c r="C586" s="54" t="s">
        <v>145</v>
      </c>
      <c r="D586" s="54">
        <v>3.72</v>
      </c>
      <c r="E586" s="54" t="s">
        <v>16</v>
      </c>
      <c r="F586" s="54">
        <v>0.25829999999999997</v>
      </c>
    </row>
    <row r="587" spans="1:6" x14ac:dyDescent="0.35">
      <c r="A587" s="54" t="s">
        <v>1042</v>
      </c>
      <c r="B587" s="54" t="s">
        <v>1043</v>
      </c>
      <c r="C587" s="54" t="s">
        <v>1044</v>
      </c>
      <c r="D587" s="54">
        <v>36.159999999999997</v>
      </c>
      <c r="E587" s="54" t="s">
        <v>16</v>
      </c>
      <c r="F587" s="54">
        <v>0.2283</v>
      </c>
    </row>
    <row r="588" spans="1:6" x14ac:dyDescent="0.35">
      <c r="A588" s="54" t="s">
        <v>1045</v>
      </c>
      <c r="B588" s="54" t="s">
        <v>1046</v>
      </c>
      <c r="C588" s="54" t="s">
        <v>93</v>
      </c>
      <c r="D588" s="54">
        <v>25.46</v>
      </c>
      <c r="E588" s="54" t="s">
        <v>9</v>
      </c>
      <c r="F588" s="54">
        <v>0.63649999999999995</v>
      </c>
    </row>
    <row r="589" spans="1:6" x14ac:dyDescent="0.35">
      <c r="A589" s="54" t="s">
        <v>1047</v>
      </c>
      <c r="B589" s="54" t="s">
        <v>79</v>
      </c>
      <c r="C589" s="54" t="s">
        <v>93</v>
      </c>
      <c r="D589" s="54">
        <v>26.06</v>
      </c>
      <c r="E589" s="54" t="s">
        <v>9</v>
      </c>
      <c r="F589" s="54">
        <v>0.65149999999999997</v>
      </c>
    </row>
    <row r="590" spans="1:6" x14ac:dyDescent="0.35">
      <c r="A590" s="54" t="s">
        <v>1048</v>
      </c>
      <c r="B590" s="54" t="s">
        <v>1043</v>
      </c>
      <c r="C590" s="54" t="s">
        <v>1044</v>
      </c>
      <c r="D590" s="54">
        <v>27.58</v>
      </c>
      <c r="E590" s="54" t="s">
        <v>16</v>
      </c>
      <c r="F590" s="54">
        <v>0.1741</v>
      </c>
    </row>
    <row r="591" spans="1:6" x14ac:dyDescent="0.35">
      <c r="A591" s="54" t="s">
        <v>1049</v>
      </c>
      <c r="B591" s="54" t="s">
        <v>1050</v>
      </c>
      <c r="C591" s="54" t="s">
        <v>93</v>
      </c>
      <c r="D591" s="54">
        <v>31.78</v>
      </c>
      <c r="E591" s="54" t="s">
        <v>16</v>
      </c>
      <c r="F591" s="54">
        <v>0.2452</v>
      </c>
    </row>
    <row r="592" spans="1:6" x14ac:dyDescent="0.35">
      <c r="A592" s="54" t="s">
        <v>1051</v>
      </c>
      <c r="B592" s="54" t="s">
        <v>1052</v>
      </c>
      <c r="C592" s="54" t="s">
        <v>134</v>
      </c>
      <c r="D592" s="54">
        <v>18.899999999999999</v>
      </c>
      <c r="E592" s="54" t="s">
        <v>9</v>
      </c>
      <c r="F592" s="54">
        <v>0.1772</v>
      </c>
    </row>
    <row r="593" spans="1:6" x14ac:dyDescent="0.35">
      <c r="A593" s="54" t="s">
        <v>1053</v>
      </c>
      <c r="B593" s="54" t="s">
        <v>1003</v>
      </c>
      <c r="C593" s="54" t="s">
        <v>1054</v>
      </c>
      <c r="D593" s="54">
        <v>27.33</v>
      </c>
      <c r="E593" s="54" t="s">
        <v>9</v>
      </c>
      <c r="F593" s="54">
        <v>0.28470000000000001</v>
      </c>
    </row>
    <row r="594" spans="1:6" x14ac:dyDescent="0.35">
      <c r="A594" s="54" t="s">
        <v>1055</v>
      </c>
      <c r="B594" s="54" t="s">
        <v>163</v>
      </c>
      <c r="C594" s="54" t="s">
        <v>1056</v>
      </c>
      <c r="D594" s="54">
        <v>2.85</v>
      </c>
      <c r="E594" s="54" t="s">
        <v>16</v>
      </c>
      <c r="F594" s="54">
        <v>0.18</v>
      </c>
    </row>
    <row r="595" spans="1:6" x14ac:dyDescent="0.35">
      <c r="A595" s="54" t="s">
        <v>1057</v>
      </c>
      <c r="B595" s="54" t="s">
        <v>1058</v>
      </c>
      <c r="C595" s="54" t="s">
        <v>1059</v>
      </c>
      <c r="D595" s="54">
        <v>37.4</v>
      </c>
      <c r="E595" s="54" t="s">
        <v>9</v>
      </c>
      <c r="F595" s="54">
        <v>1.1687000000000001</v>
      </c>
    </row>
    <row r="596" spans="1:6" x14ac:dyDescent="0.35">
      <c r="A596" s="54" t="s">
        <v>1060</v>
      </c>
      <c r="B596" s="54" t="s">
        <v>1061</v>
      </c>
      <c r="C596" s="54" t="s">
        <v>152</v>
      </c>
      <c r="D596" s="54">
        <v>5.15</v>
      </c>
      <c r="E596" s="54" t="s">
        <v>9</v>
      </c>
      <c r="F596" s="54">
        <v>1.9313</v>
      </c>
    </row>
    <row r="597" spans="1:6" x14ac:dyDescent="0.35">
      <c r="A597" s="54" t="s">
        <v>1062</v>
      </c>
      <c r="B597" s="54" t="s">
        <v>1063</v>
      </c>
      <c r="C597" s="54" t="s">
        <v>1064</v>
      </c>
      <c r="D597" s="54">
        <v>31.98</v>
      </c>
      <c r="E597" s="54" t="s">
        <v>9</v>
      </c>
      <c r="F597" s="54">
        <v>0.79949999999999999</v>
      </c>
    </row>
    <row r="598" spans="1:6" x14ac:dyDescent="0.35">
      <c r="A598" s="54" t="s">
        <v>1065</v>
      </c>
      <c r="B598" s="54" t="s">
        <v>1066</v>
      </c>
      <c r="C598" s="54" t="s">
        <v>76</v>
      </c>
      <c r="D598" s="54">
        <v>67.849999999999994</v>
      </c>
      <c r="E598" s="54" t="s">
        <v>9</v>
      </c>
      <c r="F598" s="54">
        <v>1.6961999999999999</v>
      </c>
    </row>
    <row r="599" spans="1:6" x14ac:dyDescent="0.35">
      <c r="A599" s="54" t="s">
        <v>1067</v>
      </c>
      <c r="B599" s="54" t="s">
        <v>1003</v>
      </c>
      <c r="C599" s="54" t="s">
        <v>1068</v>
      </c>
      <c r="D599" s="54">
        <v>58.17</v>
      </c>
      <c r="E599" s="54" t="s">
        <v>16</v>
      </c>
      <c r="F599" s="54">
        <v>0.1045</v>
      </c>
    </row>
    <row r="600" spans="1:6" x14ac:dyDescent="0.35">
      <c r="A600" s="54" t="s">
        <v>1069</v>
      </c>
      <c r="B600" s="54" t="s">
        <v>1003</v>
      </c>
      <c r="C600" s="54" t="s">
        <v>14</v>
      </c>
      <c r="D600" s="54">
        <v>32.39</v>
      </c>
      <c r="E600" s="54" t="s">
        <v>9</v>
      </c>
      <c r="F600" s="54">
        <v>0.67479999999999996</v>
      </c>
    </row>
    <row r="601" spans="1:6" x14ac:dyDescent="0.35">
      <c r="A601" s="54" t="s">
        <v>1070</v>
      </c>
      <c r="B601" s="54" t="s">
        <v>1024</v>
      </c>
      <c r="C601" s="54" t="s">
        <v>134</v>
      </c>
      <c r="D601" s="54">
        <v>27.98</v>
      </c>
      <c r="E601" s="54" t="s">
        <v>16</v>
      </c>
      <c r="F601" s="54">
        <v>0.1749</v>
      </c>
    </row>
    <row r="602" spans="1:6" x14ac:dyDescent="0.35">
      <c r="A602" s="54" t="s">
        <v>1071</v>
      </c>
      <c r="B602" s="54" t="s">
        <v>1066</v>
      </c>
      <c r="C602" s="54" t="s">
        <v>1072</v>
      </c>
      <c r="D602" s="54">
        <v>65.25</v>
      </c>
      <c r="E602" s="54" t="s">
        <v>9</v>
      </c>
      <c r="F602" s="54">
        <v>1.0874999999999999</v>
      </c>
    </row>
    <row r="603" spans="1:6" x14ac:dyDescent="0.35">
      <c r="A603" s="54" t="s">
        <v>1073</v>
      </c>
      <c r="B603" s="54" t="s">
        <v>1003</v>
      </c>
      <c r="C603" s="54" t="s">
        <v>1068</v>
      </c>
      <c r="D603" s="54">
        <v>34</v>
      </c>
      <c r="E603" s="54" t="s">
        <v>16</v>
      </c>
      <c r="F603" s="54">
        <v>7.0800000000000002E-2</v>
      </c>
    </row>
    <row r="604" spans="1:6" x14ac:dyDescent="0.35">
      <c r="A604" s="54" t="s">
        <v>1074</v>
      </c>
      <c r="B604" s="54" t="s">
        <v>1075</v>
      </c>
      <c r="C604" s="54" t="s">
        <v>134</v>
      </c>
      <c r="D604" s="54">
        <v>9</v>
      </c>
      <c r="E604" s="54" t="s">
        <v>16</v>
      </c>
      <c r="F604" s="54">
        <v>7.9200000000000007E-2</v>
      </c>
    </row>
    <row r="605" spans="1:6" x14ac:dyDescent="0.35">
      <c r="A605" s="54" t="s">
        <v>1076</v>
      </c>
      <c r="B605" s="54" t="s">
        <v>1003</v>
      </c>
      <c r="C605" s="54" t="s">
        <v>1068</v>
      </c>
      <c r="D605" s="54">
        <v>63.47</v>
      </c>
      <c r="E605" s="54" t="s">
        <v>16</v>
      </c>
      <c r="F605" s="54">
        <v>0.14169999999999999</v>
      </c>
    </row>
    <row r="606" spans="1:6" x14ac:dyDescent="0.35">
      <c r="A606" s="54" t="s">
        <v>1077</v>
      </c>
      <c r="B606" s="54" t="s">
        <v>1003</v>
      </c>
      <c r="C606" s="54" t="s">
        <v>1078</v>
      </c>
      <c r="D606" s="54">
        <v>1.42</v>
      </c>
      <c r="E606" s="54" t="s">
        <v>16</v>
      </c>
      <c r="F606" s="54">
        <v>9.9699999999999997E-2</v>
      </c>
    </row>
    <row r="607" spans="1:6" x14ac:dyDescent="0.35">
      <c r="A607" s="54" t="s">
        <v>1079</v>
      </c>
      <c r="B607" s="54" t="s">
        <v>1080</v>
      </c>
      <c r="C607" s="54" t="s">
        <v>1081</v>
      </c>
      <c r="D607" s="54">
        <v>28.98</v>
      </c>
      <c r="E607" s="54" t="s">
        <v>9</v>
      </c>
      <c r="F607" s="54">
        <v>0.40250000000000002</v>
      </c>
    </row>
    <row r="608" spans="1:6" x14ac:dyDescent="0.35">
      <c r="A608" s="54" t="s">
        <v>1082</v>
      </c>
      <c r="B608" s="54" t="s">
        <v>152</v>
      </c>
      <c r="C608" s="54" t="s">
        <v>1083</v>
      </c>
      <c r="D608" s="54">
        <v>35.4</v>
      </c>
      <c r="E608" s="54" t="s">
        <v>16</v>
      </c>
      <c r="F608" s="54">
        <v>0.14369999999999999</v>
      </c>
    </row>
    <row r="609" spans="1:6" x14ac:dyDescent="0.35">
      <c r="A609" s="54" t="s">
        <v>1084</v>
      </c>
      <c r="B609" s="54" t="s">
        <v>1085</v>
      </c>
      <c r="C609" s="54" t="s">
        <v>1086</v>
      </c>
      <c r="D609" s="54">
        <v>2.5099999999999998</v>
      </c>
      <c r="E609" s="54" t="s">
        <v>16</v>
      </c>
      <c r="F609" s="54">
        <v>0.17430000000000001</v>
      </c>
    </row>
    <row r="610" spans="1:6" x14ac:dyDescent="0.35">
      <c r="A610" s="54" t="s">
        <v>1087</v>
      </c>
      <c r="B610" s="54" t="s">
        <v>545</v>
      </c>
      <c r="C610" s="54" t="s">
        <v>14</v>
      </c>
      <c r="D610" s="54">
        <v>59.28</v>
      </c>
      <c r="E610" s="54" t="s">
        <v>9</v>
      </c>
      <c r="F610" s="54">
        <v>1.976</v>
      </c>
    </row>
    <row r="611" spans="1:6" x14ac:dyDescent="0.35">
      <c r="A611" s="54" t="s">
        <v>1088</v>
      </c>
      <c r="B611" s="54" t="s">
        <v>1089</v>
      </c>
      <c r="C611" s="54" t="s">
        <v>1090</v>
      </c>
      <c r="D611" s="54">
        <v>40.79</v>
      </c>
      <c r="E611" s="54" t="s">
        <v>16</v>
      </c>
      <c r="F611" s="54">
        <v>0.2833</v>
      </c>
    </row>
    <row r="612" spans="1:6" x14ac:dyDescent="0.35">
      <c r="A612" s="54" t="s">
        <v>1091</v>
      </c>
      <c r="B612" s="54" t="s">
        <v>1092</v>
      </c>
      <c r="C612" s="54" t="s">
        <v>76</v>
      </c>
      <c r="D612" s="54">
        <v>88.32</v>
      </c>
      <c r="E612" s="54" t="s">
        <v>16</v>
      </c>
      <c r="F612" s="54">
        <v>0.30669999999999997</v>
      </c>
    </row>
    <row r="613" spans="1:6" x14ac:dyDescent="0.35">
      <c r="A613" s="54" t="s">
        <v>1093</v>
      </c>
      <c r="B613" s="54" t="s">
        <v>485</v>
      </c>
      <c r="C613" s="54" t="s">
        <v>134</v>
      </c>
      <c r="D613" s="54">
        <v>53.13</v>
      </c>
      <c r="E613" s="54" t="s">
        <v>9</v>
      </c>
      <c r="F613" s="54">
        <v>0.66410000000000002</v>
      </c>
    </row>
    <row r="614" spans="1:6" x14ac:dyDescent="0.35">
      <c r="A614" s="54" t="s">
        <v>1094</v>
      </c>
      <c r="B614" s="54" t="s">
        <v>1095</v>
      </c>
      <c r="C614" s="54" t="s">
        <v>93</v>
      </c>
      <c r="D614" s="54">
        <v>50.82</v>
      </c>
      <c r="E614" s="54" t="s">
        <v>9</v>
      </c>
      <c r="F614" s="54">
        <v>1.5881000000000001</v>
      </c>
    </row>
    <row r="615" spans="1:6" x14ac:dyDescent="0.35">
      <c r="A615" s="54" t="s">
        <v>1096</v>
      </c>
      <c r="B615" s="54" t="s">
        <v>152</v>
      </c>
      <c r="C615" s="54" t="s">
        <v>152</v>
      </c>
      <c r="D615" s="54">
        <v>7.99</v>
      </c>
      <c r="E615" s="54" t="s">
        <v>16</v>
      </c>
      <c r="F615" s="54">
        <v>0.66579999999999995</v>
      </c>
    </row>
    <row r="616" spans="1:6" x14ac:dyDescent="0.35">
      <c r="A616" s="54" t="s">
        <v>1097</v>
      </c>
      <c r="B616" s="54" t="s">
        <v>946</v>
      </c>
      <c r="C616" s="54" t="s">
        <v>152</v>
      </c>
      <c r="D616" s="54">
        <v>10.99</v>
      </c>
      <c r="E616" s="54" t="s">
        <v>16</v>
      </c>
      <c r="F616" s="54">
        <v>0.91579999999999995</v>
      </c>
    </row>
    <row r="617" spans="1:6" x14ac:dyDescent="0.35">
      <c r="A617" s="54" t="s">
        <v>1098</v>
      </c>
      <c r="B617" s="54" t="s">
        <v>485</v>
      </c>
      <c r="C617" s="54" t="s">
        <v>93</v>
      </c>
      <c r="D617" s="54">
        <v>82.39</v>
      </c>
      <c r="E617" s="54" t="s">
        <v>9</v>
      </c>
      <c r="F617" s="54">
        <v>2.0598000000000001</v>
      </c>
    </row>
    <row r="618" spans="1:6" x14ac:dyDescent="0.35">
      <c r="A618" s="54" t="s">
        <v>1099</v>
      </c>
      <c r="B618" s="54" t="s">
        <v>485</v>
      </c>
      <c r="C618" s="54" t="s">
        <v>1090</v>
      </c>
      <c r="D618" s="54">
        <v>20.89</v>
      </c>
      <c r="E618" s="54" t="s">
        <v>16</v>
      </c>
      <c r="F618" s="54">
        <v>0.87039999999999995</v>
      </c>
    </row>
    <row r="619" spans="1:6" x14ac:dyDescent="0.35">
      <c r="A619" s="54" t="s">
        <v>1100</v>
      </c>
      <c r="B619" s="54" t="s">
        <v>152</v>
      </c>
      <c r="C619" s="54" t="s">
        <v>1101</v>
      </c>
      <c r="D619" s="54">
        <v>15.99</v>
      </c>
      <c r="E619" s="54" t="s">
        <v>16</v>
      </c>
      <c r="F619" s="54">
        <v>0.78380000000000005</v>
      </c>
    </row>
    <row r="620" spans="1:6" x14ac:dyDescent="0.35">
      <c r="A620" s="54" t="s">
        <v>1102</v>
      </c>
      <c r="B620" s="54" t="s">
        <v>1103</v>
      </c>
      <c r="C620" s="54" t="s">
        <v>93</v>
      </c>
      <c r="D620" s="54">
        <v>34.96</v>
      </c>
      <c r="E620" s="54" t="s">
        <v>9</v>
      </c>
      <c r="F620" s="54">
        <v>0.54630000000000001</v>
      </c>
    </row>
    <row r="621" spans="1:6" x14ac:dyDescent="0.35">
      <c r="A621" s="54" t="s">
        <v>1104</v>
      </c>
      <c r="B621" s="54" t="s">
        <v>946</v>
      </c>
      <c r="C621" s="54" t="s">
        <v>152</v>
      </c>
      <c r="D621" s="54">
        <v>7.49</v>
      </c>
      <c r="E621" s="54" t="s">
        <v>16</v>
      </c>
      <c r="F621" s="54">
        <v>0.46810000000000002</v>
      </c>
    </row>
    <row r="622" spans="1:6" x14ac:dyDescent="0.35">
      <c r="A622" s="54" t="s">
        <v>1105</v>
      </c>
      <c r="B622" s="54" t="s">
        <v>485</v>
      </c>
      <c r="C622" s="54" t="s">
        <v>93</v>
      </c>
      <c r="D622" s="54">
        <v>61.89</v>
      </c>
      <c r="E622" s="54" t="s">
        <v>9</v>
      </c>
      <c r="F622" s="54">
        <v>1.5472999999999999</v>
      </c>
    </row>
    <row r="623" spans="1:6" x14ac:dyDescent="0.35">
      <c r="A623" s="54" t="s">
        <v>1106</v>
      </c>
      <c r="B623" s="54" t="s">
        <v>1103</v>
      </c>
      <c r="C623" s="54" t="s">
        <v>96</v>
      </c>
      <c r="D623" s="54">
        <v>70.94</v>
      </c>
      <c r="E623" s="54" t="s">
        <v>16</v>
      </c>
      <c r="F623" s="54">
        <v>0.5474</v>
      </c>
    </row>
    <row r="624" spans="1:6" x14ac:dyDescent="0.35">
      <c r="A624" s="54" t="s">
        <v>1107</v>
      </c>
      <c r="B624" s="54" t="s">
        <v>485</v>
      </c>
      <c r="C624" s="54" t="s">
        <v>1108</v>
      </c>
      <c r="D624" s="54">
        <v>65.02</v>
      </c>
      <c r="E624" s="54" t="s">
        <v>16</v>
      </c>
      <c r="F624" s="54">
        <v>0.50170000000000003</v>
      </c>
    </row>
    <row r="625" spans="1:6" x14ac:dyDescent="0.35">
      <c r="A625" s="54" t="s">
        <v>1109</v>
      </c>
      <c r="B625" s="54" t="s">
        <v>485</v>
      </c>
      <c r="C625" s="54" t="s">
        <v>1108</v>
      </c>
      <c r="D625" s="54">
        <v>79.39</v>
      </c>
      <c r="E625" s="54" t="s">
        <v>16</v>
      </c>
      <c r="F625" s="54">
        <v>0.61260000000000003</v>
      </c>
    </row>
    <row r="626" spans="1:6" x14ac:dyDescent="0.35">
      <c r="A626" s="54" t="s">
        <v>1110</v>
      </c>
      <c r="B626" s="54" t="s">
        <v>485</v>
      </c>
      <c r="C626" s="54" t="s">
        <v>1108</v>
      </c>
      <c r="D626" s="54">
        <v>55.84</v>
      </c>
      <c r="E626" s="54" t="s">
        <v>16</v>
      </c>
      <c r="F626" s="54">
        <v>0.43090000000000001</v>
      </c>
    </row>
    <row r="627" spans="1:6" x14ac:dyDescent="0.35">
      <c r="A627" s="54" t="s">
        <v>1111</v>
      </c>
      <c r="B627" s="54" t="s">
        <v>485</v>
      </c>
      <c r="C627" s="54" t="s">
        <v>1108</v>
      </c>
      <c r="D627" s="54">
        <v>50.47</v>
      </c>
      <c r="E627" s="54" t="s">
        <v>16</v>
      </c>
      <c r="F627" s="54">
        <v>0.38940000000000002</v>
      </c>
    </row>
    <row r="628" spans="1:6" x14ac:dyDescent="0.35">
      <c r="A628" s="54" t="s">
        <v>1112</v>
      </c>
      <c r="B628" s="54" t="s">
        <v>948</v>
      </c>
      <c r="C628" s="54" t="s">
        <v>152</v>
      </c>
      <c r="D628" s="54">
        <v>2.99</v>
      </c>
      <c r="E628" s="54" t="s">
        <v>16</v>
      </c>
      <c r="F628" s="54">
        <v>0.21240000000000001</v>
      </c>
    </row>
    <row r="629" spans="1:6" x14ac:dyDescent="0.35">
      <c r="A629" s="54" t="s">
        <v>1113</v>
      </c>
      <c r="B629" s="54" t="s">
        <v>1114</v>
      </c>
      <c r="C629" s="54" t="s">
        <v>93</v>
      </c>
      <c r="D629" s="54">
        <v>39.380000000000003</v>
      </c>
      <c r="E629" s="54" t="s">
        <v>9</v>
      </c>
      <c r="F629" s="54">
        <v>1.4767999999999999</v>
      </c>
    </row>
    <row r="630" spans="1:6" x14ac:dyDescent="0.35">
      <c r="A630" s="54" t="s">
        <v>1115</v>
      </c>
      <c r="B630" s="54" t="s">
        <v>946</v>
      </c>
      <c r="C630" s="54"/>
      <c r="D630" s="54">
        <v>8.99</v>
      </c>
      <c r="E630" s="54" t="s">
        <v>16</v>
      </c>
      <c r="F630" s="54">
        <v>0.95230000000000004</v>
      </c>
    </row>
    <row r="631" spans="1:6" x14ac:dyDescent="0.35">
      <c r="A631" s="54" t="s">
        <v>1116</v>
      </c>
      <c r="B631" s="54" t="s">
        <v>152</v>
      </c>
      <c r="C631" s="54" t="s">
        <v>1117</v>
      </c>
      <c r="D631" s="54">
        <v>15.99</v>
      </c>
      <c r="E631" s="54" t="s">
        <v>16</v>
      </c>
      <c r="F631" s="54">
        <v>1.3325</v>
      </c>
    </row>
    <row r="632" spans="1:6" x14ac:dyDescent="0.35">
      <c r="A632" s="54" t="s">
        <v>1118</v>
      </c>
      <c r="B632" s="54" t="s">
        <v>946</v>
      </c>
      <c r="C632" s="54"/>
      <c r="D632" s="54">
        <v>7.99</v>
      </c>
      <c r="E632" s="54" t="s">
        <v>16</v>
      </c>
      <c r="F632" s="54">
        <v>0.55489999999999995</v>
      </c>
    </row>
    <row r="633" spans="1:6" x14ac:dyDescent="0.35">
      <c r="A633" s="54" t="s">
        <v>1119</v>
      </c>
      <c r="B633" s="54" t="s">
        <v>545</v>
      </c>
      <c r="C633" s="54" t="s">
        <v>93</v>
      </c>
      <c r="D633" s="54">
        <v>60.69</v>
      </c>
      <c r="E633" s="54" t="s">
        <v>9</v>
      </c>
      <c r="F633" s="54">
        <v>1.5172000000000001</v>
      </c>
    </row>
    <row r="634" spans="1:6" x14ac:dyDescent="0.35">
      <c r="A634" s="54" t="s">
        <v>1120</v>
      </c>
      <c r="B634" s="54" t="s">
        <v>946</v>
      </c>
      <c r="C634" s="54" t="s">
        <v>1121</v>
      </c>
      <c r="D634" s="54">
        <v>7.99</v>
      </c>
      <c r="E634" s="54" t="s">
        <v>16</v>
      </c>
      <c r="F634" s="54">
        <v>0.55489999999999995</v>
      </c>
    </row>
    <row r="635" spans="1:6" x14ac:dyDescent="0.35">
      <c r="A635" s="54" t="s">
        <v>1122</v>
      </c>
      <c r="B635" s="54" t="s">
        <v>1123</v>
      </c>
      <c r="C635" s="54" t="s">
        <v>1124</v>
      </c>
      <c r="D635" s="54">
        <v>54.18</v>
      </c>
      <c r="E635" s="54" t="s">
        <v>16</v>
      </c>
      <c r="F635" s="54">
        <v>0.21</v>
      </c>
    </row>
    <row r="636" spans="1:6" x14ac:dyDescent="0.35">
      <c r="A636" s="54" t="s">
        <v>1125</v>
      </c>
      <c r="B636" s="54" t="s">
        <v>485</v>
      </c>
      <c r="C636" s="54" t="s">
        <v>93</v>
      </c>
      <c r="D636" s="54">
        <v>66.64</v>
      </c>
      <c r="E636" s="54" t="s">
        <v>9</v>
      </c>
      <c r="F636" s="54">
        <v>1.6659999999999999</v>
      </c>
    </row>
    <row r="637" spans="1:6" x14ac:dyDescent="0.35">
      <c r="A637" s="54" t="s">
        <v>1126</v>
      </c>
      <c r="B637" s="54" t="s">
        <v>946</v>
      </c>
      <c r="C637" s="54" t="s">
        <v>152</v>
      </c>
      <c r="D637" s="54">
        <v>15.99</v>
      </c>
      <c r="E637" s="54" t="s">
        <v>16</v>
      </c>
      <c r="F637" s="54">
        <v>0.99939999999999996</v>
      </c>
    </row>
    <row r="638" spans="1:6" x14ac:dyDescent="0.35">
      <c r="A638" s="54" t="s">
        <v>1127</v>
      </c>
      <c r="B638" s="54" t="s">
        <v>1128</v>
      </c>
      <c r="C638" s="54"/>
      <c r="D638" s="54">
        <v>4.99</v>
      </c>
      <c r="E638" s="54" t="s">
        <v>16</v>
      </c>
      <c r="F638" s="54">
        <v>0.31190000000000001</v>
      </c>
    </row>
    <row r="639" spans="1:6" x14ac:dyDescent="0.35">
      <c r="A639" s="54" t="s">
        <v>1129</v>
      </c>
      <c r="B639" s="54" t="s">
        <v>980</v>
      </c>
      <c r="C639" s="54" t="s">
        <v>1130</v>
      </c>
      <c r="D639" s="54">
        <v>4.05</v>
      </c>
      <c r="E639" s="54" t="s">
        <v>16</v>
      </c>
      <c r="F639" s="54">
        <v>2.53E-2</v>
      </c>
    </row>
    <row r="640" spans="1:6" x14ac:dyDescent="0.35">
      <c r="A640" s="54" t="s">
        <v>1131</v>
      </c>
      <c r="B640" s="54" t="s">
        <v>946</v>
      </c>
      <c r="C640" s="54" t="s">
        <v>1132</v>
      </c>
      <c r="D640" s="54">
        <v>0.99</v>
      </c>
      <c r="E640" s="54" t="s">
        <v>16</v>
      </c>
      <c r="F640" s="54">
        <v>6.1899999999999997E-2</v>
      </c>
    </row>
    <row r="641" spans="1:6" x14ac:dyDescent="0.35">
      <c r="A641" s="54" t="s">
        <v>1133</v>
      </c>
      <c r="B641" s="54" t="s">
        <v>946</v>
      </c>
      <c r="C641" s="54" t="s">
        <v>152</v>
      </c>
      <c r="D641" s="54">
        <v>1.79</v>
      </c>
      <c r="E641" s="54" t="s">
        <v>16</v>
      </c>
      <c r="F641" s="54">
        <v>0.1119</v>
      </c>
    </row>
    <row r="642" spans="1:6" x14ac:dyDescent="0.35">
      <c r="A642" s="54" t="s">
        <v>1134</v>
      </c>
      <c r="B642" s="54" t="s">
        <v>1135</v>
      </c>
      <c r="C642" s="54" t="s">
        <v>728</v>
      </c>
      <c r="D642" s="54">
        <v>0.9</v>
      </c>
      <c r="E642" s="54" t="s">
        <v>16</v>
      </c>
      <c r="F642" s="54">
        <v>1.9E-3</v>
      </c>
    </row>
    <row r="643" spans="1:6" x14ac:dyDescent="0.35">
      <c r="A643" s="54" t="s">
        <v>1136</v>
      </c>
      <c r="B643" s="54" t="s">
        <v>1003</v>
      </c>
      <c r="C643" s="54" t="s">
        <v>728</v>
      </c>
      <c r="D643" s="54">
        <v>31.35</v>
      </c>
      <c r="E643" s="54" t="s">
        <v>16</v>
      </c>
      <c r="F643" s="54">
        <v>6.5299999999999997E-2</v>
      </c>
    </row>
    <row r="644" spans="1:6" x14ac:dyDescent="0.35">
      <c r="A644" s="54" t="s">
        <v>1137</v>
      </c>
      <c r="B644" s="54" t="s">
        <v>1138</v>
      </c>
      <c r="C644" s="54" t="s">
        <v>1139</v>
      </c>
      <c r="D644" s="54">
        <v>2.71</v>
      </c>
      <c r="E644" s="54" t="s">
        <v>16</v>
      </c>
      <c r="F644" s="54">
        <v>5.5999999999999999E-3</v>
      </c>
    </row>
    <row r="645" spans="1:6" x14ac:dyDescent="0.35">
      <c r="A645" s="54" t="s">
        <v>1140</v>
      </c>
      <c r="B645" s="54" t="s">
        <v>152</v>
      </c>
      <c r="C645" s="54" t="s">
        <v>152</v>
      </c>
      <c r="D645" s="54">
        <v>4.5</v>
      </c>
      <c r="E645" s="54" t="s">
        <v>16</v>
      </c>
      <c r="F645" s="54">
        <v>0.28120000000000001</v>
      </c>
    </row>
    <row r="647" spans="1:6" x14ac:dyDescent="0.35">
      <c r="A647" s="54" t="s">
        <v>1141</v>
      </c>
      <c r="B647" s="54" t="s">
        <v>163</v>
      </c>
      <c r="C647" s="54" t="s">
        <v>1142</v>
      </c>
      <c r="D647" s="54">
        <v>56.88</v>
      </c>
      <c r="E647" s="54" t="s">
        <v>16</v>
      </c>
      <c r="F647" s="54">
        <v>0.57709999999999995</v>
      </c>
    </row>
    <row r="648" spans="1:6" x14ac:dyDescent="0.35">
      <c r="A648" s="54" t="s">
        <v>1143</v>
      </c>
      <c r="B648" s="54"/>
      <c r="C648" s="54" t="s">
        <v>1144</v>
      </c>
      <c r="D648" s="54">
        <v>23.85</v>
      </c>
      <c r="E648" s="54" t="s">
        <v>9</v>
      </c>
      <c r="F648" s="54">
        <v>0.67759999999999998</v>
      </c>
    </row>
    <row r="649" spans="1:6" x14ac:dyDescent="0.35">
      <c r="A649" s="54" t="s">
        <v>1145</v>
      </c>
      <c r="B649" s="54" t="s">
        <v>545</v>
      </c>
      <c r="C649" s="54" t="s">
        <v>1144</v>
      </c>
      <c r="D649" s="54">
        <v>45.36</v>
      </c>
      <c r="E649" s="54" t="s">
        <v>9</v>
      </c>
      <c r="F649" s="54">
        <v>1.2886</v>
      </c>
    </row>
    <row r="650" spans="1:6" x14ac:dyDescent="0.35">
      <c r="A650" s="54" t="s">
        <v>1146</v>
      </c>
      <c r="B650" s="54"/>
      <c r="C650" s="54" t="s">
        <v>1147</v>
      </c>
      <c r="D650" s="54">
        <v>7.58</v>
      </c>
      <c r="E650" s="54"/>
      <c r="F650" s="54">
        <v>0.21529999999999999</v>
      </c>
    </row>
    <row r="651" spans="1:6" x14ac:dyDescent="0.35">
      <c r="A651" s="54" t="s">
        <v>1148</v>
      </c>
      <c r="B651" s="54" t="s">
        <v>545</v>
      </c>
      <c r="C651" s="54" t="s">
        <v>1149</v>
      </c>
      <c r="D651" s="54">
        <v>50.38</v>
      </c>
      <c r="E651" s="54" t="s">
        <v>9</v>
      </c>
      <c r="F651" s="54">
        <v>1.6659999999999999</v>
      </c>
    </row>
    <row r="652" spans="1:6" x14ac:dyDescent="0.35">
      <c r="A652" s="54" t="s">
        <v>1150</v>
      </c>
      <c r="B652" s="54" t="s">
        <v>545</v>
      </c>
      <c r="C652" s="54" t="s">
        <v>1151</v>
      </c>
      <c r="D652" s="54">
        <v>26.32</v>
      </c>
      <c r="E652" s="54"/>
      <c r="F652" s="54">
        <v>6.2300000000000001E-2</v>
      </c>
    </row>
    <row r="653" spans="1:6" x14ac:dyDescent="0.35">
      <c r="A653" s="54" t="s">
        <v>1152</v>
      </c>
      <c r="B653" s="54"/>
      <c r="C653" s="54" t="s">
        <v>182</v>
      </c>
      <c r="D653" s="54">
        <v>18.43</v>
      </c>
      <c r="E653" s="54"/>
      <c r="F653" s="54">
        <v>5.0599999999999999E-2</v>
      </c>
    </row>
    <row r="654" spans="1:6" x14ac:dyDescent="0.35">
      <c r="A654" s="54" t="s">
        <v>1153</v>
      </c>
      <c r="B654" s="54" t="s">
        <v>1154</v>
      </c>
      <c r="C654" s="54" t="s">
        <v>1155</v>
      </c>
      <c r="D654" s="54">
        <v>28.07</v>
      </c>
      <c r="E654" s="54" t="s">
        <v>16</v>
      </c>
      <c r="F654" s="54">
        <v>0.41920000000000002</v>
      </c>
    </row>
    <row r="655" spans="1:6" x14ac:dyDescent="0.35">
      <c r="A655" s="54" t="s">
        <v>1156</v>
      </c>
      <c r="B655" s="54" t="s">
        <v>1154</v>
      </c>
      <c r="C655" s="54" t="s">
        <v>1155</v>
      </c>
      <c r="D655" s="54">
        <v>35.29</v>
      </c>
      <c r="E655" s="54" t="s">
        <v>16</v>
      </c>
      <c r="F655" s="54">
        <v>0.53280000000000005</v>
      </c>
    </row>
    <row r="656" spans="1:6" x14ac:dyDescent="0.35">
      <c r="A656" s="54" t="s">
        <v>1157</v>
      </c>
      <c r="B656" s="54" t="s">
        <v>163</v>
      </c>
      <c r="C656" s="54" t="s">
        <v>1158</v>
      </c>
      <c r="D656" s="54">
        <v>28.62</v>
      </c>
      <c r="E656" s="54" t="s">
        <v>16</v>
      </c>
      <c r="F656" s="54">
        <v>0.43630000000000002</v>
      </c>
    </row>
    <row r="657" spans="1:6" x14ac:dyDescent="0.35">
      <c r="A657" s="54" t="s">
        <v>1159</v>
      </c>
      <c r="B657" s="54" t="s">
        <v>1160</v>
      </c>
      <c r="C657" s="54" t="s">
        <v>1161</v>
      </c>
      <c r="D657" s="54">
        <v>20.86</v>
      </c>
      <c r="E657" s="54" t="s">
        <v>16</v>
      </c>
      <c r="F657" s="54">
        <v>0.1144</v>
      </c>
    </row>
    <row r="658" spans="1:6" x14ac:dyDescent="0.35">
      <c r="A658" s="54" t="s">
        <v>1162</v>
      </c>
      <c r="B658" s="54" t="s">
        <v>163</v>
      </c>
      <c r="C658" s="54" t="s">
        <v>1163</v>
      </c>
      <c r="D658" s="54">
        <v>30.63</v>
      </c>
      <c r="E658" s="54" t="s">
        <v>16</v>
      </c>
      <c r="F658" s="54">
        <v>0.31909999999999999</v>
      </c>
    </row>
    <row r="659" spans="1:6" x14ac:dyDescent="0.35">
      <c r="A659" s="54" t="s">
        <v>1164</v>
      </c>
      <c r="B659" s="54" t="s">
        <v>163</v>
      </c>
      <c r="C659" s="54" t="s">
        <v>471</v>
      </c>
      <c r="D659" s="54">
        <v>36.590000000000003</v>
      </c>
      <c r="E659" s="54" t="s">
        <v>16</v>
      </c>
      <c r="F659" s="54">
        <v>9.1499999999999998E-2</v>
      </c>
    </row>
    <row r="660" spans="1:6" x14ac:dyDescent="0.35">
      <c r="A660" s="54" t="s">
        <v>1165</v>
      </c>
      <c r="B660" s="54" t="s">
        <v>1160</v>
      </c>
      <c r="C660" s="54" t="s">
        <v>76</v>
      </c>
      <c r="D660" s="54">
        <v>16.64</v>
      </c>
      <c r="E660" s="54" t="s">
        <v>16</v>
      </c>
      <c r="F660" s="54">
        <v>5.1999999999999998E-2</v>
      </c>
    </row>
    <row r="661" spans="1:6" x14ac:dyDescent="0.35">
      <c r="A661" s="54" t="s">
        <v>1166</v>
      </c>
      <c r="B661" s="54"/>
      <c r="C661" s="54" t="s">
        <v>543</v>
      </c>
      <c r="D661" s="54">
        <v>11.1</v>
      </c>
      <c r="E661" s="54" t="s">
        <v>16</v>
      </c>
      <c r="F661" s="54">
        <v>0.17560000000000001</v>
      </c>
    </row>
    <row r="662" spans="1:6" x14ac:dyDescent="0.35">
      <c r="A662" s="54" t="s">
        <v>1167</v>
      </c>
      <c r="B662" s="54" t="s">
        <v>1168</v>
      </c>
      <c r="C662" s="54" t="s">
        <v>76</v>
      </c>
      <c r="D662" s="54">
        <v>18.03</v>
      </c>
      <c r="E662" s="54" t="s">
        <v>16</v>
      </c>
      <c r="F662" s="54">
        <v>5.6300000000000003E-2</v>
      </c>
    </row>
    <row r="663" spans="1:6" x14ac:dyDescent="0.35">
      <c r="A663" s="54" t="s">
        <v>1169</v>
      </c>
      <c r="B663" s="54" t="s">
        <v>545</v>
      </c>
      <c r="C663" s="54" t="s">
        <v>182</v>
      </c>
      <c r="D663" s="54">
        <v>16.3</v>
      </c>
      <c r="E663" s="54" t="s">
        <v>16</v>
      </c>
      <c r="F663" s="54">
        <v>4.9700000000000001E-2</v>
      </c>
    </row>
    <row r="664" spans="1:6" x14ac:dyDescent="0.35">
      <c r="A664" s="54" t="s">
        <v>1170</v>
      </c>
      <c r="B664" s="54" t="s">
        <v>545</v>
      </c>
      <c r="C664" s="54" t="s">
        <v>76</v>
      </c>
      <c r="D664" s="54">
        <v>17.420000000000002</v>
      </c>
      <c r="E664" s="54" t="s">
        <v>16</v>
      </c>
      <c r="F664" s="54">
        <v>5.4399999999999997E-2</v>
      </c>
    </row>
    <row r="665" spans="1:6" x14ac:dyDescent="0.35">
      <c r="A665" s="54" t="s">
        <v>1171</v>
      </c>
      <c r="B665" s="54" t="s">
        <v>545</v>
      </c>
      <c r="C665" s="54" t="s">
        <v>1155</v>
      </c>
      <c r="D665" s="54">
        <v>34.450000000000003</v>
      </c>
      <c r="E665" s="54" t="s">
        <v>16</v>
      </c>
      <c r="F665" s="54">
        <v>0.1401</v>
      </c>
    </row>
    <row r="666" spans="1:6" x14ac:dyDescent="0.35">
      <c r="A666" s="54" t="s">
        <v>1172</v>
      </c>
      <c r="B666" s="54" t="s">
        <v>1160</v>
      </c>
      <c r="C666" s="54" t="s">
        <v>341</v>
      </c>
      <c r="D666" s="54">
        <v>103.02</v>
      </c>
      <c r="E666" s="54" t="s">
        <v>9</v>
      </c>
      <c r="F666" s="54">
        <v>0.318</v>
      </c>
    </row>
    <row r="667" spans="1:6" x14ac:dyDescent="0.35">
      <c r="A667" s="54" t="s">
        <v>1173</v>
      </c>
      <c r="B667" s="54"/>
      <c r="C667" s="54" t="s">
        <v>1174</v>
      </c>
      <c r="D667" s="54">
        <v>18.89</v>
      </c>
      <c r="E667" s="54" t="s">
        <v>16</v>
      </c>
      <c r="F667" s="54">
        <v>4.9700000000000001E-2</v>
      </c>
    </row>
    <row r="668" spans="1:6" x14ac:dyDescent="0.35">
      <c r="A668" s="54" t="s">
        <v>1175</v>
      </c>
      <c r="B668" s="54"/>
      <c r="C668" s="54" t="s">
        <v>1163</v>
      </c>
      <c r="D668" s="54">
        <v>33.49</v>
      </c>
      <c r="E668" s="54" t="s">
        <v>16</v>
      </c>
      <c r="F668" s="54">
        <v>0.1148</v>
      </c>
    </row>
    <row r="669" spans="1:6" x14ac:dyDescent="0.35">
      <c r="A669" s="54" t="s">
        <v>1176</v>
      </c>
      <c r="B669" s="54" t="s">
        <v>430</v>
      </c>
      <c r="C669" s="54" t="s">
        <v>76</v>
      </c>
      <c r="D669" s="54">
        <v>15.07</v>
      </c>
      <c r="E669" s="54" t="s">
        <v>16</v>
      </c>
      <c r="F669" s="54">
        <v>0.2165</v>
      </c>
    </row>
    <row r="670" spans="1:6" x14ac:dyDescent="0.35">
      <c r="A670" s="54" t="s">
        <v>1177</v>
      </c>
      <c r="B670" s="54" t="s">
        <v>545</v>
      </c>
      <c r="C670" s="54" t="s">
        <v>1178</v>
      </c>
      <c r="D670" s="54">
        <v>39.159999999999997</v>
      </c>
      <c r="E670" s="54" t="s">
        <v>16</v>
      </c>
      <c r="F670" s="54">
        <v>0.1416</v>
      </c>
    </row>
    <row r="671" spans="1:6" x14ac:dyDescent="0.35">
      <c r="A671" s="54" t="s">
        <v>1179</v>
      </c>
      <c r="B671" s="54" t="s">
        <v>545</v>
      </c>
      <c r="C671" s="54" t="s">
        <v>1180</v>
      </c>
      <c r="D671" s="54">
        <v>7.02</v>
      </c>
      <c r="E671" s="54" t="s">
        <v>16</v>
      </c>
      <c r="F671" s="54">
        <v>0.2581</v>
      </c>
    </row>
    <row r="672" spans="1:6" x14ac:dyDescent="0.35">
      <c r="A672" s="54" t="s">
        <v>1181</v>
      </c>
      <c r="B672" s="54"/>
      <c r="C672" s="54" t="s">
        <v>399</v>
      </c>
      <c r="D672" s="54">
        <v>14.34</v>
      </c>
      <c r="E672" s="54" t="s">
        <v>16</v>
      </c>
      <c r="F672" s="54">
        <v>1.6004</v>
      </c>
    </row>
    <row r="673" spans="1:6" x14ac:dyDescent="0.35">
      <c r="A673" s="54" t="s">
        <v>1182</v>
      </c>
      <c r="B673" s="54"/>
      <c r="C673" s="54" t="s">
        <v>865</v>
      </c>
      <c r="D673" s="54">
        <v>1.01</v>
      </c>
      <c r="E673" s="54" t="s">
        <v>16</v>
      </c>
      <c r="F673" s="54">
        <v>1.0631999999999999</v>
      </c>
    </row>
    <row r="674" spans="1:6" x14ac:dyDescent="0.35">
      <c r="A674" s="54" t="s">
        <v>1183</v>
      </c>
      <c r="B674" s="54" t="s">
        <v>1160</v>
      </c>
      <c r="C674" s="54" t="s">
        <v>1184</v>
      </c>
      <c r="D674" s="54">
        <v>13.45</v>
      </c>
      <c r="E674" s="54" t="s">
        <v>16</v>
      </c>
      <c r="F674" s="54">
        <v>0.21890000000000001</v>
      </c>
    </row>
    <row r="675" spans="1:6" x14ac:dyDescent="0.35">
      <c r="A675" s="54" t="s">
        <v>1185</v>
      </c>
      <c r="B675" s="54"/>
      <c r="C675" s="54" t="s">
        <v>1186</v>
      </c>
      <c r="D675" s="54">
        <v>7.95</v>
      </c>
      <c r="E675" s="54" t="s">
        <v>16</v>
      </c>
      <c r="F675" s="54">
        <v>4.5170000000000003</v>
      </c>
    </row>
    <row r="676" spans="1:6" x14ac:dyDescent="0.35">
      <c r="A676" s="54" t="s">
        <v>1187</v>
      </c>
      <c r="B676" s="54"/>
      <c r="C676" s="54" t="s">
        <v>1155</v>
      </c>
      <c r="D676" s="54">
        <v>26.7</v>
      </c>
      <c r="E676" s="54" t="s">
        <v>16</v>
      </c>
      <c r="F676" s="54">
        <v>0.1522</v>
      </c>
    </row>
    <row r="677" spans="1:6" x14ac:dyDescent="0.35">
      <c r="A677" s="54" t="s">
        <v>1188</v>
      </c>
      <c r="B677" s="54"/>
      <c r="C677" s="54"/>
      <c r="D677" s="54"/>
      <c r="E677" s="54" t="s">
        <v>16</v>
      </c>
      <c r="F677" s="54">
        <v>0.15</v>
      </c>
    </row>
    <row r="678" spans="1:6" x14ac:dyDescent="0.35">
      <c r="A678" s="54" t="s">
        <v>1189</v>
      </c>
      <c r="B678" s="54"/>
      <c r="C678" s="54" t="s">
        <v>399</v>
      </c>
      <c r="D678" s="54">
        <v>11.45</v>
      </c>
      <c r="E678" s="54" t="s">
        <v>16</v>
      </c>
      <c r="F678" s="54">
        <v>1.7039</v>
      </c>
    </row>
    <row r="679" spans="1:6" x14ac:dyDescent="0.35">
      <c r="A679" s="54" t="s">
        <v>1190</v>
      </c>
      <c r="B679" s="54"/>
      <c r="C679" s="54" t="s">
        <v>1186</v>
      </c>
      <c r="D679" s="54">
        <v>7.77</v>
      </c>
      <c r="E679" s="54" t="s">
        <v>16</v>
      </c>
      <c r="F679" s="54">
        <v>2.9885000000000002</v>
      </c>
    </row>
    <row r="680" spans="1:6" x14ac:dyDescent="0.35">
      <c r="A680" s="54" t="s">
        <v>1191</v>
      </c>
      <c r="B680" s="54"/>
      <c r="C680" s="54" t="s">
        <v>1192</v>
      </c>
      <c r="D680" s="54">
        <v>5.47</v>
      </c>
      <c r="E680" s="54" t="s">
        <v>16</v>
      </c>
      <c r="F680" s="54">
        <v>0.22789999999999999</v>
      </c>
    </row>
    <row r="681" spans="1:6" x14ac:dyDescent="0.35">
      <c r="A681" s="54" t="s">
        <v>1193</v>
      </c>
      <c r="B681" s="54"/>
      <c r="C681" s="54" t="s">
        <v>399</v>
      </c>
      <c r="D681" s="54">
        <v>9.8000000000000007</v>
      </c>
      <c r="E681" s="54" t="s">
        <v>16</v>
      </c>
      <c r="F681" s="54">
        <v>0.76559999999999995</v>
      </c>
    </row>
    <row r="682" spans="1:6" x14ac:dyDescent="0.35">
      <c r="A682" s="54" t="s">
        <v>1194</v>
      </c>
      <c r="B682" s="54"/>
      <c r="C682" s="54" t="s">
        <v>1186</v>
      </c>
      <c r="D682" s="54">
        <v>6.65</v>
      </c>
      <c r="E682" s="54" t="s">
        <v>16</v>
      </c>
      <c r="F682" s="54">
        <v>2.7707999999999999</v>
      </c>
    </row>
    <row r="683" spans="1:6" x14ac:dyDescent="0.35">
      <c r="A683" s="54" t="s">
        <v>1195</v>
      </c>
      <c r="B683" s="54" t="s">
        <v>1196</v>
      </c>
      <c r="C683" s="54" t="s">
        <v>543</v>
      </c>
      <c r="D683" s="54">
        <v>13.15</v>
      </c>
      <c r="E683" s="54" t="s">
        <v>16</v>
      </c>
      <c r="F683" s="54">
        <v>0.1847</v>
      </c>
    </row>
    <row r="684" spans="1:6" x14ac:dyDescent="0.35">
      <c r="A684" s="54" t="s">
        <v>1197</v>
      </c>
      <c r="B684" s="54"/>
      <c r="C684" s="54" t="s">
        <v>1186</v>
      </c>
      <c r="D684" s="54">
        <v>7.56</v>
      </c>
      <c r="E684" s="54" t="s">
        <v>16</v>
      </c>
      <c r="F684" s="54">
        <v>2.3624999999999998</v>
      </c>
    </row>
    <row r="685" spans="1:6" x14ac:dyDescent="0.35">
      <c r="A685" s="54" t="s">
        <v>1198</v>
      </c>
      <c r="B685" s="54"/>
      <c r="C685" s="54" t="s">
        <v>1186</v>
      </c>
      <c r="D685" s="54">
        <v>6.65</v>
      </c>
      <c r="E685" s="54" t="s">
        <v>16</v>
      </c>
      <c r="F685" s="54">
        <v>2.5577000000000001</v>
      </c>
    </row>
    <row r="686" spans="1:6" x14ac:dyDescent="0.35">
      <c r="A686" s="54" t="s">
        <v>1199</v>
      </c>
      <c r="B686" s="54" t="s">
        <v>1160</v>
      </c>
      <c r="C686" s="54" t="s">
        <v>96</v>
      </c>
      <c r="D686" s="54">
        <v>17.41</v>
      </c>
      <c r="E686" s="54" t="s">
        <v>16</v>
      </c>
      <c r="F686" s="54">
        <v>0.128</v>
      </c>
    </row>
    <row r="687" spans="1:6" x14ac:dyDescent="0.35">
      <c r="A687" s="54" t="s">
        <v>1200</v>
      </c>
      <c r="B687" s="54"/>
      <c r="C687" s="54"/>
      <c r="D687" s="54"/>
      <c r="E687" s="54" t="s">
        <v>16</v>
      </c>
      <c r="F687" s="54">
        <v>0.05</v>
      </c>
    </row>
    <row r="688" spans="1:6" x14ac:dyDescent="0.35">
      <c r="A688" s="54" t="s">
        <v>1201</v>
      </c>
      <c r="B688" s="54" t="s">
        <v>1202</v>
      </c>
      <c r="C688" s="54" t="s">
        <v>543</v>
      </c>
      <c r="D688" s="54">
        <v>7.55</v>
      </c>
      <c r="E688" s="54" t="s">
        <v>16</v>
      </c>
      <c r="F688" s="54">
        <v>0.10489999999999999</v>
      </c>
    </row>
    <row r="689" spans="1:6" x14ac:dyDescent="0.35">
      <c r="A689" s="54" t="s">
        <v>1203</v>
      </c>
      <c r="B689" s="54" t="s">
        <v>1204</v>
      </c>
      <c r="C689" s="54" t="s">
        <v>98</v>
      </c>
      <c r="D689" s="54">
        <v>13.45</v>
      </c>
      <c r="E689" s="54" t="s">
        <v>16</v>
      </c>
      <c r="F689" s="54">
        <v>0.21229999999999999</v>
      </c>
    </row>
    <row r="690" spans="1:6" x14ac:dyDescent="0.35">
      <c r="A690" s="54" t="s">
        <v>1205</v>
      </c>
      <c r="B690" s="54" t="s">
        <v>1160</v>
      </c>
      <c r="C690" s="54" t="s">
        <v>1206</v>
      </c>
      <c r="D690" s="54">
        <v>19.59</v>
      </c>
      <c r="E690" s="54" t="s">
        <v>9</v>
      </c>
      <c r="F690" s="54">
        <v>9.4600000000000004E-2</v>
      </c>
    </row>
    <row r="691" spans="1:6" x14ac:dyDescent="0.35">
      <c r="A691" s="54" t="s">
        <v>1207</v>
      </c>
      <c r="B691" s="54" t="s">
        <v>545</v>
      </c>
      <c r="C691" s="54" t="s">
        <v>1208</v>
      </c>
      <c r="D691" s="54">
        <v>47.21</v>
      </c>
      <c r="E691" s="54" t="s">
        <v>1209</v>
      </c>
      <c r="F691" s="54">
        <v>0.15870000000000001</v>
      </c>
    </row>
    <row r="692" spans="1:6" x14ac:dyDescent="0.35">
      <c r="A692" s="54" t="s">
        <v>1210</v>
      </c>
      <c r="B692" s="54" t="s">
        <v>1160</v>
      </c>
      <c r="C692" s="54" t="s">
        <v>341</v>
      </c>
      <c r="D692" s="54">
        <v>22.95</v>
      </c>
      <c r="E692" s="54" t="s">
        <v>1209</v>
      </c>
      <c r="F692" s="54">
        <v>0.15179999999999999</v>
      </c>
    </row>
    <row r="693" spans="1:6" x14ac:dyDescent="0.35">
      <c r="A693" s="54" t="s">
        <v>1211</v>
      </c>
      <c r="B693" s="54" t="s">
        <v>1160</v>
      </c>
      <c r="C693" s="54" t="s">
        <v>1161</v>
      </c>
      <c r="D693" s="54">
        <v>24.88</v>
      </c>
      <c r="E693" s="54" t="s">
        <v>16</v>
      </c>
      <c r="F693" s="54">
        <v>0.13220000000000001</v>
      </c>
    </row>
    <row r="694" spans="1:6" x14ac:dyDescent="0.35">
      <c r="A694" s="54" t="s">
        <v>1212</v>
      </c>
      <c r="B694" s="54" t="s">
        <v>545</v>
      </c>
      <c r="C694" s="54" t="s">
        <v>543</v>
      </c>
      <c r="D694" s="54">
        <v>9.44</v>
      </c>
      <c r="E694" s="54" t="s">
        <v>16</v>
      </c>
      <c r="F694" s="54">
        <v>0.13109999999999999</v>
      </c>
    </row>
    <row r="695" spans="1:6" x14ac:dyDescent="0.35">
      <c r="A695" s="54" t="s">
        <v>1213</v>
      </c>
      <c r="B695" s="54"/>
      <c r="C695" s="54" t="s">
        <v>1206</v>
      </c>
      <c r="D695" s="54">
        <v>24.2</v>
      </c>
      <c r="E695" s="54" t="s">
        <v>16</v>
      </c>
      <c r="F695" s="54">
        <v>4.3099999999999999E-2</v>
      </c>
    </row>
    <row r="696" spans="1:6" x14ac:dyDescent="0.35">
      <c r="A696" s="54" t="s">
        <v>1214</v>
      </c>
      <c r="B696" s="54"/>
      <c r="C696" s="54" t="s">
        <v>1206</v>
      </c>
      <c r="D696" s="54">
        <v>36.450000000000003</v>
      </c>
      <c r="E696" s="54" t="s">
        <v>16</v>
      </c>
      <c r="F696" s="54">
        <v>5.8099999999999999E-2</v>
      </c>
    </row>
    <row r="697" spans="1:6" x14ac:dyDescent="0.35">
      <c r="A697" s="54" t="s">
        <v>1215</v>
      </c>
      <c r="B697" s="54" t="s">
        <v>1160</v>
      </c>
      <c r="C697" s="54" t="s">
        <v>1216</v>
      </c>
      <c r="D697" s="54">
        <v>13.3</v>
      </c>
      <c r="E697" s="54" t="s">
        <v>16</v>
      </c>
      <c r="F697" s="54">
        <v>6.3799999999999996E-2</v>
      </c>
    </row>
    <row r="698" spans="1:6" x14ac:dyDescent="0.35">
      <c r="A698" s="54" t="s">
        <v>1217</v>
      </c>
      <c r="B698" s="54" t="s">
        <v>545</v>
      </c>
      <c r="C698" s="54" t="s">
        <v>93</v>
      </c>
      <c r="D698" s="54">
        <v>14.4</v>
      </c>
      <c r="E698" s="54" t="s">
        <v>16</v>
      </c>
      <c r="F698" s="54">
        <v>0.18</v>
      </c>
    </row>
    <row r="699" spans="1:6" x14ac:dyDescent="0.35">
      <c r="A699" s="54" t="s">
        <v>1218</v>
      </c>
      <c r="B699" s="54" t="s">
        <v>1219</v>
      </c>
      <c r="C699" s="54" t="s">
        <v>93</v>
      </c>
      <c r="D699" s="54">
        <v>15.9</v>
      </c>
      <c r="E699" s="54" t="s">
        <v>16</v>
      </c>
      <c r="F699" s="54">
        <v>0.1004</v>
      </c>
    </row>
    <row r="700" spans="1:6" x14ac:dyDescent="0.35">
      <c r="A700" s="54" t="s">
        <v>1220</v>
      </c>
      <c r="B700" s="54" t="s">
        <v>1160</v>
      </c>
      <c r="C700" s="54" t="s">
        <v>543</v>
      </c>
      <c r="D700" s="54">
        <v>20.3</v>
      </c>
      <c r="E700" s="54" t="s">
        <v>16</v>
      </c>
      <c r="F700" s="54">
        <v>0.2671</v>
      </c>
    </row>
    <row r="701" spans="1:6" x14ac:dyDescent="0.35">
      <c r="A701" s="54" t="s">
        <v>1221</v>
      </c>
      <c r="B701" s="54" t="s">
        <v>430</v>
      </c>
      <c r="C701" s="54" t="s">
        <v>182</v>
      </c>
      <c r="D701" s="54">
        <v>20.41</v>
      </c>
      <c r="E701" s="54" t="s">
        <v>16</v>
      </c>
      <c r="F701" s="54">
        <v>5.7299999999999997E-2</v>
      </c>
    </row>
    <row r="702" spans="1:6" x14ac:dyDescent="0.35">
      <c r="A702" s="54" t="s">
        <v>1222</v>
      </c>
      <c r="B702" s="54" t="s">
        <v>430</v>
      </c>
      <c r="C702" s="54" t="s">
        <v>459</v>
      </c>
      <c r="D702" s="54">
        <v>24.08</v>
      </c>
      <c r="E702" s="54" t="s">
        <v>16</v>
      </c>
      <c r="F702" s="54">
        <v>3.3799999999999997E-2</v>
      </c>
    </row>
    <row r="703" spans="1:6" x14ac:dyDescent="0.35">
      <c r="A703" s="54" t="s">
        <v>1223</v>
      </c>
      <c r="B703" s="54" t="s">
        <v>1160</v>
      </c>
      <c r="C703" s="54" t="s">
        <v>1224</v>
      </c>
      <c r="D703" s="54">
        <v>17.649999999999999</v>
      </c>
      <c r="E703" s="54" t="s">
        <v>16</v>
      </c>
      <c r="F703" s="54">
        <v>0.2298</v>
      </c>
    </row>
    <row r="704" spans="1:6" x14ac:dyDescent="0.35">
      <c r="A704" s="54" t="s">
        <v>1225</v>
      </c>
      <c r="B704" s="54" t="s">
        <v>1160</v>
      </c>
      <c r="C704" s="54" t="s">
        <v>1151</v>
      </c>
      <c r="D704" s="54">
        <v>28.37</v>
      </c>
      <c r="E704" s="54" t="s">
        <v>16</v>
      </c>
      <c r="F704" s="54">
        <v>4.4299999999999999E-2</v>
      </c>
    </row>
    <row r="705" spans="1:6" x14ac:dyDescent="0.35">
      <c r="A705" s="54" t="s">
        <v>1226</v>
      </c>
      <c r="B705" s="54" t="s">
        <v>545</v>
      </c>
      <c r="C705" s="54" t="s">
        <v>1227</v>
      </c>
      <c r="D705" s="54">
        <v>45.67</v>
      </c>
      <c r="E705" s="54" t="s">
        <v>16</v>
      </c>
      <c r="F705" s="54">
        <v>0.12429999999999999</v>
      </c>
    </row>
    <row r="706" spans="1:6" x14ac:dyDescent="0.35">
      <c r="A706" s="54" t="s">
        <v>1228</v>
      </c>
      <c r="B706" s="54"/>
      <c r="C706" s="54" t="s">
        <v>182</v>
      </c>
      <c r="D706" s="54">
        <v>19.489999999999998</v>
      </c>
      <c r="E706" s="54" t="s">
        <v>16</v>
      </c>
      <c r="F706" s="54">
        <v>5.9400000000000001E-2</v>
      </c>
    </row>
    <row r="707" spans="1:6" x14ac:dyDescent="0.35">
      <c r="A707" s="54" t="s">
        <v>1229</v>
      </c>
      <c r="B707" s="54" t="s">
        <v>545</v>
      </c>
      <c r="C707" s="54" t="s">
        <v>93</v>
      </c>
      <c r="D707" s="54">
        <v>20.25</v>
      </c>
      <c r="E707" s="54" t="s">
        <v>16</v>
      </c>
      <c r="F707" s="54">
        <v>0.15820000000000001</v>
      </c>
    </row>
    <row r="708" spans="1:6" x14ac:dyDescent="0.35">
      <c r="A708" s="54" t="s">
        <v>1230</v>
      </c>
      <c r="B708" s="54" t="s">
        <v>545</v>
      </c>
      <c r="C708" s="54" t="s">
        <v>543</v>
      </c>
      <c r="D708" s="54">
        <v>32.4</v>
      </c>
      <c r="E708" s="54" t="s">
        <v>16</v>
      </c>
      <c r="F708" s="54">
        <v>0.50619999999999998</v>
      </c>
    </row>
    <row r="709" spans="1:6" x14ac:dyDescent="0.35">
      <c r="A709" s="54" t="s">
        <v>1231</v>
      </c>
      <c r="B709" s="54" t="s">
        <v>545</v>
      </c>
      <c r="C709" s="54" t="s">
        <v>182</v>
      </c>
      <c r="D709" s="54">
        <v>27.39</v>
      </c>
      <c r="E709" s="54" t="s">
        <v>16</v>
      </c>
      <c r="F709" s="54">
        <v>8.3500000000000005E-2</v>
      </c>
    </row>
    <row r="710" spans="1:6" x14ac:dyDescent="0.35">
      <c r="A710" s="54" t="s">
        <v>1232</v>
      </c>
      <c r="B710" s="54" t="s">
        <v>545</v>
      </c>
      <c r="C710" s="54" t="s">
        <v>182</v>
      </c>
      <c r="D710" s="54">
        <v>65.84</v>
      </c>
      <c r="E710" s="54" t="s">
        <v>16</v>
      </c>
      <c r="F710" s="54">
        <v>0.20069999999999999</v>
      </c>
    </row>
    <row r="711" spans="1:6" x14ac:dyDescent="0.35">
      <c r="A711" s="54" t="s">
        <v>1233</v>
      </c>
      <c r="B711" s="54" t="s">
        <v>1234</v>
      </c>
      <c r="C711" s="54" t="s">
        <v>93</v>
      </c>
      <c r="D711" s="54">
        <v>19.010000000000002</v>
      </c>
      <c r="E711" s="54" t="s">
        <v>16</v>
      </c>
      <c r="F711" s="54">
        <v>0.22850000000000001</v>
      </c>
    </row>
    <row r="712" spans="1:6" x14ac:dyDescent="0.35">
      <c r="A712" s="54" t="s">
        <v>1235</v>
      </c>
      <c r="B712" s="54" t="s">
        <v>545</v>
      </c>
      <c r="C712" s="54" t="s">
        <v>459</v>
      </c>
      <c r="D712" s="54">
        <v>21.97</v>
      </c>
      <c r="E712" s="54" t="s">
        <v>16</v>
      </c>
      <c r="F712" s="54">
        <v>3.39E-2</v>
      </c>
    </row>
    <row r="713" spans="1:6" x14ac:dyDescent="0.35">
      <c r="A713" s="54" t="s">
        <v>1236</v>
      </c>
      <c r="B713" s="54" t="s">
        <v>1160</v>
      </c>
      <c r="C713" s="54" t="s">
        <v>459</v>
      </c>
      <c r="D713" s="54">
        <v>18.96</v>
      </c>
      <c r="E713" s="54" t="s">
        <v>16</v>
      </c>
      <c r="F713" s="54">
        <v>2.7900000000000001E-2</v>
      </c>
    </row>
    <row r="714" spans="1:6" x14ac:dyDescent="0.35">
      <c r="A714" s="54" t="s">
        <v>1237</v>
      </c>
      <c r="B714" s="54" t="s">
        <v>545</v>
      </c>
      <c r="C714" s="54" t="s">
        <v>459</v>
      </c>
      <c r="D714" s="54">
        <v>18.36</v>
      </c>
      <c r="E714" s="54" t="s">
        <v>16</v>
      </c>
      <c r="F714" s="54">
        <v>2.7699999999999999E-2</v>
      </c>
    </row>
    <row r="715" spans="1:6" x14ac:dyDescent="0.35">
      <c r="A715" s="54" t="s">
        <v>1238</v>
      </c>
      <c r="B715" s="54" t="s">
        <v>545</v>
      </c>
      <c r="C715" s="54" t="s">
        <v>543</v>
      </c>
      <c r="D715" s="54">
        <v>9</v>
      </c>
      <c r="E715" s="54" t="s">
        <v>16</v>
      </c>
      <c r="F715" s="54">
        <v>0.13239999999999999</v>
      </c>
    </row>
    <row r="716" spans="1:6" x14ac:dyDescent="0.35">
      <c r="A716" s="54" t="s">
        <v>1239</v>
      </c>
      <c r="B716" s="54" t="s">
        <v>1154</v>
      </c>
      <c r="C716" s="54" t="s">
        <v>1240</v>
      </c>
      <c r="D716" s="54">
        <v>33.47</v>
      </c>
      <c r="E716" s="54" t="s">
        <v>16</v>
      </c>
      <c r="F716" s="54">
        <v>0.47920000000000001</v>
      </c>
    </row>
    <row r="717" spans="1:6" x14ac:dyDescent="0.35">
      <c r="A717" s="54" t="s">
        <v>1241</v>
      </c>
      <c r="B717" s="54" t="s">
        <v>163</v>
      </c>
      <c r="C717" s="54" t="s">
        <v>1158</v>
      </c>
      <c r="D717" s="54">
        <v>40.96</v>
      </c>
      <c r="E717" s="54" t="s">
        <v>16</v>
      </c>
      <c r="F717" s="54">
        <v>0.25600000000000001</v>
      </c>
    </row>
    <row r="718" spans="1:6" x14ac:dyDescent="0.35">
      <c r="A718" s="54" t="s">
        <v>1242</v>
      </c>
      <c r="B718" s="54" t="s">
        <v>1160</v>
      </c>
      <c r="C718" s="54" t="s">
        <v>96</v>
      </c>
      <c r="D718" s="54">
        <v>16.79</v>
      </c>
      <c r="E718" s="54" t="s">
        <v>16</v>
      </c>
      <c r="F718" s="54">
        <v>0.14180000000000001</v>
      </c>
    </row>
    <row r="719" spans="1:6" x14ac:dyDescent="0.35">
      <c r="A719" s="54" t="s">
        <v>1243</v>
      </c>
      <c r="B719" s="54" t="s">
        <v>545</v>
      </c>
      <c r="C719" s="54" t="s">
        <v>543</v>
      </c>
      <c r="D719" s="54">
        <v>6.27</v>
      </c>
      <c r="E719" s="54" t="s">
        <v>16</v>
      </c>
      <c r="F719" s="54">
        <v>9.01E-2</v>
      </c>
    </row>
    <row r="720" spans="1:6" x14ac:dyDescent="0.35">
      <c r="A720" s="54" t="s">
        <v>1244</v>
      </c>
      <c r="B720" s="54"/>
      <c r="C720" s="54" t="s">
        <v>1206</v>
      </c>
      <c r="D720" s="54">
        <v>36.49</v>
      </c>
      <c r="E720" s="54" t="s">
        <v>16</v>
      </c>
      <c r="F720" s="54">
        <v>0.18740000000000001</v>
      </c>
    </row>
    <row r="721" spans="1:6" x14ac:dyDescent="0.35">
      <c r="A721" s="54" t="s">
        <v>1245</v>
      </c>
      <c r="B721" s="54"/>
      <c r="C721" s="54" t="s">
        <v>182</v>
      </c>
      <c r="D721" s="54">
        <v>20.7</v>
      </c>
      <c r="E721" s="54" t="s">
        <v>16</v>
      </c>
      <c r="F721" s="54">
        <v>5.45E-2</v>
      </c>
    </row>
    <row r="722" spans="1:6" x14ac:dyDescent="0.35">
      <c r="A722" s="54" t="s">
        <v>1246</v>
      </c>
      <c r="B722" s="54"/>
      <c r="C722" s="54" t="s">
        <v>1144</v>
      </c>
      <c r="D722" s="54">
        <v>18.59</v>
      </c>
      <c r="E722" s="54" t="s">
        <v>16</v>
      </c>
      <c r="F722" s="54">
        <v>4.8899999999999999E-2</v>
      </c>
    </row>
    <row r="723" spans="1:6" x14ac:dyDescent="0.35">
      <c r="A723" s="54" t="s">
        <v>1247</v>
      </c>
      <c r="B723" s="54" t="s">
        <v>1154</v>
      </c>
      <c r="C723" s="54" t="s">
        <v>1248</v>
      </c>
      <c r="D723" s="54">
        <v>21.42</v>
      </c>
      <c r="E723" s="54" t="s">
        <v>16</v>
      </c>
      <c r="F723" s="54">
        <v>0.1923</v>
      </c>
    </row>
    <row r="724" spans="1:6" x14ac:dyDescent="0.35">
      <c r="A724" s="54" t="s">
        <v>1249</v>
      </c>
      <c r="B724" s="54" t="s">
        <v>1250</v>
      </c>
      <c r="C724" s="54" t="s">
        <v>661</v>
      </c>
      <c r="D724" s="54">
        <v>11.59</v>
      </c>
      <c r="E724" s="54" t="s">
        <v>16</v>
      </c>
      <c r="F724" s="54">
        <v>0.15329999999999999</v>
      </c>
    </row>
    <row r="725" spans="1:6" x14ac:dyDescent="0.35">
      <c r="A725" s="54" t="s">
        <v>1251</v>
      </c>
      <c r="B725" s="54" t="s">
        <v>1160</v>
      </c>
      <c r="C725" s="54" t="s">
        <v>1252</v>
      </c>
      <c r="D725" s="54">
        <v>25.84</v>
      </c>
      <c r="E725" s="54" t="s">
        <v>77</v>
      </c>
      <c r="F725" s="54">
        <v>4.7899999999999998E-2</v>
      </c>
    </row>
    <row r="726" spans="1:6" x14ac:dyDescent="0.35">
      <c r="A726" s="54" t="s">
        <v>1253</v>
      </c>
      <c r="B726" s="54" t="s">
        <v>545</v>
      </c>
      <c r="C726" s="54" t="s">
        <v>343</v>
      </c>
      <c r="D726" s="54">
        <v>26.99</v>
      </c>
      <c r="E726" s="54" t="s">
        <v>16</v>
      </c>
      <c r="F726" s="54">
        <v>8.6099999999999996E-2</v>
      </c>
    </row>
    <row r="727" spans="1:6" x14ac:dyDescent="0.35">
      <c r="A727" s="54" t="s">
        <v>1254</v>
      </c>
      <c r="B727" s="54" t="s">
        <v>545</v>
      </c>
      <c r="C727" s="54" t="s">
        <v>182</v>
      </c>
      <c r="D727" s="54">
        <v>24.04</v>
      </c>
      <c r="E727" s="54" t="s">
        <v>16</v>
      </c>
      <c r="F727" s="54">
        <v>6.6799999999999998E-2</v>
      </c>
    </row>
    <row r="728" spans="1:6" x14ac:dyDescent="0.35">
      <c r="A728" s="54" t="s">
        <v>1255</v>
      </c>
      <c r="B728" s="54" t="s">
        <v>163</v>
      </c>
      <c r="C728" s="54" t="s">
        <v>471</v>
      </c>
      <c r="D728" s="54">
        <v>34.409999999999997</v>
      </c>
      <c r="E728" s="54" t="s">
        <v>16</v>
      </c>
      <c r="F728" s="54">
        <v>0.1062</v>
      </c>
    </row>
    <row r="729" spans="1:6" x14ac:dyDescent="0.35">
      <c r="A729" s="54" t="s">
        <v>1256</v>
      </c>
      <c r="B729" s="54" t="s">
        <v>545</v>
      </c>
      <c r="C729" s="54" t="s">
        <v>1151</v>
      </c>
      <c r="D729" s="54">
        <v>29.75</v>
      </c>
      <c r="E729" s="54" t="s">
        <v>16</v>
      </c>
      <c r="F729" s="54">
        <v>5.8099999999999999E-2</v>
      </c>
    </row>
    <row r="730" spans="1:6" x14ac:dyDescent="0.35">
      <c r="A730" s="54" t="s">
        <v>1241</v>
      </c>
      <c r="B730" s="54" t="s">
        <v>545</v>
      </c>
      <c r="C730" s="54" t="s">
        <v>93</v>
      </c>
      <c r="D730" s="54">
        <v>34.72</v>
      </c>
      <c r="E730" s="54" t="s">
        <v>16</v>
      </c>
      <c r="F730" s="54">
        <v>0.2712</v>
      </c>
    </row>
    <row r="731" spans="1:6" x14ac:dyDescent="0.35">
      <c r="A731" s="54" t="s">
        <v>1157</v>
      </c>
      <c r="B731" s="54" t="s">
        <v>545</v>
      </c>
      <c r="C731" s="54" t="s">
        <v>93</v>
      </c>
      <c r="D731" s="54">
        <v>28.62</v>
      </c>
      <c r="E731" s="54" t="s">
        <v>16</v>
      </c>
      <c r="F731" s="54">
        <v>0.22359999999999999</v>
      </c>
    </row>
    <row r="732" spans="1:6" x14ac:dyDescent="0.35">
      <c r="A732" s="54" t="s">
        <v>1257</v>
      </c>
      <c r="B732" s="54" t="s">
        <v>545</v>
      </c>
      <c r="C732" s="54" t="s">
        <v>343</v>
      </c>
      <c r="D732" s="54">
        <v>34.99</v>
      </c>
      <c r="E732" s="54" t="s">
        <v>16</v>
      </c>
      <c r="F732" s="54">
        <v>0.13669999999999999</v>
      </c>
    </row>
    <row r="1096" spans="1:6" x14ac:dyDescent="0.35">
      <c r="A1096" s="54" t="s">
        <v>1141</v>
      </c>
      <c r="B1096" s="54" t="s">
        <v>163</v>
      </c>
      <c r="C1096" s="54" t="s">
        <v>1142</v>
      </c>
      <c r="D1096" s="54">
        <v>56.88</v>
      </c>
      <c r="E1096" s="54" t="s">
        <v>16</v>
      </c>
      <c r="F1096" s="54">
        <v>0.57709999999999995</v>
      </c>
    </row>
    <row r="1097" spans="1:6" x14ac:dyDescent="0.35">
      <c r="A1097" s="54" t="s">
        <v>1143</v>
      </c>
      <c r="B1097" s="54"/>
      <c r="C1097" s="54" t="s">
        <v>1144</v>
      </c>
      <c r="D1097" s="54">
        <v>23.85</v>
      </c>
      <c r="E1097" s="54" t="s">
        <v>9</v>
      </c>
      <c r="F1097" s="54">
        <v>0.67759999999999998</v>
      </c>
    </row>
    <row r="1098" spans="1:6" x14ac:dyDescent="0.35">
      <c r="A1098" s="54" t="s">
        <v>1145</v>
      </c>
      <c r="B1098" s="54" t="s">
        <v>545</v>
      </c>
      <c r="C1098" s="54" t="s">
        <v>1144</v>
      </c>
      <c r="D1098" s="54">
        <v>45.36</v>
      </c>
      <c r="E1098" s="54" t="s">
        <v>9</v>
      </c>
      <c r="F1098" s="54">
        <v>1.2886</v>
      </c>
    </row>
    <row r="1099" spans="1:6" x14ac:dyDescent="0.35">
      <c r="A1099" s="54" t="s">
        <v>1146</v>
      </c>
      <c r="B1099" s="54"/>
      <c r="C1099" s="54" t="s">
        <v>1147</v>
      </c>
      <c r="D1099" s="54">
        <v>7.58</v>
      </c>
      <c r="E1099" s="54"/>
      <c r="F1099" s="54">
        <v>0.21529999999999999</v>
      </c>
    </row>
    <row r="1100" spans="1:6" x14ac:dyDescent="0.35">
      <c r="A1100" s="54" t="s">
        <v>1148</v>
      </c>
      <c r="B1100" s="54" t="s">
        <v>545</v>
      </c>
      <c r="C1100" s="54" t="s">
        <v>1149</v>
      </c>
      <c r="D1100" s="54">
        <v>50.38</v>
      </c>
      <c r="E1100" s="54" t="s">
        <v>9</v>
      </c>
      <c r="F1100" s="54">
        <v>1.6659999999999999</v>
      </c>
    </row>
    <row r="1101" spans="1:6" x14ac:dyDescent="0.35">
      <c r="A1101" s="54" t="s">
        <v>1150</v>
      </c>
      <c r="B1101" s="54" t="s">
        <v>545</v>
      </c>
      <c r="C1101" s="54" t="s">
        <v>1151</v>
      </c>
      <c r="D1101" s="54">
        <v>26.32</v>
      </c>
      <c r="E1101" s="54"/>
      <c r="F1101" s="54">
        <v>6.2300000000000001E-2</v>
      </c>
    </row>
    <row r="1102" spans="1:6" x14ac:dyDescent="0.35">
      <c r="A1102" s="54" t="s">
        <v>1152</v>
      </c>
      <c r="B1102" s="54"/>
      <c r="C1102" s="54" t="s">
        <v>182</v>
      </c>
      <c r="D1102" s="54">
        <v>18.43</v>
      </c>
      <c r="E1102" s="54"/>
      <c r="F1102" s="54">
        <v>5.0599999999999999E-2</v>
      </c>
    </row>
    <row r="1103" spans="1:6" x14ac:dyDescent="0.35">
      <c r="A1103" s="54" t="s">
        <v>1153</v>
      </c>
      <c r="B1103" s="54" t="s">
        <v>1154</v>
      </c>
      <c r="C1103" s="54" t="s">
        <v>1155</v>
      </c>
      <c r="D1103" s="54">
        <v>28.07</v>
      </c>
      <c r="E1103" s="54" t="s">
        <v>16</v>
      </c>
      <c r="F1103" s="54">
        <v>0.41920000000000002</v>
      </c>
    </row>
    <row r="1104" spans="1:6" x14ac:dyDescent="0.35">
      <c r="A1104" s="54" t="s">
        <v>1156</v>
      </c>
      <c r="B1104" s="54" t="s">
        <v>1154</v>
      </c>
      <c r="C1104" s="54" t="s">
        <v>1155</v>
      </c>
      <c r="D1104" s="54">
        <v>35.29</v>
      </c>
      <c r="E1104" s="54" t="s">
        <v>16</v>
      </c>
      <c r="F1104" s="54">
        <v>0.53280000000000005</v>
      </c>
    </row>
    <row r="1105" spans="1:6" x14ac:dyDescent="0.35">
      <c r="A1105" s="54" t="s">
        <v>1157</v>
      </c>
      <c r="B1105" s="54" t="s">
        <v>163</v>
      </c>
      <c r="C1105" s="54" t="s">
        <v>1158</v>
      </c>
      <c r="D1105" s="54">
        <v>28.62</v>
      </c>
      <c r="E1105" s="54" t="s">
        <v>16</v>
      </c>
      <c r="F1105" s="54">
        <v>0.43630000000000002</v>
      </c>
    </row>
    <row r="1106" spans="1:6" x14ac:dyDescent="0.35">
      <c r="A1106" s="54" t="s">
        <v>1159</v>
      </c>
      <c r="B1106" s="54" t="s">
        <v>1160</v>
      </c>
      <c r="C1106" s="54" t="s">
        <v>1161</v>
      </c>
      <c r="D1106" s="54">
        <v>20.86</v>
      </c>
      <c r="E1106" s="54" t="s">
        <v>16</v>
      </c>
      <c r="F1106" s="54">
        <v>0.1144</v>
      </c>
    </row>
    <row r="1107" spans="1:6" x14ac:dyDescent="0.35">
      <c r="A1107" s="54" t="s">
        <v>1162</v>
      </c>
      <c r="B1107" s="54" t="s">
        <v>163</v>
      </c>
      <c r="C1107" s="54" t="s">
        <v>1163</v>
      </c>
      <c r="D1107" s="54">
        <v>30.63</v>
      </c>
      <c r="E1107" s="54" t="s">
        <v>16</v>
      </c>
      <c r="F1107" s="54">
        <v>0.31909999999999999</v>
      </c>
    </row>
    <row r="1108" spans="1:6" x14ac:dyDescent="0.35">
      <c r="A1108" s="54" t="s">
        <v>1164</v>
      </c>
      <c r="B1108" s="54" t="s">
        <v>163</v>
      </c>
      <c r="C1108" s="54" t="s">
        <v>471</v>
      </c>
      <c r="D1108" s="54">
        <v>36.590000000000003</v>
      </c>
      <c r="E1108" s="54" t="s">
        <v>16</v>
      </c>
      <c r="F1108" s="54">
        <v>9.1499999999999998E-2</v>
      </c>
    </row>
    <row r="1109" spans="1:6" x14ac:dyDescent="0.35">
      <c r="A1109" s="54" t="s">
        <v>1165</v>
      </c>
      <c r="B1109" s="54" t="s">
        <v>1160</v>
      </c>
      <c r="C1109" s="54" t="s">
        <v>76</v>
      </c>
      <c r="D1109" s="54">
        <v>16.64</v>
      </c>
      <c r="E1109" s="54" t="s">
        <v>16</v>
      </c>
      <c r="F1109" s="54">
        <v>5.1999999999999998E-2</v>
      </c>
    </row>
    <row r="1110" spans="1:6" x14ac:dyDescent="0.35">
      <c r="A1110" s="54" t="s">
        <v>1166</v>
      </c>
      <c r="B1110" s="54"/>
      <c r="C1110" s="54" t="s">
        <v>543</v>
      </c>
      <c r="D1110" s="54">
        <v>11.1</v>
      </c>
      <c r="E1110" s="54" t="s">
        <v>16</v>
      </c>
      <c r="F1110" s="54">
        <v>0.17560000000000001</v>
      </c>
    </row>
    <row r="1111" spans="1:6" x14ac:dyDescent="0.35">
      <c r="A1111" s="54" t="s">
        <v>1167</v>
      </c>
      <c r="B1111" s="54" t="s">
        <v>1168</v>
      </c>
      <c r="C1111" s="54" t="s">
        <v>76</v>
      </c>
      <c r="D1111" s="54">
        <v>18.03</v>
      </c>
      <c r="E1111" s="54" t="s">
        <v>16</v>
      </c>
      <c r="F1111" s="54">
        <v>5.6300000000000003E-2</v>
      </c>
    </row>
    <row r="1112" spans="1:6" x14ac:dyDescent="0.35">
      <c r="A1112" s="54" t="s">
        <v>1169</v>
      </c>
      <c r="B1112" s="54" t="s">
        <v>545</v>
      </c>
      <c r="C1112" s="54" t="s">
        <v>182</v>
      </c>
      <c r="D1112" s="54">
        <v>16.3</v>
      </c>
      <c r="E1112" s="54" t="s">
        <v>16</v>
      </c>
      <c r="F1112" s="54">
        <v>4.9700000000000001E-2</v>
      </c>
    </row>
    <row r="1113" spans="1:6" x14ac:dyDescent="0.35">
      <c r="A1113" s="54" t="s">
        <v>1170</v>
      </c>
      <c r="B1113" s="54" t="s">
        <v>545</v>
      </c>
      <c r="C1113" s="54" t="s">
        <v>76</v>
      </c>
      <c r="D1113" s="54">
        <v>17.420000000000002</v>
      </c>
      <c r="E1113" s="54" t="s">
        <v>16</v>
      </c>
      <c r="F1113" s="54">
        <v>5.4399999999999997E-2</v>
      </c>
    </row>
    <row r="1114" spans="1:6" x14ac:dyDescent="0.35">
      <c r="A1114" s="54" t="s">
        <v>1171</v>
      </c>
      <c r="B1114" s="54" t="s">
        <v>545</v>
      </c>
      <c r="C1114" s="54" t="s">
        <v>1155</v>
      </c>
      <c r="D1114" s="54">
        <v>34.450000000000003</v>
      </c>
      <c r="E1114" s="54" t="s">
        <v>16</v>
      </c>
      <c r="F1114" s="54">
        <v>0.1401</v>
      </c>
    </row>
    <row r="1115" spans="1:6" x14ac:dyDescent="0.35">
      <c r="A1115" s="54" t="s">
        <v>1172</v>
      </c>
      <c r="B1115" s="54" t="s">
        <v>1160</v>
      </c>
      <c r="C1115" s="54" t="s">
        <v>341</v>
      </c>
      <c r="D1115" s="54">
        <v>103.02</v>
      </c>
      <c r="E1115" s="54" t="s">
        <v>9</v>
      </c>
      <c r="F1115" s="54">
        <v>0.318</v>
      </c>
    </row>
    <row r="1116" spans="1:6" x14ac:dyDescent="0.35">
      <c r="A1116" s="54" t="s">
        <v>1173</v>
      </c>
      <c r="B1116" s="54"/>
      <c r="C1116" s="54" t="s">
        <v>1174</v>
      </c>
      <c r="D1116" s="54">
        <v>18.89</v>
      </c>
      <c r="E1116" s="54" t="s">
        <v>16</v>
      </c>
      <c r="F1116" s="54">
        <v>4.9700000000000001E-2</v>
      </c>
    </row>
    <row r="1117" spans="1:6" x14ac:dyDescent="0.35">
      <c r="A1117" s="54" t="s">
        <v>1175</v>
      </c>
      <c r="B1117" s="54"/>
      <c r="C1117" s="54" t="s">
        <v>1163</v>
      </c>
      <c r="D1117" s="54">
        <v>33.49</v>
      </c>
      <c r="E1117" s="54" t="s">
        <v>16</v>
      </c>
      <c r="F1117" s="54">
        <v>0.1148</v>
      </c>
    </row>
    <row r="1118" spans="1:6" x14ac:dyDescent="0.35">
      <c r="A1118" s="54" t="s">
        <v>1176</v>
      </c>
      <c r="B1118" s="54" t="s">
        <v>430</v>
      </c>
      <c r="C1118" s="54" t="s">
        <v>76</v>
      </c>
      <c r="D1118" s="54">
        <v>15.07</v>
      </c>
      <c r="E1118" s="54" t="s">
        <v>16</v>
      </c>
      <c r="F1118" s="54">
        <v>0.2165</v>
      </c>
    </row>
    <row r="1119" spans="1:6" x14ac:dyDescent="0.35">
      <c r="A1119" s="54" t="s">
        <v>1177</v>
      </c>
      <c r="B1119" s="54" t="s">
        <v>545</v>
      </c>
      <c r="C1119" s="54" t="s">
        <v>1178</v>
      </c>
      <c r="D1119" s="54">
        <v>39.159999999999997</v>
      </c>
      <c r="E1119" s="54" t="s">
        <v>16</v>
      </c>
      <c r="F1119" s="54">
        <v>0.1416</v>
      </c>
    </row>
    <row r="1120" spans="1:6" x14ac:dyDescent="0.35">
      <c r="A1120" s="54" t="s">
        <v>1179</v>
      </c>
      <c r="B1120" s="54" t="s">
        <v>545</v>
      </c>
      <c r="C1120" s="54" t="s">
        <v>1180</v>
      </c>
      <c r="D1120" s="54">
        <v>7.02</v>
      </c>
      <c r="E1120" s="54" t="s">
        <v>16</v>
      </c>
      <c r="F1120" s="54">
        <v>0.2581</v>
      </c>
    </row>
    <row r="1121" spans="1:6" x14ac:dyDescent="0.35">
      <c r="A1121" s="54" t="s">
        <v>1181</v>
      </c>
      <c r="B1121" s="54"/>
      <c r="C1121" s="54" t="s">
        <v>399</v>
      </c>
      <c r="D1121" s="54">
        <v>14.34</v>
      </c>
      <c r="E1121" s="54" t="s">
        <v>16</v>
      </c>
      <c r="F1121" s="54">
        <v>1.6004</v>
      </c>
    </row>
    <row r="1122" spans="1:6" x14ac:dyDescent="0.35">
      <c r="A1122" s="54" t="s">
        <v>1182</v>
      </c>
      <c r="B1122" s="54"/>
      <c r="C1122" s="54" t="s">
        <v>865</v>
      </c>
      <c r="D1122" s="54">
        <v>1.01</v>
      </c>
      <c r="E1122" s="54" t="s">
        <v>16</v>
      </c>
      <c r="F1122" s="54">
        <v>1.0631999999999999</v>
      </c>
    </row>
    <row r="1123" spans="1:6" x14ac:dyDescent="0.35">
      <c r="A1123" s="54" t="s">
        <v>1183</v>
      </c>
      <c r="B1123" s="54" t="s">
        <v>1160</v>
      </c>
      <c r="C1123" s="54" t="s">
        <v>1184</v>
      </c>
      <c r="D1123" s="54">
        <v>13.45</v>
      </c>
      <c r="E1123" s="54" t="s">
        <v>16</v>
      </c>
      <c r="F1123" s="54">
        <v>0.21890000000000001</v>
      </c>
    </row>
    <row r="1124" spans="1:6" x14ac:dyDescent="0.35">
      <c r="A1124" s="54" t="s">
        <v>1185</v>
      </c>
      <c r="B1124" s="54"/>
      <c r="C1124" s="54" t="s">
        <v>1186</v>
      </c>
      <c r="D1124" s="54">
        <v>7.95</v>
      </c>
      <c r="E1124" s="54" t="s">
        <v>16</v>
      </c>
      <c r="F1124" s="54">
        <v>4.5170000000000003</v>
      </c>
    </row>
    <row r="1125" spans="1:6" x14ac:dyDescent="0.35">
      <c r="A1125" s="54" t="s">
        <v>1187</v>
      </c>
      <c r="B1125" s="54"/>
      <c r="C1125" s="54" t="s">
        <v>1155</v>
      </c>
      <c r="D1125" s="54">
        <v>26.7</v>
      </c>
      <c r="E1125" s="54" t="s">
        <v>16</v>
      </c>
      <c r="F1125" s="54">
        <v>0.1522</v>
      </c>
    </row>
    <row r="1126" spans="1:6" x14ac:dyDescent="0.35">
      <c r="A1126" s="54" t="s">
        <v>1188</v>
      </c>
      <c r="B1126" s="54"/>
      <c r="C1126" s="54"/>
      <c r="D1126" s="54"/>
      <c r="E1126" s="54" t="s">
        <v>16</v>
      </c>
      <c r="F1126" s="54">
        <v>0.15</v>
      </c>
    </row>
    <row r="1127" spans="1:6" x14ac:dyDescent="0.35">
      <c r="A1127" s="54" t="s">
        <v>1189</v>
      </c>
      <c r="B1127" s="54"/>
      <c r="C1127" s="54" t="s">
        <v>399</v>
      </c>
      <c r="D1127" s="54">
        <v>11.45</v>
      </c>
      <c r="E1127" s="54" t="s">
        <v>16</v>
      </c>
      <c r="F1127" s="54">
        <v>1.7039</v>
      </c>
    </row>
    <row r="1128" spans="1:6" x14ac:dyDescent="0.35">
      <c r="A1128" s="54" t="s">
        <v>1190</v>
      </c>
      <c r="B1128" s="54"/>
      <c r="C1128" s="54" t="s">
        <v>1186</v>
      </c>
      <c r="D1128" s="54">
        <v>7.77</v>
      </c>
      <c r="E1128" s="54" t="s">
        <v>16</v>
      </c>
      <c r="F1128" s="54">
        <v>2.9885000000000002</v>
      </c>
    </row>
    <row r="1129" spans="1:6" x14ac:dyDescent="0.35">
      <c r="A1129" s="54" t="s">
        <v>1191</v>
      </c>
      <c r="B1129" s="54"/>
      <c r="C1129" s="54" t="s">
        <v>1192</v>
      </c>
      <c r="D1129" s="54">
        <v>5.47</v>
      </c>
      <c r="E1129" s="54" t="s">
        <v>16</v>
      </c>
      <c r="F1129" s="54">
        <v>0.22789999999999999</v>
      </c>
    </row>
    <row r="1130" spans="1:6" x14ac:dyDescent="0.35">
      <c r="A1130" s="54" t="s">
        <v>1193</v>
      </c>
      <c r="B1130" s="54"/>
      <c r="C1130" s="54" t="s">
        <v>399</v>
      </c>
      <c r="D1130" s="54">
        <v>9.8000000000000007</v>
      </c>
      <c r="E1130" s="54" t="s">
        <v>16</v>
      </c>
      <c r="F1130" s="54">
        <v>0.76559999999999995</v>
      </c>
    </row>
    <row r="1131" spans="1:6" x14ac:dyDescent="0.35">
      <c r="A1131" s="54" t="s">
        <v>1194</v>
      </c>
      <c r="B1131" s="54"/>
      <c r="C1131" s="54" t="s">
        <v>1186</v>
      </c>
      <c r="D1131" s="54">
        <v>6.65</v>
      </c>
      <c r="E1131" s="54" t="s">
        <v>16</v>
      </c>
      <c r="F1131" s="54">
        <v>2.7707999999999999</v>
      </c>
    </row>
    <row r="1132" spans="1:6" x14ac:dyDescent="0.35">
      <c r="A1132" s="54" t="s">
        <v>1195</v>
      </c>
      <c r="B1132" s="54" t="s">
        <v>1196</v>
      </c>
      <c r="C1132" s="54" t="s">
        <v>543</v>
      </c>
      <c r="D1132" s="54">
        <v>13.15</v>
      </c>
      <c r="E1132" s="54" t="s">
        <v>16</v>
      </c>
      <c r="F1132" s="54">
        <v>0.1847</v>
      </c>
    </row>
    <row r="1133" spans="1:6" x14ac:dyDescent="0.35">
      <c r="A1133" s="54" t="s">
        <v>1197</v>
      </c>
      <c r="B1133" s="54"/>
      <c r="C1133" s="54" t="s">
        <v>1186</v>
      </c>
      <c r="D1133" s="54">
        <v>7.56</v>
      </c>
      <c r="E1133" s="54" t="s">
        <v>16</v>
      </c>
      <c r="F1133" s="54">
        <v>2.3624999999999998</v>
      </c>
    </row>
    <row r="1134" spans="1:6" x14ac:dyDescent="0.35">
      <c r="A1134" s="54" t="s">
        <v>1198</v>
      </c>
      <c r="B1134" s="54"/>
      <c r="C1134" s="54" t="s">
        <v>1186</v>
      </c>
      <c r="D1134" s="54">
        <v>6.65</v>
      </c>
      <c r="E1134" s="54" t="s">
        <v>16</v>
      </c>
      <c r="F1134" s="54">
        <v>2.5577000000000001</v>
      </c>
    </row>
    <row r="1135" spans="1:6" x14ac:dyDescent="0.35">
      <c r="A1135" s="54" t="s">
        <v>1199</v>
      </c>
      <c r="B1135" s="54" t="s">
        <v>1160</v>
      </c>
      <c r="C1135" s="54" t="s">
        <v>96</v>
      </c>
      <c r="D1135" s="54">
        <v>17.41</v>
      </c>
      <c r="E1135" s="54" t="s">
        <v>16</v>
      </c>
      <c r="F1135" s="54">
        <v>0.128</v>
      </c>
    </row>
    <row r="1136" spans="1:6" x14ac:dyDescent="0.35">
      <c r="A1136" s="54" t="s">
        <v>1200</v>
      </c>
      <c r="B1136" s="54"/>
      <c r="C1136" s="54"/>
      <c r="D1136" s="54"/>
      <c r="E1136" s="54" t="s">
        <v>16</v>
      </c>
      <c r="F1136" s="54">
        <v>0.05</v>
      </c>
    </row>
    <row r="1137" spans="1:6" x14ac:dyDescent="0.35">
      <c r="A1137" s="54" t="s">
        <v>1201</v>
      </c>
      <c r="B1137" s="54" t="s">
        <v>1202</v>
      </c>
      <c r="C1137" s="54" t="s">
        <v>543</v>
      </c>
      <c r="D1137" s="54">
        <v>7.55</v>
      </c>
      <c r="E1137" s="54" t="s">
        <v>16</v>
      </c>
      <c r="F1137" s="54">
        <v>0.10489999999999999</v>
      </c>
    </row>
    <row r="1138" spans="1:6" x14ac:dyDescent="0.35">
      <c r="A1138" s="54" t="s">
        <v>1203</v>
      </c>
      <c r="B1138" s="54" t="s">
        <v>1204</v>
      </c>
      <c r="C1138" s="54" t="s">
        <v>98</v>
      </c>
      <c r="D1138" s="54">
        <v>13.45</v>
      </c>
      <c r="E1138" s="54" t="s">
        <v>16</v>
      </c>
      <c r="F1138" s="54">
        <v>0.21229999999999999</v>
      </c>
    </row>
    <row r="1139" spans="1:6" x14ac:dyDescent="0.35">
      <c r="A1139" s="54" t="s">
        <v>1205</v>
      </c>
      <c r="B1139" s="54" t="s">
        <v>1160</v>
      </c>
      <c r="C1139" s="54" t="s">
        <v>1206</v>
      </c>
      <c r="D1139" s="54">
        <v>19.59</v>
      </c>
      <c r="E1139" s="54" t="s">
        <v>9</v>
      </c>
      <c r="F1139" s="54">
        <v>9.4600000000000004E-2</v>
      </c>
    </row>
    <row r="1140" spans="1:6" x14ac:dyDescent="0.35">
      <c r="A1140" s="54" t="s">
        <v>1207</v>
      </c>
      <c r="B1140" s="54" t="s">
        <v>545</v>
      </c>
      <c r="C1140" s="54" t="s">
        <v>1208</v>
      </c>
      <c r="D1140" s="54">
        <v>47.21</v>
      </c>
      <c r="E1140" s="54" t="s">
        <v>1209</v>
      </c>
      <c r="F1140" s="54">
        <v>0.15870000000000001</v>
      </c>
    </row>
    <row r="1141" spans="1:6" x14ac:dyDescent="0.35">
      <c r="A1141" s="54" t="s">
        <v>1210</v>
      </c>
      <c r="B1141" s="54" t="s">
        <v>1160</v>
      </c>
      <c r="C1141" s="54" t="s">
        <v>341</v>
      </c>
      <c r="D1141" s="54">
        <v>22.95</v>
      </c>
      <c r="E1141" s="54" t="s">
        <v>1209</v>
      </c>
      <c r="F1141" s="54">
        <v>0.15179999999999999</v>
      </c>
    </row>
    <row r="1142" spans="1:6" x14ac:dyDescent="0.35">
      <c r="A1142" s="54" t="s">
        <v>1211</v>
      </c>
      <c r="B1142" s="54" t="s">
        <v>1160</v>
      </c>
      <c r="C1142" s="54" t="s">
        <v>1161</v>
      </c>
      <c r="D1142" s="54">
        <v>24.88</v>
      </c>
      <c r="E1142" s="54" t="s">
        <v>16</v>
      </c>
      <c r="F1142" s="54">
        <v>0.13220000000000001</v>
      </c>
    </row>
    <row r="1143" spans="1:6" x14ac:dyDescent="0.35">
      <c r="A1143" s="54" t="s">
        <v>1212</v>
      </c>
      <c r="B1143" s="54" t="s">
        <v>545</v>
      </c>
      <c r="C1143" s="54" t="s">
        <v>543</v>
      </c>
      <c r="D1143" s="54">
        <v>9.44</v>
      </c>
      <c r="E1143" s="54" t="s">
        <v>16</v>
      </c>
      <c r="F1143" s="54">
        <v>0.13109999999999999</v>
      </c>
    </row>
    <row r="1144" spans="1:6" x14ac:dyDescent="0.35">
      <c r="A1144" s="54" t="s">
        <v>1213</v>
      </c>
      <c r="B1144" s="54"/>
      <c r="C1144" s="54" t="s">
        <v>1206</v>
      </c>
      <c r="D1144" s="54">
        <v>24.2</v>
      </c>
      <c r="E1144" s="54" t="s">
        <v>16</v>
      </c>
      <c r="F1144" s="54">
        <v>4.3099999999999999E-2</v>
      </c>
    </row>
    <row r="1145" spans="1:6" x14ac:dyDescent="0.35">
      <c r="A1145" s="54" t="s">
        <v>1214</v>
      </c>
      <c r="B1145" s="54"/>
      <c r="C1145" s="54" t="s">
        <v>1206</v>
      </c>
      <c r="D1145" s="54">
        <v>36.450000000000003</v>
      </c>
      <c r="E1145" s="54" t="s">
        <v>16</v>
      </c>
      <c r="F1145" s="54">
        <v>5.8099999999999999E-2</v>
      </c>
    </row>
    <row r="1146" spans="1:6" x14ac:dyDescent="0.35">
      <c r="A1146" s="54" t="s">
        <v>1215</v>
      </c>
      <c r="B1146" s="54" t="s">
        <v>1160</v>
      </c>
      <c r="C1146" s="54" t="s">
        <v>1216</v>
      </c>
      <c r="D1146" s="54">
        <v>13.3</v>
      </c>
      <c r="E1146" s="54" t="s">
        <v>16</v>
      </c>
      <c r="F1146" s="54">
        <v>6.3799999999999996E-2</v>
      </c>
    </row>
    <row r="1147" spans="1:6" x14ac:dyDescent="0.35">
      <c r="A1147" s="54" t="s">
        <v>1217</v>
      </c>
      <c r="B1147" s="54" t="s">
        <v>545</v>
      </c>
      <c r="C1147" s="54" t="s">
        <v>93</v>
      </c>
      <c r="D1147" s="54">
        <v>14.4</v>
      </c>
      <c r="E1147" s="54" t="s">
        <v>16</v>
      </c>
      <c r="F1147" s="54">
        <v>0.18</v>
      </c>
    </row>
    <row r="1148" spans="1:6" x14ac:dyDescent="0.35">
      <c r="A1148" s="54" t="s">
        <v>1218</v>
      </c>
      <c r="B1148" s="54" t="s">
        <v>1219</v>
      </c>
      <c r="C1148" s="54" t="s">
        <v>93</v>
      </c>
      <c r="D1148" s="54">
        <v>15.9</v>
      </c>
      <c r="E1148" s="54" t="s">
        <v>16</v>
      </c>
      <c r="F1148" s="54">
        <v>0.1004</v>
      </c>
    </row>
    <row r="1149" spans="1:6" x14ac:dyDescent="0.35">
      <c r="A1149" s="54" t="s">
        <v>1220</v>
      </c>
      <c r="B1149" s="54" t="s">
        <v>1160</v>
      </c>
      <c r="C1149" s="54" t="s">
        <v>543</v>
      </c>
      <c r="D1149" s="54">
        <v>20.3</v>
      </c>
      <c r="E1149" s="54" t="s">
        <v>16</v>
      </c>
      <c r="F1149" s="54">
        <v>0.2671</v>
      </c>
    </row>
    <row r="1150" spans="1:6" x14ac:dyDescent="0.35">
      <c r="A1150" s="54" t="s">
        <v>1221</v>
      </c>
      <c r="B1150" s="54" t="s">
        <v>430</v>
      </c>
      <c r="C1150" s="54" t="s">
        <v>182</v>
      </c>
      <c r="D1150" s="54">
        <v>20.41</v>
      </c>
      <c r="E1150" s="54" t="s">
        <v>16</v>
      </c>
      <c r="F1150" s="54">
        <v>5.7299999999999997E-2</v>
      </c>
    </row>
    <row r="1151" spans="1:6" x14ac:dyDescent="0.35">
      <c r="A1151" s="54" t="s">
        <v>1222</v>
      </c>
      <c r="B1151" s="54" t="s">
        <v>430</v>
      </c>
      <c r="C1151" s="54" t="s">
        <v>459</v>
      </c>
      <c r="D1151" s="54">
        <v>24.08</v>
      </c>
      <c r="E1151" s="54" t="s">
        <v>16</v>
      </c>
      <c r="F1151" s="54">
        <v>3.3799999999999997E-2</v>
      </c>
    </row>
    <row r="1152" spans="1:6" x14ac:dyDescent="0.35">
      <c r="A1152" s="54" t="s">
        <v>1223</v>
      </c>
      <c r="B1152" s="54" t="s">
        <v>1160</v>
      </c>
      <c r="C1152" s="54" t="s">
        <v>1224</v>
      </c>
      <c r="D1152" s="54">
        <v>17.649999999999999</v>
      </c>
      <c r="E1152" s="54" t="s">
        <v>16</v>
      </c>
      <c r="F1152" s="54">
        <v>0.2298</v>
      </c>
    </row>
    <row r="1153" spans="1:6" x14ac:dyDescent="0.35">
      <c r="A1153" s="54" t="s">
        <v>1225</v>
      </c>
      <c r="B1153" s="54" t="s">
        <v>1160</v>
      </c>
      <c r="C1153" s="54" t="s">
        <v>1151</v>
      </c>
      <c r="D1153" s="54">
        <v>28.37</v>
      </c>
      <c r="E1153" s="54" t="s">
        <v>16</v>
      </c>
      <c r="F1153" s="54">
        <v>4.4299999999999999E-2</v>
      </c>
    </row>
    <row r="1154" spans="1:6" x14ac:dyDescent="0.35">
      <c r="A1154" s="54" t="s">
        <v>1226</v>
      </c>
      <c r="B1154" s="54" t="s">
        <v>545</v>
      </c>
      <c r="C1154" s="54" t="s">
        <v>1227</v>
      </c>
      <c r="D1154" s="54">
        <v>45.67</v>
      </c>
      <c r="E1154" s="54" t="s">
        <v>16</v>
      </c>
      <c r="F1154" s="54">
        <v>0.12429999999999999</v>
      </c>
    </row>
    <row r="1155" spans="1:6" x14ac:dyDescent="0.35">
      <c r="A1155" s="54" t="s">
        <v>1228</v>
      </c>
      <c r="B1155" s="54"/>
      <c r="C1155" s="54" t="s">
        <v>182</v>
      </c>
      <c r="D1155" s="54">
        <v>19.489999999999998</v>
      </c>
      <c r="E1155" s="54" t="s">
        <v>16</v>
      </c>
      <c r="F1155" s="54">
        <v>5.9400000000000001E-2</v>
      </c>
    </row>
    <row r="1156" spans="1:6" x14ac:dyDescent="0.35">
      <c r="A1156" s="54" t="s">
        <v>1229</v>
      </c>
      <c r="B1156" s="54" t="s">
        <v>545</v>
      </c>
      <c r="C1156" s="54" t="s">
        <v>93</v>
      </c>
      <c r="D1156" s="54">
        <v>20.25</v>
      </c>
      <c r="E1156" s="54" t="s">
        <v>16</v>
      </c>
      <c r="F1156" s="54">
        <v>0.15820000000000001</v>
      </c>
    </row>
    <row r="1157" spans="1:6" x14ac:dyDescent="0.35">
      <c r="A1157" s="54" t="s">
        <v>1230</v>
      </c>
      <c r="B1157" s="54" t="s">
        <v>545</v>
      </c>
      <c r="C1157" s="54" t="s">
        <v>543</v>
      </c>
      <c r="D1157" s="54">
        <v>32.4</v>
      </c>
      <c r="E1157" s="54" t="s">
        <v>16</v>
      </c>
      <c r="F1157" s="54">
        <v>0.50619999999999998</v>
      </c>
    </row>
    <row r="1158" spans="1:6" x14ac:dyDescent="0.35">
      <c r="A1158" s="54" t="s">
        <v>1231</v>
      </c>
      <c r="B1158" s="54" t="s">
        <v>545</v>
      </c>
      <c r="C1158" s="54" t="s">
        <v>182</v>
      </c>
      <c r="D1158" s="54">
        <v>27.39</v>
      </c>
      <c r="E1158" s="54" t="s">
        <v>16</v>
      </c>
      <c r="F1158" s="54">
        <v>8.3500000000000005E-2</v>
      </c>
    </row>
    <row r="1159" spans="1:6" x14ac:dyDescent="0.35">
      <c r="A1159" s="54" t="s">
        <v>1232</v>
      </c>
      <c r="B1159" s="54" t="s">
        <v>545</v>
      </c>
      <c r="C1159" s="54" t="s">
        <v>182</v>
      </c>
      <c r="D1159" s="54">
        <v>65.84</v>
      </c>
      <c r="E1159" s="54" t="s">
        <v>16</v>
      </c>
      <c r="F1159" s="54">
        <v>0.20069999999999999</v>
      </c>
    </row>
    <row r="1160" spans="1:6" x14ac:dyDescent="0.35">
      <c r="A1160" s="54" t="s">
        <v>1233</v>
      </c>
      <c r="B1160" s="54" t="s">
        <v>1234</v>
      </c>
      <c r="C1160" s="54" t="s">
        <v>93</v>
      </c>
      <c r="D1160" s="54">
        <v>19.010000000000002</v>
      </c>
      <c r="E1160" s="54" t="s">
        <v>16</v>
      </c>
      <c r="F1160" s="54">
        <v>0.22850000000000001</v>
      </c>
    </row>
    <row r="1161" spans="1:6" x14ac:dyDescent="0.35">
      <c r="A1161" s="54" t="s">
        <v>1235</v>
      </c>
      <c r="B1161" s="54" t="s">
        <v>545</v>
      </c>
      <c r="C1161" s="54" t="s">
        <v>459</v>
      </c>
      <c r="D1161" s="54">
        <v>21.97</v>
      </c>
      <c r="E1161" s="54" t="s">
        <v>16</v>
      </c>
      <c r="F1161" s="54">
        <v>3.39E-2</v>
      </c>
    </row>
    <row r="1162" spans="1:6" x14ac:dyDescent="0.35">
      <c r="A1162" s="54" t="s">
        <v>1236</v>
      </c>
      <c r="B1162" s="54" t="s">
        <v>1160</v>
      </c>
      <c r="C1162" s="54" t="s">
        <v>459</v>
      </c>
      <c r="D1162" s="54">
        <v>18.96</v>
      </c>
      <c r="E1162" s="54" t="s">
        <v>16</v>
      </c>
      <c r="F1162" s="54">
        <v>2.7900000000000001E-2</v>
      </c>
    </row>
    <row r="1163" spans="1:6" x14ac:dyDescent="0.35">
      <c r="A1163" s="54" t="s">
        <v>1237</v>
      </c>
      <c r="B1163" s="54" t="s">
        <v>545</v>
      </c>
      <c r="C1163" s="54" t="s">
        <v>459</v>
      </c>
      <c r="D1163" s="54">
        <v>18.36</v>
      </c>
      <c r="E1163" s="54" t="s">
        <v>16</v>
      </c>
      <c r="F1163" s="54">
        <v>2.7699999999999999E-2</v>
      </c>
    </row>
    <row r="1164" spans="1:6" x14ac:dyDescent="0.35">
      <c r="A1164" s="54" t="s">
        <v>1238</v>
      </c>
      <c r="B1164" s="54" t="s">
        <v>545</v>
      </c>
      <c r="C1164" s="54" t="s">
        <v>543</v>
      </c>
      <c r="D1164" s="54">
        <v>9</v>
      </c>
      <c r="E1164" s="54" t="s">
        <v>16</v>
      </c>
      <c r="F1164" s="54">
        <v>0.13239999999999999</v>
      </c>
    </row>
    <row r="1165" spans="1:6" x14ac:dyDescent="0.35">
      <c r="A1165" s="54" t="s">
        <v>1239</v>
      </c>
      <c r="B1165" s="54" t="s">
        <v>1154</v>
      </c>
      <c r="C1165" s="54" t="s">
        <v>1240</v>
      </c>
      <c r="D1165" s="54">
        <v>33.47</v>
      </c>
      <c r="E1165" s="54" t="s">
        <v>16</v>
      </c>
      <c r="F1165" s="54">
        <v>0.47920000000000001</v>
      </c>
    </row>
    <row r="1166" spans="1:6" x14ac:dyDescent="0.35">
      <c r="A1166" s="54" t="s">
        <v>1241</v>
      </c>
      <c r="B1166" s="54" t="s">
        <v>163</v>
      </c>
      <c r="C1166" s="54" t="s">
        <v>1158</v>
      </c>
      <c r="D1166" s="54">
        <v>40.96</v>
      </c>
      <c r="E1166" s="54" t="s">
        <v>16</v>
      </c>
      <c r="F1166" s="54">
        <v>0.25600000000000001</v>
      </c>
    </row>
    <row r="1167" spans="1:6" x14ac:dyDescent="0.35">
      <c r="A1167" s="54" t="s">
        <v>1242</v>
      </c>
      <c r="B1167" s="54" t="s">
        <v>1160</v>
      </c>
      <c r="C1167" s="54" t="s">
        <v>96</v>
      </c>
      <c r="D1167" s="54">
        <v>16.79</v>
      </c>
      <c r="E1167" s="54" t="s">
        <v>16</v>
      </c>
      <c r="F1167" s="54">
        <v>0.14180000000000001</v>
      </c>
    </row>
    <row r="1168" spans="1:6" x14ac:dyDescent="0.35">
      <c r="A1168" s="54" t="s">
        <v>1243</v>
      </c>
      <c r="B1168" s="54" t="s">
        <v>545</v>
      </c>
      <c r="C1168" s="54" t="s">
        <v>543</v>
      </c>
      <c r="D1168" s="54">
        <v>6.27</v>
      </c>
      <c r="E1168" s="54" t="s">
        <v>16</v>
      </c>
      <c r="F1168" s="54">
        <v>9.01E-2</v>
      </c>
    </row>
    <row r="1169" spans="1:6" x14ac:dyDescent="0.35">
      <c r="A1169" s="54" t="s">
        <v>1244</v>
      </c>
      <c r="B1169" s="54"/>
      <c r="C1169" s="54" t="s">
        <v>1206</v>
      </c>
      <c r="D1169" s="54">
        <v>36.49</v>
      </c>
      <c r="E1169" s="54" t="s">
        <v>16</v>
      </c>
      <c r="F1169" s="54">
        <v>0.18740000000000001</v>
      </c>
    </row>
    <row r="1170" spans="1:6" x14ac:dyDescent="0.35">
      <c r="A1170" s="54" t="s">
        <v>1245</v>
      </c>
      <c r="B1170" s="54"/>
      <c r="C1170" s="54" t="s">
        <v>182</v>
      </c>
      <c r="D1170" s="54">
        <v>20.7</v>
      </c>
      <c r="E1170" s="54" t="s">
        <v>16</v>
      </c>
      <c r="F1170" s="54">
        <v>5.45E-2</v>
      </c>
    </row>
    <row r="1171" spans="1:6" x14ac:dyDescent="0.35">
      <c r="A1171" s="54" t="s">
        <v>1246</v>
      </c>
      <c r="B1171" s="54"/>
      <c r="C1171" s="54" t="s">
        <v>1144</v>
      </c>
      <c r="D1171" s="54">
        <v>18.59</v>
      </c>
      <c r="E1171" s="54" t="s">
        <v>16</v>
      </c>
      <c r="F1171" s="54">
        <v>4.8899999999999999E-2</v>
      </c>
    </row>
    <row r="1172" spans="1:6" x14ac:dyDescent="0.35">
      <c r="A1172" s="54" t="s">
        <v>1247</v>
      </c>
      <c r="B1172" s="54" t="s">
        <v>1154</v>
      </c>
      <c r="C1172" s="54" t="s">
        <v>1248</v>
      </c>
      <c r="D1172" s="54">
        <v>21.42</v>
      </c>
      <c r="E1172" s="54" t="s">
        <v>16</v>
      </c>
      <c r="F1172" s="54">
        <v>0.1923</v>
      </c>
    </row>
    <row r="1173" spans="1:6" x14ac:dyDescent="0.35">
      <c r="A1173" s="54" t="s">
        <v>1249</v>
      </c>
      <c r="B1173" s="54" t="s">
        <v>1250</v>
      </c>
      <c r="C1173" s="54" t="s">
        <v>661</v>
      </c>
      <c r="D1173" s="54">
        <v>11.59</v>
      </c>
      <c r="E1173" s="54" t="s">
        <v>16</v>
      </c>
      <c r="F1173" s="54">
        <v>0.15329999999999999</v>
      </c>
    </row>
    <row r="1174" spans="1:6" x14ac:dyDescent="0.35">
      <c r="A1174" s="54" t="s">
        <v>1251</v>
      </c>
      <c r="B1174" s="54" t="s">
        <v>1160</v>
      </c>
      <c r="C1174" s="54" t="s">
        <v>1252</v>
      </c>
      <c r="D1174" s="54">
        <v>25.84</v>
      </c>
      <c r="E1174" s="54" t="s">
        <v>77</v>
      </c>
      <c r="F1174" s="54">
        <v>4.7899999999999998E-2</v>
      </c>
    </row>
    <row r="1175" spans="1:6" x14ac:dyDescent="0.35">
      <c r="A1175" s="54" t="s">
        <v>1253</v>
      </c>
      <c r="B1175" s="54" t="s">
        <v>545</v>
      </c>
      <c r="C1175" s="54" t="s">
        <v>343</v>
      </c>
      <c r="D1175" s="54">
        <v>26.99</v>
      </c>
      <c r="E1175" s="54" t="s">
        <v>16</v>
      </c>
      <c r="F1175" s="54">
        <v>8.6099999999999996E-2</v>
      </c>
    </row>
    <row r="1176" spans="1:6" x14ac:dyDescent="0.35">
      <c r="A1176" s="54" t="s">
        <v>1254</v>
      </c>
      <c r="B1176" s="54" t="s">
        <v>545</v>
      </c>
      <c r="C1176" s="54" t="s">
        <v>182</v>
      </c>
      <c r="D1176" s="54">
        <v>24.04</v>
      </c>
      <c r="E1176" s="54" t="s">
        <v>16</v>
      </c>
      <c r="F1176" s="54">
        <v>6.6799999999999998E-2</v>
      </c>
    </row>
    <row r="1177" spans="1:6" x14ac:dyDescent="0.35">
      <c r="A1177" s="54" t="s">
        <v>1255</v>
      </c>
      <c r="B1177" s="54" t="s">
        <v>163</v>
      </c>
      <c r="C1177" s="54" t="s">
        <v>471</v>
      </c>
      <c r="D1177" s="54">
        <v>34.409999999999997</v>
      </c>
      <c r="E1177" s="54" t="s">
        <v>16</v>
      </c>
      <c r="F1177" s="54">
        <v>0.1062</v>
      </c>
    </row>
    <row r="1178" spans="1:6" x14ac:dyDescent="0.35">
      <c r="A1178" s="54" t="s">
        <v>1256</v>
      </c>
      <c r="B1178" s="54" t="s">
        <v>545</v>
      </c>
      <c r="C1178" s="54" t="s">
        <v>1151</v>
      </c>
      <c r="D1178" s="54">
        <v>29.75</v>
      </c>
      <c r="E1178" s="54" t="s">
        <v>16</v>
      </c>
      <c r="F1178" s="54">
        <v>5.8099999999999999E-2</v>
      </c>
    </row>
    <row r="1179" spans="1:6" x14ac:dyDescent="0.35">
      <c r="A1179" s="54" t="s">
        <v>1241</v>
      </c>
      <c r="B1179" s="54" t="s">
        <v>545</v>
      </c>
      <c r="C1179" s="54" t="s">
        <v>93</v>
      </c>
      <c r="D1179" s="54">
        <v>34.72</v>
      </c>
      <c r="E1179" s="54" t="s">
        <v>16</v>
      </c>
      <c r="F1179" s="54">
        <v>0.2712</v>
      </c>
    </row>
    <row r="1180" spans="1:6" x14ac:dyDescent="0.35">
      <c r="A1180" s="54" t="s">
        <v>1157</v>
      </c>
      <c r="B1180" s="54" t="s">
        <v>545</v>
      </c>
      <c r="C1180" s="54" t="s">
        <v>93</v>
      </c>
      <c r="D1180" s="54">
        <v>28.62</v>
      </c>
      <c r="E1180" s="54" t="s">
        <v>16</v>
      </c>
      <c r="F1180" s="54">
        <v>0.22359999999999999</v>
      </c>
    </row>
    <row r="1181" spans="1:6" x14ac:dyDescent="0.35">
      <c r="A1181" s="54" t="s">
        <v>1257</v>
      </c>
      <c r="B1181" s="54" t="s">
        <v>545</v>
      </c>
      <c r="C1181" s="54" t="s">
        <v>343</v>
      </c>
      <c r="D1181" s="54">
        <v>34.99</v>
      </c>
      <c r="E1181" s="54" t="s">
        <v>16</v>
      </c>
      <c r="F1181" s="54">
        <v>0.13669999999999999</v>
      </c>
    </row>
    <row r="1545" spans="1:6" x14ac:dyDescent="0.35">
      <c r="A1545" s="54" t="s">
        <v>1141</v>
      </c>
      <c r="B1545" s="54" t="s">
        <v>163</v>
      </c>
      <c r="C1545" s="54" t="s">
        <v>1142</v>
      </c>
      <c r="D1545" s="54">
        <v>56.88</v>
      </c>
      <c r="E1545" s="54" t="s">
        <v>16</v>
      </c>
      <c r="F1545" s="54">
        <v>0.57709999999999995</v>
      </c>
    </row>
    <row r="1546" spans="1:6" x14ac:dyDescent="0.35">
      <c r="A1546" s="54" t="s">
        <v>1143</v>
      </c>
      <c r="B1546" s="54"/>
      <c r="C1546" s="54" t="s">
        <v>1144</v>
      </c>
      <c r="D1546" s="54">
        <v>23.85</v>
      </c>
      <c r="E1546" s="54" t="s">
        <v>9</v>
      </c>
      <c r="F1546" s="54">
        <v>0.67759999999999998</v>
      </c>
    </row>
    <row r="1547" spans="1:6" x14ac:dyDescent="0.35">
      <c r="A1547" s="54" t="s">
        <v>1145</v>
      </c>
      <c r="B1547" s="54" t="s">
        <v>545</v>
      </c>
      <c r="C1547" s="54" t="s">
        <v>1144</v>
      </c>
      <c r="D1547" s="54">
        <v>45.36</v>
      </c>
      <c r="E1547" s="54" t="s">
        <v>9</v>
      </c>
      <c r="F1547" s="54">
        <v>1.2886</v>
      </c>
    </row>
    <row r="1548" spans="1:6" x14ac:dyDescent="0.35">
      <c r="A1548" s="54" t="s">
        <v>1146</v>
      </c>
      <c r="B1548" s="54"/>
      <c r="C1548" s="54" t="s">
        <v>1147</v>
      </c>
      <c r="D1548" s="54">
        <v>7.58</v>
      </c>
      <c r="E1548" s="54"/>
      <c r="F1548" s="54">
        <v>0.21529999999999999</v>
      </c>
    </row>
    <row r="1549" spans="1:6" x14ac:dyDescent="0.35">
      <c r="A1549" s="54" t="s">
        <v>1148</v>
      </c>
      <c r="B1549" s="54" t="s">
        <v>545</v>
      </c>
      <c r="C1549" s="54" t="s">
        <v>1149</v>
      </c>
      <c r="D1549" s="54">
        <v>50.38</v>
      </c>
      <c r="E1549" s="54" t="s">
        <v>9</v>
      </c>
      <c r="F1549" s="54">
        <v>1.6659999999999999</v>
      </c>
    </row>
    <row r="1550" spans="1:6" x14ac:dyDescent="0.35">
      <c r="A1550" s="54" t="s">
        <v>1150</v>
      </c>
      <c r="B1550" s="54" t="s">
        <v>545</v>
      </c>
      <c r="C1550" s="54" t="s">
        <v>1151</v>
      </c>
      <c r="D1550" s="54">
        <v>26.32</v>
      </c>
      <c r="E1550" s="54"/>
      <c r="F1550" s="54">
        <v>6.2300000000000001E-2</v>
      </c>
    </row>
    <row r="1551" spans="1:6" x14ac:dyDescent="0.35">
      <c r="A1551" s="54" t="s">
        <v>1152</v>
      </c>
      <c r="B1551" s="54"/>
      <c r="C1551" s="54" t="s">
        <v>182</v>
      </c>
      <c r="D1551" s="54">
        <v>18.43</v>
      </c>
      <c r="E1551" s="54"/>
      <c r="F1551" s="54">
        <v>5.0599999999999999E-2</v>
      </c>
    </row>
    <row r="1552" spans="1:6" x14ac:dyDescent="0.35">
      <c r="A1552" s="54" t="s">
        <v>1153</v>
      </c>
      <c r="B1552" s="54" t="s">
        <v>1154</v>
      </c>
      <c r="C1552" s="54" t="s">
        <v>1155</v>
      </c>
      <c r="D1552" s="54">
        <v>28.07</v>
      </c>
      <c r="E1552" s="54" t="s">
        <v>16</v>
      </c>
      <c r="F1552" s="54">
        <v>0.41920000000000002</v>
      </c>
    </row>
    <row r="1553" spans="1:6" x14ac:dyDescent="0.35">
      <c r="A1553" s="54" t="s">
        <v>1156</v>
      </c>
      <c r="B1553" s="54" t="s">
        <v>1154</v>
      </c>
      <c r="C1553" s="54" t="s">
        <v>1155</v>
      </c>
      <c r="D1553" s="54">
        <v>35.29</v>
      </c>
      <c r="E1553" s="54" t="s">
        <v>16</v>
      </c>
      <c r="F1553" s="54">
        <v>0.53280000000000005</v>
      </c>
    </row>
    <row r="1554" spans="1:6" x14ac:dyDescent="0.35">
      <c r="A1554" s="54" t="s">
        <v>1157</v>
      </c>
      <c r="B1554" s="54" t="s">
        <v>163</v>
      </c>
      <c r="C1554" s="54" t="s">
        <v>1158</v>
      </c>
      <c r="D1554" s="54">
        <v>28.62</v>
      </c>
      <c r="E1554" s="54" t="s">
        <v>16</v>
      </c>
      <c r="F1554" s="54">
        <v>0.43630000000000002</v>
      </c>
    </row>
    <row r="1555" spans="1:6" x14ac:dyDescent="0.35">
      <c r="A1555" s="54" t="s">
        <v>1159</v>
      </c>
      <c r="B1555" s="54" t="s">
        <v>1160</v>
      </c>
      <c r="C1555" s="54" t="s">
        <v>1161</v>
      </c>
      <c r="D1555" s="54">
        <v>20.86</v>
      </c>
      <c r="E1555" s="54" t="s">
        <v>16</v>
      </c>
      <c r="F1555" s="54">
        <v>0.1144</v>
      </c>
    </row>
    <row r="1556" spans="1:6" x14ac:dyDescent="0.35">
      <c r="A1556" s="54" t="s">
        <v>1162</v>
      </c>
      <c r="B1556" s="54" t="s">
        <v>163</v>
      </c>
      <c r="C1556" s="54" t="s">
        <v>1163</v>
      </c>
      <c r="D1556" s="54">
        <v>30.63</v>
      </c>
      <c r="E1556" s="54" t="s">
        <v>16</v>
      </c>
      <c r="F1556" s="54">
        <v>0.31909999999999999</v>
      </c>
    </row>
    <row r="1557" spans="1:6" x14ac:dyDescent="0.35">
      <c r="A1557" s="54" t="s">
        <v>1164</v>
      </c>
      <c r="B1557" s="54" t="s">
        <v>163</v>
      </c>
      <c r="C1557" s="54" t="s">
        <v>471</v>
      </c>
      <c r="D1557" s="54">
        <v>36.590000000000003</v>
      </c>
      <c r="E1557" s="54" t="s">
        <v>16</v>
      </c>
      <c r="F1557" s="54">
        <v>9.1499999999999998E-2</v>
      </c>
    </row>
    <row r="1558" spans="1:6" x14ac:dyDescent="0.35">
      <c r="A1558" s="54" t="s">
        <v>1165</v>
      </c>
      <c r="B1558" s="54" t="s">
        <v>1160</v>
      </c>
      <c r="C1558" s="54" t="s">
        <v>76</v>
      </c>
      <c r="D1558" s="54">
        <v>16.64</v>
      </c>
      <c r="E1558" s="54" t="s">
        <v>16</v>
      </c>
      <c r="F1558" s="54">
        <v>5.1999999999999998E-2</v>
      </c>
    </row>
    <row r="1559" spans="1:6" x14ac:dyDescent="0.35">
      <c r="A1559" s="54" t="s">
        <v>1166</v>
      </c>
      <c r="B1559" s="54"/>
      <c r="C1559" s="54" t="s">
        <v>543</v>
      </c>
      <c r="D1559" s="54">
        <v>11.1</v>
      </c>
      <c r="E1559" s="54" t="s">
        <v>16</v>
      </c>
      <c r="F1559" s="54">
        <v>0.17560000000000001</v>
      </c>
    </row>
    <row r="1560" spans="1:6" x14ac:dyDescent="0.35">
      <c r="A1560" s="54" t="s">
        <v>1167</v>
      </c>
      <c r="B1560" s="54" t="s">
        <v>1168</v>
      </c>
      <c r="C1560" s="54" t="s">
        <v>76</v>
      </c>
      <c r="D1560" s="54">
        <v>18.03</v>
      </c>
      <c r="E1560" s="54" t="s">
        <v>16</v>
      </c>
      <c r="F1560" s="54">
        <v>5.6300000000000003E-2</v>
      </c>
    </row>
    <row r="1561" spans="1:6" x14ac:dyDescent="0.35">
      <c r="A1561" s="54" t="s">
        <v>1169</v>
      </c>
      <c r="B1561" s="54" t="s">
        <v>545</v>
      </c>
      <c r="C1561" s="54" t="s">
        <v>182</v>
      </c>
      <c r="D1561" s="54">
        <v>16.3</v>
      </c>
      <c r="E1561" s="54" t="s">
        <v>16</v>
      </c>
      <c r="F1561" s="54">
        <v>4.9700000000000001E-2</v>
      </c>
    </row>
    <row r="1562" spans="1:6" x14ac:dyDescent="0.35">
      <c r="A1562" s="54" t="s">
        <v>1170</v>
      </c>
      <c r="B1562" s="54" t="s">
        <v>545</v>
      </c>
      <c r="C1562" s="54" t="s">
        <v>76</v>
      </c>
      <c r="D1562" s="54">
        <v>17.420000000000002</v>
      </c>
      <c r="E1562" s="54" t="s">
        <v>16</v>
      </c>
      <c r="F1562" s="54">
        <v>5.4399999999999997E-2</v>
      </c>
    </row>
    <row r="1563" spans="1:6" x14ac:dyDescent="0.35">
      <c r="A1563" s="54" t="s">
        <v>1171</v>
      </c>
      <c r="B1563" s="54" t="s">
        <v>545</v>
      </c>
      <c r="C1563" s="54" t="s">
        <v>1155</v>
      </c>
      <c r="D1563" s="54">
        <v>34.450000000000003</v>
      </c>
      <c r="E1563" s="54" t="s">
        <v>16</v>
      </c>
      <c r="F1563" s="54">
        <v>0.1401</v>
      </c>
    </row>
    <row r="1564" spans="1:6" x14ac:dyDescent="0.35">
      <c r="A1564" s="54" t="s">
        <v>1172</v>
      </c>
      <c r="B1564" s="54" t="s">
        <v>1160</v>
      </c>
      <c r="C1564" s="54" t="s">
        <v>341</v>
      </c>
      <c r="D1564" s="54">
        <v>103.02</v>
      </c>
      <c r="E1564" s="54" t="s">
        <v>9</v>
      </c>
      <c r="F1564" s="54">
        <v>0.318</v>
      </c>
    </row>
    <row r="1565" spans="1:6" x14ac:dyDescent="0.35">
      <c r="A1565" s="54" t="s">
        <v>1173</v>
      </c>
      <c r="B1565" s="54"/>
      <c r="C1565" s="54" t="s">
        <v>1174</v>
      </c>
      <c r="D1565" s="54">
        <v>18.89</v>
      </c>
      <c r="E1565" s="54" t="s">
        <v>16</v>
      </c>
      <c r="F1565" s="54">
        <v>4.9700000000000001E-2</v>
      </c>
    </row>
    <row r="1566" spans="1:6" x14ac:dyDescent="0.35">
      <c r="A1566" s="54" t="s">
        <v>1175</v>
      </c>
      <c r="B1566" s="54"/>
      <c r="C1566" s="54" t="s">
        <v>1163</v>
      </c>
      <c r="D1566" s="54">
        <v>33.49</v>
      </c>
      <c r="E1566" s="54" t="s">
        <v>16</v>
      </c>
      <c r="F1566" s="54">
        <v>0.1148</v>
      </c>
    </row>
    <row r="1567" spans="1:6" x14ac:dyDescent="0.35">
      <c r="A1567" s="54" t="s">
        <v>1176</v>
      </c>
      <c r="B1567" s="54" t="s">
        <v>430</v>
      </c>
      <c r="C1567" s="54" t="s">
        <v>76</v>
      </c>
      <c r="D1567" s="54">
        <v>15.07</v>
      </c>
      <c r="E1567" s="54" t="s">
        <v>16</v>
      </c>
      <c r="F1567" s="54">
        <v>0.2165</v>
      </c>
    </row>
    <row r="1568" spans="1:6" x14ac:dyDescent="0.35">
      <c r="A1568" s="54" t="s">
        <v>1177</v>
      </c>
      <c r="B1568" s="54" t="s">
        <v>545</v>
      </c>
      <c r="C1568" s="54" t="s">
        <v>1178</v>
      </c>
      <c r="D1568" s="54">
        <v>39.159999999999997</v>
      </c>
      <c r="E1568" s="54" t="s">
        <v>16</v>
      </c>
      <c r="F1568" s="54">
        <v>0.1416</v>
      </c>
    </row>
    <row r="1569" spans="1:6" x14ac:dyDescent="0.35">
      <c r="A1569" s="54" t="s">
        <v>1179</v>
      </c>
      <c r="B1569" s="54" t="s">
        <v>545</v>
      </c>
      <c r="C1569" s="54" t="s">
        <v>1180</v>
      </c>
      <c r="D1569" s="54">
        <v>7.02</v>
      </c>
      <c r="E1569" s="54" t="s">
        <v>16</v>
      </c>
      <c r="F1569" s="54">
        <v>0.2581</v>
      </c>
    </row>
    <row r="1570" spans="1:6" x14ac:dyDescent="0.35">
      <c r="A1570" s="54" t="s">
        <v>1181</v>
      </c>
      <c r="B1570" s="54"/>
      <c r="C1570" s="54" t="s">
        <v>399</v>
      </c>
      <c r="D1570" s="54">
        <v>14.34</v>
      </c>
      <c r="E1570" s="54" t="s">
        <v>16</v>
      </c>
      <c r="F1570" s="54">
        <v>1.6004</v>
      </c>
    </row>
    <row r="1571" spans="1:6" x14ac:dyDescent="0.35">
      <c r="A1571" s="54" t="s">
        <v>1182</v>
      </c>
      <c r="B1571" s="54"/>
      <c r="C1571" s="54" t="s">
        <v>865</v>
      </c>
      <c r="D1571" s="54">
        <v>1.01</v>
      </c>
      <c r="E1571" s="54" t="s">
        <v>16</v>
      </c>
      <c r="F1571" s="54">
        <v>1.0631999999999999</v>
      </c>
    </row>
    <row r="1572" spans="1:6" x14ac:dyDescent="0.35">
      <c r="A1572" s="54" t="s">
        <v>1183</v>
      </c>
      <c r="B1572" s="54" t="s">
        <v>1160</v>
      </c>
      <c r="C1572" s="54" t="s">
        <v>1184</v>
      </c>
      <c r="D1572" s="54">
        <v>13.45</v>
      </c>
      <c r="E1572" s="54" t="s">
        <v>16</v>
      </c>
      <c r="F1572" s="54">
        <v>0.21890000000000001</v>
      </c>
    </row>
    <row r="1573" spans="1:6" x14ac:dyDescent="0.35">
      <c r="A1573" s="54" t="s">
        <v>1185</v>
      </c>
      <c r="B1573" s="54"/>
      <c r="C1573" s="54" t="s">
        <v>1186</v>
      </c>
      <c r="D1573" s="54">
        <v>7.95</v>
      </c>
      <c r="E1573" s="54" t="s">
        <v>16</v>
      </c>
      <c r="F1573" s="54">
        <v>4.5170000000000003</v>
      </c>
    </row>
    <row r="1574" spans="1:6" x14ac:dyDescent="0.35">
      <c r="A1574" s="54" t="s">
        <v>1187</v>
      </c>
      <c r="B1574" s="54"/>
      <c r="C1574" s="54" t="s">
        <v>1155</v>
      </c>
      <c r="D1574" s="54">
        <v>26.7</v>
      </c>
      <c r="E1574" s="54" t="s">
        <v>16</v>
      </c>
      <c r="F1574" s="54">
        <v>0.1522</v>
      </c>
    </row>
    <row r="1575" spans="1:6" x14ac:dyDescent="0.35">
      <c r="A1575" s="54" t="s">
        <v>1188</v>
      </c>
      <c r="B1575" s="54"/>
      <c r="C1575" s="54"/>
      <c r="D1575" s="54"/>
      <c r="E1575" s="54" t="s">
        <v>16</v>
      </c>
      <c r="F1575" s="54">
        <v>0.15</v>
      </c>
    </row>
    <row r="1576" spans="1:6" x14ac:dyDescent="0.35">
      <c r="A1576" s="54" t="s">
        <v>1189</v>
      </c>
      <c r="B1576" s="54"/>
      <c r="C1576" s="54" t="s">
        <v>399</v>
      </c>
      <c r="D1576" s="54">
        <v>11.45</v>
      </c>
      <c r="E1576" s="54" t="s">
        <v>16</v>
      </c>
      <c r="F1576" s="54">
        <v>1.7039</v>
      </c>
    </row>
    <row r="1577" spans="1:6" x14ac:dyDescent="0.35">
      <c r="A1577" s="54" t="s">
        <v>1190</v>
      </c>
      <c r="B1577" s="54"/>
      <c r="C1577" s="54" t="s">
        <v>1186</v>
      </c>
      <c r="D1577" s="54">
        <v>7.77</v>
      </c>
      <c r="E1577" s="54" t="s">
        <v>16</v>
      </c>
      <c r="F1577" s="54">
        <v>2.9885000000000002</v>
      </c>
    </row>
    <row r="1578" spans="1:6" x14ac:dyDescent="0.35">
      <c r="A1578" s="54" t="s">
        <v>1191</v>
      </c>
      <c r="B1578" s="54"/>
      <c r="C1578" s="54" t="s">
        <v>1192</v>
      </c>
      <c r="D1578" s="54">
        <v>5.47</v>
      </c>
      <c r="E1578" s="54" t="s">
        <v>16</v>
      </c>
      <c r="F1578" s="54">
        <v>0.22789999999999999</v>
      </c>
    </row>
    <row r="1579" spans="1:6" x14ac:dyDescent="0.35">
      <c r="A1579" s="54" t="s">
        <v>1193</v>
      </c>
      <c r="B1579" s="54"/>
      <c r="C1579" s="54" t="s">
        <v>399</v>
      </c>
      <c r="D1579" s="54">
        <v>9.8000000000000007</v>
      </c>
      <c r="E1579" s="54" t="s">
        <v>16</v>
      </c>
      <c r="F1579" s="54">
        <v>0.76559999999999995</v>
      </c>
    </row>
    <row r="1580" spans="1:6" x14ac:dyDescent="0.35">
      <c r="A1580" s="54" t="s">
        <v>1194</v>
      </c>
      <c r="B1580" s="54"/>
      <c r="C1580" s="54" t="s">
        <v>1186</v>
      </c>
      <c r="D1580" s="54">
        <v>6.65</v>
      </c>
      <c r="E1580" s="54" t="s">
        <v>16</v>
      </c>
      <c r="F1580" s="54">
        <v>2.7707999999999999</v>
      </c>
    </row>
    <row r="1581" spans="1:6" x14ac:dyDescent="0.35">
      <c r="A1581" s="54" t="s">
        <v>1195</v>
      </c>
      <c r="B1581" s="54" t="s">
        <v>1196</v>
      </c>
      <c r="C1581" s="54" t="s">
        <v>543</v>
      </c>
      <c r="D1581" s="54">
        <v>13.15</v>
      </c>
      <c r="E1581" s="54" t="s">
        <v>16</v>
      </c>
      <c r="F1581" s="54">
        <v>0.1847</v>
      </c>
    </row>
    <row r="1582" spans="1:6" x14ac:dyDescent="0.35">
      <c r="A1582" s="54" t="s">
        <v>1197</v>
      </c>
      <c r="B1582" s="54"/>
      <c r="C1582" s="54" t="s">
        <v>1186</v>
      </c>
      <c r="D1582" s="54">
        <v>7.56</v>
      </c>
      <c r="E1582" s="54" t="s">
        <v>16</v>
      </c>
      <c r="F1582" s="54">
        <v>2.3624999999999998</v>
      </c>
    </row>
    <row r="1583" spans="1:6" x14ac:dyDescent="0.35">
      <c r="A1583" s="54" t="s">
        <v>1198</v>
      </c>
      <c r="B1583" s="54"/>
      <c r="C1583" s="54" t="s">
        <v>1186</v>
      </c>
      <c r="D1583" s="54">
        <v>6.65</v>
      </c>
      <c r="E1583" s="54" t="s">
        <v>16</v>
      </c>
      <c r="F1583" s="54">
        <v>2.5577000000000001</v>
      </c>
    </row>
    <row r="1584" spans="1:6" x14ac:dyDescent="0.35">
      <c r="A1584" s="54" t="s">
        <v>1199</v>
      </c>
      <c r="B1584" s="54" t="s">
        <v>1160</v>
      </c>
      <c r="C1584" s="54" t="s">
        <v>96</v>
      </c>
      <c r="D1584" s="54">
        <v>17.41</v>
      </c>
      <c r="E1584" s="54" t="s">
        <v>16</v>
      </c>
      <c r="F1584" s="54">
        <v>0.128</v>
      </c>
    </row>
    <row r="1585" spans="1:6" x14ac:dyDescent="0.35">
      <c r="A1585" s="54" t="s">
        <v>1200</v>
      </c>
      <c r="B1585" s="54"/>
      <c r="C1585" s="54"/>
      <c r="D1585" s="54"/>
      <c r="E1585" s="54" t="s">
        <v>16</v>
      </c>
      <c r="F1585" s="54">
        <v>0.05</v>
      </c>
    </row>
    <row r="1586" spans="1:6" x14ac:dyDescent="0.35">
      <c r="A1586" s="54" t="s">
        <v>1201</v>
      </c>
      <c r="B1586" s="54" t="s">
        <v>1202</v>
      </c>
      <c r="C1586" s="54" t="s">
        <v>543</v>
      </c>
      <c r="D1586" s="54">
        <v>7.55</v>
      </c>
      <c r="E1586" s="54" t="s">
        <v>16</v>
      </c>
      <c r="F1586" s="54">
        <v>0.10489999999999999</v>
      </c>
    </row>
    <row r="1587" spans="1:6" x14ac:dyDescent="0.35">
      <c r="A1587" s="54" t="s">
        <v>1203</v>
      </c>
      <c r="B1587" s="54" t="s">
        <v>1204</v>
      </c>
      <c r="C1587" s="54" t="s">
        <v>98</v>
      </c>
      <c r="D1587" s="54">
        <v>13.45</v>
      </c>
      <c r="E1587" s="54" t="s">
        <v>16</v>
      </c>
      <c r="F1587" s="54">
        <v>0.21229999999999999</v>
      </c>
    </row>
    <row r="1588" spans="1:6" x14ac:dyDescent="0.35">
      <c r="A1588" s="54" t="s">
        <v>1205</v>
      </c>
      <c r="B1588" s="54" t="s">
        <v>1160</v>
      </c>
      <c r="C1588" s="54" t="s">
        <v>1206</v>
      </c>
      <c r="D1588" s="54">
        <v>19.59</v>
      </c>
      <c r="E1588" s="54" t="s">
        <v>9</v>
      </c>
      <c r="F1588" s="54">
        <v>9.4600000000000004E-2</v>
      </c>
    </row>
    <row r="1589" spans="1:6" x14ac:dyDescent="0.35">
      <c r="A1589" s="54" t="s">
        <v>1207</v>
      </c>
      <c r="B1589" s="54" t="s">
        <v>545</v>
      </c>
      <c r="C1589" s="54" t="s">
        <v>1208</v>
      </c>
      <c r="D1589" s="54">
        <v>47.21</v>
      </c>
      <c r="E1589" s="54" t="s">
        <v>1209</v>
      </c>
      <c r="F1589" s="54">
        <v>0.15870000000000001</v>
      </c>
    </row>
    <row r="1590" spans="1:6" x14ac:dyDescent="0.35">
      <c r="A1590" s="54" t="s">
        <v>1210</v>
      </c>
      <c r="B1590" s="54" t="s">
        <v>1160</v>
      </c>
      <c r="C1590" s="54" t="s">
        <v>341</v>
      </c>
      <c r="D1590" s="54">
        <v>22.95</v>
      </c>
      <c r="E1590" s="54" t="s">
        <v>1209</v>
      </c>
      <c r="F1590" s="54">
        <v>0.15179999999999999</v>
      </c>
    </row>
    <row r="1591" spans="1:6" x14ac:dyDescent="0.35">
      <c r="A1591" s="54" t="s">
        <v>1211</v>
      </c>
      <c r="B1591" s="54" t="s">
        <v>1160</v>
      </c>
      <c r="C1591" s="54" t="s">
        <v>1161</v>
      </c>
      <c r="D1591" s="54">
        <v>24.88</v>
      </c>
      <c r="E1591" s="54" t="s">
        <v>16</v>
      </c>
      <c r="F1591" s="54">
        <v>0.13220000000000001</v>
      </c>
    </row>
    <row r="1592" spans="1:6" x14ac:dyDescent="0.35">
      <c r="A1592" s="54" t="s">
        <v>1212</v>
      </c>
      <c r="B1592" s="54" t="s">
        <v>545</v>
      </c>
      <c r="C1592" s="54" t="s">
        <v>543</v>
      </c>
      <c r="D1592" s="54">
        <v>9.44</v>
      </c>
      <c r="E1592" s="54" t="s">
        <v>16</v>
      </c>
      <c r="F1592" s="54">
        <v>0.13109999999999999</v>
      </c>
    </row>
    <row r="1593" spans="1:6" x14ac:dyDescent="0.35">
      <c r="A1593" s="54" t="s">
        <v>1213</v>
      </c>
      <c r="B1593" s="54"/>
      <c r="C1593" s="54" t="s">
        <v>1206</v>
      </c>
      <c r="D1593" s="54">
        <v>24.2</v>
      </c>
      <c r="E1593" s="54" t="s">
        <v>16</v>
      </c>
      <c r="F1593" s="54">
        <v>4.3099999999999999E-2</v>
      </c>
    </row>
    <row r="1594" spans="1:6" x14ac:dyDescent="0.35">
      <c r="A1594" s="54" t="s">
        <v>1214</v>
      </c>
      <c r="B1594" s="54"/>
      <c r="C1594" s="54" t="s">
        <v>1206</v>
      </c>
      <c r="D1594" s="54">
        <v>36.450000000000003</v>
      </c>
      <c r="E1594" s="54" t="s">
        <v>16</v>
      </c>
      <c r="F1594" s="54">
        <v>5.8099999999999999E-2</v>
      </c>
    </row>
    <row r="1595" spans="1:6" x14ac:dyDescent="0.35">
      <c r="A1595" s="54" t="s">
        <v>1215</v>
      </c>
      <c r="B1595" s="54" t="s">
        <v>1160</v>
      </c>
      <c r="C1595" s="54" t="s">
        <v>1216</v>
      </c>
      <c r="D1595" s="54">
        <v>13.3</v>
      </c>
      <c r="E1595" s="54" t="s">
        <v>16</v>
      </c>
      <c r="F1595" s="54">
        <v>6.3799999999999996E-2</v>
      </c>
    </row>
    <row r="1596" spans="1:6" x14ac:dyDescent="0.35">
      <c r="A1596" s="54" t="s">
        <v>1217</v>
      </c>
      <c r="B1596" s="54" t="s">
        <v>545</v>
      </c>
      <c r="C1596" s="54" t="s">
        <v>93</v>
      </c>
      <c r="D1596" s="54">
        <v>14.4</v>
      </c>
      <c r="E1596" s="54" t="s">
        <v>16</v>
      </c>
      <c r="F1596" s="54">
        <v>0.18</v>
      </c>
    </row>
    <row r="1597" spans="1:6" x14ac:dyDescent="0.35">
      <c r="A1597" s="54" t="s">
        <v>1218</v>
      </c>
      <c r="B1597" s="54" t="s">
        <v>1219</v>
      </c>
      <c r="C1597" s="54" t="s">
        <v>93</v>
      </c>
      <c r="D1597" s="54">
        <v>15.9</v>
      </c>
      <c r="E1597" s="54" t="s">
        <v>16</v>
      </c>
      <c r="F1597" s="54">
        <v>0.1004</v>
      </c>
    </row>
    <row r="1598" spans="1:6" x14ac:dyDescent="0.35">
      <c r="A1598" s="54" t="s">
        <v>1220</v>
      </c>
      <c r="B1598" s="54" t="s">
        <v>1160</v>
      </c>
      <c r="C1598" s="54" t="s">
        <v>543</v>
      </c>
      <c r="D1598" s="54">
        <v>20.3</v>
      </c>
      <c r="E1598" s="54" t="s">
        <v>16</v>
      </c>
      <c r="F1598" s="54">
        <v>0.2671</v>
      </c>
    </row>
    <row r="1599" spans="1:6" x14ac:dyDescent="0.35">
      <c r="A1599" s="54" t="s">
        <v>1221</v>
      </c>
      <c r="B1599" s="54" t="s">
        <v>430</v>
      </c>
      <c r="C1599" s="54" t="s">
        <v>182</v>
      </c>
      <c r="D1599" s="54">
        <v>20.41</v>
      </c>
      <c r="E1599" s="54" t="s">
        <v>16</v>
      </c>
      <c r="F1599" s="54">
        <v>5.7299999999999997E-2</v>
      </c>
    </row>
    <row r="1600" spans="1:6" x14ac:dyDescent="0.35">
      <c r="A1600" s="54" t="s">
        <v>1222</v>
      </c>
      <c r="B1600" s="54" t="s">
        <v>430</v>
      </c>
      <c r="C1600" s="54" t="s">
        <v>459</v>
      </c>
      <c r="D1600" s="54">
        <v>24.08</v>
      </c>
      <c r="E1600" s="54" t="s">
        <v>16</v>
      </c>
      <c r="F1600" s="54">
        <v>3.3799999999999997E-2</v>
      </c>
    </row>
    <row r="1601" spans="1:6" x14ac:dyDescent="0.35">
      <c r="A1601" s="54" t="s">
        <v>1223</v>
      </c>
      <c r="B1601" s="54" t="s">
        <v>1160</v>
      </c>
      <c r="C1601" s="54" t="s">
        <v>1224</v>
      </c>
      <c r="D1601" s="54">
        <v>17.649999999999999</v>
      </c>
      <c r="E1601" s="54" t="s">
        <v>16</v>
      </c>
      <c r="F1601" s="54">
        <v>0.2298</v>
      </c>
    </row>
    <row r="1602" spans="1:6" x14ac:dyDescent="0.35">
      <c r="A1602" s="54" t="s">
        <v>1225</v>
      </c>
      <c r="B1602" s="54" t="s">
        <v>1160</v>
      </c>
      <c r="C1602" s="54" t="s">
        <v>1151</v>
      </c>
      <c r="D1602" s="54">
        <v>28.37</v>
      </c>
      <c r="E1602" s="54" t="s">
        <v>16</v>
      </c>
      <c r="F1602" s="54">
        <v>4.4299999999999999E-2</v>
      </c>
    </row>
    <row r="1603" spans="1:6" x14ac:dyDescent="0.35">
      <c r="A1603" s="54" t="s">
        <v>1226</v>
      </c>
      <c r="B1603" s="54" t="s">
        <v>545</v>
      </c>
      <c r="C1603" s="54" t="s">
        <v>1227</v>
      </c>
      <c r="D1603" s="54">
        <v>45.67</v>
      </c>
      <c r="E1603" s="54" t="s">
        <v>16</v>
      </c>
      <c r="F1603" s="54">
        <v>0.12429999999999999</v>
      </c>
    </row>
    <row r="1604" spans="1:6" x14ac:dyDescent="0.35">
      <c r="A1604" s="54" t="s">
        <v>1228</v>
      </c>
      <c r="B1604" s="54"/>
      <c r="C1604" s="54" t="s">
        <v>182</v>
      </c>
      <c r="D1604" s="54">
        <v>19.489999999999998</v>
      </c>
      <c r="E1604" s="54" t="s">
        <v>16</v>
      </c>
      <c r="F1604" s="54">
        <v>5.9400000000000001E-2</v>
      </c>
    </row>
    <row r="1605" spans="1:6" x14ac:dyDescent="0.35">
      <c r="A1605" s="54" t="s">
        <v>1229</v>
      </c>
      <c r="B1605" s="54" t="s">
        <v>545</v>
      </c>
      <c r="C1605" s="54" t="s">
        <v>93</v>
      </c>
      <c r="D1605" s="54">
        <v>20.25</v>
      </c>
      <c r="E1605" s="54" t="s">
        <v>16</v>
      </c>
      <c r="F1605" s="54">
        <v>0.15820000000000001</v>
      </c>
    </row>
    <row r="1606" spans="1:6" x14ac:dyDescent="0.35">
      <c r="A1606" s="54" t="s">
        <v>1230</v>
      </c>
      <c r="B1606" s="54" t="s">
        <v>545</v>
      </c>
      <c r="C1606" s="54" t="s">
        <v>543</v>
      </c>
      <c r="D1606" s="54">
        <v>32.4</v>
      </c>
      <c r="E1606" s="54" t="s">
        <v>16</v>
      </c>
      <c r="F1606" s="54">
        <v>0.50619999999999998</v>
      </c>
    </row>
    <row r="1607" spans="1:6" x14ac:dyDescent="0.35">
      <c r="A1607" s="54" t="s">
        <v>1231</v>
      </c>
      <c r="B1607" s="54" t="s">
        <v>545</v>
      </c>
      <c r="C1607" s="54" t="s">
        <v>182</v>
      </c>
      <c r="D1607" s="54">
        <v>27.39</v>
      </c>
      <c r="E1607" s="54" t="s">
        <v>16</v>
      </c>
      <c r="F1607" s="54">
        <v>8.3500000000000005E-2</v>
      </c>
    </row>
    <row r="1608" spans="1:6" x14ac:dyDescent="0.35">
      <c r="A1608" s="54" t="s">
        <v>1232</v>
      </c>
      <c r="B1608" s="54" t="s">
        <v>545</v>
      </c>
      <c r="C1608" s="54" t="s">
        <v>182</v>
      </c>
      <c r="D1608" s="54">
        <v>65.84</v>
      </c>
      <c r="E1608" s="54" t="s">
        <v>16</v>
      </c>
      <c r="F1608" s="54">
        <v>0.20069999999999999</v>
      </c>
    </row>
    <row r="1609" spans="1:6" x14ac:dyDescent="0.35">
      <c r="A1609" s="54" t="s">
        <v>1233</v>
      </c>
      <c r="B1609" s="54" t="s">
        <v>1234</v>
      </c>
      <c r="C1609" s="54" t="s">
        <v>93</v>
      </c>
      <c r="D1609" s="54">
        <v>19.010000000000002</v>
      </c>
      <c r="E1609" s="54" t="s">
        <v>16</v>
      </c>
      <c r="F1609" s="54">
        <v>0.22850000000000001</v>
      </c>
    </row>
    <row r="1610" spans="1:6" x14ac:dyDescent="0.35">
      <c r="A1610" s="54" t="s">
        <v>1235</v>
      </c>
      <c r="B1610" s="54" t="s">
        <v>545</v>
      </c>
      <c r="C1610" s="54" t="s">
        <v>459</v>
      </c>
      <c r="D1610" s="54">
        <v>21.97</v>
      </c>
      <c r="E1610" s="54" t="s">
        <v>16</v>
      </c>
      <c r="F1610" s="54">
        <v>3.39E-2</v>
      </c>
    </row>
    <row r="1611" spans="1:6" x14ac:dyDescent="0.35">
      <c r="A1611" s="54" t="s">
        <v>1236</v>
      </c>
      <c r="B1611" s="54" t="s">
        <v>1160</v>
      </c>
      <c r="C1611" s="54" t="s">
        <v>459</v>
      </c>
      <c r="D1611" s="54">
        <v>18.96</v>
      </c>
      <c r="E1611" s="54" t="s">
        <v>16</v>
      </c>
      <c r="F1611" s="54">
        <v>2.7900000000000001E-2</v>
      </c>
    </row>
    <row r="1612" spans="1:6" x14ac:dyDescent="0.35">
      <c r="A1612" s="54" t="s">
        <v>1237</v>
      </c>
      <c r="B1612" s="54" t="s">
        <v>545</v>
      </c>
      <c r="C1612" s="54" t="s">
        <v>459</v>
      </c>
      <c r="D1612" s="54">
        <v>18.36</v>
      </c>
      <c r="E1612" s="54" t="s">
        <v>16</v>
      </c>
      <c r="F1612" s="54">
        <v>2.7699999999999999E-2</v>
      </c>
    </row>
    <row r="1613" spans="1:6" x14ac:dyDescent="0.35">
      <c r="A1613" s="54" t="s">
        <v>1238</v>
      </c>
      <c r="B1613" s="54" t="s">
        <v>545</v>
      </c>
      <c r="C1613" s="54" t="s">
        <v>543</v>
      </c>
      <c r="D1613" s="54">
        <v>9</v>
      </c>
      <c r="E1613" s="54" t="s">
        <v>16</v>
      </c>
      <c r="F1613" s="54">
        <v>0.13239999999999999</v>
      </c>
    </row>
    <row r="1614" spans="1:6" x14ac:dyDescent="0.35">
      <c r="A1614" s="54" t="s">
        <v>1239</v>
      </c>
      <c r="B1614" s="54" t="s">
        <v>1154</v>
      </c>
      <c r="C1614" s="54" t="s">
        <v>1240</v>
      </c>
      <c r="D1614" s="54">
        <v>33.47</v>
      </c>
      <c r="E1614" s="54" t="s">
        <v>16</v>
      </c>
      <c r="F1614" s="54">
        <v>0.47920000000000001</v>
      </c>
    </row>
    <row r="1615" spans="1:6" x14ac:dyDescent="0.35">
      <c r="A1615" s="54" t="s">
        <v>1241</v>
      </c>
      <c r="B1615" s="54" t="s">
        <v>163</v>
      </c>
      <c r="C1615" s="54" t="s">
        <v>1158</v>
      </c>
      <c r="D1615" s="54">
        <v>40.96</v>
      </c>
      <c r="E1615" s="54" t="s">
        <v>16</v>
      </c>
      <c r="F1615" s="54">
        <v>0.25600000000000001</v>
      </c>
    </row>
    <row r="1616" spans="1:6" x14ac:dyDescent="0.35">
      <c r="A1616" s="54" t="s">
        <v>1242</v>
      </c>
      <c r="B1616" s="54" t="s">
        <v>1160</v>
      </c>
      <c r="C1616" s="54" t="s">
        <v>96</v>
      </c>
      <c r="D1616" s="54">
        <v>16.79</v>
      </c>
      <c r="E1616" s="54" t="s">
        <v>16</v>
      </c>
      <c r="F1616" s="54">
        <v>0.14180000000000001</v>
      </c>
    </row>
    <row r="1617" spans="1:6" x14ac:dyDescent="0.35">
      <c r="A1617" s="54" t="s">
        <v>1243</v>
      </c>
      <c r="B1617" s="54" t="s">
        <v>545</v>
      </c>
      <c r="C1617" s="54" t="s">
        <v>543</v>
      </c>
      <c r="D1617" s="54">
        <v>6.27</v>
      </c>
      <c r="E1617" s="54" t="s">
        <v>16</v>
      </c>
      <c r="F1617" s="54">
        <v>9.01E-2</v>
      </c>
    </row>
    <row r="1618" spans="1:6" x14ac:dyDescent="0.35">
      <c r="A1618" s="54" t="s">
        <v>1244</v>
      </c>
      <c r="B1618" s="54"/>
      <c r="C1618" s="54" t="s">
        <v>1206</v>
      </c>
      <c r="D1618" s="54">
        <v>36.49</v>
      </c>
      <c r="E1618" s="54" t="s">
        <v>16</v>
      </c>
      <c r="F1618" s="54">
        <v>0.18740000000000001</v>
      </c>
    </row>
    <row r="1619" spans="1:6" x14ac:dyDescent="0.35">
      <c r="A1619" s="54" t="s">
        <v>1245</v>
      </c>
      <c r="B1619" s="54"/>
      <c r="C1619" s="54" t="s">
        <v>182</v>
      </c>
      <c r="D1619" s="54">
        <v>20.7</v>
      </c>
      <c r="E1619" s="54" t="s">
        <v>16</v>
      </c>
      <c r="F1619" s="54">
        <v>5.45E-2</v>
      </c>
    </row>
    <row r="1620" spans="1:6" x14ac:dyDescent="0.35">
      <c r="A1620" s="54" t="s">
        <v>1246</v>
      </c>
      <c r="B1620" s="54"/>
      <c r="C1620" s="54" t="s">
        <v>1144</v>
      </c>
      <c r="D1620" s="54">
        <v>18.59</v>
      </c>
      <c r="E1620" s="54" t="s">
        <v>16</v>
      </c>
      <c r="F1620" s="54">
        <v>4.8899999999999999E-2</v>
      </c>
    </row>
    <row r="1621" spans="1:6" x14ac:dyDescent="0.35">
      <c r="A1621" s="54" t="s">
        <v>1247</v>
      </c>
      <c r="B1621" s="54" t="s">
        <v>1154</v>
      </c>
      <c r="C1621" s="54" t="s">
        <v>1248</v>
      </c>
      <c r="D1621" s="54">
        <v>21.42</v>
      </c>
      <c r="E1621" s="54" t="s">
        <v>16</v>
      </c>
      <c r="F1621" s="54">
        <v>0.1923</v>
      </c>
    </row>
    <row r="1622" spans="1:6" x14ac:dyDescent="0.35">
      <c r="A1622" s="54" t="s">
        <v>1249</v>
      </c>
      <c r="B1622" s="54" t="s">
        <v>1250</v>
      </c>
      <c r="C1622" s="54" t="s">
        <v>661</v>
      </c>
      <c r="D1622" s="54">
        <v>11.59</v>
      </c>
      <c r="E1622" s="54" t="s">
        <v>16</v>
      </c>
      <c r="F1622" s="54">
        <v>0.15329999999999999</v>
      </c>
    </row>
    <row r="1623" spans="1:6" x14ac:dyDescent="0.35">
      <c r="A1623" s="54" t="s">
        <v>1251</v>
      </c>
      <c r="B1623" s="54" t="s">
        <v>1160</v>
      </c>
      <c r="C1623" s="54" t="s">
        <v>1252</v>
      </c>
      <c r="D1623" s="54">
        <v>25.84</v>
      </c>
      <c r="E1623" s="54" t="s">
        <v>77</v>
      </c>
      <c r="F1623" s="54">
        <v>4.7899999999999998E-2</v>
      </c>
    </row>
    <row r="1624" spans="1:6" x14ac:dyDescent="0.35">
      <c r="A1624" s="54" t="s">
        <v>1253</v>
      </c>
      <c r="B1624" s="54" t="s">
        <v>545</v>
      </c>
      <c r="C1624" s="54" t="s">
        <v>343</v>
      </c>
      <c r="D1624" s="54">
        <v>26.99</v>
      </c>
      <c r="E1624" s="54" t="s">
        <v>16</v>
      </c>
      <c r="F1624" s="54">
        <v>8.6099999999999996E-2</v>
      </c>
    </row>
    <row r="1625" spans="1:6" x14ac:dyDescent="0.35">
      <c r="A1625" s="54" t="s">
        <v>1254</v>
      </c>
      <c r="B1625" s="54" t="s">
        <v>545</v>
      </c>
      <c r="C1625" s="54" t="s">
        <v>182</v>
      </c>
      <c r="D1625" s="54">
        <v>24.04</v>
      </c>
      <c r="E1625" s="54" t="s">
        <v>16</v>
      </c>
      <c r="F1625" s="54">
        <v>6.6799999999999998E-2</v>
      </c>
    </row>
    <row r="1626" spans="1:6" x14ac:dyDescent="0.35">
      <c r="A1626" s="54" t="s">
        <v>1255</v>
      </c>
      <c r="B1626" s="54" t="s">
        <v>163</v>
      </c>
      <c r="C1626" s="54" t="s">
        <v>471</v>
      </c>
      <c r="D1626" s="54">
        <v>34.409999999999997</v>
      </c>
      <c r="E1626" s="54" t="s">
        <v>16</v>
      </c>
      <c r="F1626" s="54">
        <v>0.1062</v>
      </c>
    </row>
    <row r="1627" spans="1:6" x14ac:dyDescent="0.35">
      <c r="A1627" s="54" t="s">
        <v>1256</v>
      </c>
      <c r="B1627" s="54" t="s">
        <v>545</v>
      </c>
      <c r="C1627" s="54" t="s">
        <v>1151</v>
      </c>
      <c r="D1627" s="54">
        <v>29.75</v>
      </c>
      <c r="E1627" s="54" t="s">
        <v>16</v>
      </c>
      <c r="F1627" s="54">
        <v>5.8099999999999999E-2</v>
      </c>
    </row>
    <row r="1628" spans="1:6" x14ac:dyDescent="0.35">
      <c r="A1628" s="54" t="s">
        <v>1241</v>
      </c>
      <c r="B1628" s="54" t="s">
        <v>545</v>
      </c>
      <c r="C1628" s="54" t="s">
        <v>93</v>
      </c>
      <c r="D1628" s="54">
        <v>34.72</v>
      </c>
      <c r="E1628" s="54" t="s">
        <v>16</v>
      </c>
      <c r="F1628" s="54">
        <v>0.2712</v>
      </c>
    </row>
    <row r="1629" spans="1:6" x14ac:dyDescent="0.35">
      <c r="A1629" s="54" t="s">
        <v>1157</v>
      </c>
      <c r="B1629" s="54" t="s">
        <v>545</v>
      </c>
      <c r="C1629" s="54" t="s">
        <v>93</v>
      </c>
      <c r="D1629" s="54">
        <v>28.62</v>
      </c>
      <c r="E1629" s="54" t="s">
        <v>16</v>
      </c>
      <c r="F1629" s="54">
        <v>0.22359999999999999</v>
      </c>
    </row>
    <row r="1630" spans="1:6" x14ac:dyDescent="0.35">
      <c r="A1630" s="54" t="s">
        <v>1257</v>
      </c>
      <c r="B1630" s="54" t="s">
        <v>545</v>
      </c>
      <c r="C1630" s="54" t="s">
        <v>343</v>
      </c>
      <c r="D1630" s="54">
        <v>34.99</v>
      </c>
      <c r="E1630" s="54" t="s">
        <v>16</v>
      </c>
      <c r="F1630" s="54">
        <v>0.13669999999999999</v>
      </c>
    </row>
    <row r="1994" spans="1:6" x14ac:dyDescent="0.35">
      <c r="A1994" s="54" t="s">
        <v>1141</v>
      </c>
      <c r="B1994" s="54" t="s">
        <v>163</v>
      </c>
      <c r="C1994" s="54" t="s">
        <v>1142</v>
      </c>
      <c r="D1994" s="54">
        <v>56.88</v>
      </c>
      <c r="E1994" s="54" t="s">
        <v>16</v>
      </c>
      <c r="F1994" s="54">
        <v>0.57709999999999995</v>
      </c>
    </row>
    <row r="1995" spans="1:6" x14ac:dyDescent="0.35">
      <c r="A1995" s="54" t="s">
        <v>1143</v>
      </c>
      <c r="B1995" s="54"/>
      <c r="C1995" s="54" t="s">
        <v>1144</v>
      </c>
      <c r="D1995" s="54">
        <v>23.85</v>
      </c>
      <c r="E1995" s="54" t="s">
        <v>9</v>
      </c>
      <c r="F1995" s="54">
        <v>0.67759999999999998</v>
      </c>
    </row>
    <row r="1996" spans="1:6" x14ac:dyDescent="0.35">
      <c r="A1996" s="54" t="s">
        <v>1145</v>
      </c>
      <c r="B1996" s="54" t="s">
        <v>545</v>
      </c>
      <c r="C1996" s="54" t="s">
        <v>1144</v>
      </c>
      <c r="D1996" s="54">
        <v>45.36</v>
      </c>
      <c r="E1996" s="54" t="s">
        <v>9</v>
      </c>
      <c r="F1996" s="54">
        <v>1.2886</v>
      </c>
    </row>
    <row r="1997" spans="1:6" x14ac:dyDescent="0.35">
      <c r="A1997" s="54" t="s">
        <v>1146</v>
      </c>
      <c r="B1997" s="54"/>
      <c r="C1997" s="54" t="s">
        <v>1147</v>
      </c>
      <c r="D1997" s="54">
        <v>7.58</v>
      </c>
      <c r="E1997" s="54"/>
      <c r="F1997" s="54">
        <v>0.21529999999999999</v>
      </c>
    </row>
    <row r="1998" spans="1:6" x14ac:dyDescent="0.35">
      <c r="A1998" s="54" t="s">
        <v>1148</v>
      </c>
      <c r="B1998" s="54" t="s">
        <v>545</v>
      </c>
      <c r="C1998" s="54" t="s">
        <v>1149</v>
      </c>
      <c r="D1998" s="54">
        <v>50.38</v>
      </c>
      <c r="E1998" s="54" t="s">
        <v>9</v>
      </c>
      <c r="F1998" s="54">
        <v>1.6659999999999999</v>
      </c>
    </row>
    <row r="1999" spans="1:6" x14ac:dyDescent="0.35">
      <c r="A1999" s="54" t="s">
        <v>1150</v>
      </c>
      <c r="B1999" s="54" t="s">
        <v>545</v>
      </c>
      <c r="C1999" s="54" t="s">
        <v>1151</v>
      </c>
      <c r="D1999" s="54">
        <v>26.32</v>
      </c>
      <c r="E1999" s="54"/>
      <c r="F1999" s="54">
        <v>6.2300000000000001E-2</v>
      </c>
    </row>
    <row r="2000" spans="1:6" x14ac:dyDescent="0.35">
      <c r="A2000" s="54" t="s">
        <v>1152</v>
      </c>
      <c r="B2000" s="54"/>
      <c r="C2000" s="54" t="s">
        <v>182</v>
      </c>
      <c r="D2000" s="54">
        <v>18.43</v>
      </c>
      <c r="E2000" s="54"/>
      <c r="F2000" s="54">
        <v>5.0599999999999999E-2</v>
      </c>
    </row>
    <row r="2001" spans="1:6" x14ac:dyDescent="0.35">
      <c r="A2001" s="54" t="s">
        <v>1153</v>
      </c>
      <c r="B2001" s="54" t="s">
        <v>1154</v>
      </c>
      <c r="C2001" s="54" t="s">
        <v>1155</v>
      </c>
      <c r="D2001" s="54">
        <v>28.07</v>
      </c>
      <c r="E2001" s="54" t="s">
        <v>16</v>
      </c>
      <c r="F2001" s="54">
        <v>0.41920000000000002</v>
      </c>
    </row>
    <row r="2002" spans="1:6" x14ac:dyDescent="0.35">
      <c r="A2002" s="54" t="s">
        <v>1156</v>
      </c>
      <c r="B2002" s="54" t="s">
        <v>1154</v>
      </c>
      <c r="C2002" s="54" t="s">
        <v>1155</v>
      </c>
      <c r="D2002" s="54">
        <v>35.29</v>
      </c>
      <c r="E2002" s="54" t="s">
        <v>16</v>
      </c>
      <c r="F2002" s="54">
        <v>0.53280000000000005</v>
      </c>
    </row>
    <row r="2003" spans="1:6" x14ac:dyDescent="0.35">
      <c r="A2003" s="54" t="s">
        <v>1157</v>
      </c>
      <c r="B2003" s="54" t="s">
        <v>163</v>
      </c>
      <c r="C2003" s="54" t="s">
        <v>1158</v>
      </c>
      <c r="D2003" s="54">
        <v>28.62</v>
      </c>
      <c r="E2003" s="54" t="s">
        <v>16</v>
      </c>
      <c r="F2003" s="54">
        <v>0.43630000000000002</v>
      </c>
    </row>
    <row r="2004" spans="1:6" x14ac:dyDescent="0.35">
      <c r="A2004" s="54" t="s">
        <v>1159</v>
      </c>
      <c r="B2004" s="54" t="s">
        <v>1160</v>
      </c>
      <c r="C2004" s="54" t="s">
        <v>1161</v>
      </c>
      <c r="D2004" s="54">
        <v>20.86</v>
      </c>
      <c r="E2004" s="54" t="s">
        <v>16</v>
      </c>
      <c r="F2004" s="54">
        <v>0.1144</v>
      </c>
    </row>
    <row r="2005" spans="1:6" x14ac:dyDescent="0.35">
      <c r="A2005" s="54" t="s">
        <v>1162</v>
      </c>
      <c r="B2005" s="54" t="s">
        <v>163</v>
      </c>
      <c r="C2005" s="54" t="s">
        <v>1163</v>
      </c>
      <c r="D2005" s="54">
        <v>30.63</v>
      </c>
      <c r="E2005" s="54" t="s">
        <v>16</v>
      </c>
      <c r="F2005" s="54">
        <v>0.31909999999999999</v>
      </c>
    </row>
    <row r="2006" spans="1:6" x14ac:dyDescent="0.35">
      <c r="A2006" s="54" t="s">
        <v>1164</v>
      </c>
      <c r="B2006" s="54" t="s">
        <v>163</v>
      </c>
      <c r="C2006" s="54" t="s">
        <v>471</v>
      </c>
      <c r="D2006" s="54">
        <v>36.590000000000003</v>
      </c>
      <c r="E2006" s="54" t="s">
        <v>16</v>
      </c>
      <c r="F2006" s="54">
        <v>9.1499999999999998E-2</v>
      </c>
    </row>
    <row r="2007" spans="1:6" x14ac:dyDescent="0.35">
      <c r="A2007" s="54" t="s">
        <v>1165</v>
      </c>
      <c r="B2007" s="54" t="s">
        <v>1160</v>
      </c>
      <c r="C2007" s="54" t="s">
        <v>76</v>
      </c>
      <c r="D2007" s="54">
        <v>16.64</v>
      </c>
      <c r="E2007" s="54" t="s">
        <v>16</v>
      </c>
      <c r="F2007" s="54">
        <v>5.1999999999999998E-2</v>
      </c>
    </row>
    <row r="2008" spans="1:6" x14ac:dyDescent="0.35">
      <c r="A2008" s="54" t="s">
        <v>1166</v>
      </c>
      <c r="B2008" s="54"/>
      <c r="C2008" s="54" t="s">
        <v>543</v>
      </c>
      <c r="D2008" s="54">
        <v>11.1</v>
      </c>
      <c r="E2008" s="54" t="s">
        <v>16</v>
      </c>
      <c r="F2008" s="54">
        <v>0.17560000000000001</v>
      </c>
    </row>
    <row r="2009" spans="1:6" x14ac:dyDescent="0.35">
      <c r="A2009" s="54" t="s">
        <v>1167</v>
      </c>
      <c r="B2009" s="54" t="s">
        <v>1168</v>
      </c>
      <c r="C2009" s="54" t="s">
        <v>76</v>
      </c>
      <c r="D2009" s="54">
        <v>18.03</v>
      </c>
      <c r="E2009" s="54" t="s">
        <v>16</v>
      </c>
      <c r="F2009" s="54">
        <v>5.6300000000000003E-2</v>
      </c>
    </row>
    <row r="2010" spans="1:6" x14ac:dyDescent="0.35">
      <c r="A2010" s="54" t="s">
        <v>1169</v>
      </c>
      <c r="B2010" s="54" t="s">
        <v>545</v>
      </c>
      <c r="C2010" s="54" t="s">
        <v>182</v>
      </c>
      <c r="D2010" s="54">
        <v>16.3</v>
      </c>
      <c r="E2010" s="54" t="s">
        <v>16</v>
      </c>
      <c r="F2010" s="54">
        <v>4.9700000000000001E-2</v>
      </c>
    </row>
    <row r="2011" spans="1:6" x14ac:dyDescent="0.35">
      <c r="A2011" s="54" t="s">
        <v>1170</v>
      </c>
      <c r="B2011" s="54" t="s">
        <v>545</v>
      </c>
      <c r="C2011" s="54" t="s">
        <v>76</v>
      </c>
      <c r="D2011" s="54">
        <v>17.420000000000002</v>
      </c>
      <c r="E2011" s="54" t="s">
        <v>16</v>
      </c>
      <c r="F2011" s="54">
        <v>5.4399999999999997E-2</v>
      </c>
    </row>
    <row r="2012" spans="1:6" x14ac:dyDescent="0.35">
      <c r="A2012" s="54" t="s">
        <v>1171</v>
      </c>
      <c r="B2012" s="54" t="s">
        <v>545</v>
      </c>
      <c r="C2012" s="54" t="s">
        <v>1155</v>
      </c>
      <c r="D2012" s="54">
        <v>34.450000000000003</v>
      </c>
      <c r="E2012" s="54" t="s">
        <v>16</v>
      </c>
      <c r="F2012" s="54">
        <v>0.1401</v>
      </c>
    </row>
    <row r="2013" spans="1:6" x14ac:dyDescent="0.35">
      <c r="A2013" s="54" t="s">
        <v>1172</v>
      </c>
      <c r="B2013" s="54" t="s">
        <v>1160</v>
      </c>
      <c r="C2013" s="54" t="s">
        <v>341</v>
      </c>
      <c r="D2013" s="54">
        <v>103.02</v>
      </c>
      <c r="E2013" s="54" t="s">
        <v>9</v>
      </c>
      <c r="F2013" s="54">
        <v>0.318</v>
      </c>
    </row>
    <row r="2014" spans="1:6" x14ac:dyDescent="0.35">
      <c r="A2014" s="54" t="s">
        <v>1173</v>
      </c>
      <c r="B2014" s="54"/>
      <c r="C2014" s="54" t="s">
        <v>1174</v>
      </c>
      <c r="D2014" s="54">
        <v>18.89</v>
      </c>
      <c r="E2014" s="54" t="s">
        <v>16</v>
      </c>
      <c r="F2014" s="54">
        <v>4.9700000000000001E-2</v>
      </c>
    </row>
    <row r="2015" spans="1:6" x14ac:dyDescent="0.35">
      <c r="A2015" s="54" t="s">
        <v>1175</v>
      </c>
      <c r="B2015" s="54"/>
      <c r="C2015" s="54" t="s">
        <v>1163</v>
      </c>
      <c r="D2015" s="54">
        <v>33.49</v>
      </c>
      <c r="E2015" s="54" t="s">
        <v>16</v>
      </c>
      <c r="F2015" s="54">
        <v>0.1148</v>
      </c>
    </row>
    <row r="2016" spans="1:6" x14ac:dyDescent="0.35">
      <c r="A2016" s="54" t="s">
        <v>1176</v>
      </c>
      <c r="B2016" s="54" t="s">
        <v>430</v>
      </c>
      <c r="C2016" s="54" t="s">
        <v>76</v>
      </c>
      <c r="D2016" s="54">
        <v>15.07</v>
      </c>
      <c r="E2016" s="54" t="s">
        <v>16</v>
      </c>
      <c r="F2016" s="54">
        <v>0.2165</v>
      </c>
    </row>
    <row r="2017" spans="1:6" x14ac:dyDescent="0.35">
      <c r="A2017" s="54" t="s">
        <v>1177</v>
      </c>
      <c r="B2017" s="54" t="s">
        <v>545</v>
      </c>
      <c r="C2017" s="54" t="s">
        <v>1178</v>
      </c>
      <c r="D2017" s="54">
        <v>39.159999999999997</v>
      </c>
      <c r="E2017" s="54" t="s">
        <v>16</v>
      </c>
      <c r="F2017" s="54">
        <v>0.1416</v>
      </c>
    </row>
    <row r="2018" spans="1:6" x14ac:dyDescent="0.35">
      <c r="A2018" s="54" t="s">
        <v>1179</v>
      </c>
      <c r="B2018" s="54" t="s">
        <v>545</v>
      </c>
      <c r="C2018" s="54" t="s">
        <v>1180</v>
      </c>
      <c r="D2018" s="54">
        <v>7.02</v>
      </c>
      <c r="E2018" s="54" t="s">
        <v>16</v>
      </c>
      <c r="F2018" s="54">
        <v>0.2581</v>
      </c>
    </row>
    <row r="2019" spans="1:6" x14ac:dyDescent="0.35">
      <c r="A2019" s="54" t="s">
        <v>1181</v>
      </c>
      <c r="B2019" s="54"/>
      <c r="C2019" s="54" t="s">
        <v>399</v>
      </c>
      <c r="D2019" s="54">
        <v>14.34</v>
      </c>
      <c r="E2019" s="54" t="s">
        <v>16</v>
      </c>
      <c r="F2019" s="54">
        <v>1.6004</v>
      </c>
    </row>
    <row r="2020" spans="1:6" x14ac:dyDescent="0.35">
      <c r="A2020" s="54" t="s">
        <v>1182</v>
      </c>
      <c r="B2020" s="54"/>
      <c r="C2020" s="54" t="s">
        <v>865</v>
      </c>
      <c r="D2020" s="54">
        <v>1.01</v>
      </c>
      <c r="E2020" s="54" t="s">
        <v>16</v>
      </c>
      <c r="F2020" s="54">
        <v>1.0631999999999999</v>
      </c>
    </row>
    <row r="2021" spans="1:6" x14ac:dyDescent="0.35">
      <c r="A2021" s="54" t="s">
        <v>1183</v>
      </c>
      <c r="B2021" s="54" t="s">
        <v>1160</v>
      </c>
      <c r="C2021" s="54" t="s">
        <v>1184</v>
      </c>
      <c r="D2021" s="54">
        <v>13.45</v>
      </c>
      <c r="E2021" s="54" t="s">
        <v>16</v>
      </c>
      <c r="F2021" s="54">
        <v>0.21890000000000001</v>
      </c>
    </row>
    <row r="2022" spans="1:6" x14ac:dyDescent="0.35">
      <c r="A2022" s="54" t="s">
        <v>1185</v>
      </c>
      <c r="B2022" s="54"/>
      <c r="C2022" s="54" t="s">
        <v>1186</v>
      </c>
      <c r="D2022" s="54">
        <v>7.95</v>
      </c>
      <c r="E2022" s="54" t="s">
        <v>16</v>
      </c>
      <c r="F2022" s="54">
        <v>4.5170000000000003</v>
      </c>
    </row>
    <row r="2023" spans="1:6" x14ac:dyDescent="0.35">
      <c r="A2023" s="54" t="s">
        <v>1187</v>
      </c>
      <c r="B2023" s="54"/>
      <c r="C2023" s="54" t="s">
        <v>1155</v>
      </c>
      <c r="D2023" s="54">
        <v>26.7</v>
      </c>
      <c r="E2023" s="54" t="s">
        <v>16</v>
      </c>
      <c r="F2023" s="54">
        <v>0.1522</v>
      </c>
    </row>
    <row r="2024" spans="1:6" x14ac:dyDescent="0.35">
      <c r="A2024" s="54" t="s">
        <v>1188</v>
      </c>
      <c r="B2024" s="54"/>
      <c r="C2024" s="54"/>
      <c r="D2024" s="54"/>
      <c r="E2024" s="54" t="s">
        <v>16</v>
      </c>
      <c r="F2024" s="54">
        <v>0.15</v>
      </c>
    </row>
    <row r="2025" spans="1:6" x14ac:dyDescent="0.35">
      <c r="A2025" s="54" t="s">
        <v>1189</v>
      </c>
      <c r="B2025" s="54"/>
      <c r="C2025" s="54" t="s">
        <v>399</v>
      </c>
      <c r="D2025" s="54">
        <v>11.45</v>
      </c>
      <c r="E2025" s="54" t="s">
        <v>16</v>
      </c>
      <c r="F2025" s="54">
        <v>1.7039</v>
      </c>
    </row>
    <row r="2026" spans="1:6" x14ac:dyDescent="0.35">
      <c r="A2026" s="54" t="s">
        <v>1190</v>
      </c>
      <c r="B2026" s="54"/>
      <c r="C2026" s="54" t="s">
        <v>1186</v>
      </c>
      <c r="D2026" s="54">
        <v>7.77</v>
      </c>
      <c r="E2026" s="54" t="s">
        <v>16</v>
      </c>
      <c r="F2026" s="54">
        <v>2.9885000000000002</v>
      </c>
    </row>
    <row r="2027" spans="1:6" x14ac:dyDescent="0.35">
      <c r="A2027" s="54" t="s">
        <v>1191</v>
      </c>
      <c r="B2027" s="54"/>
      <c r="C2027" s="54" t="s">
        <v>1192</v>
      </c>
      <c r="D2027" s="54">
        <v>5.47</v>
      </c>
      <c r="E2027" s="54" t="s">
        <v>16</v>
      </c>
      <c r="F2027" s="54">
        <v>0.22789999999999999</v>
      </c>
    </row>
    <row r="2028" spans="1:6" x14ac:dyDescent="0.35">
      <c r="A2028" s="54" t="s">
        <v>1193</v>
      </c>
      <c r="B2028" s="54"/>
      <c r="C2028" s="54" t="s">
        <v>399</v>
      </c>
      <c r="D2028" s="54">
        <v>9.8000000000000007</v>
      </c>
      <c r="E2028" s="54" t="s">
        <v>16</v>
      </c>
      <c r="F2028" s="54">
        <v>0.76559999999999995</v>
      </c>
    </row>
    <row r="2029" spans="1:6" x14ac:dyDescent="0.35">
      <c r="A2029" s="54" t="s">
        <v>1194</v>
      </c>
      <c r="B2029" s="54"/>
      <c r="C2029" s="54" t="s">
        <v>1186</v>
      </c>
      <c r="D2029" s="54">
        <v>6.65</v>
      </c>
      <c r="E2029" s="54" t="s">
        <v>16</v>
      </c>
      <c r="F2029" s="54">
        <v>2.7707999999999999</v>
      </c>
    </row>
    <row r="2030" spans="1:6" x14ac:dyDescent="0.35">
      <c r="A2030" s="54" t="s">
        <v>1195</v>
      </c>
      <c r="B2030" s="54" t="s">
        <v>1196</v>
      </c>
      <c r="C2030" s="54" t="s">
        <v>543</v>
      </c>
      <c r="D2030" s="54">
        <v>13.15</v>
      </c>
      <c r="E2030" s="54" t="s">
        <v>16</v>
      </c>
      <c r="F2030" s="54">
        <v>0.1847</v>
      </c>
    </row>
    <row r="2031" spans="1:6" x14ac:dyDescent="0.35">
      <c r="A2031" s="54" t="s">
        <v>1197</v>
      </c>
      <c r="B2031" s="54"/>
      <c r="C2031" s="54" t="s">
        <v>1186</v>
      </c>
      <c r="D2031" s="54">
        <v>7.56</v>
      </c>
      <c r="E2031" s="54" t="s">
        <v>16</v>
      </c>
      <c r="F2031" s="54">
        <v>2.3624999999999998</v>
      </c>
    </row>
    <row r="2032" spans="1:6" x14ac:dyDescent="0.35">
      <c r="A2032" s="54" t="s">
        <v>1198</v>
      </c>
      <c r="B2032" s="54"/>
      <c r="C2032" s="54" t="s">
        <v>1186</v>
      </c>
      <c r="D2032" s="54">
        <v>6.65</v>
      </c>
      <c r="E2032" s="54" t="s">
        <v>16</v>
      </c>
      <c r="F2032" s="54">
        <v>2.5577000000000001</v>
      </c>
    </row>
    <row r="2033" spans="1:6" x14ac:dyDescent="0.35">
      <c r="A2033" s="54" t="s">
        <v>1199</v>
      </c>
      <c r="B2033" s="54" t="s">
        <v>1160</v>
      </c>
      <c r="C2033" s="54" t="s">
        <v>96</v>
      </c>
      <c r="D2033" s="54">
        <v>17.41</v>
      </c>
      <c r="E2033" s="54" t="s">
        <v>16</v>
      </c>
      <c r="F2033" s="54">
        <v>0.128</v>
      </c>
    </row>
    <row r="2034" spans="1:6" x14ac:dyDescent="0.35">
      <c r="A2034" s="54" t="s">
        <v>1200</v>
      </c>
      <c r="B2034" s="54"/>
      <c r="C2034" s="54"/>
      <c r="D2034" s="54"/>
      <c r="E2034" s="54" t="s">
        <v>16</v>
      </c>
      <c r="F2034" s="54">
        <v>0.05</v>
      </c>
    </row>
    <row r="2035" spans="1:6" x14ac:dyDescent="0.35">
      <c r="A2035" s="54" t="s">
        <v>1201</v>
      </c>
      <c r="B2035" s="54" t="s">
        <v>1202</v>
      </c>
      <c r="C2035" s="54" t="s">
        <v>543</v>
      </c>
      <c r="D2035" s="54">
        <v>7.55</v>
      </c>
      <c r="E2035" s="54" t="s">
        <v>16</v>
      </c>
      <c r="F2035" s="54">
        <v>0.10489999999999999</v>
      </c>
    </row>
    <row r="2036" spans="1:6" x14ac:dyDescent="0.35">
      <c r="A2036" s="54" t="s">
        <v>1203</v>
      </c>
      <c r="B2036" s="54" t="s">
        <v>1204</v>
      </c>
      <c r="C2036" s="54" t="s">
        <v>98</v>
      </c>
      <c r="D2036" s="54">
        <v>13.45</v>
      </c>
      <c r="E2036" s="54" t="s">
        <v>16</v>
      </c>
      <c r="F2036" s="54">
        <v>0.21229999999999999</v>
      </c>
    </row>
    <row r="2037" spans="1:6" x14ac:dyDescent="0.35">
      <c r="A2037" s="54" t="s">
        <v>1205</v>
      </c>
      <c r="B2037" s="54" t="s">
        <v>1160</v>
      </c>
      <c r="C2037" s="54" t="s">
        <v>1206</v>
      </c>
      <c r="D2037" s="54">
        <v>19.59</v>
      </c>
      <c r="E2037" s="54" t="s">
        <v>9</v>
      </c>
      <c r="F2037" s="54">
        <v>9.4600000000000004E-2</v>
      </c>
    </row>
    <row r="2038" spans="1:6" x14ac:dyDescent="0.35">
      <c r="A2038" s="54" t="s">
        <v>1207</v>
      </c>
      <c r="B2038" s="54" t="s">
        <v>545</v>
      </c>
      <c r="C2038" s="54" t="s">
        <v>1208</v>
      </c>
      <c r="D2038" s="54">
        <v>47.21</v>
      </c>
      <c r="E2038" s="54" t="s">
        <v>1209</v>
      </c>
      <c r="F2038" s="54">
        <v>0.15870000000000001</v>
      </c>
    </row>
    <row r="2039" spans="1:6" x14ac:dyDescent="0.35">
      <c r="A2039" s="54" t="s">
        <v>1210</v>
      </c>
      <c r="B2039" s="54" t="s">
        <v>1160</v>
      </c>
      <c r="C2039" s="54" t="s">
        <v>341</v>
      </c>
      <c r="D2039" s="54">
        <v>22.95</v>
      </c>
      <c r="E2039" s="54" t="s">
        <v>1209</v>
      </c>
      <c r="F2039" s="54">
        <v>0.15179999999999999</v>
      </c>
    </row>
    <row r="2040" spans="1:6" x14ac:dyDescent="0.35">
      <c r="A2040" s="54" t="s">
        <v>1211</v>
      </c>
      <c r="B2040" s="54" t="s">
        <v>1160</v>
      </c>
      <c r="C2040" s="54" t="s">
        <v>1161</v>
      </c>
      <c r="D2040" s="54">
        <v>24.88</v>
      </c>
      <c r="E2040" s="54" t="s">
        <v>16</v>
      </c>
      <c r="F2040" s="54">
        <v>0.13220000000000001</v>
      </c>
    </row>
    <row r="2041" spans="1:6" x14ac:dyDescent="0.35">
      <c r="A2041" s="54" t="s">
        <v>1212</v>
      </c>
      <c r="B2041" s="54" t="s">
        <v>545</v>
      </c>
      <c r="C2041" s="54" t="s">
        <v>543</v>
      </c>
      <c r="D2041" s="54">
        <v>9.44</v>
      </c>
      <c r="E2041" s="54" t="s">
        <v>16</v>
      </c>
      <c r="F2041" s="54">
        <v>0.13109999999999999</v>
      </c>
    </row>
    <row r="2042" spans="1:6" x14ac:dyDescent="0.35">
      <c r="A2042" s="54" t="s">
        <v>1213</v>
      </c>
      <c r="B2042" s="54"/>
      <c r="C2042" s="54" t="s">
        <v>1206</v>
      </c>
      <c r="D2042" s="54">
        <v>24.2</v>
      </c>
      <c r="E2042" s="54" t="s">
        <v>16</v>
      </c>
      <c r="F2042" s="54">
        <v>4.3099999999999999E-2</v>
      </c>
    </row>
    <row r="2043" spans="1:6" x14ac:dyDescent="0.35">
      <c r="A2043" s="54" t="s">
        <v>1214</v>
      </c>
      <c r="B2043" s="54"/>
      <c r="C2043" s="54" t="s">
        <v>1206</v>
      </c>
      <c r="D2043" s="54">
        <v>36.450000000000003</v>
      </c>
      <c r="E2043" s="54" t="s">
        <v>16</v>
      </c>
      <c r="F2043" s="54">
        <v>5.8099999999999999E-2</v>
      </c>
    </row>
    <row r="2044" spans="1:6" x14ac:dyDescent="0.35">
      <c r="A2044" s="54" t="s">
        <v>1215</v>
      </c>
      <c r="B2044" s="54" t="s">
        <v>1160</v>
      </c>
      <c r="C2044" s="54" t="s">
        <v>1216</v>
      </c>
      <c r="D2044" s="54">
        <v>13.3</v>
      </c>
      <c r="E2044" s="54" t="s">
        <v>16</v>
      </c>
      <c r="F2044" s="54">
        <v>6.3799999999999996E-2</v>
      </c>
    </row>
    <row r="2045" spans="1:6" x14ac:dyDescent="0.35">
      <c r="A2045" s="54" t="s">
        <v>1217</v>
      </c>
      <c r="B2045" s="54" t="s">
        <v>545</v>
      </c>
      <c r="C2045" s="54" t="s">
        <v>93</v>
      </c>
      <c r="D2045" s="54">
        <v>14.4</v>
      </c>
      <c r="E2045" s="54" t="s">
        <v>16</v>
      </c>
      <c r="F2045" s="54">
        <v>0.18</v>
      </c>
    </row>
    <row r="2046" spans="1:6" x14ac:dyDescent="0.35">
      <c r="A2046" s="54" t="s">
        <v>1218</v>
      </c>
      <c r="B2046" s="54" t="s">
        <v>1219</v>
      </c>
      <c r="C2046" s="54" t="s">
        <v>93</v>
      </c>
      <c r="D2046" s="54">
        <v>15.9</v>
      </c>
      <c r="E2046" s="54" t="s">
        <v>16</v>
      </c>
      <c r="F2046" s="54">
        <v>0.1004</v>
      </c>
    </row>
    <row r="2047" spans="1:6" x14ac:dyDescent="0.35">
      <c r="A2047" s="54" t="s">
        <v>1220</v>
      </c>
      <c r="B2047" s="54" t="s">
        <v>1160</v>
      </c>
      <c r="C2047" s="54" t="s">
        <v>543</v>
      </c>
      <c r="D2047" s="54">
        <v>20.3</v>
      </c>
      <c r="E2047" s="54" t="s">
        <v>16</v>
      </c>
      <c r="F2047" s="54">
        <v>0.2671</v>
      </c>
    </row>
    <row r="2048" spans="1:6" x14ac:dyDescent="0.35">
      <c r="A2048" s="54" t="s">
        <v>1221</v>
      </c>
      <c r="B2048" s="54" t="s">
        <v>430</v>
      </c>
      <c r="C2048" s="54" t="s">
        <v>182</v>
      </c>
      <c r="D2048" s="54">
        <v>20.41</v>
      </c>
      <c r="E2048" s="54" t="s">
        <v>16</v>
      </c>
      <c r="F2048" s="54">
        <v>5.7299999999999997E-2</v>
      </c>
    </row>
    <row r="2049" spans="1:6" x14ac:dyDescent="0.35">
      <c r="A2049" s="54" t="s">
        <v>1222</v>
      </c>
      <c r="B2049" s="54" t="s">
        <v>430</v>
      </c>
      <c r="C2049" s="54" t="s">
        <v>459</v>
      </c>
      <c r="D2049" s="54">
        <v>24.08</v>
      </c>
      <c r="E2049" s="54" t="s">
        <v>16</v>
      </c>
      <c r="F2049" s="54">
        <v>3.3799999999999997E-2</v>
      </c>
    </row>
    <row r="2050" spans="1:6" x14ac:dyDescent="0.35">
      <c r="A2050" s="54" t="s">
        <v>1223</v>
      </c>
      <c r="B2050" s="54" t="s">
        <v>1160</v>
      </c>
      <c r="C2050" s="54" t="s">
        <v>1224</v>
      </c>
      <c r="D2050" s="54">
        <v>17.649999999999999</v>
      </c>
      <c r="E2050" s="54" t="s">
        <v>16</v>
      </c>
      <c r="F2050" s="54">
        <v>0.2298</v>
      </c>
    </row>
    <row r="2051" spans="1:6" x14ac:dyDescent="0.35">
      <c r="A2051" s="54" t="s">
        <v>1225</v>
      </c>
      <c r="B2051" s="54" t="s">
        <v>1160</v>
      </c>
      <c r="C2051" s="54" t="s">
        <v>1151</v>
      </c>
      <c r="D2051" s="54">
        <v>28.37</v>
      </c>
      <c r="E2051" s="54" t="s">
        <v>16</v>
      </c>
      <c r="F2051" s="54">
        <v>4.4299999999999999E-2</v>
      </c>
    </row>
    <row r="2052" spans="1:6" x14ac:dyDescent="0.35">
      <c r="A2052" s="54" t="s">
        <v>1226</v>
      </c>
      <c r="B2052" s="54" t="s">
        <v>545</v>
      </c>
      <c r="C2052" s="54" t="s">
        <v>1227</v>
      </c>
      <c r="D2052" s="54">
        <v>45.67</v>
      </c>
      <c r="E2052" s="54" t="s">
        <v>16</v>
      </c>
      <c r="F2052" s="54">
        <v>0.12429999999999999</v>
      </c>
    </row>
    <row r="2053" spans="1:6" x14ac:dyDescent="0.35">
      <c r="A2053" s="54" t="s">
        <v>1228</v>
      </c>
      <c r="B2053" s="54"/>
      <c r="C2053" s="54" t="s">
        <v>182</v>
      </c>
      <c r="D2053" s="54">
        <v>19.489999999999998</v>
      </c>
      <c r="E2053" s="54" t="s">
        <v>16</v>
      </c>
      <c r="F2053" s="54">
        <v>5.9400000000000001E-2</v>
      </c>
    </row>
    <row r="2054" spans="1:6" x14ac:dyDescent="0.35">
      <c r="A2054" s="54" t="s">
        <v>1229</v>
      </c>
      <c r="B2054" s="54" t="s">
        <v>545</v>
      </c>
      <c r="C2054" s="54" t="s">
        <v>93</v>
      </c>
      <c r="D2054" s="54">
        <v>20.25</v>
      </c>
      <c r="E2054" s="54" t="s">
        <v>16</v>
      </c>
      <c r="F2054" s="54">
        <v>0.15820000000000001</v>
      </c>
    </row>
    <row r="2055" spans="1:6" x14ac:dyDescent="0.35">
      <c r="A2055" s="54" t="s">
        <v>1230</v>
      </c>
      <c r="B2055" s="54" t="s">
        <v>545</v>
      </c>
      <c r="C2055" s="54" t="s">
        <v>543</v>
      </c>
      <c r="D2055" s="54">
        <v>32.4</v>
      </c>
      <c r="E2055" s="54" t="s">
        <v>16</v>
      </c>
      <c r="F2055" s="54">
        <v>0.50619999999999998</v>
      </c>
    </row>
    <row r="2056" spans="1:6" x14ac:dyDescent="0.35">
      <c r="A2056" s="54" t="s">
        <v>1231</v>
      </c>
      <c r="B2056" s="54" t="s">
        <v>545</v>
      </c>
      <c r="C2056" s="54" t="s">
        <v>182</v>
      </c>
      <c r="D2056" s="54">
        <v>27.39</v>
      </c>
      <c r="E2056" s="54" t="s">
        <v>16</v>
      </c>
      <c r="F2056" s="54">
        <v>8.3500000000000005E-2</v>
      </c>
    </row>
    <row r="2057" spans="1:6" x14ac:dyDescent="0.35">
      <c r="A2057" s="54" t="s">
        <v>1232</v>
      </c>
      <c r="B2057" s="54" t="s">
        <v>545</v>
      </c>
      <c r="C2057" s="54" t="s">
        <v>182</v>
      </c>
      <c r="D2057" s="54">
        <v>65.84</v>
      </c>
      <c r="E2057" s="54" t="s">
        <v>16</v>
      </c>
      <c r="F2057" s="54">
        <v>0.20069999999999999</v>
      </c>
    </row>
    <row r="2058" spans="1:6" x14ac:dyDescent="0.35">
      <c r="A2058" s="54" t="s">
        <v>1233</v>
      </c>
      <c r="B2058" s="54" t="s">
        <v>1234</v>
      </c>
      <c r="C2058" s="54" t="s">
        <v>93</v>
      </c>
      <c r="D2058" s="54">
        <v>19.010000000000002</v>
      </c>
      <c r="E2058" s="54" t="s">
        <v>16</v>
      </c>
      <c r="F2058" s="54">
        <v>0.22850000000000001</v>
      </c>
    </row>
    <row r="2059" spans="1:6" x14ac:dyDescent="0.35">
      <c r="A2059" s="54" t="s">
        <v>1235</v>
      </c>
      <c r="B2059" s="54" t="s">
        <v>545</v>
      </c>
      <c r="C2059" s="54" t="s">
        <v>459</v>
      </c>
      <c r="D2059" s="54">
        <v>21.97</v>
      </c>
      <c r="E2059" s="54" t="s">
        <v>16</v>
      </c>
      <c r="F2059" s="54">
        <v>3.39E-2</v>
      </c>
    </row>
    <row r="2060" spans="1:6" x14ac:dyDescent="0.35">
      <c r="A2060" s="54" t="s">
        <v>1236</v>
      </c>
      <c r="B2060" s="54" t="s">
        <v>1160</v>
      </c>
      <c r="C2060" s="54" t="s">
        <v>459</v>
      </c>
      <c r="D2060" s="54">
        <v>18.96</v>
      </c>
      <c r="E2060" s="54" t="s">
        <v>16</v>
      </c>
      <c r="F2060" s="54">
        <v>2.7900000000000001E-2</v>
      </c>
    </row>
    <row r="2061" spans="1:6" x14ac:dyDescent="0.35">
      <c r="A2061" s="54" t="s">
        <v>1237</v>
      </c>
      <c r="B2061" s="54" t="s">
        <v>545</v>
      </c>
      <c r="C2061" s="54" t="s">
        <v>459</v>
      </c>
      <c r="D2061" s="54">
        <v>18.36</v>
      </c>
      <c r="E2061" s="54" t="s">
        <v>16</v>
      </c>
      <c r="F2061" s="54">
        <v>2.7699999999999999E-2</v>
      </c>
    </row>
    <row r="2062" spans="1:6" x14ac:dyDescent="0.35">
      <c r="A2062" s="54" t="s">
        <v>1238</v>
      </c>
      <c r="B2062" s="54" t="s">
        <v>545</v>
      </c>
      <c r="C2062" s="54" t="s">
        <v>543</v>
      </c>
      <c r="D2062" s="54">
        <v>9</v>
      </c>
      <c r="E2062" s="54" t="s">
        <v>16</v>
      </c>
      <c r="F2062" s="54">
        <v>0.13239999999999999</v>
      </c>
    </row>
    <row r="2063" spans="1:6" x14ac:dyDescent="0.35">
      <c r="A2063" s="54" t="s">
        <v>1239</v>
      </c>
      <c r="B2063" s="54" t="s">
        <v>1154</v>
      </c>
      <c r="C2063" s="54" t="s">
        <v>1240</v>
      </c>
      <c r="D2063" s="54">
        <v>33.47</v>
      </c>
      <c r="E2063" s="54" t="s">
        <v>16</v>
      </c>
      <c r="F2063" s="54">
        <v>0.47920000000000001</v>
      </c>
    </row>
    <row r="2064" spans="1:6" x14ac:dyDescent="0.35">
      <c r="A2064" s="54" t="s">
        <v>1241</v>
      </c>
      <c r="B2064" s="54" t="s">
        <v>163</v>
      </c>
      <c r="C2064" s="54" t="s">
        <v>1158</v>
      </c>
      <c r="D2064" s="54">
        <v>40.96</v>
      </c>
      <c r="E2064" s="54" t="s">
        <v>16</v>
      </c>
      <c r="F2064" s="54">
        <v>0.25600000000000001</v>
      </c>
    </row>
    <row r="2065" spans="1:6" x14ac:dyDescent="0.35">
      <c r="A2065" s="54" t="s">
        <v>1242</v>
      </c>
      <c r="B2065" s="54" t="s">
        <v>1160</v>
      </c>
      <c r="C2065" s="54" t="s">
        <v>96</v>
      </c>
      <c r="D2065" s="54">
        <v>16.79</v>
      </c>
      <c r="E2065" s="54" t="s">
        <v>16</v>
      </c>
      <c r="F2065" s="54">
        <v>0.14180000000000001</v>
      </c>
    </row>
    <row r="2066" spans="1:6" x14ac:dyDescent="0.35">
      <c r="A2066" s="54" t="s">
        <v>1243</v>
      </c>
      <c r="B2066" s="54" t="s">
        <v>545</v>
      </c>
      <c r="C2066" s="54" t="s">
        <v>543</v>
      </c>
      <c r="D2066" s="54">
        <v>6.27</v>
      </c>
      <c r="E2066" s="54" t="s">
        <v>16</v>
      </c>
      <c r="F2066" s="54">
        <v>9.01E-2</v>
      </c>
    </row>
    <row r="2067" spans="1:6" x14ac:dyDescent="0.35">
      <c r="A2067" s="54" t="s">
        <v>1244</v>
      </c>
      <c r="B2067" s="54"/>
      <c r="C2067" s="54" t="s">
        <v>1206</v>
      </c>
      <c r="D2067" s="54">
        <v>36.49</v>
      </c>
      <c r="E2067" s="54" t="s">
        <v>16</v>
      </c>
      <c r="F2067" s="54">
        <v>0.18740000000000001</v>
      </c>
    </row>
    <row r="2068" spans="1:6" x14ac:dyDescent="0.35">
      <c r="A2068" s="54" t="s">
        <v>1245</v>
      </c>
      <c r="B2068" s="54"/>
      <c r="C2068" s="54" t="s">
        <v>182</v>
      </c>
      <c r="D2068" s="54">
        <v>20.7</v>
      </c>
      <c r="E2068" s="54" t="s">
        <v>16</v>
      </c>
      <c r="F2068" s="54">
        <v>5.45E-2</v>
      </c>
    </row>
    <row r="2069" spans="1:6" x14ac:dyDescent="0.35">
      <c r="A2069" s="54" t="s">
        <v>1246</v>
      </c>
      <c r="B2069" s="54"/>
      <c r="C2069" s="54" t="s">
        <v>1144</v>
      </c>
      <c r="D2069" s="54">
        <v>18.59</v>
      </c>
      <c r="E2069" s="54" t="s">
        <v>16</v>
      </c>
      <c r="F2069" s="54">
        <v>4.8899999999999999E-2</v>
      </c>
    </row>
    <row r="2070" spans="1:6" x14ac:dyDescent="0.35">
      <c r="A2070" s="54" t="s">
        <v>1247</v>
      </c>
      <c r="B2070" s="54" t="s">
        <v>1154</v>
      </c>
      <c r="C2070" s="54" t="s">
        <v>1248</v>
      </c>
      <c r="D2070" s="54">
        <v>21.42</v>
      </c>
      <c r="E2070" s="54" t="s">
        <v>16</v>
      </c>
      <c r="F2070" s="54">
        <v>0.1923</v>
      </c>
    </row>
    <row r="2071" spans="1:6" x14ac:dyDescent="0.35">
      <c r="A2071" s="54" t="s">
        <v>1249</v>
      </c>
      <c r="B2071" s="54" t="s">
        <v>1250</v>
      </c>
      <c r="C2071" s="54" t="s">
        <v>661</v>
      </c>
      <c r="D2071" s="54">
        <v>11.59</v>
      </c>
      <c r="E2071" s="54" t="s">
        <v>16</v>
      </c>
      <c r="F2071" s="54">
        <v>0.15329999999999999</v>
      </c>
    </row>
    <row r="2072" spans="1:6" x14ac:dyDescent="0.35">
      <c r="A2072" s="54" t="s">
        <v>1251</v>
      </c>
      <c r="B2072" s="54" t="s">
        <v>1160</v>
      </c>
      <c r="C2072" s="54" t="s">
        <v>1252</v>
      </c>
      <c r="D2072" s="54">
        <v>25.84</v>
      </c>
      <c r="E2072" s="54" t="s">
        <v>77</v>
      </c>
      <c r="F2072" s="54">
        <v>4.7899999999999998E-2</v>
      </c>
    </row>
    <row r="2073" spans="1:6" x14ac:dyDescent="0.35">
      <c r="A2073" s="54" t="s">
        <v>1253</v>
      </c>
      <c r="B2073" s="54" t="s">
        <v>545</v>
      </c>
      <c r="C2073" s="54" t="s">
        <v>343</v>
      </c>
      <c r="D2073" s="54">
        <v>26.99</v>
      </c>
      <c r="E2073" s="54" t="s">
        <v>16</v>
      </c>
      <c r="F2073" s="54">
        <v>8.6099999999999996E-2</v>
      </c>
    </row>
    <row r="2074" spans="1:6" x14ac:dyDescent="0.35">
      <c r="A2074" s="54" t="s">
        <v>1254</v>
      </c>
      <c r="B2074" s="54" t="s">
        <v>545</v>
      </c>
      <c r="C2074" s="54" t="s">
        <v>182</v>
      </c>
      <c r="D2074" s="54">
        <v>24.04</v>
      </c>
      <c r="E2074" s="54" t="s">
        <v>16</v>
      </c>
      <c r="F2074" s="54">
        <v>6.6799999999999998E-2</v>
      </c>
    </row>
    <row r="2075" spans="1:6" x14ac:dyDescent="0.35">
      <c r="A2075" s="54" t="s">
        <v>1255</v>
      </c>
      <c r="B2075" s="54" t="s">
        <v>163</v>
      </c>
      <c r="C2075" s="54" t="s">
        <v>471</v>
      </c>
      <c r="D2075" s="54">
        <v>34.409999999999997</v>
      </c>
      <c r="E2075" s="54" t="s">
        <v>16</v>
      </c>
      <c r="F2075" s="54">
        <v>0.1062</v>
      </c>
    </row>
    <row r="2076" spans="1:6" x14ac:dyDescent="0.35">
      <c r="A2076" s="54" t="s">
        <v>1256</v>
      </c>
      <c r="B2076" s="54" t="s">
        <v>545</v>
      </c>
      <c r="C2076" s="54" t="s">
        <v>1151</v>
      </c>
      <c r="D2076" s="54">
        <v>29.75</v>
      </c>
      <c r="E2076" s="54" t="s">
        <v>16</v>
      </c>
      <c r="F2076" s="54">
        <v>5.8099999999999999E-2</v>
      </c>
    </row>
    <row r="2077" spans="1:6" x14ac:dyDescent="0.35">
      <c r="A2077" s="54" t="s">
        <v>1241</v>
      </c>
      <c r="B2077" s="54" t="s">
        <v>545</v>
      </c>
      <c r="C2077" s="54" t="s">
        <v>93</v>
      </c>
      <c r="D2077" s="54">
        <v>34.72</v>
      </c>
      <c r="E2077" s="54" t="s">
        <v>16</v>
      </c>
      <c r="F2077" s="54">
        <v>0.2712</v>
      </c>
    </row>
    <row r="2078" spans="1:6" x14ac:dyDescent="0.35">
      <c r="A2078" s="54" t="s">
        <v>1157</v>
      </c>
      <c r="B2078" s="54" t="s">
        <v>545</v>
      </c>
      <c r="C2078" s="54" t="s">
        <v>93</v>
      </c>
      <c r="D2078" s="54">
        <v>28.62</v>
      </c>
      <c r="E2078" s="54" t="s">
        <v>16</v>
      </c>
      <c r="F2078" s="54">
        <v>0.22359999999999999</v>
      </c>
    </row>
    <row r="2079" spans="1:6" x14ac:dyDescent="0.35">
      <c r="A2079" s="54" t="s">
        <v>1257</v>
      </c>
      <c r="B2079" s="54" t="s">
        <v>545</v>
      </c>
      <c r="C2079" s="54" t="s">
        <v>343</v>
      </c>
      <c r="D2079" s="54">
        <v>34.99</v>
      </c>
      <c r="E2079" s="54" t="s">
        <v>16</v>
      </c>
      <c r="F2079" s="54">
        <v>0.13669999999999999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28"/>
  <sheetViews>
    <sheetView workbookViewId="0">
      <selection activeCell="M1" sqref="M1"/>
    </sheetView>
  </sheetViews>
  <sheetFormatPr defaultColWidth="8.7265625" defaultRowHeight="14.5" x14ac:dyDescent="0.35"/>
  <cols>
    <col min="1" max="1" width="18.1796875" style="54" customWidth="1"/>
    <col min="2" max="2" width="16.453125" style="54" customWidth="1"/>
    <col min="3" max="3" width="13.453125" style="54" customWidth="1"/>
    <col min="4" max="4" width="12.453125" style="54" customWidth="1"/>
    <col min="5" max="5" width="6" style="54" customWidth="1"/>
    <col min="6" max="6" width="1.26953125" style="54" customWidth="1"/>
    <col min="7" max="7" width="8.7265625" style="54"/>
    <col min="8" max="8" width="12" style="54" customWidth="1"/>
    <col min="9" max="9" width="8.7265625" style="54"/>
    <col min="10" max="10" width="13.26953125" style="54" customWidth="1"/>
    <col min="11" max="16384" width="8.7265625" style="54"/>
  </cols>
  <sheetData>
    <row r="1" spans="1:10" ht="25.5" customHeight="1" thickBot="1" x14ac:dyDescent="0.4">
      <c r="A1" s="149" t="s">
        <v>1258</v>
      </c>
      <c r="B1" s="149"/>
      <c r="C1" s="149"/>
      <c r="D1" s="150" t="s">
        <v>1259</v>
      </c>
      <c r="E1" s="150"/>
      <c r="F1" s="150"/>
      <c r="G1" s="150"/>
      <c r="H1" s="150"/>
    </row>
    <row r="2" spans="1:10" ht="15.5" x14ac:dyDescent="0.35">
      <c r="A2" s="4" t="s">
        <v>1260</v>
      </c>
      <c r="B2" s="5"/>
      <c r="C2" s="3"/>
      <c r="D2" s="3"/>
      <c r="E2" s="93" t="s">
        <v>1261</v>
      </c>
      <c r="F2" s="94"/>
      <c r="G2" s="94"/>
      <c r="H2" s="95"/>
    </row>
    <row r="3" spans="1:10" ht="16" thickBot="1" x14ac:dyDescent="0.4">
      <c r="A3" s="6" t="s">
        <v>1262</v>
      </c>
      <c r="B3" s="5"/>
      <c r="C3" s="4" t="s">
        <v>1263</v>
      </c>
      <c r="D3" s="7"/>
      <c r="E3" s="151" t="s">
        <v>1264</v>
      </c>
      <c r="F3" s="152"/>
      <c r="G3" s="152"/>
      <c r="H3" s="153"/>
      <c r="I3" s="3"/>
    </row>
    <row r="4" spans="1:10" ht="15.5" x14ac:dyDescent="0.35">
      <c r="A4" s="4" t="s">
        <v>1265</v>
      </c>
      <c r="B4" s="34"/>
      <c r="C4" s="4" t="s">
        <v>1266</v>
      </c>
      <c r="D4" s="7"/>
      <c r="E4" s="5" t="s">
        <v>1267</v>
      </c>
      <c r="H4" s="3"/>
      <c r="I4" s="3"/>
      <c r="J4" s="3"/>
    </row>
    <row r="5" spans="1:10" ht="15.5" x14ac:dyDescent="0.35">
      <c r="A5" s="154" t="s">
        <v>1268</v>
      </c>
      <c r="B5" s="155"/>
      <c r="C5" s="158" t="s">
        <v>1269</v>
      </c>
      <c r="D5" s="159"/>
      <c r="E5" s="160" t="s">
        <v>1270</v>
      </c>
      <c r="F5" s="161"/>
      <c r="G5" s="161"/>
      <c r="H5" s="162"/>
      <c r="I5" s="3"/>
      <c r="J5" s="3"/>
    </row>
    <row r="6" spans="1:10" ht="15.5" x14ac:dyDescent="0.35">
      <c r="A6" s="156"/>
      <c r="B6" s="157"/>
      <c r="C6" s="8" t="s">
        <v>1271</v>
      </c>
      <c r="D6" s="8" t="s">
        <v>1272</v>
      </c>
      <c r="E6" s="163"/>
      <c r="F6" s="164"/>
      <c r="G6" s="90" t="s">
        <v>1273</v>
      </c>
      <c r="H6" s="91" t="s">
        <v>1274</v>
      </c>
      <c r="I6" s="32"/>
      <c r="J6" s="32"/>
    </row>
    <row r="7" spans="1:10" ht="15.5" x14ac:dyDescent="0.35">
      <c r="A7" s="141" t="s">
        <v>1275</v>
      </c>
      <c r="B7" s="142"/>
      <c r="C7" s="14"/>
      <c r="D7" s="15"/>
      <c r="E7" s="143" t="e">
        <f>(H7+H96+H53)/H35</f>
        <v>#N/A</v>
      </c>
      <c r="F7" s="144"/>
      <c r="G7" s="17" t="s">
        <v>1276</v>
      </c>
      <c r="H7" s="22" t="e">
        <f>SUM(H8:H15)</f>
        <v>#N/A</v>
      </c>
      <c r="I7" s="33"/>
      <c r="J7" s="33"/>
    </row>
    <row r="8" spans="1:10" ht="15.5" x14ac:dyDescent="0.35">
      <c r="A8" s="145"/>
      <c r="B8" s="146"/>
      <c r="C8" s="19"/>
      <c r="D8" s="9" t="s">
        <v>465</v>
      </c>
      <c r="E8" s="147"/>
      <c r="F8" s="148"/>
      <c r="G8" s="21" t="e">
        <f>VLOOKUP(A8,'Storeroom - 50011'!$C$2:$J$406, 8, FALSE)</f>
        <v>#N/A</v>
      </c>
      <c r="H8" s="10" t="e">
        <f>C8*G8</f>
        <v>#N/A</v>
      </c>
      <c r="I8" s="33"/>
      <c r="J8" s="33"/>
    </row>
    <row r="9" spans="1:10" ht="15.5" x14ac:dyDescent="0.35">
      <c r="A9" s="145"/>
      <c r="B9" s="146"/>
      <c r="C9" s="19"/>
      <c r="D9" s="9" t="s">
        <v>465</v>
      </c>
      <c r="E9" s="147"/>
      <c r="F9" s="148"/>
      <c r="G9" s="21" t="e">
        <f>VLOOKUP(A9,'Storeroom - 50011'!$C$2:$J$406, 8, FALSE)</f>
        <v>#N/A</v>
      </c>
      <c r="H9" s="10" t="e">
        <f t="shared" ref="H9:H25" si="0">C9*G9</f>
        <v>#N/A</v>
      </c>
      <c r="I9" s="33"/>
      <c r="J9" s="33"/>
    </row>
    <row r="10" spans="1:10" ht="15.5" x14ac:dyDescent="0.35">
      <c r="A10" s="145"/>
      <c r="B10" s="146"/>
      <c r="C10" s="19"/>
      <c r="D10" s="9" t="s">
        <v>465</v>
      </c>
      <c r="E10" s="147"/>
      <c r="F10" s="148"/>
      <c r="G10" s="21" t="e">
        <f>VLOOKUP(A10,'Storeroom - 50011'!$C$2:$J$406, 8, FALSE)</f>
        <v>#N/A</v>
      </c>
      <c r="H10" s="10" t="e">
        <f t="shared" si="0"/>
        <v>#N/A</v>
      </c>
      <c r="I10" s="33"/>
      <c r="J10" s="33"/>
    </row>
    <row r="11" spans="1:10" ht="15.5" x14ac:dyDescent="0.35">
      <c r="A11" s="145"/>
      <c r="B11" s="146"/>
      <c r="C11" s="19"/>
      <c r="D11" s="9" t="s">
        <v>465</v>
      </c>
      <c r="E11" s="147"/>
      <c r="F11" s="148"/>
      <c r="G11" s="21" t="e">
        <f>VLOOKUP(A11,'Storeroom - 50011'!$C$2:$J$406, 8, FALSE)</f>
        <v>#N/A</v>
      </c>
      <c r="H11" s="10" t="e">
        <f t="shared" si="0"/>
        <v>#N/A</v>
      </c>
      <c r="I11" s="33"/>
      <c r="J11" s="33"/>
    </row>
    <row r="12" spans="1:10" ht="15.5" x14ac:dyDescent="0.35">
      <c r="A12" s="145"/>
      <c r="B12" s="146"/>
      <c r="C12" s="19"/>
      <c r="D12" s="9" t="s">
        <v>465</v>
      </c>
      <c r="E12" s="132"/>
      <c r="F12" s="133"/>
      <c r="G12" s="21" t="e">
        <f>VLOOKUP(A12,'Storeroom - 50011'!$C$2:$J$406, 8, FALSE)</f>
        <v>#N/A</v>
      </c>
      <c r="H12" s="10" t="e">
        <f t="shared" si="0"/>
        <v>#N/A</v>
      </c>
      <c r="I12" s="33"/>
      <c r="J12" s="33"/>
    </row>
    <row r="13" spans="1:10" ht="15.5" x14ac:dyDescent="0.35">
      <c r="A13" s="145"/>
      <c r="B13" s="146"/>
      <c r="C13" s="19"/>
      <c r="D13" s="9" t="s">
        <v>465</v>
      </c>
      <c r="E13" s="132"/>
      <c r="F13" s="133"/>
      <c r="G13" s="21" t="e">
        <f>VLOOKUP(A13,'Storeroom - 50011'!$C$2:$J$406, 8, FALSE)</f>
        <v>#N/A</v>
      </c>
      <c r="H13" s="10" t="e">
        <f t="shared" si="0"/>
        <v>#N/A</v>
      </c>
      <c r="I13" s="33"/>
      <c r="J13" s="33"/>
    </row>
    <row r="14" spans="1:10" ht="15.5" x14ac:dyDescent="0.35">
      <c r="A14" s="145"/>
      <c r="B14" s="146"/>
      <c r="C14" s="19"/>
      <c r="D14" s="9" t="s">
        <v>465</v>
      </c>
      <c r="E14" s="132"/>
      <c r="F14" s="133"/>
      <c r="G14" s="21" t="e">
        <f>VLOOKUP(A14,'Storeroom - 50011'!$C$2:$J$406, 8, FALSE)</f>
        <v>#N/A</v>
      </c>
      <c r="H14" s="10" t="e">
        <f t="shared" si="0"/>
        <v>#N/A</v>
      </c>
      <c r="I14" s="33"/>
      <c r="J14" s="33"/>
    </row>
    <row r="15" spans="1:10" ht="15.5" x14ac:dyDescent="0.35">
      <c r="A15" s="145"/>
      <c r="B15" s="146"/>
      <c r="C15" s="19"/>
      <c r="D15" s="9" t="s">
        <v>465</v>
      </c>
      <c r="E15" s="132"/>
      <c r="F15" s="133"/>
      <c r="G15" s="21" t="e">
        <f>VLOOKUP(A15,'Storeroom - 50011'!$C$2:$J$406, 8, FALSE)</f>
        <v>#N/A</v>
      </c>
      <c r="H15" s="10"/>
      <c r="I15" s="33"/>
      <c r="J15" s="33"/>
    </row>
    <row r="16" spans="1:10" ht="15.5" x14ac:dyDescent="0.35">
      <c r="A16" s="165" t="s">
        <v>1277</v>
      </c>
      <c r="B16" s="166"/>
      <c r="C16" s="16"/>
      <c r="D16" s="15"/>
      <c r="E16" s="167" t="e">
        <f>(H16+H62+H105)/H35</f>
        <v>#N/A</v>
      </c>
      <c r="F16" s="168"/>
      <c r="G16" s="27" t="s">
        <v>1276</v>
      </c>
      <c r="H16" s="22">
        <f>SUM(H17:H19)</f>
        <v>0</v>
      </c>
      <c r="I16" s="33"/>
      <c r="J16" s="33"/>
    </row>
    <row r="17" spans="1:10" ht="15.5" x14ac:dyDescent="0.35">
      <c r="A17" s="145"/>
      <c r="B17" s="146"/>
      <c r="C17" s="13"/>
      <c r="D17" s="9" t="s">
        <v>465</v>
      </c>
      <c r="E17" s="147"/>
      <c r="F17" s="148"/>
      <c r="G17" s="21" t="e">
        <f>VLOOKUP(A17,'Meat - 50021'!$C$2:$L$401, 10, FALSE)</f>
        <v>#N/A</v>
      </c>
      <c r="H17" s="10"/>
      <c r="I17" s="33"/>
      <c r="J17" s="33"/>
    </row>
    <row r="18" spans="1:10" ht="15.5" x14ac:dyDescent="0.35">
      <c r="A18" s="145"/>
      <c r="B18" s="146"/>
      <c r="C18" s="13"/>
      <c r="D18" s="9" t="s">
        <v>465</v>
      </c>
      <c r="E18" s="132"/>
      <c r="F18" s="133"/>
      <c r="G18" s="21" t="e">
        <f>VLOOKUP(A18,'Meat - 50021'!$C$2:$L$401, 10, FALSE)</f>
        <v>#N/A</v>
      </c>
      <c r="H18" s="10"/>
      <c r="I18" s="33"/>
      <c r="J18" s="33"/>
    </row>
    <row r="19" spans="1:10" ht="15.5" x14ac:dyDescent="0.35">
      <c r="A19" s="145"/>
      <c r="B19" s="146"/>
      <c r="C19" s="13"/>
      <c r="D19" s="9" t="s">
        <v>465</v>
      </c>
      <c r="E19" s="147"/>
      <c r="F19" s="148"/>
      <c r="G19" s="21" t="e">
        <f>VLOOKUP(A19,'Meat - 50021'!$C$2:$L$401, 10, FALSE)</f>
        <v>#N/A</v>
      </c>
      <c r="H19" s="10"/>
      <c r="I19" s="33"/>
      <c r="J19" s="33"/>
    </row>
    <row r="20" spans="1:10" ht="15.5" x14ac:dyDescent="0.35">
      <c r="A20" s="165" t="s">
        <v>1278</v>
      </c>
      <c r="B20" s="166"/>
      <c r="C20" s="16"/>
      <c r="D20" s="15"/>
      <c r="E20" s="167" t="e">
        <f>(H20+H66+H109)/H35</f>
        <v>#N/A</v>
      </c>
      <c r="F20" s="168"/>
      <c r="G20" s="27" t="s">
        <v>1276</v>
      </c>
      <c r="H20" s="22" t="e">
        <f>SUM(H21:H22)</f>
        <v>#N/A</v>
      </c>
      <c r="I20" s="33"/>
      <c r="J20" s="33"/>
    </row>
    <row r="21" spans="1:10" ht="15.5" x14ac:dyDescent="0.35">
      <c r="A21" s="145"/>
      <c r="B21" s="146"/>
      <c r="C21" s="13"/>
      <c r="D21" s="9" t="s">
        <v>465</v>
      </c>
      <c r="E21" s="147"/>
      <c r="F21" s="148"/>
      <c r="G21" s="21" t="e">
        <f>VLOOKUP(A21,'Dairy - 50031'!$C$2:$J$401,8, FALSE)</f>
        <v>#N/A</v>
      </c>
      <c r="H21" s="10" t="e">
        <f>G21*C21</f>
        <v>#N/A</v>
      </c>
      <c r="I21" s="33"/>
      <c r="J21" s="33"/>
    </row>
    <row r="22" spans="1:10" ht="15.5" x14ac:dyDescent="0.35">
      <c r="A22" s="145"/>
      <c r="B22" s="146"/>
      <c r="C22" s="13"/>
      <c r="D22" s="9" t="s">
        <v>1279</v>
      </c>
      <c r="E22" s="147"/>
      <c r="F22" s="148"/>
      <c r="G22" s="21" t="e">
        <f>VLOOKUP(A22,'Dairy - 50031'!$C$2:$J$401,8, FALSE)</f>
        <v>#N/A</v>
      </c>
      <c r="H22" s="10" t="e">
        <f>G22*C22</f>
        <v>#N/A</v>
      </c>
      <c r="I22" s="33"/>
      <c r="J22" s="33"/>
    </row>
    <row r="23" spans="1:10" ht="15.5" x14ac:dyDescent="0.35">
      <c r="A23" s="165" t="s">
        <v>1280</v>
      </c>
      <c r="B23" s="166"/>
      <c r="C23" s="16"/>
      <c r="D23" s="15"/>
      <c r="E23" s="167" t="e">
        <f>(H23+H69+H112)/H35</f>
        <v>#N/A</v>
      </c>
      <c r="F23" s="168"/>
      <c r="G23" s="27" t="s">
        <v>1276</v>
      </c>
      <c r="H23" s="22" t="e">
        <f>SUM(H24:H28)</f>
        <v>#N/A</v>
      </c>
      <c r="I23" s="33"/>
      <c r="J23" s="33"/>
    </row>
    <row r="24" spans="1:10" ht="15.5" x14ac:dyDescent="0.35">
      <c r="A24" s="145"/>
      <c r="B24" s="169"/>
      <c r="C24" s="13"/>
      <c r="D24" s="9" t="s">
        <v>1279</v>
      </c>
      <c r="E24" s="132"/>
      <c r="F24" s="133"/>
      <c r="G24" s="21" t="e">
        <f>VLOOKUP(A24,'Produce - 50051'!$C$3:$L$409, 10, FALSE)</f>
        <v>#N/A</v>
      </c>
      <c r="H24" s="10" t="e">
        <f t="shared" si="0"/>
        <v>#N/A</v>
      </c>
      <c r="I24" s="33"/>
      <c r="J24" s="33"/>
    </row>
    <row r="25" spans="1:10" ht="15.5" x14ac:dyDescent="0.35">
      <c r="A25" s="145"/>
      <c r="B25" s="169"/>
      <c r="C25" s="13"/>
      <c r="D25" s="9" t="s">
        <v>1279</v>
      </c>
      <c r="E25" s="132"/>
      <c r="F25" s="133"/>
      <c r="G25" s="21" t="e">
        <f>VLOOKUP(A25,'Produce - 50051'!$C$3:$L$409, 10, FALSE)</f>
        <v>#N/A</v>
      </c>
      <c r="H25" s="10" t="e">
        <f t="shared" si="0"/>
        <v>#N/A</v>
      </c>
      <c r="I25" s="33"/>
      <c r="J25" s="33"/>
    </row>
    <row r="26" spans="1:10" ht="15.5" x14ac:dyDescent="0.35">
      <c r="A26" s="145"/>
      <c r="B26" s="169"/>
      <c r="C26" s="13"/>
      <c r="D26" s="9" t="s">
        <v>465</v>
      </c>
      <c r="E26" s="132"/>
      <c r="F26" s="133"/>
      <c r="G26" s="21" t="e">
        <f>VLOOKUP(A26,'Produce - 50051'!$C$3:$L$409, 10, FALSE)</f>
        <v>#N/A</v>
      </c>
      <c r="H26" s="10"/>
      <c r="I26" s="33"/>
      <c r="J26" s="33"/>
    </row>
    <row r="27" spans="1:10" ht="15.5" x14ac:dyDescent="0.35">
      <c r="A27" s="145"/>
      <c r="B27" s="169"/>
      <c r="C27" s="13"/>
      <c r="D27" s="9" t="s">
        <v>465</v>
      </c>
      <c r="E27" s="132"/>
      <c r="F27" s="133"/>
      <c r="G27" s="21" t="e">
        <f>VLOOKUP(A27,'Produce - 50051'!$C$3:$L$409, 10, FALSE)</f>
        <v>#N/A</v>
      </c>
      <c r="H27" s="10"/>
      <c r="I27" s="33"/>
      <c r="J27" s="33"/>
    </row>
    <row r="28" spans="1:10" ht="15.5" x14ac:dyDescent="0.35">
      <c r="A28" s="145"/>
      <c r="B28" s="169"/>
      <c r="C28" s="13"/>
      <c r="D28" s="9" t="s">
        <v>465</v>
      </c>
      <c r="E28" s="132"/>
      <c r="F28" s="133"/>
      <c r="G28" s="21" t="e">
        <f>VLOOKUP(A28,'Produce - 50051'!$C$3:$L$409, 10, FALSE)</f>
        <v>#N/A</v>
      </c>
      <c r="H28" s="10"/>
      <c r="I28" s="33"/>
      <c r="J28" s="33"/>
    </row>
    <row r="29" spans="1:10" ht="15.5" x14ac:dyDescent="0.35">
      <c r="A29" s="138" t="s">
        <v>1281</v>
      </c>
      <c r="B29" s="139"/>
      <c r="C29" s="16"/>
      <c r="D29" s="15"/>
      <c r="E29" s="176" t="e">
        <f>(H29+H75+H118)/H35</f>
        <v>#N/A</v>
      </c>
      <c r="F29" s="177"/>
      <c r="G29" s="27" t="s">
        <v>1276</v>
      </c>
      <c r="H29" s="22">
        <f>SUM(H30:H34)</f>
        <v>0</v>
      </c>
      <c r="I29" s="33"/>
      <c r="J29" s="33"/>
    </row>
    <row r="30" spans="1:10" ht="15.5" x14ac:dyDescent="0.35">
      <c r="A30" s="145"/>
      <c r="B30" s="169"/>
      <c r="C30" s="13"/>
      <c r="D30" s="9" t="s">
        <v>1279</v>
      </c>
      <c r="E30" s="132"/>
      <c r="F30" s="133"/>
      <c r="G30" s="21" t="e">
        <f>VLOOKUP(A30,'Bakery - 50041'!$C$2:$J$401, 8, FALSE)</f>
        <v>#N/A</v>
      </c>
      <c r="H30" s="10"/>
      <c r="I30" s="33"/>
      <c r="J30" s="33"/>
    </row>
    <row r="31" spans="1:10" ht="15.5" x14ac:dyDescent="0.35">
      <c r="A31" s="145"/>
      <c r="B31" s="169"/>
      <c r="C31" s="13"/>
      <c r="D31" s="9" t="s">
        <v>465</v>
      </c>
      <c r="E31" s="132"/>
      <c r="F31" s="133"/>
      <c r="G31" s="21" t="e">
        <f>VLOOKUP(A31,'Bakery - 50041'!$C$2:$J$401, 8, FALSE)</f>
        <v>#N/A</v>
      </c>
      <c r="H31" s="10"/>
      <c r="I31" s="33"/>
      <c r="J31" s="33"/>
    </row>
    <row r="32" spans="1:10" ht="15.5" x14ac:dyDescent="0.35">
      <c r="A32" s="138" t="s">
        <v>1282</v>
      </c>
      <c r="B32" s="139"/>
      <c r="C32" s="16"/>
      <c r="D32" s="15"/>
      <c r="E32" s="140" t="e">
        <f>(H32+H78+H121)/H35</f>
        <v>#N/A</v>
      </c>
      <c r="F32" s="18"/>
      <c r="G32" s="27" t="s">
        <v>1276</v>
      </c>
      <c r="H32" s="22">
        <f>SUM(H33:H34)</f>
        <v>0</v>
      </c>
      <c r="I32" s="33"/>
      <c r="J32" s="33"/>
    </row>
    <row r="33" spans="1:10" ht="15.5" x14ac:dyDescent="0.35">
      <c r="A33" s="145"/>
      <c r="B33" s="169"/>
      <c r="C33" s="13"/>
      <c r="D33" s="9" t="s">
        <v>465</v>
      </c>
      <c r="E33" s="132"/>
      <c r="F33" s="133"/>
      <c r="G33" s="21" t="e">
        <f>VLOOKUP(A33,'Frozen - 50061'!$C$2:$J$401, 8, FALSE)</f>
        <v>#N/A</v>
      </c>
      <c r="H33" s="10"/>
      <c r="I33" s="33"/>
      <c r="J33" s="33"/>
    </row>
    <row r="34" spans="1:10" ht="15.5" x14ac:dyDescent="0.35">
      <c r="A34" s="145"/>
      <c r="B34" s="169"/>
      <c r="C34" s="36"/>
      <c r="D34" s="37" t="s">
        <v>465</v>
      </c>
      <c r="E34" s="170"/>
      <c r="F34" s="171"/>
      <c r="G34" s="21" t="e">
        <f>VLOOKUP(A34,'Frozen - 50061'!$C$2:$J$401, 8, FALSE)</f>
        <v>#N/A</v>
      </c>
      <c r="H34" s="10"/>
      <c r="I34" s="33"/>
      <c r="J34" s="33"/>
    </row>
    <row r="35" spans="1:10" ht="16" thickBot="1" x14ac:dyDescent="0.4">
      <c r="A35" s="30" t="str">
        <f>A7</f>
        <v>Storeroom PL ()</v>
      </c>
      <c r="B35" s="40" t="e">
        <f>E7</f>
        <v>#N/A</v>
      </c>
      <c r="C35" s="31"/>
      <c r="D35" s="31"/>
      <c r="E35" s="31"/>
      <c r="F35" s="4" t="s">
        <v>1283</v>
      </c>
      <c r="G35" s="4"/>
      <c r="H35" s="35" t="e">
        <f>H32+H29+H23+H20+H16+H7+H81+H124</f>
        <v>#N/A</v>
      </c>
    </row>
    <row r="36" spans="1:10" ht="16" thickBot="1" x14ac:dyDescent="0.4">
      <c r="A36" s="38" t="str">
        <f>A16</f>
        <v>Meat PL ()</v>
      </c>
      <c r="B36" s="41" t="e">
        <f>E16</f>
        <v>#N/A</v>
      </c>
      <c r="C36" s="29"/>
      <c r="D36" s="29"/>
      <c r="E36" s="29"/>
      <c r="F36" s="4" t="s">
        <v>1284</v>
      </c>
      <c r="G36" s="4"/>
      <c r="H36" s="12"/>
    </row>
    <row r="37" spans="1:10" ht="16" thickBot="1" x14ac:dyDescent="0.4">
      <c r="A37" s="39" t="str">
        <f>A20</f>
        <v>Dairy PL ()</v>
      </c>
      <c r="B37" s="42" t="e">
        <f>E20</f>
        <v>#N/A</v>
      </c>
      <c r="C37" s="29"/>
      <c r="D37" s="29"/>
      <c r="E37" s="29"/>
      <c r="F37" s="4" t="s">
        <v>1285</v>
      </c>
      <c r="G37" s="4"/>
      <c r="H37" s="11" t="e">
        <f>H35/D3</f>
        <v>#N/A</v>
      </c>
    </row>
    <row r="38" spans="1:10" ht="16" thickBot="1" x14ac:dyDescent="0.4">
      <c r="A38" s="39" t="str">
        <f>A23</f>
        <v>Produce PL ()</v>
      </c>
      <c r="B38" s="42" t="e">
        <f>E23</f>
        <v>#N/A</v>
      </c>
      <c r="C38" s="29"/>
      <c r="D38" s="29"/>
      <c r="E38" s="29"/>
      <c r="F38" s="23" t="s">
        <v>1286</v>
      </c>
      <c r="H38" s="25" t="e">
        <f>H36-H37</f>
        <v>#N/A</v>
      </c>
    </row>
    <row r="39" spans="1:10" ht="16" thickBot="1" x14ac:dyDescent="0.4">
      <c r="A39" s="39" t="str">
        <f>A29</f>
        <v>Bakery PL ()</v>
      </c>
      <c r="B39" s="42" t="e">
        <f>E29</f>
        <v>#N/A</v>
      </c>
      <c r="C39" s="29"/>
      <c r="D39" s="29"/>
      <c r="E39" s="29"/>
      <c r="F39" s="24" t="s">
        <v>1287</v>
      </c>
      <c r="H39" s="26" t="e">
        <f>H38/H36</f>
        <v>#N/A</v>
      </c>
    </row>
    <row r="40" spans="1:10" ht="16" thickBot="1" x14ac:dyDescent="0.4">
      <c r="A40" s="39" t="str">
        <f>A32</f>
        <v>Frozen PL ()</v>
      </c>
      <c r="B40" s="42" t="e">
        <f>E32</f>
        <v>#N/A</v>
      </c>
      <c r="C40" s="29"/>
      <c r="D40" s="29"/>
      <c r="E40" s="29"/>
      <c r="F40" s="24" t="s">
        <v>1288</v>
      </c>
      <c r="H40" s="26" t="e">
        <f>(H38/H37)</f>
        <v>#N/A</v>
      </c>
    </row>
    <row r="41" spans="1:10" ht="18.5" x14ac:dyDescent="0.35">
      <c r="A41" s="87" t="s">
        <v>1276</v>
      </c>
      <c r="B41" s="88" t="e">
        <f>SUM(B35:B40)</f>
        <v>#N/A</v>
      </c>
      <c r="C41" s="29"/>
      <c r="D41" s="29"/>
      <c r="E41" s="29"/>
      <c r="F41" s="29"/>
      <c r="G41" s="29"/>
      <c r="J41" s="20"/>
    </row>
    <row r="42" spans="1:10" x14ac:dyDescent="0.35">
      <c r="A42" s="29"/>
      <c r="B42" s="29"/>
      <c r="C42" s="29"/>
      <c r="D42" s="29"/>
      <c r="E42" s="29"/>
      <c r="F42" s="29"/>
      <c r="G42" s="29"/>
    </row>
    <row r="43" spans="1:10" x14ac:dyDescent="0.35">
      <c r="A43" s="172" t="s">
        <v>1289</v>
      </c>
      <c r="B43" s="172"/>
      <c r="C43" s="172"/>
      <c r="D43" s="172"/>
      <c r="E43" s="172"/>
      <c r="F43" s="172"/>
      <c r="G43" s="172"/>
      <c r="H43" s="172"/>
    </row>
    <row r="44" spans="1:10" x14ac:dyDescent="0.35">
      <c r="A44" s="172"/>
      <c r="B44" s="172"/>
      <c r="C44" s="172"/>
      <c r="D44" s="172"/>
      <c r="E44" s="172"/>
      <c r="F44" s="172"/>
      <c r="G44" s="172"/>
      <c r="H44" s="172"/>
    </row>
    <row r="45" spans="1:10" x14ac:dyDescent="0.35">
      <c r="A45" s="172"/>
      <c r="B45" s="172"/>
      <c r="C45" s="172"/>
      <c r="D45" s="172"/>
      <c r="E45" s="172"/>
      <c r="F45" s="172"/>
      <c r="G45" s="172"/>
      <c r="H45" s="172"/>
    </row>
    <row r="46" spans="1:10" ht="15" thickBot="1" x14ac:dyDescent="0.4">
      <c r="A46" s="173"/>
      <c r="B46" s="173"/>
      <c r="C46" s="173"/>
      <c r="D46" s="173"/>
      <c r="E46" s="173"/>
      <c r="F46" s="173"/>
      <c r="G46" s="173"/>
      <c r="H46" s="173"/>
    </row>
    <row r="47" spans="1:10" ht="26.5" thickBot="1" x14ac:dyDescent="0.4">
      <c r="A47" s="174" t="s">
        <v>1258</v>
      </c>
      <c r="B47" s="174"/>
      <c r="C47" s="174"/>
      <c r="D47" s="175" t="s">
        <v>1259</v>
      </c>
      <c r="E47" s="175"/>
      <c r="F47" s="175"/>
      <c r="G47" s="175"/>
      <c r="H47" s="175"/>
    </row>
    <row r="48" spans="1:10" ht="15.5" x14ac:dyDescent="0.35">
      <c r="A48" s="4" t="s">
        <v>1260</v>
      </c>
      <c r="B48" s="5"/>
      <c r="C48" s="3"/>
      <c r="D48" s="3"/>
      <c r="E48" s="93" t="s">
        <v>1261</v>
      </c>
      <c r="F48" s="94"/>
      <c r="G48" s="94"/>
      <c r="H48" s="95"/>
    </row>
    <row r="49" spans="1:8" ht="16" thickBot="1" x14ac:dyDescent="0.4">
      <c r="A49" s="6" t="s">
        <v>1262</v>
      </c>
      <c r="B49" s="5"/>
      <c r="C49" s="4" t="s">
        <v>1263</v>
      </c>
      <c r="D49" s="7"/>
      <c r="E49" s="151" t="s">
        <v>1264</v>
      </c>
      <c r="F49" s="152"/>
      <c r="G49" s="152"/>
      <c r="H49" s="153"/>
    </row>
    <row r="50" spans="1:8" ht="15.5" x14ac:dyDescent="0.35">
      <c r="A50" s="4" t="s">
        <v>1265</v>
      </c>
      <c r="B50" s="34"/>
      <c r="C50" s="4" t="s">
        <v>1266</v>
      </c>
      <c r="D50" s="7"/>
      <c r="E50" s="5" t="s">
        <v>1267</v>
      </c>
      <c r="H50" s="3"/>
    </row>
    <row r="51" spans="1:8" ht="15.5" x14ac:dyDescent="0.35">
      <c r="A51" s="154" t="s">
        <v>1268</v>
      </c>
      <c r="B51" s="155"/>
      <c r="C51" s="158" t="s">
        <v>1269</v>
      </c>
      <c r="D51" s="159"/>
      <c r="E51" s="160" t="s">
        <v>1270</v>
      </c>
      <c r="F51" s="161"/>
      <c r="G51" s="161"/>
      <c r="H51" s="162"/>
    </row>
    <row r="52" spans="1:8" ht="15.5" x14ac:dyDescent="0.35">
      <c r="A52" s="156"/>
      <c r="B52" s="157"/>
      <c r="C52" s="8" t="s">
        <v>1271</v>
      </c>
      <c r="D52" s="8" t="s">
        <v>1272</v>
      </c>
      <c r="E52" s="163"/>
      <c r="F52" s="164"/>
      <c r="G52" s="90" t="s">
        <v>1273</v>
      </c>
      <c r="H52" s="91" t="s">
        <v>1274</v>
      </c>
    </row>
    <row r="53" spans="1:8" ht="15.5" x14ac:dyDescent="0.35">
      <c r="A53" s="141" t="s">
        <v>1275</v>
      </c>
      <c r="B53" s="142"/>
      <c r="C53" s="14"/>
      <c r="D53" s="15"/>
      <c r="E53" s="143" t="e">
        <f>H53/$H$81</f>
        <v>#DIV/0!</v>
      </c>
      <c r="F53" s="144"/>
      <c r="G53" s="17" t="s">
        <v>1276</v>
      </c>
      <c r="H53" s="22">
        <f>SUM(H54:H61)</f>
        <v>0</v>
      </c>
    </row>
    <row r="54" spans="1:8" ht="15.5" x14ac:dyDescent="0.35">
      <c r="A54" s="145"/>
      <c r="B54" s="146"/>
      <c r="C54" s="19"/>
      <c r="D54" s="9" t="s">
        <v>465</v>
      </c>
      <c r="E54" s="147"/>
      <c r="F54" s="148"/>
      <c r="G54" s="21" t="e">
        <f>VLOOKUP(A54,'Storeroom - 50011'!$C$2:$J$406, 8, FALSE)</f>
        <v>#N/A</v>
      </c>
      <c r="H54" s="10"/>
    </row>
    <row r="55" spans="1:8" ht="15.5" x14ac:dyDescent="0.35">
      <c r="A55" s="145"/>
      <c r="B55" s="146"/>
      <c r="C55" s="19"/>
      <c r="D55" s="9" t="s">
        <v>465</v>
      </c>
      <c r="E55" s="147"/>
      <c r="F55" s="148"/>
      <c r="G55" s="21" t="e">
        <f>VLOOKUP(A55,'Storeroom - 50011'!$C$2:$J$406, 8, FALSE)</f>
        <v>#N/A</v>
      </c>
      <c r="H55" s="10"/>
    </row>
    <row r="56" spans="1:8" ht="15.5" x14ac:dyDescent="0.35">
      <c r="A56" s="145"/>
      <c r="B56" s="146"/>
      <c r="C56" s="19"/>
      <c r="D56" s="9" t="s">
        <v>465</v>
      </c>
      <c r="E56" s="147"/>
      <c r="F56" s="148"/>
      <c r="G56" s="21" t="e">
        <f>VLOOKUP(A56,'Storeroom - 50011'!$C$2:$J$406, 8, FALSE)</f>
        <v>#N/A</v>
      </c>
      <c r="H56" s="10"/>
    </row>
    <row r="57" spans="1:8" ht="15.5" x14ac:dyDescent="0.35">
      <c r="A57" s="145"/>
      <c r="B57" s="146"/>
      <c r="C57" s="19"/>
      <c r="D57" s="9" t="s">
        <v>465</v>
      </c>
      <c r="E57" s="147"/>
      <c r="F57" s="148"/>
      <c r="G57" s="21" t="e">
        <f>VLOOKUP(A57,'Storeroom - 50011'!$C$2:$J$406, 8, FALSE)</f>
        <v>#N/A</v>
      </c>
      <c r="H57" s="10"/>
    </row>
    <row r="58" spans="1:8" ht="15.5" x14ac:dyDescent="0.35">
      <c r="A58" s="145"/>
      <c r="B58" s="146"/>
      <c r="C58" s="19"/>
      <c r="D58" s="9" t="s">
        <v>465</v>
      </c>
      <c r="E58" s="132"/>
      <c r="F58" s="133"/>
      <c r="G58" s="21" t="e">
        <f>VLOOKUP(A58,'Storeroom - 50011'!$C$2:$J$406, 8, FALSE)</f>
        <v>#N/A</v>
      </c>
      <c r="H58" s="10"/>
    </row>
    <row r="59" spans="1:8" ht="15.5" x14ac:dyDescent="0.35">
      <c r="A59" s="145"/>
      <c r="B59" s="146"/>
      <c r="C59" s="19"/>
      <c r="D59" s="9" t="s">
        <v>465</v>
      </c>
      <c r="E59" s="132"/>
      <c r="F59" s="133"/>
      <c r="G59" s="21" t="e">
        <f>VLOOKUP(A59,'Storeroom - 50011'!$C$2:$J$406, 8, FALSE)</f>
        <v>#N/A</v>
      </c>
      <c r="H59" s="10"/>
    </row>
    <row r="60" spans="1:8" ht="15.5" x14ac:dyDescent="0.35">
      <c r="A60" s="145"/>
      <c r="B60" s="146"/>
      <c r="C60" s="19"/>
      <c r="D60" s="9" t="s">
        <v>465</v>
      </c>
      <c r="E60" s="132"/>
      <c r="F60" s="133"/>
      <c r="G60" s="21" t="e">
        <f>VLOOKUP(A60,'Storeroom - 50011'!$C$2:$J$406, 8, FALSE)</f>
        <v>#N/A</v>
      </c>
      <c r="H60" s="10"/>
    </row>
    <row r="61" spans="1:8" ht="15.5" x14ac:dyDescent="0.35">
      <c r="A61" s="145"/>
      <c r="B61" s="146"/>
      <c r="C61" s="19"/>
      <c r="D61" s="9" t="s">
        <v>465</v>
      </c>
      <c r="E61" s="132"/>
      <c r="F61" s="133"/>
      <c r="G61" s="21" t="e">
        <f>VLOOKUP(A61,'Storeroom - 50011'!$C$2:$J$406, 8, FALSE)</f>
        <v>#N/A</v>
      </c>
      <c r="H61" s="10"/>
    </row>
    <row r="62" spans="1:8" ht="15.5" x14ac:dyDescent="0.35">
      <c r="A62" s="165" t="s">
        <v>1277</v>
      </c>
      <c r="B62" s="166"/>
      <c r="C62" s="16"/>
      <c r="D62" s="15"/>
      <c r="E62" s="167" t="e">
        <f>H62/$H$81</f>
        <v>#DIV/0!</v>
      </c>
      <c r="F62" s="168"/>
      <c r="G62" s="27" t="s">
        <v>1276</v>
      </c>
      <c r="H62" s="22">
        <f>SUM(H63:H65)</f>
        <v>0</v>
      </c>
    </row>
    <row r="63" spans="1:8" ht="15.5" x14ac:dyDescent="0.35">
      <c r="A63" s="145"/>
      <c r="B63" s="146"/>
      <c r="C63" s="13"/>
      <c r="D63" s="9" t="s">
        <v>465</v>
      </c>
      <c r="E63" s="147"/>
      <c r="F63" s="148"/>
      <c r="G63" s="21" t="e">
        <f>VLOOKUP(A63,'Meat - 50021'!$C$2:$L$401, 10, FALSE)</f>
        <v>#N/A</v>
      </c>
      <c r="H63" s="10"/>
    </row>
    <row r="64" spans="1:8" ht="15.5" x14ac:dyDescent="0.35">
      <c r="A64" s="145"/>
      <c r="B64" s="146"/>
      <c r="C64" s="13"/>
      <c r="D64" s="9" t="s">
        <v>465</v>
      </c>
      <c r="E64" s="132"/>
      <c r="F64" s="133"/>
      <c r="G64" s="21" t="e">
        <f>VLOOKUP(A64,'Meat - 50021'!$C$2:$L$401, 10, FALSE)</f>
        <v>#N/A</v>
      </c>
      <c r="H64" s="10"/>
    </row>
    <row r="65" spans="1:8" ht="15.5" x14ac:dyDescent="0.35">
      <c r="A65" s="145"/>
      <c r="B65" s="146"/>
      <c r="C65" s="13"/>
      <c r="D65" s="9" t="s">
        <v>465</v>
      </c>
      <c r="E65" s="147"/>
      <c r="F65" s="148"/>
      <c r="G65" s="21" t="e">
        <f>VLOOKUP(A65,'Meat - 50021'!$C$2:$L$401, 10, FALSE)</f>
        <v>#N/A</v>
      </c>
      <c r="H65" s="10"/>
    </row>
    <row r="66" spans="1:8" ht="15.5" x14ac:dyDescent="0.35">
      <c r="A66" s="165" t="s">
        <v>1278</v>
      </c>
      <c r="B66" s="166"/>
      <c r="C66" s="16"/>
      <c r="D66" s="15"/>
      <c r="E66" s="167" t="e">
        <f>H66/$H$81</f>
        <v>#DIV/0!</v>
      </c>
      <c r="F66" s="168"/>
      <c r="G66" s="27" t="s">
        <v>1276</v>
      </c>
      <c r="H66" s="22">
        <f>SUM(H67:H68)</f>
        <v>0</v>
      </c>
    </row>
    <row r="67" spans="1:8" ht="15.5" x14ac:dyDescent="0.35">
      <c r="A67" s="145"/>
      <c r="B67" s="146"/>
      <c r="C67" s="13"/>
      <c r="D67" s="9" t="s">
        <v>465</v>
      </c>
      <c r="E67" s="147"/>
      <c r="F67" s="148"/>
      <c r="G67" s="21" t="e">
        <f>VLOOKUP(A67,'Dairy - 50031'!$C$2:$J$401,8, FALSE)</f>
        <v>#N/A</v>
      </c>
      <c r="H67" s="10"/>
    </row>
    <row r="68" spans="1:8" ht="15.5" x14ac:dyDescent="0.35">
      <c r="A68" s="145"/>
      <c r="B68" s="146"/>
      <c r="C68" s="13"/>
      <c r="D68" s="9" t="s">
        <v>465</v>
      </c>
      <c r="E68" s="147"/>
      <c r="F68" s="148"/>
      <c r="G68" s="21" t="e">
        <f>VLOOKUP(A68,'Dairy - 50031'!$C$2:$J$401,8, FALSE)</f>
        <v>#N/A</v>
      </c>
      <c r="H68" s="10"/>
    </row>
    <row r="69" spans="1:8" ht="15.5" x14ac:dyDescent="0.35">
      <c r="A69" s="165" t="s">
        <v>1280</v>
      </c>
      <c r="B69" s="166"/>
      <c r="C69" s="16"/>
      <c r="D69" s="15"/>
      <c r="E69" s="167" t="e">
        <f>H69/H81</f>
        <v>#DIV/0!</v>
      </c>
      <c r="F69" s="168"/>
      <c r="G69" s="27" t="s">
        <v>1276</v>
      </c>
      <c r="H69" s="22">
        <f>SUM(H70:H74)</f>
        <v>0</v>
      </c>
    </row>
    <row r="70" spans="1:8" ht="15.5" x14ac:dyDescent="0.35">
      <c r="A70" s="145"/>
      <c r="B70" s="169"/>
      <c r="C70" s="13"/>
      <c r="D70" s="9" t="s">
        <v>465</v>
      </c>
      <c r="E70" s="132"/>
      <c r="F70" s="133"/>
      <c r="G70" s="21" t="e">
        <f>VLOOKUP(A70,'Produce - 50051'!$C$3:$L$409, 10, FALSE)</f>
        <v>#N/A</v>
      </c>
      <c r="H70" s="10"/>
    </row>
    <row r="71" spans="1:8" ht="15.5" x14ac:dyDescent="0.35">
      <c r="A71" s="145"/>
      <c r="B71" s="169"/>
      <c r="C71" s="13"/>
      <c r="D71" s="9" t="s">
        <v>465</v>
      </c>
      <c r="E71" s="132"/>
      <c r="F71" s="133"/>
      <c r="G71" s="21" t="e">
        <f>VLOOKUP(A71,'Produce - 50051'!$C$3:$L$409, 10, FALSE)</f>
        <v>#N/A</v>
      </c>
      <c r="H71" s="10"/>
    </row>
    <row r="72" spans="1:8" ht="15.5" x14ac:dyDescent="0.35">
      <c r="A72" s="145"/>
      <c r="B72" s="169"/>
      <c r="C72" s="13"/>
      <c r="D72" s="9" t="s">
        <v>465</v>
      </c>
      <c r="E72" s="132"/>
      <c r="F72" s="133"/>
      <c r="G72" s="21" t="e">
        <f>VLOOKUP(A72,'Produce - 50051'!$C$3:$L$409, 10, FALSE)</f>
        <v>#N/A</v>
      </c>
      <c r="H72" s="10"/>
    </row>
    <row r="73" spans="1:8" ht="15.5" x14ac:dyDescent="0.35">
      <c r="A73" s="145"/>
      <c r="B73" s="169"/>
      <c r="C73" s="13"/>
      <c r="D73" s="9" t="s">
        <v>465</v>
      </c>
      <c r="E73" s="132"/>
      <c r="F73" s="133"/>
      <c r="G73" s="21" t="e">
        <f>VLOOKUP(A73,'Produce - 50051'!$C$3:$L$409, 10, FALSE)</f>
        <v>#N/A</v>
      </c>
      <c r="H73" s="10"/>
    </row>
    <row r="74" spans="1:8" ht="15.5" x14ac:dyDescent="0.35">
      <c r="A74" s="145"/>
      <c r="B74" s="169"/>
      <c r="C74" s="13"/>
      <c r="D74" s="9" t="s">
        <v>465</v>
      </c>
      <c r="E74" s="132"/>
      <c r="F74" s="133"/>
      <c r="G74" s="21" t="e">
        <f>VLOOKUP(A74,'Produce - 50051'!$C$3:$L$409, 10, FALSE)</f>
        <v>#N/A</v>
      </c>
      <c r="H74" s="10"/>
    </row>
    <row r="75" spans="1:8" ht="15.5" x14ac:dyDescent="0.35">
      <c r="A75" s="138" t="s">
        <v>1281</v>
      </c>
      <c r="B75" s="139"/>
      <c r="C75" s="16"/>
      <c r="D75" s="15"/>
      <c r="E75" s="176" t="e">
        <f>H75/$H$81</f>
        <v>#DIV/0!</v>
      </c>
      <c r="F75" s="177"/>
      <c r="G75" s="27" t="s">
        <v>1276</v>
      </c>
      <c r="H75" s="22">
        <f>SUM(H76:H80)</f>
        <v>0</v>
      </c>
    </row>
    <row r="76" spans="1:8" ht="15.5" x14ac:dyDescent="0.35">
      <c r="A76" s="145"/>
      <c r="B76" s="169"/>
      <c r="C76" s="13"/>
      <c r="D76" s="9" t="s">
        <v>1279</v>
      </c>
      <c r="E76" s="132"/>
      <c r="F76" s="133"/>
      <c r="G76" s="21" t="e">
        <f>VLOOKUP(A76,'Bakery - 50041'!$C$2:$J$401, 8, FALSE)</f>
        <v>#N/A</v>
      </c>
      <c r="H76" s="10"/>
    </row>
    <row r="77" spans="1:8" ht="15.5" x14ac:dyDescent="0.35">
      <c r="A77" s="145"/>
      <c r="B77" s="169"/>
      <c r="C77" s="13"/>
      <c r="D77" s="9" t="s">
        <v>465</v>
      </c>
      <c r="E77" s="132"/>
      <c r="F77" s="133"/>
      <c r="G77" s="21" t="e">
        <f>VLOOKUP(A77,'Bakery - 50041'!$C$2:$J$401, 8, FALSE)</f>
        <v>#N/A</v>
      </c>
      <c r="H77" s="10"/>
    </row>
    <row r="78" spans="1:8" ht="15.5" x14ac:dyDescent="0.35">
      <c r="A78" s="138" t="s">
        <v>1282</v>
      </c>
      <c r="B78" s="139"/>
      <c r="C78" s="16"/>
      <c r="D78" s="15"/>
      <c r="E78" s="140" t="e">
        <f>H78/$H$81</f>
        <v>#DIV/0!</v>
      </c>
      <c r="F78" s="18"/>
      <c r="G78" s="27" t="s">
        <v>1276</v>
      </c>
      <c r="H78" s="22">
        <f>SUM(H79:H80)</f>
        <v>0</v>
      </c>
    </row>
    <row r="79" spans="1:8" ht="15.5" x14ac:dyDescent="0.35">
      <c r="A79" s="145"/>
      <c r="B79" s="169"/>
      <c r="C79" s="13"/>
      <c r="D79" s="9" t="s">
        <v>465</v>
      </c>
      <c r="E79" s="132"/>
      <c r="F79" s="133"/>
      <c r="G79" s="21" t="e">
        <f>VLOOKUP(A79,'Frozen - 50061'!$C$2:$J$401, 8, FALSE)</f>
        <v>#N/A</v>
      </c>
      <c r="H79" s="10"/>
    </row>
    <row r="80" spans="1:8" ht="15.5" x14ac:dyDescent="0.35">
      <c r="A80" s="145"/>
      <c r="B80" s="169"/>
      <c r="C80" s="36"/>
      <c r="D80" s="37" t="s">
        <v>465</v>
      </c>
      <c r="E80" s="170"/>
      <c r="F80" s="171"/>
      <c r="G80" s="21" t="e">
        <f>VLOOKUP(A80,'Frozen - 50061'!$C$2:$J$401, 8, FALSE)</f>
        <v>#N/A</v>
      </c>
      <c r="H80" s="10"/>
    </row>
    <row r="81" spans="1:8" ht="16" thickBot="1" x14ac:dyDescent="0.4">
      <c r="A81" s="30"/>
      <c r="B81" s="40"/>
      <c r="C81" s="31"/>
      <c r="D81" s="31"/>
      <c r="E81" s="31"/>
      <c r="F81" s="4" t="s">
        <v>1283</v>
      </c>
      <c r="G81" s="4"/>
      <c r="H81" s="35">
        <f>H78+H75+H69+H66+H62+H53</f>
        <v>0</v>
      </c>
    </row>
    <row r="82" spans="1:8" ht="16" thickBot="1" x14ac:dyDescent="0.4">
      <c r="A82" s="38"/>
      <c r="B82" s="41"/>
      <c r="C82" s="29"/>
      <c r="D82" s="29"/>
      <c r="E82" s="29"/>
      <c r="F82" s="4" t="s">
        <v>1284</v>
      </c>
      <c r="G82" s="4"/>
      <c r="H82" s="12"/>
    </row>
    <row r="83" spans="1:8" ht="16" thickBot="1" x14ac:dyDescent="0.4">
      <c r="A83" s="39"/>
      <c r="B83" s="42"/>
      <c r="C83" s="29"/>
      <c r="D83" s="29"/>
      <c r="E83" s="29"/>
      <c r="F83" s="4" t="s">
        <v>1285</v>
      </c>
      <c r="G83" s="4"/>
      <c r="H83" s="11" t="e">
        <f>H81/D49</f>
        <v>#DIV/0!</v>
      </c>
    </row>
    <row r="84" spans="1:8" ht="16" thickBot="1" x14ac:dyDescent="0.4">
      <c r="A84" s="39"/>
      <c r="B84" s="42"/>
      <c r="C84" s="29"/>
      <c r="D84" s="29"/>
      <c r="E84" s="29"/>
      <c r="F84" s="23" t="s">
        <v>1286</v>
      </c>
      <c r="H84" s="25" t="e">
        <f>H82-H83</f>
        <v>#DIV/0!</v>
      </c>
    </row>
    <row r="85" spans="1:8" ht="16" thickBot="1" x14ac:dyDescent="0.4">
      <c r="A85" s="39"/>
      <c r="B85" s="42"/>
      <c r="C85" s="29"/>
      <c r="D85" s="29"/>
      <c r="E85" s="29"/>
      <c r="F85" s="24" t="s">
        <v>1287</v>
      </c>
      <c r="H85" s="86" t="e">
        <f>H84/H82</f>
        <v>#DIV/0!</v>
      </c>
    </row>
    <row r="86" spans="1:8" ht="18" customHeight="1" x14ac:dyDescent="0.35">
      <c r="A86" s="172" t="s">
        <v>1290</v>
      </c>
      <c r="B86" s="172"/>
      <c r="C86" s="172"/>
      <c r="D86" s="172"/>
      <c r="E86" s="172"/>
      <c r="F86" s="172"/>
      <c r="G86" s="172"/>
      <c r="H86" s="172"/>
    </row>
    <row r="87" spans="1:8" ht="15" customHeight="1" x14ac:dyDescent="0.35">
      <c r="A87" s="172"/>
      <c r="B87" s="172"/>
      <c r="C87" s="172"/>
      <c r="D87" s="172"/>
      <c r="E87" s="172"/>
      <c r="F87" s="172"/>
      <c r="G87" s="172"/>
      <c r="H87" s="172"/>
    </row>
    <row r="88" spans="1:8" ht="15" customHeight="1" x14ac:dyDescent="0.35">
      <c r="A88" s="172"/>
      <c r="B88" s="172"/>
      <c r="C88" s="172"/>
      <c r="D88" s="172"/>
      <c r="E88" s="172"/>
      <c r="F88" s="172"/>
      <c r="G88" s="172"/>
      <c r="H88" s="172"/>
    </row>
    <row r="89" spans="1:8" ht="15" customHeight="1" thickBot="1" x14ac:dyDescent="0.4">
      <c r="A89" s="173"/>
      <c r="B89" s="173"/>
      <c r="C89" s="173"/>
      <c r="D89" s="173"/>
      <c r="E89" s="173"/>
      <c r="F89" s="173"/>
      <c r="G89" s="173"/>
      <c r="H89" s="173"/>
    </row>
    <row r="90" spans="1:8" ht="26.5" thickBot="1" x14ac:dyDescent="0.4">
      <c r="A90" s="174" t="s">
        <v>1258</v>
      </c>
      <c r="B90" s="174"/>
      <c r="C90" s="174"/>
      <c r="D90" s="175" t="s">
        <v>1259</v>
      </c>
      <c r="E90" s="175"/>
      <c r="F90" s="175"/>
      <c r="G90" s="175"/>
      <c r="H90" s="175"/>
    </row>
    <row r="91" spans="1:8" ht="15.5" x14ac:dyDescent="0.35">
      <c r="A91" s="4" t="s">
        <v>1260</v>
      </c>
      <c r="B91" s="5"/>
      <c r="C91" s="3"/>
      <c r="D91" s="3"/>
      <c r="E91" s="93" t="s">
        <v>1261</v>
      </c>
      <c r="F91" s="94"/>
      <c r="G91" s="94"/>
      <c r="H91" s="95"/>
    </row>
    <row r="92" spans="1:8" ht="16" thickBot="1" x14ac:dyDescent="0.4">
      <c r="A92" s="6" t="s">
        <v>1262</v>
      </c>
      <c r="B92" s="5"/>
      <c r="C92" s="4" t="s">
        <v>1263</v>
      </c>
      <c r="D92" s="7"/>
      <c r="E92" s="92" t="s">
        <v>1264</v>
      </c>
      <c r="F92" s="134"/>
      <c r="G92" s="134"/>
      <c r="H92" s="135"/>
    </row>
    <row r="93" spans="1:8" ht="15.5" x14ac:dyDescent="0.35">
      <c r="A93" s="4" t="s">
        <v>1265</v>
      </c>
      <c r="B93" s="34"/>
      <c r="C93" s="4" t="s">
        <v>1266</v>
      </c>
      <c r="D93" s="7"/>
      <c r="E93" s="5" t="s">
        <v>1267</v>
      </c>
      <c r="H93" s="3"/>
    </row>
    <row r="94" spans="1:8" ht="15.5" x14ac:dyDescent="0.35">
      <c r="A94" s="178" t="s">
        <v>1268</v>
      </c>
      <c r="B94" s="179"/>
      <c r="C94" s="182" t="s">
        <v>1269</v>
      </c>
      <c r="D94" s="183"/>
      <c r="E94" s="160" t="s">
        <v>1270</v>
      </c>
      <c r="F94" s="161"/>
      <c r="G94" s="161"/>
      <c r="H94" s="162"/>
    </row>
    <row r="95" spans="1:8" ht="15.5" x14ac:dyDescent="0.35">
      <c r="A95" s="180"/>
      <c r="B95" s="181"/>
      <c r="C95" s="8" t="s">
        <v>1271</v>
      </c>
      <c r="D95" s="8" t="s">
        <v>1272</v>
      </c>
      <c r="E95" s="136"/>
      <c r="F95" s="137"/>
      <c r="G95" s="28" t="s">
        <v>1273</v>
      </c>
      <c r="H95" s="89" t="s">
        <v>1274</v>
      </c>
    </row>
    <row r="96" spans="1:8" ht="15.5" x14ac:dyDescent="0.35">
      <c r="A96" s="130" t="s">
        <v>1275</v>
      </c>
      <c r="B96" s="131"/>
      <c r="C96" s="14"/>
      <c r="D96" s="15"/>
      <c r="E96" s="143" t="e">
        <f>H96/$H$124</f>
        <v>#DIV/0!</v>
      </c>
      <c r="F96" s="144"/>
      <c r="G96" s="17" t="s">
        <v>1276</v>
      </c>
      <c r="H96" s="22">
        <f>SUM(H97:H104)</f>
        <v>0</v>
      </c>
    </row>
    <row r="97" spans="1:8" ht="15.5" x14ac:dyDescent="0.35">
      <c r="A97" s="145"/>
      <c r="B97" s="169"/>
      <c r="C97" s="19"/>
      <c r="D97" s="9" t="s">
        <v>465</v>
      </c>
      <c r="E97" s="147"/>
      <c r="F97" s="148"/>
      <c r="G97" s="21" t="e">
        <f>VLOOKUP(A97,'Storeroom - 50011'!$C$2:$J$406, 8, FALSE)</f>
        <v>#N/A</v>
      </c>
      <c r="H97" s="10"/>
    </row>
    <row r="98" spans="1:8" ht="15.5" x14ac:dyDescent="0.35">
      <c r="A98" s="145"/>
      <c r="B98" s="169"/>
      <c r="C98" s="19"/>
      <c r="D98" s="9" t="s">
        <v>465</v>
      </c>
      <c r="E98" s="147"/>
      <c r="F98" s="148"/>
      <c r="G98" s="21" t="e">
        <f>VLOOKUP(A98,'Storeroom - 50011'!$C$2:$J$406, 8, FALSE)</f>
        <v>#N/A</v>
      </c>
      <c r="H98" s="10"/>
    </row>
    <row r="99" spans="1:8" ht="15.5" x14ac:dyDescent="0.35">
      <c r="A99" s="145"/>
      <c r="B99" s="169"/>
      <c r="C99" s="19"/>
      <c r="D99" s="9" t="s">
        <v>465</v>
      </c>
      <c r="E99" s="147"/>
      <c r="F99" s="148"/>
      <c r="G99" s="21" t="e">
        <f>VLOOKUP(A99,'Storeroom - 50011'!$C$2:$J$406, 8, FALSE)</f>
        <v>#N/A</v>
      </c>
      <c r="H99" s="10"/>
    </row>
    <row r="100" spans="1:8" ht="15.5" x14ac:dyDescent="0.35">
      <c r="A100" s="145"/>
      <c r="B100" s="169"/>
      <c r="C100" s="19"/>
      <c r="D100" s="9" t="s">
        <v>465</v>
      </c>
      <c r="E100" s="147"/>
      <c r="F100" s="148"/>
      <c r="G100" s="21" t="e">
        <f>VLOOKUP(A100,'Storeroom - 50011'!$C$2:$J$406, 8, FALSE)</f>
        <v>#N/A</v>
      </c>
      <c r="H100" s="10"/>
    </row>
    <row r="101" spans="1:8" ht="15.5" x14ac:dyDescent="0.35">
      <c r="A101" s="145"/>
      <c r="B101" s="169"/>
      <c r="C101" s="19"/>
      <c r="D101" s="9" t="s">
        <v>465</v>
      </c>
      <c r="E101" s="132"/>
      <c r="F101" s="133"/>
      <c r="G101" s="21" t="e">
        <f>VLOOKUP(A101,'Storeroom - 50011'!$C$2:$J$406, 8, FALSE)</f>
        <v>#N/A</v>
      </c>
      <c r="H101" s="10"/>
    </row>
    <row r="102" spans="1:8" ht="15.5" x14ac:dyDescent="0.35">
      <c r="A102" s="145"/>
      <c r="B102" s="169"/>
      <c r="C102" s="19"/>
      <c r="D102" s="9" t="s">
        <v>465</v>
      </c>
      <c r="E102" s="132"/>
      <c r="F102" s="133"/>
      <c r="G102" s="21" t="e">
        <f>VLOOKUP(A102,'Storeroom - 50011'!$C$2:$J$406, 8, FALSE)</f>
        <v>#N/A</v>
      </c>
      <c r="H102" s="10"/>
    </row>
    <row r="103" spans="1:8" ht="15.5" x14ac:dyDescent="0.35">
      <c r="A103" s="145"/>
      <c r="B103" s="169"/>
      <c r="C103" s="19"/>
      <c r="D103" s="9" t="s">
        <v>465</v>
      </c>
      <c r="E103" s="132"/>
      <c r="F103" s="133"/>
      <c r="G103" s="21" t="e">
        <f>VLOOKUP(A103,'Storeroom - 50011'!$C$2:$J$406, 8, FALSE)</f>
        <v>#N/A</v>
      </c>
      <c r="H103" s="10"/>
    </row>
    <row r="104" spans="1:8" ht="15.5" x14ac:dyDescent="0.35">
      <c r="A104" s="145"/>
      <c r="B104" s="169"/>
      <c r="C104" s="19"/>
      <c r="D104" s="9" t="s">
        <v>465</v>
      </c>
      <c r="E104" s="132"/>
      <c r="F104" s="133"/>
      <c r="G104" s="21" t="e">
        <f>VLOOKUP(A104,'Storeroom - 50011'!$C$2:$J$406, 8, FALSE)</f>
        <v>#N/A</v>
      </c>
      <c r="H104" s="10"/>
    </row>
    <row r="105" spans="1:8" ht="15.5" x14ac:dyDescent="0.35">
      <c r="A105" s="138" t="s">
        <v>1277</v>
      </c>
      <c r="B105" s="139"/>
      <c r="C105" s="16"/>
      <c r="D105" s="15"/>
      <c r="E105" s="167" t="e">
        <f>H105/$H$124</f>
        <v>#DIV/0!</v>
      </c>
      <c r="F105" s="168"/>
      <c r="G105" s="27" t="s">
        <v>1276</v>
      </c>
      <c r="H105" s="22">
        <f>SUM(H106:H108)</f>
        <v>0</v>
      </c>
    </row>
    <row r="106" spans="1:8" ht="15.5" x14ac:dyDescent="0.35">
      <c r="A106" s="145"/>
      <c r="B106" s="169"/>
      <c r="C106" s="13"/>
      <c r="D106" s="9" t="s">
        <v>465</v>
      </c>
      <c r="E106" s="147"/>
      <c r="F106" s="148"/>
      <c r="G106" s="21" t="e">
        <f>VLOOKUP(A106,'Meat - 50021'!$C$2:$L$401, 10, FALSE)</f>
        <v>#N/A</v>
      </c>
      <c r="H106" s="10"/>
    </row>
    <row r="107" spans="1:8" ht="15.5" x14ac:dyDescent="0.35">
      <c r="A107" s="145"/>
      <c r="B107" s="169"/>
      <c r="C107" s="13"/>
      <c r="D107" s="9" t="s">
        <v>465</v>
      </c>
      <c r="E107" s="132"/>
      <c r="F107" s="133"/>
      <c r="G107" s="21" t="e">
        <f>VLOOKUP(A107,'Meat - 50021'!$C$2:$L$401, 10, FALSE)</f>
        <v>#N/A</v>
      </c>
      <c r="H107" s="10"/>
    </row>
    <row r="108" spans="1:8" ht="15.5" x14ac:dyDescent="0.35">
      <c r="A108" s="145"/>
      <c r="B108" s="169"/>
      <c r="C108" s="13"/>
      <c r="D108" s="9" t="s">
        <v>465</v>
      </c>
      <c r="E108" s="147"/>
      <c r="F108" s="148"/>
      <c r="G108" s="21" t="e">
        <f>VLOOKUP(A108,'Meat - 50021'!$C$2:$L$401, 10, FALSE)</f>
        <v>#N/A</v>
      </c>
      <c r="H108" s="10"/>
    </row>
    <row r="109" spans="1:8" ht="15.5" x14ac:dyDescent="0.35">
      <c r="A109" s="138" t="s">
        <v>1278</v>
      </c>
      <c r="B109" s="139"/>
      <c r="C109" s="16"/>
      <c r="D109" s="15"/>
      <c r="E109" s="167" t="e">
        <f>H109/$H$124</f>
        <v>#DIV/0!</v>
      </c>
      <c r="F109" s="168"/>
      <c r="G109" s="27" t="s">
        <v>1276</v>
      </c>
      <c r="H109" s="22">
        <f>SUM(H110:H111)</f>
        <v>0</v>
      </c>
    </row>
    <row r="110" spans="1:8" ht="15.5" x14ac:dyDescent="0.35">
      <c r="A110" s="145"/>
      <c r="B110" s="169"/>
      <c r="C110" s="13"/>
      <c r="D110" s="9" t="s">
        <v>465</v>
      </c>
      <c r="E110" s="147"/>
      <c r="F110" s="148"/>
      <c r="G110" s="21" t="e">
        <f>VLOOKUP(A110,'Dairy - 50031'!$C$2:$J$401,8, FALSE)</f>
        <v>#N/A</v>
      </c>
      <c r="H110" s="10"/>
    </row>
    <row r="111" spans="1:8" ht="15.5" x14ac:dyDescent="0.35">
      <c r="A111" s="145"/>
      <c r="B111" s="169"/>
      <c r="C111" s="13"/>
      <c r="D111" s="9" t="s">
        <v>465</v>
      </c>
      <c r="E111" s="147"/>
      <c r="F111" s="148"/>
      <c r="G111" s="21" t="e">
        <f>VLOOKUP(A111,'Dairy - 50031'!$C$2:$J$401,8, FALSE)</f>
        <v>#N/A</v>
      </c>
      <c r="H111" s="10"/>
    </row>
    <row r="112" spans="1:8" ht="15.5" x14ac:dyDescent="0.35">
      <c r="A112" s="138" t="s">
        <v>1280</v>
      </c>
      <c r="B112" s="139"/>
      <c r="C112" s="16"/>
      <c r="D112" s="15"/>
      <c r="E112" s="167" t="e">
        <f>H112/$H$124</f>
        <v>#DIV/0!</v>
      </c>
      <c r="F112" s="168"/>
      <c r="G112" s="27" t="s">
        <v>1276</v>
      </c>
      <c r="H112" s="22">
        <f>SUM(H113:H117)</f>
        <v>0</v>
      </c>
    </row>
    <row r="113" spans="1:8" ht="15.5" x14ac:dyDescent="0.35">
      <c r="A113" s="145"/>
      <c r="B113" s="169"/>
      <c r="C113" s="13"/>
      <c r="D113" s="9" t="s">
        <v>465</v>
      </c>
      <c r="E113" s="132"/>
      <c r="F113" s="133"/>
      <c r="G113" s="21" t="e">
        <f>VLOOKUP(A113,'Produce - 50051'!$C$3:$L$409, 10, FALSE)</f>
        <v>#N/A</v>
      </c>
      <c r="H113" s="10"/>
    </row>
    <row r="114" spans="1:8" ht="15.5" x14ac:dyDescent="0.35">
      <c r="A114" s="145"/>
      <c r="B114" s="169"/>
      <c r="C114" s="13"/>
      <c r="D114" s="9" t="s">
        <v>465</v>
      </c>
      <c r="E114" s="132"/>
      <c r="F114" s="133"/>
      <c r="G114" s="21" t="e">
        <f>VLOOKUP(A114,'Produce - 50051'!$C$3:$L$409, 10, FALSE)</f>
        <v>#N/A</v>
      </c>
      <c r="H114" s="10"/>
    </row>
    <row r="115" spans="1:8" ht="15.5" x14ac:dyDescent="0.35">
      <c r="A115" s="145"/>
      <c r="B115" s="169"/>
      <c r="C115" s="13"/>
      <c r="D115" s="9" t="s">
        <v>465</v>
      </c>
      <c r="E115" s="132"/>
      <c r="F115" s="133"/>
      <c r="G115" s="21" t="e">
        <f>VLOOKUP(A115,'Produce - 50051'!$C$3:$L$409, 10, FALSE)</f>
        <v>#N/A</v>
      </c>
      <c r="H115" s="10"/>
    </row>
    <row r="116" spans="1:8" ht="15.5" x14ac:dyDescent="0.35">
      <c r="A116" s="145"/>
      <c r="B116" s="169"/>
      <c r="C116" s="13"/>
      <c r="D116" s="9" t="s">
        <v>465</v>
      </c>
      <c r="E116" s="132"/>
      <c r="F116" s="133"/>
      <c r="G116" s="21" t="e">
        <f>VLOOKUP(A116,'Produce - 50051'!$C$3:$L$409, 10, FALSE)</f>
        <v>#N/A</v>
      </c>
      <c r="H116" s="10"/>
    </row>
    <row r="117" spans="1:8" ht="15.5" x14ac:dyDescent="0.35">
      <c r="A117" s="145"/>
      <c r="B117" s="169"/>
      <c r="C117" s="13"/>
      <c r="D117" s="9" t="s">
        <v>465</v>
      </c>
      <c r="E117" s="132"/>
      <c r="F117" s="133"/>
      <c r="G117" s="21" t="e">
        <f>VLOOKUP(A117,'Produce - 50051'!$C$3:$L$409, 10, FALSE)</f>
        <v>#N/A</v>
      </c>
      <c r="H117" s="10"/>
    </row>
    <row r="118" spans="1:8" ht="15.5" x14ac:dyDescent="0.35">
      <c r="A118" s="138" t="s">
        <v>1281</v>
      </c>
      <c r="B118" s="139"/>
      <c r="C118" s="16"/>
      <c r="D118" s="15"/>
      <c r="E118" s="176" t="e">
        <f>H118/$H$124</f>
        <v>#DIV/0!</v>
      </c>
      <c r="F118" s="177"/>
      <c r="G118" s="27" t="s">
        <v>1276</v>
      </c>
      <c r="H118" s="22">
        <f>SUM(H119:H123)</f>
        <v>0</v>
      </c>
    </row>
    <row r="119" spans="1:8" ht="15.5" x14ac:dyDescent="0.35">
      <c r="A119" s="145"/>
      <c r="B119" s="169"/>
      <c r="C119" s="13"/>
      <c r="D119" s="9" t="s">
        <v>1279</v>
      </c>
      <c r="E119" s="132"/>
      <c r="F119" s="133"/>
      <c r="G119" s="21" t="e">
        <f>VLOOKUP(A119,'Bakery - 50041'!$C$2:$J$401, 8, FALSE)</f>
        <v>#N/A</v>
      </c>
      <c r="H119" s="10"/>
    </row>
    <row r="120" spans="1:8" ht="15.5" x14ac:dyDescent="0.35">
      <c r="A120" s="145"/>
      <c r="B120" s="169"/>
      <c r="C120" s="13"/>
      <c r="D120" s="9" t="s">
        <v>465</v>
      </c>
      <c r="E120" s="132"/>
      <c r="F120" s="133"/>
      <c r="G120" s="21" t="e">
        <f>VLOOKUP(A120,'Bakery - 50041'!$C$2:$J$401, 8, FALSE)</f>
        <v>#N/A</v>
      </c>
      <c r="H120" s="10"/>
    </row>
    <row r="121" spans="1:8" ht="15.5" x14ac:dyDescent="0.35">
      <c r="A121" s="138" t="s">
        <v>1282</v>
      </c>
      <c r="B121" s="139"/>
      <c r="C121" s="16"/>
      <c r="D121" s="15"/>
      <c r="E121" s="140" t="e">
        <f>H121/$H$124</f>
        <v>#DIV/0!</v>
      </c>
      <c r="F121" s="18"/>
      <c r="G121" s="27" t="s">
        <v>1276</v>
      </c>
      <c r="H121" s="22">
        <f>SUM(H122:H123)</f>
        <v>0</v>
      </c>
    </row>
    <row r="122" spans="1:8" ht="15.5" x14ac:dyDescent="0.35">
      <c r="A122" s="145"/>
      <c r="B122" s="169"/>
      <c r="C122" s="13"/>
      <c r="D122" s="9" t="s">
        <v>465</v>
      </c>
      <c r="E122" s="132"/>
      <c r="F122" s="133"/>
      <c r="G122" s="21" t="e">
        <f>VLOOKUP(A122,'Frozen - 50061'!$C$2:$J$401, 8, FALSE)</f>
        <v>#N/A</v>
      </c>
      <c r="H122" s="10"/>
    </row>
    <row r="123" spans="1:8" ht="15.5" x14ac:dyDescent="0.35">
      <c r="A123" s="145"/>
      <c r="B123" s="169"/>
      <c r="C123" s="36"/>
      <c r="D123" s="37" t="s">
        <v>465</v>
      </c>
      <c r="E123" s="170"/>
      <c r="F123" s="171"/>
      <c r="G123" s="21" t="e">
        <f>VLOOKUP(A123,'Frozen - 50061'!$C$2:$J$401, 8, FALSE)</f>
        <v>#N/A</v>
      </c>
      <c r="H123" s="10"/>
    </row>
    <row r="124" spans="1:8" ht="16" thickBot="1" x14ac:dyDescent="0.4">
      <c r="A124" s="30"/>
      <c r="B124" s="40"/>
      <c r="C124" s="31"/>
      <c r="D124" s="31"/>
      <c r="E124" s="31"/>
      <c r="F124" s="4" t="s">
        <v>1283</v>
      </c>
      <c r="G124" s="4"/>
      <c r="H124" s="35">
        <f>H121+H118+H112+H109+H105+H96</f>
        <v>0</v>
      </c>
    </row>
    <row r="125" spans="1:8" ht="16" thickBot="1" x14ac:dyDescent="0.4">
      <c r="A125" s="38"/>
      <c r="B125" s="41"/>
      <c r="C125" s="29"/>
      <c r="D125" s="29"/>
      <c r="E125" s="29"/>
      <c r="F125" s="4" t="s">
        <v>1284</v>
      </c>
      <c r="G125" s="4"/>
      <c r="H125" s="12"/>
    </row>
    <row r="126" spans="1:8" ht="16" thickBot="1" x14ac:dyDescent="0.4">
      <c r="A126" s="39"/>
      <c r="B126" s="42"/>
      <c r="C126" s="29"/>
      <c r="D126" s="29"/>
      <c r="E126" s="29"/>
      <c r="F126" s="4" t="s">
        <v>1285</v>
      </c>
      <c r="G126" s="4"/>
      <c r="H126" s="11" t="e">
        <f>H124/D93</f>
        <v>#DIV/0!</v>
      </c>
    </row>
    <row r="127" spans="1:8" ht="16" thickBot="1" x14ac:dyDescent="0.4">
      <c r="A127" s="39"/>
      <c r="B127" s="42"/>
      <c r="C127" s="29"/>
      <c r="D127" s="29"/>
      <c r="E127" s="29"/>
      <c r="F127" s="23" t="s">
        <v>1286</v>
      </c>
      <c r="H127" s="25" t="e">
        <f>H125-H126</f>
        <v>#DIV/0!</v>
      </c>
    </row>
    <row r="128" spans="1:8" ht="16" thickBot="1" x14ac:dyDescent="0.4">
      <c r="A128" s="39"/>
      <c r="B128" s="42"/>
      <c r="C128" s="29"/>
      <c r="D128" s="29"/>
      <c r="E128" s="29"/>
      <c r="F128" s="24" t="s">
        <v>1287</v>
      </c>
      <c r="H128" s="26" t="e">
        <f>H127/H125</f>
        <v>#DIV/0!</v>
      </c>
    </row>
  </sheetData>
  <mergeCells count="137">
    <mergeCell ref="A119:B119"/>
    <mergeCell ref="A120:B120"/>
    <mergeCell ref="A122:B122"/>
    <mergeCell ref="A123:B123"/>
    <mergeCell ref="E123:F123"/>
    <mergeCell ref="A113:B113"/>
    <mergeCell ref="A114:B114"/>
    <mergeCell ref="A115:B115"/>
    <mergeCell ref="A116:B116"/>
    <mergeCell ref="A117:B117"/>
    <mergeCell ref="E118:F118"/>
    <mergeCell ref="E109:F109"/>
    <mergeCell ref="A110:B110"/>
    <mergeCell ref="E110:F110"/>
    <mergeCell ref="A111:B111"/>
    <mergeCell ref="E111:F111"/>
    <mergeCell ref="E112:F112"/>
    <mergeCell ref="E105:F105"/>
    <mergeCell ref="A106:B106"/>
    <mergeCell ref="E106:F106"/>
    <mergeCell ref="A107:B107"/>
    <mergeCell ref="A108:B108"/>
    <mergeCell ref="E108:F108"/>
    <mergeCell ref="A100:B100"/>
    <mergeCell ref="E100:F100"/>
    <mergeCell ref="A101:B101"/>
    <mergeCell ref="A102:B102"/>
    <mergeCell ref="A103:B103"/>
    <mergeCell ref="A104:B104"/>
    <mergeCell ref="E96:F96"/>
    <mergeCell ref="A97:B97"/>
    <mergeCell ref="E97:F97"/>
    <mergeCell ref="A98:B98"/>
    <mergeCell ref="E98:F98"/>
    <mergeCell ref="A99:B99"/>
    <mergeCell ref="E99:F99"/>
    <mergeCell ref="A86:H89"/>
    <mergeCell ref="A90:C90"/>
    <mergeCell ref="D90:H90"/>
    <mergeCell ref="A94:B95"/>
    <mergeCell ref="C94:D94"/>
    <mergeCell ref="E94:H94"/>
    <mergeCell ref="A74:B74"/>
    <mergeCell ref="E75:F75"/>
    <mergeCell ref="A76:B76"/>
    <mergeCell ref="A77:B77"/>
    <mergeCell ref="A79:B79"/>
    <mergeCell ref="A80:B80"/>
    <mergeCell ref="E80:F80"/>
    <mergeCell ref="A69:B69"/>
    <mergeCell ref="E69:F69"/>
    <mergeCell ref="A70:B70"/>
    <mergeCell ref="A71:B71"/>
    <mergeCell ref="A72:B72"/>
    <mergeCell ref="A73:B73"/>
    <mergeCell ref="A66:B66"/>
    <mergeCell ref="E66:F66"/>
    <mergeCell ref="A67:B67"/>
    <mergeCell ref="E67:F67"/>
    <mergeCell ref="A68:B68"/>
    <mergeCell ref="E68:F68"/>
    <mergeCell ref="A62:B62"/>
    <mergeCell ref="E62:F62"/>
    <mergeCell ref="A63:B63"/>
    <mergeCell ref="E63:F63"/>
    <mergeCell ref="A64:B64"/>
    <mergeCell ref="A65:B65"/>
    <mergeCell ref="E65:F65"/>
    <mergeCell ref="A57:B57"/>
    <mergeCell ref="E57:F57"/>
    <mergeCell ref="A58:B58"/>
    <mergeCell ref="A59:B59"/>
    <mergeCell ref="A60:B60"/>
    <mergeCell ref="A61:B61"/>
    <mergeCell ref="A54:B54"/>
    <mergeCell ref="E54:F54"/>
    <mergeCell ref="A55:B55"/>
    <mergeCell ref="E55:F55"/>
    <mergeCell ref="A56:B56"/>
    <mergeCell ref="E56:F56"/>
    <mergeCell ref="E49:H49"/>
    <mergeCell ref="A51:B52"/>
    <mergeCell ref="C51:D51"/>
    <mergeCell ref="E51:H51"/>
    <mergeCell ref="E52:F52"/>
    <mergeCell ref="A53:B53"/>
    <mergeCell ref="E53:F53"/>
    <mergeCell ref="A33:B33"/>
    <mergeCell ref="A34:B34"/>
    <mergeCell ref="E34:F34"/>
    <mergeCell ref="A43:H46"/>
    <mergeCell ref="A47:C47"/>
    <mergeCell ref="D47:H47"/>
    <mergeCell ref="A26:B26"/>
    <mergeCell ref="A27:B27"/>
    <mergeCell ref="A28:B28"/>
    <mergeCell ref="E29:F29"/>
    <mergeCell ref="A30:B30"/>
    <mergeCell ref="A31:B31"/>
    <mergeCell ref="A22:B22"/>
    <mergeCell ref="E22:F22"/>
    <mergeCell ref="A23:B23"/>
    <mergeCell ref="E23:F23"/>
    <mergeCell ref="A24:B24"/>
    <mergeCell ref="A25:B25"/>
    <mergeCell ref="A18:B18"/>
    <mergeCell ref="A19:B19"/>
    <mergeCell ref="E19:F19"/>
    <mergeCell ref="A20:B20"/>
    <mergeCell ref="E20:F20"/>
    <mergeCell ref="A21:B21"/>
    <mergeCell ref="E21:F21"/>
    <mergeCell ref="A14:B14"/>
    <mergeCell ref="A15:B15"/>
    <mergeCell ref="A16:B16"/>
    <mergeCell ref="E16:F16"/>
    <mergeCell ref="A17:B17"/>
    <mergeCell ref="E17:F17"/>
    <mergeCell ref="A10:B10"/>
    <mergeCell ref="E10:F10"/>
    <mergeCell ref="A11:B11"/>
    <mergeCell ref="E11:F11"/>
    <mergeCell ref="A12:B12"/>
    <mergeCell ref="A13:B13"/>
    <mergeCell ref="A7:B7"/>
    <mergeCell ref="E7:F7"/>
    <mergeCell ref="A8:B8"/>
    <mergeCell ref="E8:F8"/>
    <mergeCell ref="A9:B9"/>
    <mergeCell ref="E9:F9"/>
    <mergeCell ref="A1:C1"/>
    <mergeCell ref="D1:H1"/>
    <mergeCell ref="E3:H3"/>
    <mergeCell ref="A5:B6"/>
    <mergeCell ref="C5:D5"/>
    <mergeCell ref="E5:H5"/>
    <mergeCell ref="E6:F6"/>
  </mergeCells>
  <hyperlinks>
    <hyperlink ref="E3" r:id="rId1" xr:uid="{00000000-0004-0000-0000-000000000000}"/>
    <hyperlink ref="E49" r:id="rId2" xr:uid="{00000000-0004-0000-0000-000001000000}"/>
    <hyperlink ref="E92" r:id="rId3" xr:uid="{00000000-0004-0000-0000-000002000000}"/>
    <hyperlink ref="D1" r:id="rId4" xr:uid="{00000000-0004-0000-0000-000003000000}"/>
    <hyperlink ref="D47" r:id="rId5" xr:uid="{00000000-0004-0000-0000-000004000000}"/>
    <hyperlink ref="D90" r:id="rId6" xr:uid="{00000000-0004-0000-0000-000005000000}"/>
  </hyperlinks>
  <pageMargins left="0.7" right="0.7" top="0.75" bottom="0.75" header="0.3" footer="0.3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0000000}">
          <x14:formula1>
            <xm:f>'Dairy - 50031'!$C$2:$C$401</xm:f>
          </x14:formula1>
          <xm:sqref>A67:B68 A110:B111</xm:sqref>
        </x14:dataValidation>
        <x14:dataValidation type="list" allowBlank="1" showInputMessage="1" showErrorMessage="1" xr:uid="{00000000-0002-0000-0000-000001000000}">
          <x14:formula1>
            <xm:f>'Meat - 50021'!$C$2:$C$401</xm:f>
          </x14:formula1>
          <xm:sqref>A63:B65 A106:B108</xm:sqref>
        </x14:dataValidation>
        <x14:dataValidation type="list" allowBlank="1" showInputMessage="1" showErrorMessage="1" errorTitle="Item" xr:uid="{00000000-0002-0000-0000-000002000000}">
          <x14:formula1>
            <xm:f>'Storeroom - 50011'!$C$2:$C$406</xm:f>
          </x14:formula1>
          <xm:sqref>A54:B61 A97:B104</xm:sqref>
        </x14:dataValidation>
        <x14:dataValidation type="list" allowBlank="1" showInputMessage="1" showErrorMessage="1" xr:uid="{00000000-0002-0000-0000-000003000000}">
          <x14:formula1>
            <xm:f>'Frozen - 50061'!$C$2:$C$401</xm:f>
          </x14:formula1>
          <xm:sqref>A33:B34 A122:B123 A79:B80</xm:sqref>
        </x14:dataValidation>
        <x14:dataValidation type="list" allowBlank="1" showInputMessage="1" showErrorMessage="1" xr:uid="{00000000-0002-0000-0000-000004000000}">
          <x14:formula1>
            <xm:f>'Dairy - 50031'!$C$2:$C$101</xm:f>
          </x14:formula1>
          <xm:sqref>A21:B22</xm:sqref>
        </x14:dataValidation>
        <x14:dataValidation type="list" allowBlank="1" showInputMessage="1" showErrorMessage="1" xr:uid="{00000000-0002-0000-0000-000005000000}">
          <x14:formula1>
            <xm:f>'Meat - 50021'!$C$2:$C$111</xm:f>
          </x14:formula1>
          <xm:sqref>A17:B17</xm:sqref>
        </x14:dataValidation>
        <x14:dataValidation type="list" allowBlank="1" showInputMessage="1" showErrorMessage="1" errorTitle="Item" xr:uid="{00000000-0002-0000-0000-000006000000}">
          <x14:formula1>
            <xm:f>'Storeroom - 50011'!$C$2:$C$315</xm:f>
          </x14:formula1>
          <xm:sqref>A8:B15</xm:sqref>
        </x14:dataValidation>
        <x14:dataValidation type="list" allowBlank="1" showInputMessage="1" showErrorMessage="1" xr:uid="{00000000-0002-0000-0000-000007000000}">
          <x14:formula1>
            <xm:f>'Bakery - 50041'!$C$2:$C$401</xm:f>
          </x14:formula1>
          <xm:sqref>A30:B31 A119:B120 A76:B77</xm:sqref>
        </x14:dataValidation>
        <x14:dataValidation type="list" allowBlank="1" showInputMessage="1" showErrorMessage="1" xr:uid="{00000000-0002-0000-0000-000008000000}">
          <x14:formula1>
            <xm:f>'Meat - 50021'!$C$2:$C$97</xm:f>
          </x14:formula1>
          <xm:sqref>A18:B19</xm:sqref>
        </x14:dataValidation>
        <x14:dataValidation type="list" allowBlank="1" showInputMessage="1" showErrorMessage="1" xr:uid="{00000000-0002-0000-0000-000009000000}">
          <x14:formula1>
            <xm:f>'Produce - 50051'!$C$3:$C$409</xm:f>
          </x14:formula1>
          <xm:sqref>A24:B28 A70:B74 A113:B117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J128"/>
  <sheetViews>
    <sheetView topLeftCell="A109" workbookViewId="0">
      <selection activeCell="A8" sqref="A8:B8"/>
    </sheetView>
  </sheetViews>
  <sheetFormatPr defaultColWidth="8.7265625" defaultRowHeight="14.5" x14ac:dyDescent="0.35"/>
  <cols>
    <col min="1" max="1" width="18.1796875" style="54" customWidth="1"/>
    <col min="2" max="2" width="16.453125" style="54" customWidth="1"/>
    <col min="3" max="3" width="13.453125" style="54" customWidth="1"/>
    <col min="4" max="4" width="12.453125" style="54" customWidth="1"/>
    <col min="5" max="5" width="6" style="54" customWidth="1"/>
    <col min="6" max="6" width="1.26953125" style="54" customWidth="1"/>
    <col min="7" max="7" width="8.7265625" style="54"/>
    <col min="8" max="8" width="12" style="54" customWidth="1"/>
    <col min="9" max="9" width="8.7265625" style="54"/>
    <col min="10" max="10" width="13.26953125" style="54" customWidth="1"/>
    <col min="11" max="16384" width="8.7265625" style="54"/>
  </cols>
  <sheetData>
    <row r="1" spans="1:10" ht="25.5" customHeight="1" thickBot="1" x14ac:dyDescent="0.4">
      <c r="A1" s="149" t="s">
        <v>1258</v>
      </c>
      <c r="B1" s="149"/>
      <c r="C1" s="149"/>
      <c r="D1" s="150" t="s">
        <v>1259</v>
      </c>
      <c r="E1" s="150"/>
      <c r="F1" s="150"/>
      <c r="G1" s="150"/>
      <c r="H1" s="150"/>
    </row>
    <row r="2" spans="1:10" ht="15.5" x14ac:dyDescent="0.35">
      <c r="A2" s="4" t="s">
        <v>1260</v>
      </c>
      <c r="B2" s="5"/>
      <c r="C2" s="3"/>
      <c r="D2" s="3"/>
      <c r="E2" s="93" t="s">
        <v>1261</v>
      </c>
      <c r="F2" s="94"/>
      <c r="G2" s="94"/>
      <c r="H2" s="95"/>
    </row>
    <row r="3" spans="1:10" ht="16" thickBot="1" x14ac:dyDescent="0.4">
      <c r="A3" s="6" t="s">
        <v>1262</v>
      </c>
      <c r="B3" s="5"/>
      <c r="C3" s="4" t="s">
        <v>1263</v>
      </c>
      <c r="D3" s="7"/>
      <c r="E3" s="151" t="s">
        <v>1264</v>
      </c>
      <c r="F3" s="152"/>
      <c r="G3" s="152"/>
      <c r="H3" s="153"/>
      <c r="I3" s="3"/>
    </row>
    <row r="4" spans="1:10" ht="15.5" x14ac:dyDescent="0.35">
      <c r="A4" s="4" t="s">
        <v>1265</v>
      </c>
      <c r="B4" s="34"/>
      <c r="C4" s="4" t="s">
        <v>1266</v>
      </c>
      <c r="D4" s="7"/>
      <c r="E4" s="5" t="s">
        <v>1267</v>
      </c>
      <c r="H4" s="3"/>
      <c r="I4" s="3"/>
      <c r="J4" s="3"/>
    </row>
    <row r="5" spans="1:10" ht="15.5" x14ac:dyDescent="0.35">
      <c r="A5" s="154" t="s">
        <v>1268</v>
      </c>
      <c r="B5" s="155"/>
      <c r="C5" s="158" t="s">
        <v>1269</v>
      </c>
      <c r="D5" s="159"/>
      <c r="E5" s="160" t="s">
        <v>1270</v>
      </c>
      <c r="F5" s="161"/>
      <c r="G5" s="161"/>
      <c r="H5" s="162"/>
      <c r="I5" s="3"/>
      <c r="J5" s="3"/>
    </row>
    <row r="6" spans="1:10" ht="15.5" x14ac:dyDescent="0.35">
      <c r="A6" s="156"/>
      <c r="B6" s="157"/>
      <c r="C6" s="8" t="s">
        <v>1271</v>
      </c>
      <c r="D6" s="8" t="s">
        <v>1272</v>
      </c>
      <c r="E6" s="163"/>
      <c r="F6" s="164"/>
      <c r="G6" s="90" t="s">
        <v>1273</v>
      </c>
      <c r="H6" s="91" t="s">
        <v>1274</v>
      </c>
      <c r="I6" s="32"/>
      <c r="J6" s="32"/>
    </row>
    <row r="7" spans="1:10" ht="15.5" x14ac:dyDescent="0.35">
      <c r="A7" s="141" t="s">
        <v>1275</v>
      </c>
      <c r="B7" s="142"/>
      <c r="C7" s="14"/>
      <c r="D7" s="15"/>
      <c r="E7" s="143" t="e">
        <f>(H7+H96+H53)/H35</f>
        <v>#N/A</v>
      </c>
      <c r="F7" s="144"/>
      <c r="G7" s="17" t="s">
        <v>1276</v>
      </c>
      <c r="H7" s="22" t="e">
        <f>SUM(H8:H15)</f>
        <v>#N/A</v>
      </c>
      <c r="I7" s="33"/>
      <c r="J7" s="33"/>
    </row>
    <row r="8" spans="1:10" ht="15.5" x14ac:dyDescent="0.35">
      <c r="A8" s="145"/>
      <c r="B8" s="146"/>
      <c r="C8" s="19"/>
      <c r="D8" s="9" t="s">
        <v>465</v>
      </c>
      <c r="E8" s="147"/>
      <c r="F8" s="148"/>
      <c r="G8" s="21" t="e">
        <f>VLOOKUP(A8,'Storeroom - 50011'!$C$2:$J$406, 8, FALSE)</f>
        <v>#N/A</v>
      </c>
      <c r="H8" s="10" t="e">
        <f>C8*G8</f>
        <v>#N/A</v>
      </c>
      <c r="I8" s="33"/>
      <c r="J8" s="33"/>
    </row>
    <row r="9" spans="1:10" ht="15.5" x14ac:dyDescent="0.35">
      <c r="A9" s="145"/>
      <c r="B9" s="146"/>
      <c r="C9" s="19"/>
      <c r="D9" s="9" t="s">
        <v>465</v>
      </c>
      <c r="E9" s="147"/>
      <c r="F9" s="148"/>
      <c r="G9" s="21" t="e">
        <f>VLOOKUP(A9,'Storeroom - 50011'!$C$2:$J$406, 8, FALSE)</f>
        <v>#N/A</v>
      </c>
      <c r="H9" s="10" t="e">
        <f t="shared" ref="H9:H25" si="0">C9*G9</f>
        <v>#N/A</v>
      </c>
      <c r="I9" s="33"/>
      <c r="J9" s="33"/>
    </row>
    <row r="10" spans="1:10" ht="15.5" x14ac:dyDescent="0.35">
      <c r="A10" s="145"/>
      <c r="B10" s="146"/>
      <c r="C10" s="19"/>
      <c r="D10" s="9" t="s">
        <v>465</v>
      </c>
      <c r="E10" s="147"/>
      <c r="F10" s="148"/>
      <c r="G10" s="21" t="e">
        <f>VLOOKUP(A10,'Storeroom - 50011'!$C$2:$J$406, 8, FALSE)</f>
        <v>#N/A</v>
      </c>
      <c r="H10" s="10" t="e">
        <f t="shared" si="0"/>
        <v>#N/A</v>
      </c>
      <c r="I10" s="33"/>
      <c r="J10" s="33"/>
    </row>
    <row r="11" spans="1:10" ht="15.5" x14ac:dyDescent="0.35">
      <c r="A11" s="145"/>
      <c r="B11" s="146"/>
      <c r="C11" s="19"/>
      <c r="D11" s="9" t="s">
        <v>465</v>
      </c>
      <c r="E11" s="147"/>
      <c r="F11" s="148"/>
      <c r="G11" s="21" t="e">
        <f>VLOOKUP(A11,'Storeroom - 50011'!$C$2:$J$406, 8, FALSE)</f>
        <v>#N/A</v>
      </c>
      <c r="H11" s="10" t="e">
        <f t="shared" si="0"/>
        <v>#N/A</v>
      </c>
      <c r="I11" s="33"/>
      <c r="J11" s="33"/>
    </row>
    <row r="12" spans="1:10" ht="15.5" x14ac:dyDescent="0.35">
      <c r="A12" s="145"/>
      <c r="B12" s="146"/>
      <c r="C12" s="19"/>
      <c r="D12" s="9" t="s">
        <v>465</v>
      </c>
      <c r="E12" s="132"/>
      <c r="F12" s="133"/>
      <c r="G12" s="21" t="e">
        <f>VLOOKUP(A12,'Storeroom - 50011'!$C$2:$J$406, 8, FALSE)</f>
        <v>#N/A</v>
      </c>
      <c r="H12" s="10" t="e">
        <f t="shared" si="0"/>
        <v>#N/A</v>
      </c>
      <c r="I12" s="33"/>
      <c r="J12" s="33"/>
    </row>
    <row r="13" spans="1:10" ht="15.5" x14ac:dyDescent="0.35">
      <c r="A13" s="145"/>
      <c r="B13" s="146"/>
      <c r="C13" s="19"/>
      <c r="D13" s="9" t="s">
        <v>465</v>
      </c>
      <c r="E13" s="132"/>
      <c r="F13" s="133"/>
      <c r="G13" s="21" t="e">
        <f>VLOOKUP(A13,'Storeroom - 50011'!$C$2:$J$406, 8, FALSE)</f>
        <v>#N/A</v>
      </c>
      <c r="H13" s="10" t="e">
        <f t="shared" si="0"/>
        <v>#N/A</v>
      </c>
      <c r="I13" s="33"/>
      <c r="J13" s="33"/>
    </row>
    <row r="14" spans="1:10" ht="15.5" x14ac:dyDescent="0.35">
      <c r="A14" s="145"/>
      <c r="B14" s="146"/>
      <c r="C14" s="19"/>
      <c r="D14" s="9" t="s">
        <v>465</v>
      </c>
      <c r="E14" s="132"/>
      <c r="F14" s="133"/>
      <c r="G14" s="21" t="e">
        <f>VLOOKUP(A14,'Storeroom - 50011'!$C$2:$J$406, 8, FALSE)</f>
        <v>#N/A</v>
      </c>
      <c r="H14" s="10" t="e">
        <f t="shared" si="0"/>
        <v>#N/A</v>
      </c>
      <c r="I14" s="33"/>
      <c r="J14" s="33"/>
    </row>
    <row r="15" spans="1:10" ht="15.5" x14ac:dyDescent="0.35">
      <c r="A15" s="145"/>
      <c r="B15" s="146"/>
      <c r="C15" s="19"/>
      <c r="D15" s="9" t="s">
        <v>465</v>
      </c>
      <c r="E15" s="132"/>
      <c r="F15" s="133"/>
      <c r="G15" s="21" t="e">
        <f>VLOOKUP(A15,'Storeroom - 50011'!$C$2:$J$406, 8, FALSE)</f>
        <v>#N/A</v>
      </c>
      <c r="H15" s="10"/>
      <c r="I15" s="33"/>
      <c r="J15" s="33"/>
    </row>
    <row r="16" spans="1:10" ht="15.5" x14ac:dyDescent="0.35">
      <c r="A16" s="165" t="s">
        <v>1277</v>
      </c>
      <c r="B16" s="166"/>
      <c r="C16" s="16"/>
      <c r="D16" s="15"/>
      <c r="E16" s="167" t="e">
        <f>(H16+H62+H105)/H35</f>
        <v>#N/A</v>
      </c>
      <c r="F16" s="168"/>
      <c r="G16" s="27" t="s">
        <v>1276</v>
      </c>
      <c r="H16" s="22">
        <f>SUM(H17:H19)</f>
        <v>0</v>
      </c>
      <c r="I16" s="33"/>
      <c r="J16" s="33"/>
    </row>
    <row r="17" spans="1:10" ht="15.5" x14ac:dyDescent="0.35">
      <c r="A17" s="145"/>
      <c r="B17" s="146"/>
      <c r="C17" s="13"/>
      <c r="D17" s="9" t="s">
        <v>465</v>
      </c>
      <c r="E17" s="147"/>
      <c r="F17" s="148"/>
      <c r="G17" s="21" t="e">
        <f>VLOOKUP(A17,'Meat - 50021'!$C$2:$L$401, 10, FALSE)</f>
        <v>#N/A</v>
      </c>
      <c r="H17" s="10"/>
      <c r="I17" s="33"/>
      <c r="J17" s="33"/>
    </row>
    <row r="18" spans="1:10" ht="15.5" x14ac:dyDescent="0.35">
      <c r="A18" s="145"/>
      <c r="B18" s="146"/>
      <c r="C18" s="13"/>
      <c r="D18" s="9" t="s">
        <v>465</v>
      </c>
      <c r="E18" s="132"/>
      <c r="F18" s="133"/>
      <c r="G18" s="21" t="e">
        <f>VLOOKUP(A18,'Meat - 50021'!$C$2:$L$401, 10, FALSE)</f>
        <v>#N/A</v>
      </c>
      <c r="H18" s="10"/>
      <c r="I18" s="33"/>
      <c r="J18" s="33"/>
    </row>
    <row r="19" spans="1:10" ht="15.5" x14ac:dyDescent="0.35">
      <c r="A19" s="145"/>
      <c r="B19" s="146"/>
      <c r="C19" s="13"/>
      <c r="D19" s="9" t="s">
        <v>465</v>
      </c>
      <c r="E19" s="147"/>
      <c r="F19" s="148"/>
      <c r="G19" s="21" t="e">
        <f>VLOOKUP(A19,'Meat - 50021'!$C$2:$L$401, 10, FALSE)</f>
        <v>#N/A</v>
      </c>
      <c r="H19" s="10"/>
      <c r="I19" s="33"/>
      <c r="J19" s="33"/>
    </row>
    <row r="20" spans="1:10" ht="15.5" x14ac:dyDescent="0.35">
      <c r="A20" s="165" t="s">
        <v>1278</v>
      </c>
      <c r="B20" s="166"/>
      <c r="C20" s="16"/>
      <c r="D20" s="15"/>
      <c r="E20" s="167" t="e">
        <f>(H20+H66+H109)/H35</f>
        <v>#N/A</v>
      </c>
      <c r="F20" s="168"/>
      <c r="G20" s="27" t="s">
        <v>1276</v>
      </c>
      <c r="H20" s="22" t="e">
        <f>SUM(H21:H22)</f>
        <v>#N/A</v>
      </c>
      <c r="I20" s="33"/>
      <c r="J20" s="33"/>
    </row>
    <row r="21" spans="1:10" ht="15.5" x14ac:dyDescent="0.35">
      <c r="A21" s="145"/>
      <c r="B21" s="146"/>
      <c r="C21" s="13"/>
      <c r="D21" s="9" t="s">
        <v>465</v>
      </c>
      <c r="E21" s="147"/>
      <c r="F21" s="148"/>
      <c r="G21" s="21" t="e">
        <f>VLOOKUP(A21,'Dairy - 50031'!$C$2:$J$401,8, FALSE)</f>
        <v>#N/A</v>
      </c>
      <c r="H21" s="10" t="e">
        <f>G21*C21</f>
        <v>#N/A</v>
      </c>
      <c r="I21" s="33"/>
      <c r="J21" s="33"/>
    </row>
    <row r="22" spans="1:10" ht="15.5" x14ac:dyDescent="0.35">
      <c r="A22" s="145"/>
      <c r="B22" s="146"/>
      <c r="C22" s="13"/>
      <c r="D22" s="9" t="s">
        <v>1279</v>
      </c>
      <c r="E22" s="147"/>
      <c r="F22" s="148"/>
      <c r="G22" s="21" t="e">
        <f>VLOOKUP(A22,'Dairy - 50031'!$C$2:$J$401,8, FALSE)</f>
        <v>#N/A</v>
      </c>
      <c r="H22" s="10" t="e">
        <f>G22*C22</f>
        <v>#N/A</v>
      </c>
      <c r="I22" s="33"/>
      <c r="J22" s="33"/>
    </row>
    <row r="23" spans="1:10" ht="15.5" x14ac:dyDescent="0.35">
      <c r="A23" s="165" t="s">
        <v>1280</v>
      </c>
      <c r="B23" s="166"/>
      <c r="C23" s="16"/>
      <c r="D23" s="15"/>
      <c r="E23" s="167" t="e">
        <f>(H23+H69+H112)/H35</f>
        <v>#N/A</v>
      </c>
      <c r="F23" s="168"/>
      <c r="G23" s="27" t="s">
        <v>1276</v>
      </c>
      <c r="H23" s="22" t="e">
        <f>SUM(H24:H28)</f>
        <v>#N/A</v>
      </c>
      <c r="I23" s="33"/>
      <c r="J23" s="33"/>
    </row>
    <row r="24" spans="1:10" ht="15.5" x14ac:dyDescent="0.35">
      <c r="A24" s="145"/>
      <c r="B24" s="169"/>
      <c r="C24" s="13"/>
      <c r="D24" s="9" t="s">
        <v>1279</v>
      </c>
      <c r="E24" s="132"/>
      <c r="F24" s="133"/>
      <c r="G24" s="21" t="e">
        <f>VLOOKUP(A24,'Produce - 50051'!$C$3:$L$409, 10, FALSE)</f>
        <v>#N/A</v>
      </c>
      <c r="H24" s="10" t="e">
        <f t="shared" si="0"/>
        <v>#N/A</v>
      </c>
      <c r="I24" s="33"/>
      <c r="J24" s="33"/>
    </row>
    <row r="25" spans="1:10" ht="15.5" x14ac:dyDescent="0.35">
      <c r="A25" s="145"/>
      <c r="B25" s="169"/>
      <c r="C25" s="13"/>
      <c r="D25" s="9" t="s">
        <v>1279</v>
      </c>
      <c r="E25" s="132"/>
      <c r="F25" s="133"/>
      <c r="G25" s="21" t="e">
        <f>VLOOKUP(A25,'Produce - 50051'!$C$3:$L$409, 10, FALSE)</f>
        <v>#N/A</v>
      </c>
      <c r="H25" s="10" t="e">
        <f t="shared" si="0"/>
        <v>#N/A</v>
      </c>
      <c r="I25" s="33"/>
      <c r="J25" s="33"/>
    </row>
    <row r="26" spans="1:10" ht="15.5" x14ac:dyDescent="0.35">
      <c r="A26" s="145"/>
      <c r="B26" s="169"/>
      <c r="C26" s="13"/>
      <c r="D26" s="9" t="s">
        <v>465</v>
      </c>
      <c r="E26" s="132"/>
      <c r="F26" s="133"/>
      <c r="G26" s="21" t="e">
        <f>VLOOKUP(A26,'Produce - 50051'!$C$3:$L$409, 10, FALSE)</f>
        <v>#N/A</v>
      </c>
      <c r="H26" s="10"/>
      <c r="I26" s="33"/>
      <c r="J26" s="33"/>
    </row>
    <row r="27" spans="1:10" ht="15.5" x14ac:dyDescent="0.35">
      <c r="A27" s="145"/>
      <c r="B27" s="169"/>
      <c r="C27" s="13"/>
      <c r="D27" s="9" t="s">
        <v>465</v>
      </c>
      <c r="E27" s="132"/>
      <c r="F27" s="133"/>
      <c r="G27" s="21" t="e">
        <f>VLOOKUP(A27,'Produce - 50051'!$C$3:$L$409, 10, FALSE)</f>
        <v>#N/A</v>
      </c>
      <c r="H27" s="10"/>
      <c r="I27" s="33"/>
      <c r="J27" s="33"/>
    </row>
    <row r="28" spans="1:10" ht="15.5" x14ac:dyDescent="0.35">
      <c r="A28" s="145"/>
      <c r="B28" s="169"/>
      <c r="C28" s="13"/>
      <c r="D28" s="9" t="s">
        <v>465</v>
      </c>
      <c r="E28" s="132"/>
      <c r="F28" s="133"/>
      <c r="G28" s="21" t="e">
        <f>VLOOKUP(A28,'Produce - 50051'!$C$3:$L$409, 10, FALSE)</f>
        <v>#N/A</v>
      </c>
      <c r="H28" s="10"/>
      <c r="I28" s="33"/>
      <c r="J28" s="33"/>
    </row>
    <row r="29" spans="1:10" ht="15.5" x14ac:dyDescent="0.35">
      <c r="A29" s="138" t="s">
        <v>1281</v>
      </c>
      <c r="B29" s="139"/>
      <c r="C29" s="16"/>
      <c r="D29" s="15"/>
      <c r="E29" s="176" t="e">
        <f>(H29+H75+H118)/H35</f>
        <v>#N/A</v>
      </c>
      <c r="F29" s="177"/>
      <c r="G29" s="27" t="s">
        <v>1276</v>
      </c>
      <c r="H29" s="22">
        <f>SUM(H30:H34)</f>
        <v>0</v>
      </c>
      <c r="I29" s="33"/>
      <c r="J29" s="33"/>
    </row>
    <row r="30" spans="1:10" ht="15.5" x14ac:dyDescent="0.35">
      <c r="A30" s="145"/>
      <c r="B30" s="169"/>
      <c r="C30" s="13"/>
      <c r="D30" s="9" t="s">
        <v>1279</v>
      </c>
      <c r="E30" s="132"/>
      <c r="F30" s="133"/>
      <c r="G30" s="21" t="e">
        <f>VLOOKUP(A30,'Bakery - 50041'!$C$2:$J$401, 8, FALSE)</f>
        <v>#N/A</v>
      </c>
      <c r="H30" s="10"/>
      <c r="I30" s="33"/>
      <c r="J30" s="33"/>
    </row>
    <row r="31" spans="1:10" ht="15.5" x14ac:dyDescent="0.35">
      <c r="A31" s="145"/>
      <c r="B31" s="169"/>
      <c r="C31" s="13"/>
      <c r="D31" s="9" t="s">
        <v>465</v>
      </c>
      <c r="E31" s="132"/>
      <c r="F31" s="133"/>
      <c r="G31" s="21" t="e">
        <f>VLOOKUP(A31,'Bakery - 50041'!$C$2:$J$401, 8, FALSE)</f>
        <v>#N/A</v>
      </c>
      <c r="H31" s="10"/>
      <c r="I31" s="33"/>
      <c r="J31" s="33"/>
    </row>
    <row r="32" spans="1:10" ht="15.5" x14ac:dyDescent="0.35">
      <c r="A32" s="138" t="s">
        <v>1282</v>
      </c>
      <c r="B32" s="139"/>
      <c r="C32" s="16"/>
      <c r="D32" s="15"/>
      <c r="E32" s="140" t="e">
        <f>(H32+H78+H121)/H35</f>
        <v>#N/A</v>
      </c>
      <c r="F32" s="18"/>
      <c r="G32" s="27" t="s">
        <v>1276</v>
      </c>
      <c r="H32" s="22">
        <f>SUM(H33:H34)</f>
        <v>0</v>
      </c>
      <c r="I32" s="33"/>
      <c r="J32" s="33"/>
    </row>
    <row r="33" spans="1:10" ht="15.5" x14ac:dyDescent="0.35">
      <c r="A33" s="145"/>
      <c r="B33" s="169"/>
      <c r="C33" s="13"/>
      <c r="D33" s="9" t="s">
        <v>465</v>
      </c>
      <c r="E33" s="132"/>
      <c r="F33" s="133"/>
      <c r="G33" s="21" t="e">
        <f>VLOOKUP(A33,'Frozen - 50061'!$C$2:$J$401, 8, FALSE)</f>
        <v>#N/A</v>
      </c>
      <c r="H33" s="10"/>
      <c r="I33" s="33"/>
      <c r="J33" s="33"/>
    </row>
    <row r="34" spans="1:10" ht="15.5" x14ac:dyDescent="0.35">
      <c r="A34" s="145"/>
      <c r="B34" s="169"/>
      <c r="C34" s="36"/>
      <c r="D34" s="37" t="s">
        <v>465</v>
      </c>
      <c r="E34" s="170"/>
      <c r="F34" s="171"/>
      <c r="G34" s="21" t="e">
        <f>VLOOKUP(A34,'Frozen - 50061'!$C$2:$J$401, 8, FALSE)</f>
        <v>#N/A</v>
      </c>
      <c r="H34" s="10"/>
      <c r="I34" s="33"/>
      <c r="J34" s="33"/>
    </row>
    <row r="35" spans="1:10" ht="16" thickBot="1" x14ac:dyDescent="0.4">
      <c r="A35" s="30" t="str">
        <f>A7</f>
        <v>Storeroom PL ()</v>
      </c>
      <c r="B35" s="40" t="e">
        <f>E7</f>
        <v>#N/A</v>
      </c>
      <c r="C35" s="31"/>
      <c r="D35" s="31"/>
      <c r="E35" s="31"/>
      <c r="F35" s="4" t="s">
        <v>1283</v>
      </c>
      <c r="G35" s="4"/>
      <c r="H35" s="35" t="e">
        <f>H32+H29+H23+H20+H16+H7+H81+H124</f>
        <v>#N/A</v>
      </c>
    </row>
    <row r="36" spans="1:10" ht="16" thickBot="1" x14ac:dyDescent="0.4">
      <c r="A36" s="38" t="str">
        <f>A16</f>
        <v>Meat PL ()</v>
      </c>
      <c r="B36" s="41" t="e">
        <f>E16</f>
        <v>#N/A</v>
      </c>
      <c r="C36" s="29"/>
      <c r="D36" s="29"/>
      <c r="E36" s="29"/>
      <c r="F36" s="4" t="s">
        <v>1284</v>
      </c>
      <c r="G36" s="4"/>
      <c r="H36" s="12"/>
    </row>
    <row r="37" spans="1:10" ht="16" thickBot="1" x14ac:dyDescent="0.4">
      <c r="A37" s="39" t="str">
        <f>A20</f>
        <v>Dairy PL ()</v>
      </c>
      <c r="B37" s="42" t="e">
        <f>E20</f>
        <v>#N/A</v>
      </c>
      <c r="C37" s="29"/>
      <c r="D37" s="29"/>
      <c r="E37" s="29"/>
      <c r="F37" s="4" t="s">
        <v>1285</v>
      </c>
      <c r="G37" s="4"/>
      <c r="H37" s="11" t="e">
        <f>H35/D3</f>
        <v>#N/A</v>
      </c>
    </row>
    <row r="38" spans="1:10" ht="16" thickBot="1" x14ac:dyDescent="0.4">
      <c r="A38" s="39" t="str">
        <f>A23</f>
        <v>Produce PL ()</v>
      </c>
      <c r="B38" s="42" t="e">
        <f>E23</f>
        <v>#N/A</v>
      </c>
      <c r="C38" s="29"/>
      <c r="D38" s="29"/>
      <c r="E38" s="29"/>
      <c r="F38" s="23" t="s">
        <v>1286</v>
      </c>
      <c r="H38" s="25" t="e">
        <f>H36-H37</f>
        <v>#N/A</v>
      </c>
    </row>
    <row r="39" spans="1:10" ht="16" thickBot="1" x14ac:dyDescent="0.4">
      <c r="A39" s="39" t="str">
        <f>A29</f>
        <v>Bakery PL ()</v>
      </c>
      <c r="B39" s="42" t="e">
        <f>E29</f>
        <v>#N/A</v>
      </c>
      <c r="C39" s="29"/>
      <c r="D39" s="29"/>
      <c r="E39" s="29"/>
      <c r="F39" s="24" t="s">
        <v>1287</v>
      </c>
      <c r="H39" s="26" t="e">
        <f>H38/H36</f>
        <v>#N/A</v>
      </c>
    </row>
    <row r="40" spans="1:10" ht="16" thickBot="1" x14ac:dyDescent="0.4">
      <c r="A40" s="39" t="str">
        <f>A32</f>
        <v>Frozen PL ()</v>
      </c>
      <c r="B40" s="42" t="e">
        <f>E32</f>
        <v>#N/A</v>
      </c>
      <c r="C40" s="29"/>
      <c r="D40" s="29"/>
      <c r="E40" s="29"/>
      <c r="F40" s="24" t="s">
        <v>1288</v>
      </c>
      <c r="H40" s="26" t="e">
        <f>(H38/H37)</f>
        <v>#N/A</v>
      </c>
    </row>
    <row r="41" spans="1:10" ht="18.5" x14ac:dyDescent="0.35">
      <c r="A41" s="87" t="s">
        <v>1276</v>
      </c>
      <c r="B41" s="88" t="e">
        <f>SUM(B35:B40)</f>
        <v>#N/A</v>
      </c>
      <c r="C41" s="29"/>
      <c r="D41" s="29"/>
      <c r="E41" s="29"/>
      <c r="F41" s="29"/>
      <c r="G41" s="29"/>
      <c r="J41" s="20"/>
    </row>
    <row r="42" spans="1:10" x14ac:dyDescent="0.35">
      <c r="A42" s="29"/>
      <c r="B42" s="29"/>
      <c r="C42" s="29"/>
      <c r="D42" s="29"/>
      <c r="E42" s="29"/>
      <c r="F42" s="29"/>
      <c r="G42" s="29"/>
    </row>
    <row r="43" spans="1:10" x14ac:dyDescent="0.35">
      <c r="A43" s="172" t="s">
        <v>1289</v>
      </c>
      <c r="B43" s="172"/>
      <c r="C43" s="172"/>
      <c r="D43" s="172"/>
      <c r="E43" s="172"/>
      <c r="F43" s="172"/>
      <c r="G43" s="172"/>
      <c r="H43" s="172"/>
    </row>
    <row r="44" spans="1:10" x14ac:dyDescent="0.35">
      <c r="A44" s="172"/>
      <c r="B44" s="172"/>
      <c r="C44" s="172"/>
      <c r="D44" s="172"/>
      <c r="E44" s="172"/>
      <c r="F44" s="172"/>
      <c r="G44" s="172"/>
      <c r="H44" s="172"/>
    </row>
    <row r="45" spans="1:10" x14ac:dyDescent="0.35">
      <c r="A45" s="172"/>
      <c r="B45" s="172"/>
      <c r="C45" s="172"/>
      <c r="D45" s="172"/>
      <c r="E45" s="172"/>
      <c r="F45" s="172"/>
      <c r="G45" s="172"/>
      <c r="H45" s="172"/>
    </row>
    <row r="46" spans="1:10" ht="15" thickBot="1" x14ac:dyDescent="0.4">
      <c r="A46" s="173"/>
      <c r="B46" s="173"/>
      <c r="C46" s="173"/>
      <c r="D46" s="173"/>
      <c r="E46" s="173"/>
      <c r="F46" s="173"/>
      <c r="G46" s="173"/>
      <c r="H46" s="173"/>
    </row>
    <row r="47" spans="1:10" ht="26.5" thickBot="1" x14ac:dyDescent="0.4">
      <c r="A47" s="174" t="s">
        <v>1258</v>
      </c>
      <c r="B47" s="174"/>
      <c r="C47" s="174"/>
      <c r="D47" s="175" t="s">
        <v>1259</v>
      </c>
      <c r="E47" s="175"/>
      <c r="F47" s="175"/>
      <c r="G47" s="175"/>
      <c r="H47" s="175"/>
    </row>
    <row r="48" spans="1:10" ht="15.5" x14ac:dyDescent="0.35">
      <c r="A48" s="4" t="s">
        <v>1260</v>
      </c>
      <c r="B48" s="5"/>
      <c r="C48" s="3"/>
      <c r="D48" s="3"/>
      <c r="E48" s="93" t="s">
        <v>1261</v>
      </c>
      <c r="F48" s="94"/>
      <c r="G48" s="94"/>
      <c r="H48" s="95"/>
    </row>
    <row r="49" spans="1:8" ht="16" thickBot="1" x14ac:dyDescent="0.4">
      <c r="A49" s="6" t="s">
        <v>1262</v>
      </c>
      <c r="B49" s="5"/>
      <c r="C49" s="4" t="s">
        <v>1263</v>
      </c>
      <c r="D49" s="7"/>
      <c r="E49" s="151" t="s">
        <v>1264</v>
      </c>
      <c r="F49" s="152"/>
      <c r="G49" s="152"/>
      <c r="H49" s="153"/>
    </row>
    <row r="50" spans="1:8" ht="15.5" x14ac:dyDescent="0.35">
      <c r="A50" s="4" t="s">
        <v>1265</v>
      </c>
      <c r="B50" s="34"/>
      <c r="C50" s="4" t="s">
        <v>1266</v>
      </c>
      <c r="D50" s="7"/>
      <c r="E50" s="5" t="s">
        <v>1267</v>
      </c>
      <c r="H50" s="3"/>
    </row>
    <row r="51" spans="1:8" ht="15.5" x14ac:dyDescent="0.35">
      <c r="A51" s="154" t="s">
        <v>1268</v>
      </c>
      <c r="B51" s="155"/>
      <c r="C51" s="158" t="s">
        <v>1269</v>
      </c>
      <c r="D51" s="159"/>
      <c r="E51" s="160" t="s">
        <v>1270</v>
      </c>
      <c r="F51" s="161"/>
      <c r="G51" s="161"/>
      <c r="H51" s="162"/>
    </row>
    <row r="52" spans="1:8" ht="15.5" x14ac:dyDescent="0.35">
      <c r="A52" s="156"/>
      <c r="B52" s="157"/>
      <c r="C52" s="8" t="s">
        <v>1271</v>
      </c>
      <c r="D52" s="8" t="s">
        <v>1272</v>
      </c>
      <c r="E52" s="163"/>
      <c r="F52" s="164"/>
      <c r="G52" s="90" t="s">
        <v>1273</v>
      </c>
      <c r="H52" s="91" t="s">
        <v>1274</v>
      </c>
    </row>
    <row r="53" spans="1:8" ht="15.5" x14ac:dyDescent="0.35">
      <c r="A53" s="141" t="s">
        <v>1275</v>
      </c>
      <c r="B53" s="142"/>
      <c r="C53" s="14"/>
      <c r="D53" s="15"/>
      <c r="E53" s="143" t="e">
        <f>H53/$H$81</f>
        <v>#DIV/0!</v>
      </c>
      <c r="F53" s="144"/>
      <c r="G53" s="17" t="s">
        <v>1276</v>
      </c>
      <c r="H53" s="22">
        <f>SUM(H54:H61)</f>
        <v>0</v>
      </c>
    </row>
    <row r="54" spans="1:8" ht="15.5" x14ac:dyDescent="0.35">
      <c r="A54" s="145"/>
      <c r="B54" s="146"/>
      <c r="C54" s="19"/>
      <c r="D54" s="9" t="s">
        <v>465</v>
      </c>
      <c r="E54" s="147"/>
      <c r="F54" s="148"/>
      <c r="G54" s="21" t="e">
        <f>VLOOKUP(A54,'Storeroom - 50011'!$C$2:$J$406, 8, FALSE)</f>
        <v>#N/A</v>
      </c>
      <c r="H54" s="10"/>
    </row>
    <row r="55" spans="1:8" ht="15.5" x14ac:dyDescent="0.35">
      <c r="A55" s="145"/>
      <c r="B55" s="146"/>
      <c r="C55" s="19"/>
      <c r="D55" s="9" t="s">
        <v>465</v>
      </c>
      <c r="E55" s="147"/>
      <c r="F55" s="148"/>
      <c r="G55" s="21" t="e">
        <f>VLOOKUP(A55,'Storeroom - 50011'!$C$2:$J$406, 8, FALSE)</f>
        <v>#N/A</v>
      </c>
      <c r="H55" s="10"/>
    </row>
    <row r="56" spans="1:8" ht="15.5" x14ac:dyDescent="0.35">
      <c r="A56" s="145"/>
      <c r="B56" s="146"/>
      <c r="C56" s="19"/>
      <c r="D56" s="9" t="s">
        <v>465</v>
      </c>
      <c r="E56" s="147"/>
      <c r="F56" s="148"/>
      <c r="G56" s="21" t="e">
        <f>VLOOKUP(A56,'Storeroom - 50011'!$C$2:$J$406, 8, FALSE)</f>
        <v>#N/A</v>
      </c>
      <c r="H56" s="10"/>
    </row>
    <row r="57" spans="1:8" ht="15.5" x14ac:dyDescent="0.35">
      <c r="A57" s="145"/>
      <c r="B57" s="146"/>
      <c r="C57" s="19"/>
      <c r="D57" s="9" t="s">
        <v>465</v>
      </c>
      <c r="E57" s="147"/>
      <c r="F57" s="148"/>
      <c r="G57" s="21" t="e">
        <f>VLOOKUP(A57,'Storeroom - 50011'!$C$2:$J$406, 8, FALSE)</f>
        <v>#N/A</v>
      </c>
      <c r="H57" s="10"/>
    </row>
    <row r="58" spans="1:8" ht="15.5" x14ac:dyDescent="0.35">
      <c r="A58" s="145"/>
      <c r="B58" s="146"/>
      <c r="C58" s="19"/>
      <c r="D58" s="9" t="s">
        <v>465</v>
      </c>
      <c r="E58" s="132"/>
      <c r="F58" s="133"/>
      <c r="G58" s="21" t="e">
        <f>VLOOKUP(A58,'Storeroom - 50011'!$C$2:$J$406, 8, FALSE)</f>
        <v>#N/A</v>
      </c>
      <c r="H58" s="10"/>
    </row>
    <row r="59" spans="1:8" ht="15.5" x14ac:dyDescent="0.35">
      <c r="A59" s="145"/>
      <c r="B59" s="146"/>
      <c r="C59" s="19"/>
      <c r="D59" s="9" t="s">
        <v>465</v>
      </c>
      <c r="E59" s="132"/>
      <c r="F59" s="133"/>
      <c r="G59" s="21" t="e">
        <f>VLOOKUP(A59,'Storeroom - 50011'!$C$2:$J$406, 8, FALSE)</f>
        <v>#N/A</v>
      </c>
      <c r="H59" s="10"/>
    </row>
    <row r="60" spans="1:8" ht="15.5" x14ac:dyDescent="0.35">
      <c r="A60" s="145"/>
      <c r="B60" s="146"/>
      <c r="C60" s="19"/>
      <c r="D60" s="9" t="s">
        <v>465</v>
      </c>
      <c r="E60" s="132"/>
      <c r="F60" s="133"/>
      <c r="G60" s="21" t="e">
        <f>VLOOKUP(A60,'Storeroom - 50011'!$C$2:$J$406, 8, FALSE)</f>
        <v>#N/A</v>
      </c>
      <c r="H60" s="10"/>
    </row>
    <row r="61" spans="1:8" ht="15.5" x14ac:dyDescent="0.35">
      <c r="A61" s="145"/>
      <c r="B61" s="146"/>
      <c r="C61" s="19"/>
      <c r="D61" s="9" t="s">
        <v>465</v>
      </c>
      <c r="E61" s="132"/>
      <c r="F61" s="133"/>
      <c r="G61" s="21" t="e">
        <f>VLOOKUP(A61,'Storeroom - 50011'!$C$2:$J$406, 8, FALSE)</f>
        <v>#N/A</v>
      </c>
      <c r="H61" s="10"/>
    </row>
    <row r="62" spans="1:8" ht="15.5" x14ac:dyDescent="0.35">
      <c r="A62" s="165" t="s">
        <v>1277</v>
      </c>
      <c r="B62" s="166"/>
      <c r="C62" s="16"/>
      <c r="D62" s="15"/>
      <c r="E62" s="167" t="e">
        <f>H62/$H$81</f>
        <v>#DIV/0!</v>
      </c>
      <c r="F62" s="168"/>
      <c r="G62" s="27" t="s">
        <v>1276</v>
      </c>
      <c r="H62" s="22">
        <f>SUM(H63:H65)</f>
        <v>0</v>
      </c>
    </row>
    <row r="63" spans="1:8" ht="15.5" x14ac:dyDescent="0.35">
      <c r="A63" s="145"/>
      <c r="B63" s="146"/>
      <c r="C63" s="13"/>
      <c r="D63" s="9" t="s">
        <v>465</v>
      </c>
      <c r="E63" s="147"/>
      <c r="F63" s="148"/>
      <c r="G63" s="21" t="e">
        <f>VLOOKUP(A63,'Meat - 50021'!$C$2:$L$401, 10, FALSE)</f>
        <v>#N/A</v>
      </c>
      <c r="H63" s="10"/>
    </row>
    <row r="64" spans="1:8" ht="15.5" x14ac:dyDescent="0.35">
      <c r="A64" s="145"/>
      <c r="B64" s="146"/>
      <c r="C64" s="13"/>
      <c r="D64" s="9" t="s">
        <v>465</v>
      </c>
      <c r="E64" s="132"/>
      <c r="F64" s="133"/>
      <c r="G64" s="21" t="e">
        <f>VLOOKUP(A64,'Meat - 50021'!$C$2:$L$401, 10, FALSE)</f>
        <v>#N/A</v>
      </c>
      <c r="H64" s="10"/>
    </row>
    <row r="65" spans="1:8" ht="15.5" x14ac:dyDescent="0.35">
      <c r="A65" s="145"/>
      <c r="B65" s="146"/>
      <c r="C65" s="13"/>
      <c r="D65" s="9" t="s">
        <v>465</v>
      </c>
      <c r="E65" s="147"/>
      <c r="F65" s="148"/>
      <c r="G65" s="21" t="e">
        <f>VLOOKUP(A65,'Meat - 50021'!$C$2:$L$401, 10, FALSE)</f>
        <v>#N/A</v>
      </c>
      <c r="H65" s="10"/>
    </row>
    <row r="66" spans="1:8" ht="15.5" x14ac:dyDescent="0.35">
      <c r="A66" s="165" t="s">
        <v>1278</v>
      </c>
      <c r="B66" s="166"/>
      <c r="C66" s="16"/>
      <c r="D66" s="15"/>
      <c r="E66" s="167" t="e">
        <f>H66/$H$81</f>
        <v>#DIV/0!</v>
      </c>
      <c r="F66" s="168"/>
      <c r="G66" s="27" t="s">
        <v>1276</v>
      </c>
      <c r="H66" s="22">
        <f>SUM(H67:H68)</f>
        <v>0</v>
      </c>
    </row>
    <row r="67" spans="1:8" ht="15.5" x14ac:dyDescent="0.35">
      <c r="A67" s="145"/>
      <c r="B67" s="146"/>
      <c r="C67" s="13"/>
      <c r="D67" s="9" t="s">
        <v>465</v>
      </c>
      <c r="E67" s="147"/>
      <c r="F67" s="148"/>
      <c r="G67" s="21" t="e">
        <f>VLOOKUP(A67,'Dairy - 50031'!$C$2:$J$401,8, FALSE)</f>
        <v>#N/A</v>
      </c>
      <c r="H67" s="10"/>
    </row>
    <row r="68" spans="1:8" ht="15.5" x14ac:dyDescent="0.35">
      <c r="A68" s="145"/>
      <c r="B68" s="146"/>
      <c r="C68" s="13"/>
      <c r="D68" s="9" t="s">
        <v>465</v>
      </c>
      <c r="E68" s="147"/>
      <c r="F68" s="148"/>
      <c r="G68" s="21" t="e">
        <f>VLOOKUP(A68,'Dairy - 50031'!$C$2:$J$401,8, FALSE)</f>
        <v>#N/A</v>
      </c>
      <c r="H68" s="10"/>
    </row>
    <row r="69" spans="1:8" ht="15.5" x14ac:dyDescent="0.35">
      <c r="A69" s="165" t="s">
        <v>1280</v>
      </c>
      <c r="B69" s="166"/>
      <c r="C69" s="16"/>
      <c r="D69" s="15"/>
      <c r="E69" s="167" t="e">
        <f>H69/H81</f>
        <v>#DIV/0!</v>
      </c>
      <c r="F69" s="168"/>
      <c r="G69" s="27" t="s">
        <v>1276</v>
      </c>
      <c r="H69" s="22">
        <f>SUM(H70:H74)</f>
        <v>0</v>
      </c>
    </row>
    <row r="70" spans="1:8" ht="15.5" x14ac:dyDescent="0.35">
      <c r="A70" s="145"/>
      <c r="B70" s="169"/>
      <c r="C70" s="13"/>
      <c r="D70" s="9" t="s">
        <v>465</v>
      </c>
      <c r="E70" s="132"/>
      <c r="F70" s="133"/>
      <c r="G70" s="21" t="e">
        <f>VLOOKUP(A70,'Produce - 50051'!$C$3:$L$409, 10, FALSE)</f>
        <v>#N/A</v>
      </c>
      <c r="H70" s="10"/>
    </row>
    <row r="71" spans="1:8" ht="15.5" x14ac:dyDescent="0.35">
      <c r="A71" s="145"/>
      <c r="B71" s="169"/>
      <c r="C71" s="13"/>
      <c r="D71" s="9" t="s">
        <v>465</v>
      </c>
      <c r="E71" s="132"/>
      <c r="F71" s="133"/>
      <c r="G71" s="21" t="e">
        <f>VLOOKUP(A71,'Produce - 50051'!$C$3:$L$409, 10, FALSE)</f>
        <v>#N/A</v>
      </c>
      <c r="H71" s="10"/>
    </row>
    <row r="72" spans="1:8" ht="15.5" x14ac:dyDescent="0.35">
      <c r="A72" s="145"/>
      <c r="B72" s="169"/>
      <c r="C72" s="13"/>
      <c r="D72" s="9" t="s">
        <v>465</v>
      </c>
      <c r="E72" s="132"/>
      <c r="F72" s="133"/>
      <c r="G72" s="21" t="e">
        <f>VLOOKUP(A72,'Produce - 50051'!$C$3:$L$409, 10, FALSE)</f>
        <v>#N/A</v>
      </c>
      <c r="H72" s="10"/>
    </row>
    <row r="73" spans="1:8" ht="15.5" x14ac:dyDescent="0.35">
      <c r="A73" s="145"/>
      <c r="B73" s="169"/>
      <c r="C73" s="13"/>
      <c r="D73" s="9" t="s">
        <v>465</v>
      </c>
      <c r="E73" s="132"/>
      <c r="F73" s="133"/>
      <c r="G73" s="21" t="e">
        <f>VLOOKUP(A73,'Produce - 50051'!$C$3:$L$409, 10, FALSE)</f>
        <v>#N/A</v>
      </c>
      <c r="H73" s="10"/>
    </row>
    <row r="74" spans="1:8" ht="15.5" x14ac:dyDescent="0.35">
      <c r="A74" s="145"/>
      <c r="B74" s="169"/>
      <c r="C74" s="13"/>
      <c r="D74" s="9" t="s">
        <v>465</v>
      </c>
      <c r="E74" s="132"/>
      <c r="F74" s="133"/>
      <c r="G74" s="21" t="e">
        <f>VLOOKUP(A74,'Produce - 50051'!$C$3:$L$409, 10, FALSE)</f>
        <v>#N/A</v>
      </c>
      <c r="H74" s="10"/>
    </row>
    <row r="75" spans="1:8" ht="15.5" x14ac:dyDescent="0.35">
      <c r="A75" s="138" t="s">
        <v>1281</v>
      </c>
      <c r="B75" s="139"/>
      <c r="C75" s="16"/>
      <c r="D75" s="15"/>
      <c r="E75" s="176" t="e">
        <f>H75/$H$81</f>
        <v>#DIV/0!</v>
      </c>
      <c r="F75" s="177"/>
      <c r="G75" s="27" t="s">
        <v>1276</v>
      </c>
      <c r="H75" s="22">
        <f>SUM(H76:H80)</f>
        <v>0</v>
      </c>
    </row>
    <row r="76" spans="1:8" ht="15.5" x14ac:dyDescent="0.35">
      <c r="A76" s="145"/>
      <c r="B76" s="169"/>
      <c r="C76" s="13"/>
      <c r="D76" s="9" t="s">
        <v>1279</v>
      </c>
      <c r="E76" s="132"/>
      <c r="F76" s="133"/>
      <c r="G76" s="21" t="e">
        <f>VLOOKUP(A76,'Bakery - 50041'!$C$2:$J$401, 8, FALSE)</f>
        <v>#N/A</v>
      </c>
      <c r="H76" s="10"/>
    </row>
    <row r="77" spans="1:8" ht="15.5" x14ac:dyDescent="0.35">
      <c r="A77" s="145"/>
      <c r="B77" s="169"/>
      <c r="C77" s="13"/>
      <c r="D77" s="9" t="s">
        <v>465</v>
      </c>
      <c r="E77" s="132"/>
      <c r="F77" s="133"/>
      <c r="G77" s="21" t="e">
        <f>VLOOKUP(A77,'Bakery - 50041'!$C$2:$J$401, 8, FALSE)</f>
        <v>#N/A</v>
      </c>
      <c r="H77" s="10"/>
    </row>
    <row r="78" spans="1:8" ht="15.5" x14ac:dyDescent="0.35">
      <c r="A78" s="138" t="s">
        <v>1282</v>
      </c>
      <c r="B78" s="139"/>
      <c r="C78" s="16"/>
      <c r="D78" s="15"/>
      <c r="E78" s="140" t="e">
        <f>H78/$H$81</f>
        <v>#DIV/0!</v>
      </c>
      <c r="F78" s="18"/>
      <c r="G78" s="27" t="s">
        <v>1276</v>
      </c>
      <c r="H78" s="22">
        <f>SUM(H79:H80)</f>
        <v>0</v>
      </c>
    </row>
    <row r="79" spans="1:8" ht="15.5" x14ac:dyDescent="0.35">
      <c r="A79" s="145"/>
      <c r="B79" s="169"/>
      <c r="C79" s="13"/>
      <c r="D79" s="9" t="s">
        <v>465</v>
      </c>
      <c r="E79" s="132"/>
      <c r="F79" s="133"/>
      <c r="G79" s="21" t="e">
        <f>VLOOKUP(A79,'Frozen - 50061'!$C$2:$J$401, 8, FALSE)</f>
        <v>#N/A</v>
      </c>
      <c r="H79" s="10"/>
    </row>
    <row r="80" spans="1:8" ht="15.5" x14ac:dyDescent="0.35">
      <c r="A80" s="145"/>
      <c r="B80" s="169"/>
      <c r="C80" s="36"/>
      <c r="D80" s="37" t="s">
        <v>465</v>
      </c>
      <c r="E80" s="170"/>
      <c r="F80" s="171"/>
      <c r="G80" s="21" t="e">
        <f>VLOOKUP(A80,'Frozen - 50061'!$C$2:$J$401, 8, FALSE)</f>
        <v>#N/A</v>
      </c>
      <c r="H80" s="10"/>
    </row>
    <row r="81" spans="1:8" ht="16" thickBot="1" x14ac:dyDescent="0.4">
      <c r="A81" s="30"/>
      <c r="B81" s="40"/>
      <c r="C81" s="31"/>
      <c r="D81" s="31"/>
      <c r="E81" s="31"/>
      <c r="F81" s="4" t="s">
        <v>1283</v>
      </c>
      <c r="G81" s="4"/>
      <c r="H81" s="35">
        <f>H78+H75+H69+H66+H62+H53</f>
        <v>0</v>
      </c>
    </row>
    <row r="82" spans="1:8" ht="16" thickBot="1" x14ac:dyDescent="0.4">
      <c r="A82" s="38"/>
      <c r="B82" s="41"/>
      <c r="C82" s="29"/>
      <c r="D82" s="29"/>
      <c r="E82" s="29"/>
      <c r="F82" s="4" t="s">
        <v>1284</v>
      </c>
      <c r="G82" s="4"/>
      <c r="H82" s="12"/>
    </row>
    <row r="83" spans="1:8" ht="16" thickBot="1" x14ac:dyDescent="0.4">
      <c r="A83" s="39"/>
      <c r="B83" s="42"/>
      <c r="C83" s="29"/>
      <c r="D83" s="29"/>
      <c r="E83" s="29"/>
      <c r="F83" s="4" t="s">
        <v>1285</v>
      </c>
      <c r="G83" s="4"/>
      <c r="H83" s="11" t="e">
        <f>H81/D49</f>
        <v>#DIV/0!</v>
      </c>
    </row>
    <row r="84" spans="1:8" ht="16" thickBot="1" x14ac:dyDescent="0.4">
      <c r="A84" s="39"/>
      <c r="B84" s="42"/>
      <c r="C84" s="29"/>
      <c r="D84" s="29"/>
      <c r="E84" s="29"/>
      <c r="F84" s="23" t="s">
        <v>1286</v>
      </c>
      <c r="H84" s="25" t="e">
        <f>H82-H83</f>
        <v>#DIV/0!</v>
      </c>
    </row>
    <row r="85" spans="1:8" ht="16" thickBot="1" x14ac:dyDescent="0.4">
      <c r="A85" s="39"/>
      <c r="B85" s="42"/>
      <c r="C85" s="29"/>
      <c r="D85" s="29"/>
      <c r="E85" s="29"/>
      <c r="F85" s="24" t="s">
        <v>1287</v>
      </c>
      <c r="H85" s="86" t="e">
        <f>H84/H82</f>
        <v>#DIV/0!</v>
      </c>
    </row>
    <row r="86" spans="1:8" ht="18" customHeight="1" x14ac:dyDescent="0.35">
      <c r="A86" s="172" t="s">
        <v>1290</v>
      </c>
      <c r="B86" s="172"/>
      <c r="C86" s="172"/>
      <c r="D86" s="172"/>
      <c r="E86" s="172"/>
      <c r="F86" s="172"/>
      <c r="G86" s="172"/>
      <c r="H86" s="172"/>
    </row>
    <row r="87" spans="1:8" ht="15" customHeight="1" x14ac:dyDescent="0.35">
      <c r="A87" s="172"/>
      <c r="B87" s="172"/>
      <c r="C87" s="172"/>
      <c r="D87" s="172"/>
      <c r="E87" s="172"/>
      <c r="F87" s="172"/>
      <c r="G87" s="172"/>
      <c r="H87" s="172"/>
    </row>
    <row r="88" spans="1:8" ht="15" customHeight="1" x14ac:dyDescent="0.35">
      <c r="A88" s="172"/>
      <c r="B88" s="172"/>
      <c r="C88" s="172"/>
      <c r="D88" s="172"/>
      <c r="E88" s="172"/>
      <c r="F88" s="172"/>
      <c r="G88" s="172"/>
      <c r="H88" s="172"/>
    </row>
    <row r="89" spans="1:8" ht="15" customHeight="1" thickBot="1" x14ac:dyDescent="0.4">
      <c r="A89" s="173"/>
      <c r="B89" s="173"/>
      <c r="C89" s="173"/>
      <c r="D89" s="173"/>
      <c r="E89" s="173"/>
      <c r="F89" s="173"/>
      <c r="G89" s="173"/>
      <c r="H89" s="173"/>
    </row>
    <row r="90" spans="1:8" ht="26.5" thickBot="1" x14ac:dyDescent="0.4">
      <c r="A90" s="174" t="s">
        <v>1258</v>
      </c>
      <c r="B90" s="174"/>
      <c r="C90" s="174"/>
      <c r="D90" s="175" t="s">
        <v>1259</v>
      </c>
      <c r="E90" s="175"/>
      <c r="F90" s="175"/>
      <c r="G90" s="175"/>
      <c r="H90" s="175"/>
    </row>
    <row r="91" spans="1:8" ht="15.5" x14ac:dyDescent="0.35">
      <c r="A91" s="4" t="s">
        <v>1260</v>
      </c>
      <c r="B91" s="5"/>
      <c r="C91" s="3"/>
      <c r="D91" s="3"/>
      <c r="E91" s="93" t="s">
        <v>1261</v>
      </c>
      <c r="F91" s="94"/>
      <c r="G91" s="94"/>
      <c r="H91" s="95"/>
    </row>
    <row r="92" spans="1:8" ht="16" thickBot="1" x14ac:dyDescent="0.4">
      <c r="A92" s="6" t="s">
        <v>1262</v>
      </c>
      <c r="B92" s="5"/>
      <c r="C92" s="4" t="s">
        <v>1263</v>
      </c>
      <c r="D92" s="7"/>
      <c r="E92" s="92" t="s">
        <v>1264</v>
      </c>
      <c r="F92" s="134"/>
      <c r="G92" s="134"/>
      <c r="H92" s="135"/>
    </row>
    <row r="93" spans="1:8" ht="15.5" x14ac:dyDescent="0.35">
      <c r="A93" s="4" t="s">
        <v>1265</v>
      </c>
      <c r="B93" s="34"/>
      <c r="C93" s="4" t="s">
        <v>1266</v>
      </c>
      <c r="D93" s="7"/>
      <c r="E93" s="5" t="s">
        <v>1267</v>
      </c>
      <c r="H93" s="3"/>
    </row>
    <row r="94" spans="1:8" ht="15.5" x14ac:dyDescent="0.35">
      <c r="A94" s="178" t="s">
        <v>1268</v>
      </c>
      <c r="B94" s="179"/>
      <c r="C94" s="182" t="s">
        <v>1269</v>
      </c>
      <c r="D94" s="183"/>
      <c r="E94" s="160" t="s">
        <v>1270</v>
      </c>
      <c r="F94" s="161"/>
      <c r="G94" s="161"/>
      <c r="H94" s="162"/>
    </row>
    <row r="95" spans="1:8" ht="15.5" x14ac:dyDescent="0.35">
      <c r="A95" s="180"/>
      <c r="B95" s="181"/>
      <c r="C95" s="8" t="s">
        <v>1271</v>
      </c>
      <c r="D95" s="8" t="s">
        <v>1272</v>
      </c>
      <c r="E95" s="136"/>
      <c r="F95" s="137"/>
      <c r="G95" s="28" t="s">
        <v>1273</v>
      </c>
      <c r="H95" s="89" t="s">
        <v>1274</v>
      </c>
    </row>
    <row r="96" spans="1:8" ht="15.5" x14ac:dyDescent="0.35">
      <c r="A96" s="130" t="s">
        <v>1275</v>
      </c>
      <c r="B96" s="131"/>
      <c r="C96" s="14"/>
      <c r="D96" s="15"/>
      <c r="E96" s="143" t="e">
        <f>H96/$H$124</f>
        <v>#DIV/0!</v>
      </c>
      <c r="F96" s="144"/>
      <c r="G96" s="17" t="s">
        <v>1276</v>
      </c>
      <c r="H96" s="22">
        <f>SUM(H97:H104)</f>
        <v>0</v>
      </c>
    </row>
    <row r="97" spans="1:8" ht="15.5" x14ac:dyDescent="0.35">
      <c r="A97" s="145"/>
      <c r="B97" s="169"/>
      <c r="C97" s="19"/>
      <c r="D97" s="9" t="s">
        <v>465</v>
      </c>
      <c r="E97" s="147"/>
      <c r="F97" s="148"/>
      <c r="G97" s="21" t="e">
        <f>VLOOKUP(A97,'Storeroom - 50011'!$C$2:$J$406, 8, FALSE)</f>
        <v>#N/A</v>
      </c>
      <c r="H97" s="10"/>
    </row>
    <row r="98" spans="1:8" ht="15.5" x14ac:dyDescent="0.35">
      <c r="A98" s="145"/>
      <c r="B98" s="169"/>
      <c r="C98" s="19"/>
      <c r="D98" s="9" t="s">
        <v>465</v>
      </c>
      <c r="E98" s="147"/>
      <c r="F98" s="148"/>
      <c r="G98" s="21" t="e">
        <f>VLOOKUP(A98,'Storeroom - 50011'!$C$2:$J$406, 8, FALSE)</f>
        <v>#N/A</v>
      </c>
      <c r="H98" s="10"/>
    </row>
    <row r="99" spans="1:8" ht="15.5" x14ac:dyDescent="0.35">
      <c r="A99" s="145"/>
      <c r="B99" s="169"/>
      <c r="C99" s="19"/>
      <c r="D99" s="9" t="s">
        <v>465</v>
      </c>
      <c r="E99" s="147"/>
      <c r="F99" s="148"/>
      <c r="G99" s="21" t="e">
        <f>VLOOKUP(A99,'Storeroom - 50011'!$C$2:$J$406, 8, FALSE)</f>
        <v>#N/A</v>
      </c>
      <c r="H99" s="10"/>
    </row>
    <row r="100" spans="1:8" ht="15.5" x14ac:dyDescent="0.35">
      <c r="A100" s="145"/>
      <c r="B100" s="169"/>
      <c r="C100" s="19"/>
      <c r="D100" s="9" t="s">
        <v>465</v>
      </c>
      <c r="E100" s="147"/>
      <c r="F100" s="148"/>
      <c r="G100" s="21" t="e">
        <f>VLOOKUP(A100,'Storeroom - 50011'!$C$2:$J$406, 8, FALSE)</f>
        <v>#N/A</v>
      </c>
      <c r="H100" s="10"/>
    </row>
    <row r="101" spans="1:8" ht="15.5" x14ac:dyDescent="0.35">
      <c r="A101" s="145"/>
      <c r="B101" s="169"/>
      <c r="C101" s="19"/>
      <c r="D101" s="9" t="s">
        <v>465</v>
      </c>
      <c r="E101" s="132"/>
      <c r="F101" s="133"/>
      <c r="G101" s="21" t="e">
        <f>VLOOKUP(A101,'Storeroom - 50011'!$C$2:$J$406, 8, FALSE)</f>
        <v>#N/A</v>
      </c>
      <c r="H101" s="10"/>
    </row>
    <row r="102" spans="1:8" ht="15.5" x14ac:dyDescent="0.35">
      <c r="A102" s="145"/>
      <c r="B102" s="169"/>
      <c r="C102" s="19"/>
      <c r="D102" s="9" t="s">
        <v>465</v>
      </c>
      <c r="E102" s="132"/>
      <c r="F102" s="133"/>
      <c r="G102" s="21" t="e">
        <f>VLOOKUP(A102,'Storeroom - 50011'!$C$2:$J$406, 8, FALSE)</f>
        <v>#N/A</v>
      </c>
      <c r="H102" s="10"/>
    </row>
    <row r="103" spans="1:8" ht="15.5" x14ac:dyDescent="0.35">
      <c r="A103" s="145"/>
      <c r="B103" s="169"/>
      <c r="C103" s="19"/>
      <c r="D103" s="9" t="s">
        <v>465</v>
      </c>
      <c r="E103" s="132"/>
      <c r="F103" s="133"/>
      <c r="G103" s="21" t="e">
        <f>VLOOKUP(A103,'Storeroom - 50011'!$C$2:$J$406, 8, FALSE)</f>
        <v>#N/A</v>
      </c>
      <c r="H103" s="10"/>
    </row>
    <row r="104" spans="1:8" ht="15.5" x14ac:dyDescent="0.35">
      <c r="A104" s="145"/>
      <c r="B104" s="169"/>
      <c r="C104" s="19"/>
      <c r="D104" s="9" t="s">
        <v>465</v>
      </c>
      <c r="E104" s="132"/>
      <c r="F104" s="133"/>
      <c r="G104" s="21" t="e">
        <f>VLOOKUP(A104,'Storeroom - 50011'!$C$2:$J$406, 8, FALSE)</f>
        <v>#N/A</v>
      </c>
      <c r="H104" s="10"/>
    </row>
    <row r="105" spans="1:8" ht="15.5" x14ac:dyDescent="0.35">
      <c r="A105" s="138" t="s">
        <v>1277</v>
      </c>
      <c r="B105" s="139"/>
      <c r="C105" s="16"/>
      <c r="D105" s="15"/>
      <c r="E105" s="167" t="e">
        <f>H105/$H$124</f>
        <v>#DIV/0!</v>
      </c>
      <c r="F105" s="168"/>
      <c r="G105" s="27" t="s">
        <v>1276</v>
      </c>
      <c r="H105" s="22">
        <f>SUM(H106:H108)</f>
        <v>0</v>
      </c>
    </row>
    <row r="106" spans="1:8" ht="15.5" x14ac:dyDescent="0.35">
      <c r="A106" s="145"/>
      <c r="B106" s="169"/>
      <c r="C106" s="13"/>
      <c r="D106" s="9" t="s">
        <v>465</v>
      </c>
      <c r="E106" s="147"/>
      <c r="F106" s="148"/>
      <c r="G106" s="21" t="e">
        <f>VLOOKUP(A106,'Meat - 50021'!$C$2:$L$401, 10, FALSE)</f>
        <v>#N/A</v>
      </c>
      <c r="H106" s="10"/>
    </row>
    <row r="107" spans="1:8" ht="15.5" x14ac:dyDescent="0.35">
      <c r="A107" s="145"/>
      <c r="B107" s="169"/>
      <c r="C107" s="13"/>
      <c r="D107" s="9" t="s">
        <v>465</v>
      </c>
      <c r="E107" s="132"/>
      <c r="F107" s="133"/>
      <c r="G107" s="21" t="e">
        <f>VLOOKUP(A107,'Meat - 50021'!$C$2:$L$401, 10, FALSE)</f>
        <v>#N/A</v>
      </c>
      <c r="H107" s="10"/>
    </row>
    <row r="108" spans="1:8" ht="15.5" x14ac:dyDescent="0.35">
      <c r="A108" s="145"/>
      <c r="B108" s="169"/>
      <c r="C108" s="13"/>
      <c r="D108" s="9" t="s">
        <v>465</v>
      </c>
      <c r="E108" s="147"/>
      <c r="F108" s="148"/>
      <c r="G108" s="21" t="e">
        <f>VLOOKUP(A108,'Meat - 50021'!$C$2:$L$401, 10, FALSE)</f>
        <v>#N/A</v>
      </c>
      <c r="H108" s="10"/>
    </row>
    <row r="109" spans="1:8" ht="15.5" x14ac:dyDescent="0.35">
      <c r="A109" s="138" t="s">
        <v>1278</v>
      </c>
      <c r="B109" s="139"/>
      <c r="C109" s="16"/>
      <c r="D109" s="15"/>
      <c r="E109" s="167" t="e">
        <f>H109/$H$124</f>
        <v>#DIV/0!</v>
      </c>
      <c r="F109" s="168"/>
      <c r="G109" s="27" t="s">
        <v>1276</v>
      </c>
      <c r="H109" s="22">
        <f>SUM(H110:H111)</f>
        <v>0</v>
      </c>
    </row>
    <row r="110" spans="1:8" ht="15.5" x14ac:dyDescent="0.35">
      <c r="A110" s="145"/>
      <c r="B110" s="169"/>
      <c r="C110" s="13"/>
      <c r="D110" s="9" t="s">
        <v>465</v>
      </c>
      <c r="E110" s="147"/>
      <c r="F110" s="148"/>
      <c r="G110" s="21" t="e">
        <f>VLOOKUP(A110,'Dairy - 50031'!$C$2:$J$401,8, FALSE)</f>
        <v>#N/A</v>
      </c>
      <c r="H110" s="10"/>
    </row>
    <row r="111" spans="1:8" ht="15.5" x14ac:dyDescent="0.35">
      <c r="A111" s="145"/>
      <c r="B111" s="169"/>
      <c r="C111" s="13"/>
      <c r="D111" s="9" t="s">
        <v>465</v>
      </c>
      <c r="E111" s="147"/>
      <c r="F111" s="148"/>
      <c r="G111" s="21" t="e">
        <f>VLOOKUP(A111,'Dairy - 50031'!$C$2:$J$401,8, FALSE)</f>
        <v>#N/A</v>
      </c>
      <c r="H111" s="10"/>
    </row>
    <row r="112" spans="1:8" ht="15.5" x14ac:dyDescent="0.35">
      <c r="A112" s="138" t="s">
        <v>1280</v>
      </c>
      <c r="B112" s="139"/>
      <c r="C112" s="16"/>
      <c r="D112" s="15"/>
      <c r="E112" s="167" t="e">
        <f>H112/$H$124</f>
        <v>#DIV/0!</v>
      </c>
      <c r="F112" s="168"/>
      <c r="G112" s="27" t="s">
        <v>1276</v>
      </c>
      <c r="H112" s="22">
        <f>SUM(H113:H117)</f>
        <v>0</v>
      </c>
    </row>
    <row r="113" spans="1:8" ht="15.5" x14ac:dyDescent="0.35">
      <c r="A113" s="145"/>
      <c r="B113" s="169"/>
      <c r="C113" s="13"/>
      <c r="D113" s="9" t="s">
        <v>465</v>
      </c>
      <c r="E113" s="132"/>
      <c r="F113" s="133"/>
      <c r="G113" s="21" t="e">
        <f>VLOOKUP(A113,'Produce - 50051'!$C$3:$L$409, 10, FALSE)</f>
        <v>#N/A</v>
      </c>
      <c r="H113" s="10"/>
    </row>
    <row r="114" spans="1:8" ht="15.5" x14ac:dyDescent="0.35">
      <c r="A114" s="145"/>
      <c r="B114" s="169"/>
      <c r="C114" s="13"/>
      <c r="D114" s="9" t="s">
        <v>465</v>
      </c>
      <c r="E114" s="132"/>
      <c r="F114" s="133"/>
      <c r="G114" s="21" t="e">
        <f>VLOOKUP(A114,'Produce - 50051'!$C$3:$L$409, 10, FALSE)</f>
        <v>#N/A</v>
      </c>
      <c r="H114" s="10"/>
    </row>
    <row r="115" spans="1:8" ht="15.5" x14ac:dyDescent="0.35">
      <c r="A115" s="145"/>
      <c r="B115" s="169"/>
      <c r="C115" s="13"/>
      <c r="D115" s="9" t="s">
        <v>465</v>
      </c>
      <c r="E115" s="132"/>
      <c r="F115" s="133"/>
      <c r="G115" s="21" t="e">
        <f>VLOOKUP(A115,'Produce - 50051'!$C$3:$L$409, 10, FALSE)</f>
        <v>#N/A</v>
      </c>
      <c r="H115" s="10"/>
    </row>
    <row r="116" spans="1:8" ht="15.5" x14ac:dyDescent="0.35">
      <c r="A116" s="145"/>
      <c r="B116" s="169"/>
      <c r="C116" s="13"/>
      <c r="D116" s="9" t="s">
        <v>465</v>
      </c>
      <c r="E116" s="132"/>
      <c r="F116" s="133"/>
      <c r="G116" s="21" t="e">
        <f>VLOOKUP(A116,'Produce - 50051'!$C$3:$L$409, 10, FALSE)</f>
        <v>#N/A</v>
      </c>
      <c r="H116" s="10"/>
    </row>
    <row r="117" spans="1:8" ht="15.5" x14ac:dyDescent="0.35">
      <c r="A117" s="145"/>
      <c r="B117" s="169"/>
      <c r="C117" s="13"/>
      <c r="D117" s="9" t="s">
        <v>465</v>
      </c>
      <c r="E117" s="132"/>
      <c r="F117" s="133"/>
      <c r="G117" s="21" t="e">
        <f>VLOOKUP(A117,'Produce - 50051'!$C$3:$L$409, 10, FALSE)</f>
        <v>#N/A</v>
      </c>
      <c r="H117" s="10"/>
    </row>
    <row r="118" spans="1:8" ht="15.5" x14ac:dyDescent="0.35">
      <c r="A118" s="138" t="s">
        <v>1281</v>
      </c>
      <c r="B118" s="139"/>
      <c r="C118" s="16"/>
      <c r="D118" s="15"/>
      <c r="E118" s="176" t="e">
        <f>H118/$H$124</f>
        <v>#DIV/0!</v>
      </c>
      <c r="F118" s="177"/>
      <c r="G118" s="27" t="s">
        <v>1276</v>
      </c>
      <c r="H118" s="22">
        <f>SUM(H119:H123)</f>
        <v>0</v>
      </c>
    </row>
    <row r="119" spans="1:8" ht="15.5" x14ac:dyDescent="0.35">
      <c r="A119" s="145"/>
      <c r="B119" s="169"/>
      <c r="C119" s="13"/>
      <c r="D119" s="9" t="s">
        <v>1279</v>
      </c>
      <c r="E119" s="132"/>
      <c r="F119" s="133"/>
      <c r="G119" s="21" t="e">
        <f>VLOOKUP(A119,'Bakery - 50041'!$C$2:$J$401, 8, FALSE)</f>
        <v>#N/A</v>
      </c>
      <c r="H119" s="10"/>
    </row>
    <row r="120" spans="1:8" ht="15.5" x14ac:dyDescent="0.35">
      <c r="A120" s="145"/>
      <c r="B120" s="169"/>
      <c r="C120" s="13"/>
      <c r="D120" s="9" t="s">
        <v>465</v>
      </c>
      <c r="E120" s="132"/>
      <c r="F120" s="133"/>
      <c r="G120" s="21" t="e">
        <f>VLOOKUP(A120,'Bakery - 50041'!$C$2:$J$401, 8, FALSE)</f>
        <v>#N/A</v>
      </c>
      <c r="H120" s="10"/>
    </row>
    <row r="121" spans="1:8" ht="15.5" x14ac:dyDescent="0.35">
      <c r="A121" s="138" t="s">
        <v>1282</v>
      </c>
      <c r="B121" s="139"/>
      <c r="C121" s="16"/>
      <c r="D121" s="15"/>
      <c r="E121" s="140" t="e">
        <f>H121/$H$124</f>
        <v>#DIV/0!</v>
      </c>
      <c r="F121" s="18"/>
      <c r="G121" s="27" t="s">
        <v>1276</v>
      </c>
      <c r="H121" s="22">
        <f>SUM(H122:H123)</f>
        <v>0</v>
      </c>
    </row>
    <row r="122" spans="1:8" ht="15.5" x14ac:dyDescent="0.35">
      <c r="A122" s="145"/>
      <c r="B122" s="169"/>
      <c r="C122" s="13"/>
      <c r="D122" s="9" t="s">
        <v>465</v>
      </c>
      <c r="E122" s="132"/>
      <c r="F122" s="133"/>
      <c r="G122" s="21" t="e">
        <f>VLOOKUP(A122,'Frozen - 50061'!$C$2:$J$401, 8, FALSE)</f>
        <v>#N/A</v>
      </c>
      <c r="H122" s="10"/>
    </row>
    <row r="123" spans="1:8" ht="15.5" x14ac:dyDescent="0.35">
      <c r="A123" s="145"/>
      <c r="B123" s="169"/>
      <c r="C123" s="36"/>
      <c r="D123" s="37" t="s">
        <v>465</v>
      </c>
      <c r="E123" s="170"/>
      <c r="F123" s="171"/>
      <c r="G123" s="21" t="e">
        <f>VLOOKUP(A123,'Frozen - 50061'!$C$2:$J$401, 8, FALSE)</f>
        <v>#N/A</v>
      </c>
      <c r="H123" s="10"/>
    </row>
    <row r="124" spans="1:8" ht="16" thickBot="1" x14ac:dyDescent="0.4">
      <c r="A124" s="30"/>
      <c r="B124" s="40"/>
      <c r="C124" s="31"/>
      <c r="D124" s="31"/>
      <c r="E124" s="31"/>
      <c r="F124" s="4" t="s">
        <v>1283</v>
      </c>
      <c r="G124" s="4"/>
      <c r="H124" s="35">
        <f>H121+H118+H112+H109+H105+H96</f>
        <v>0</v>
      </c>
    </row>
    <row r="125" spans="1:8" ht="16" thickBot="1" x14ac:dyDescent="0.4">
      <c r="A125" s="38"/>
      <c r="B125" s="41"/>
      <c r="C125" s="29"/>
      <c r="D125" s="29"/>
      <c r="E125" s="29"/>
      <c r="F125" s="4" t="s">
        <v>1284</v>
      </c>
      <c r="G125" s="4"/>
      <c r="H125" s="12"/>
    </row>
    <row r="126" spans="1:8" ht="16" thickBot="1" x14ac:dyDescent="0.4">
      <c r="A126" s="39"/>
      <c r="B126" s="42"/>
      <c r="C126" s="29"/>
      <c r="D126" s="29"/>
      <c r="E126" s="29"/>
      <c r="F126" s="4" t="s">
        <v>1285</v>
      </c>
      <c r="G126" s="4"/>
      <c r="H126" s="11" t="e">
        <f>H124/D93</f>
        <v>#DIV/0!</v>
      </c>
    </row>
    <row r="127" spans="1:8" ht="16" thickBot="1" x14ac:dyDescent="0.4">
      <c r="A127" s="39"/>
      <c r="B127" s="42"/>
      <c r="C127" s="29"/>
      <c r="D127" s="29"/>
      <c r="E127" s="29"/>
      <c r="F127" s="23" t="s">
        <v>1286</v>
      </c>
      <c r="H127" s="25" t="e">
        <f>H125-H126</f>
        <v>#DIV/0!</v>
      </c>
    </row>
    <row r="128" spans="1:8" ht="16" thickBot="1" x14ac:dyDescent="0.4">
      <c r="A128" s="39"/>
      <c r="B128" s="42"/>
      <c r="C128" s="29"/>
      <c r="D128" s="29"/>
      <c r="E128" s="29"/>
      <c r="F128" s="24" t="s">
        <v>1287</v>
      </c>
      <c r="H128" s="26" t="e">
        <f>H127/H125</f>
        <v>#DIV/0!</v>
      </c>
    </row>
  </sheetData>
  <mergeCells count="137">
    <mergeCell ref="A119:B119"/>
    <mergeCell ref="A120:B120"/>
    <mergeCell ref="A122:B122"/>
    <mergeCell ref="A123:B123"/>
    <mergeCell ref="E123:F123"/>
    <mergeCell ref="A113:B113"/>
    <mergeCell ref="A114:B114"/>
    <mergeCell ref="A115:B115"/>
    <mergeCell ref="A116:B116"/>
    <mergeCell ref="A117:B117"/>
    <mergeCell ref="E118:F118"/>
    <mergeCell ref="E109:F109"/>
    <mergeCell ref="A110:B110"/>
    <mergeCell ref="E110:F110"/>
    <mergeCell ref="A111:B111"/>
    <mergeCell ref="E111:F111"/>
    <mergeCell ref="E112:F112"/>
    <mergeCell ref="E105:F105"/>
    <mergeCell ref="A106:B106"/>
    <mergeCell ref="E106:F106"/>
    <mergeCell ref="A107:B107"/>
    <mergeCell ref="A108:B108"/>
    <mergeCell ref="E108:F108"/>
    <mergeCell ref="A100:B100"/>
    <mergeCell ref="E100:F100"/>
    <mergeCell ref="A101:B101"/>
    <mergeCell ref="A102:B102"/>
    <mergeCell ref="A103:B103"/>
    <mergeCell ref="A104:B104"/>
    <mergeCell ref="E96:F96"/>
    <mergeCell ref="A97:B97"/>
    <mergeCell ref="E97:F97"/>
    <mergeCell ref="A98:B98"/>
    <mergeCell ref="E98:F98"/>
    <mergeCell ref="A99:B99"/>
    <mergeCell ref="E99:F99"/>
    <mergeCell ref="A86:H89"/>
    <mergeCell ref="A90:C90"/>
    <mergeCell ref="D90:H90"/>
    <mergeCell ref="A94:B95"/>
    <mergeCell ref="C94:D94"/>
    <mergeCell ref="E94:H94"/>
    <mergeCell ref="A74:B74"/>
    <mergeCell ref="E75:F75"/>
    <mergeCell ref="A76:B76"/>
    <mergeCell ref="A77:B77"/>
    <mergeCell ref="A79:B79"/>
    <mergeCell ref="A80:B80"/>
    <mergeCell ref="E80:F80"/>
    <mergeCell ref="A69:B69"/>
    <mergeCell ref="E69:F69"/>
    <mergeCell ref="A70:B70"/>
    <mergeCell ref="A71:B71"/>
    <mergeCell ref="A72:B72"/>
    <mergeCell ref="A73:B73"/>
    <mergeCell ref="A66:B66"/>
    <mergeCell ref="E66:F66"/>
    <mergeCell ref="A67:B67"/>
    <mergeCell ref="E67:F67"/>
    <mergeCell ref="A68:B68"/>
    <mergeCell ref="E68:F68"/>
    <mergeCell ref="A62:B62"/>
    <mergeCell ref="E62:F62"/>
    <mergeCell ref="A63:B63"/>
    <mergeCell ref="E63:F63"/>
    <mergeCell ref="A64:B64"/>
    <mergeCell ref="A65:B65"/>
    <mergeCell ref="E65:F65"/>
    <mergeCell ref="A57:B57"/>
    <mergeCell ref="E57:F57"/>
    <mergeCell ref="A58:B58"/>
    <mergeCell ref="A59:B59"/>
    <mergeCell ref="A60:B60"/>
    <mergeCell ref="A61:B61"/>
    <mergeCell ref="A54:B54"/>
    <mergeCell ref="E54:F54"/>
    <mergeCell ref="A55:B55"/>
    <mergeCell ref="E55:F55"/>
    <mergeCell ref="A56:B56"/>
    <mergeCell ref="E56:F56"/>
    <mergeCell ref="E49:H49"/>
    <mergeCell ref="A51:B52"/>
    <mergeCell ref="C51:D51"/>
    <mergeCell ref="E51:H51"/>
    <mergeCell ref="E52:F52"/>
    <mergeCell ref="A53:B53"/>
    <mergeCell ref="E53:F53"/>
    <mergeCell ref="A33:B33"/>
    <mergeCell ref="A34:B34"/>
    <mergeCell ref="E34:F34"/>
    <mergeCell ref="A43:H46"/>
    <mergeCell ref="A47:C47"/>
    <mergeCell ref="D47:H47"/>
    <mergeCell ref="A26:B26"/>
    <mergeCell ref="A27:B27"/>
    <mergeCell ref="A28:B28"/>
    <mergeCell ref="E29:F29"/>
    <mergeCell ref="A30:B30"/>
    <mergeCell ref="A31:B31"/>
    <mergeCell ref="A22:B22"/>
    <mergeCell ref="E22:F22"/>
    <mergeCell ref="A23:B23"/>
    <mergeCell ref="E23:F23"/>
    <mergeCell ref="A24:B24"/>
    <mergeCell ref="A25:B25"/>
    <mergeCell ref="A18:B18"/>
    <mergeCell ref="A19:B19"/>
    <mergeCell ref="E19:F19"/>
    <mergeCell ref="A20:B20"/>
    <mergeCell ref="E20:F20"/>
    <mergeCell ref="A21:B21"/>
    <mergeCell ref="E21:F21"/>
    <mergeCell ref="A14:B14"/>
    <mergeCell ref="A15:B15"/>
    <mergeCell ref="A16:B16"/>
    <mergeCell ref="E16:F16"/>
    <mergeCell ref="A17:B17"/>
    <mergeCell ref="E17:F17"/>
    <mergeCell ref="A10:B10"/>
    <mergeCell ref="E10:F10"/>
    <mergeCell ref="A11:B11"/>
    <mergeCell ref="E11:F11"/>
    <mergeCell ref="A12:B12"/>
    <mergeCell ref="A13:B13"/>
    <mergeCell ref="A7:B7"/>
    <mergeCell ref="E7:F7"/>
    <mergeCell ref="A8:B8"/>
    <mergeCell ref="E8:F8"/>
    <mergeCell ref="A9:B9"/>
    <mergeCell ref="E9:F9"/>
    <mergeCell ref="A1:C1"/>
    <mergeCell ref="D1:H1"/>
    <mergeCell ref="E3:H3"/>
    <mergeCell ref="A5:B6"/>
    <mergeCell ref="C5:D5"/>
    <mergeCell ref="E5:H5"/>
    <mergeCell ref="E6:F6"/>
  </mergeCells>
  <hyperlinks>
    <hyperlink ref="E3" r:id="rId1" xr:uid="{00000000-0004-0000-0100-000000000000}"/>
    <hyperlink ref="E49" r:id="rId2" xr:uid="{00000000-0004-0000-0100-000001000000}"/>
    <hyperlink ref="E92" r:id="rId3" xr:uid="{00000000-0004-0000-0100-000002000000}"/>
    <hyperlink ref="D1" r:id="rId4" xr:uid="{00000000-0004-0000-0100-000003000000}"/>
    <hyperlink ref="D47" r:id="rId5" xr:uid="{00000000-0004-0000-0100-000004000000}"/>
    <hyperlink ref="D90" r:id="rId6" xr:uid="{00000000-0004-0000-0100-000005000000}"/>
  </hyperlinks>
  <pageMargins left="0.7" right="0.7" top="0.75" bottom="0.75" header="0.3" footer="0.3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0000000}">
          <x14:formula1>
            <xm:f>'Meat - 50021'!$C$2:$C$97</xm:f>
          </x14:formula1>
          <xm:sqref>A18:B19</xm:sqref>
        </x14:dataValidation>
        <x14:dataValidation type="list" allowBlank="1" showInputMessage="1" showErrorMessage="1" xr:uid="{00000000-0002-0000-0100-000001000000}">
          <x14:formula1>
            <xm:f>'Bakery - 50041'!$C$2:$C$401</xm:f>
          </x14:formula1>
          <xm:sqref>A30:B31 A119:B120 A76:B77</xm:sqref>
        </x14:dataValidation>
        <x14:dataValidation type="list" allowBlank="1" showInputMessage="1" showErrorMessage="1" errorTitle="Item" xr:uid="{00000000-0002-0000-0100-000002000000}">
          <x14:formula1>
            <xm:f>'Storeroom - 50011'!$C$2:$C$315</xm:f>
          </x14:formula1>
          <xm:sqref>A8:B15</xm:sqref>
        </x14:dataValidation>
        <x14:dataValidation type="list" allowBlank="1" showInputMessage="1" showErrorMessage="1" xr:uid="{00000000-0002-0000-0100-000003000000}">
          <x14:formula1>
            <xm:f>'Meat - 50021'!$C$2:$C$111</xm:f>
          </x14:formula1>
          <xm:sqref>A17:B17</xm:sqref>
        </x14:dataValidation>
        <x14:dataValidation type="list" allowBlank="1" showInputMessage="1" showErrorMessage="1" xr:uid="{00000000-0002-0000-0100-000004000000}">
          <x14:formula1>
            <xm:f>'Dairy - 50031'!$C$2:$C$101</xm:f>
          </x14:formula1>
          <xm:sqref>A21:B22</xm:sqref>
        </x14:dataValidation>
        <x14:dataValidation type="list" allowBlank="1" showInputMessage="1" showErrorMessage="1" xr:uid="{00000000-0002-0000-0100-000005000000}">
          <x14:formula1>
            <xm:f>'Frozen - 50061'!$C$2:$C$401</xm:f>
          </x14:formula1>
          <xm:sqref>A33:B34 A122:B123 A79:B80</xm:sqref>
        </x14:dataValidation>
        <x14:dataValidation type="list" allowBlank="1" showInputMessage="1" showErrorMessage="1" errorTitle="Item" xr:uid="{00000000-0002-0000-0100-000006000000}">
          <x14:formula1>
            <xm:f>'Storeroom - 50011'!$C$2:$C$406</xm:f>
          </x14:formula1>
          <xm:sqref>A54:B61 A97:B104</xm:sqref>
        </x14:dataValidation>
        <x14:dataValidation type="list" allowBlank="1" showInputMessage="1" showErrorMessage="1" xr:uid="{00000000-0002-0000-0100-000007000000}">
          <x14:formula1>
            <xm:f>'Meat - 50021'!$C$2:$C$401</xm:f>
          </x14:formula1>
          <xm:sqref>A63:B65 A106:B108</xm:sqref>
        </x14:dataValidation>
        <x14:dataValidation type="list" allowBlank="1" showInputMessage="1" showErrorMessage="1" xr:uid="{00000000-0002-0000-0100-000008000000}">
          <x14:formula1>
            <xm:f>'Dairy - 50031'!$C$2:$C$401</xm:f>
          </x14:formula1>
          <xm:sqref>A67:B68 A110:B111</xm:sqref>
        </x14:dataValidation>
        <x14:dataValidation type="list" allowBlank="1" showInputMessage="1" showErrorMessage="1" xr:uid="{00000000-0002-0000-0100-000009000000}">
          <x14:formula1>
            <xm:f>'Produce - 50051'!$C$3:$C$409</xm:f>
          </x14:formula1>
          <xm:sqref>A24:B28 A70:B74 A113:B117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J128"/>
  <sheetViews>
    <sheetView topLeftCell="A140" workbookViewId="0">
      <selection activeCell="G122" sqref="G122:G123"/>
    </sheetView>
  </sheetViews>
  <sheetFormatPr defaultColWidth="8.7265625" defaultRowHeight="14.5" x14ac:dyDescent="0.35"/>
  <cols>
    <col min="1" max="1" width="18.1796875" style="54" customWidth="1"/>
    <col min="2" max="2" width="16.453125" style="54" customWidth="1"/>
    <col min="3" max="3" width="13.453125" style="54" customWidth="1"/>
    <col min="4" max="4" width="12.453125" style="54" customWidth="1"/>
    <col min="5" max="5" width="6" style="54" customWidth="1"/>
    <col min="6" max="6" width="1.26953125" style="54" customWidth="1"/>
    <col min="7" max="7" width="8.7265625" style="54"/>
    <col min="8" max="8" width="12" style="54" customWidth="1"/>
    <col min="9" max="9" width="8.7265625" style="54"/>
    <col min="10" max="10" width="13.26953125" style="54" customWidth="1"/>
    <col min="11" max="16384" width="8.7265625" style="54"/>
  </cols>
  <sheetData>
    <row r="1" spans="1:10" ht="25.5" customHeight="1" thickBot="1" x14ac:dyDescent="0.4">
      <c r="A1" s="149" t="s">
        <v>1258</v>
      </c>
      <c r="B1" s="149"/>
      <c r="C1" s="149"/>
      <c r="D1" s="150" t="s">
        <v>1259</v>
      </c>
      <c r="E1" s="150"/>
      <c r="F1" s="150"/>
      <c r="G1" s="150"/>
      <c r="H1" s="150"/>
    </row>
    <row r="2" spans="1:10" ht="15.5" x14ac:dyDescent="0.35">
      <c r="A2" s="4" t="s">
        <v>1260</v>
      </c>
      <c r="B2" s="5"/>
      <c r="C2" s="3"/>
      <c r="D2" s="3"/>
      <c r="E2" s="93" t="s">
        <v>1261</v>
      </c>
      <c r="F2" s="94"/>
      <c r="G2" s="94"/>
      <c r="H2" s="95"/>
    </row>
    <row r="3" spans="1:10" ht="16" thickBot="1" x14ac:dyDescent="0.4">
      <c r="A3" s="6" t="s">
        <v>1262</v>
      </c>
      <c r="B3" s="5"/>
      <c r="C3" s="4" t="s">
        <v>1263</v>
      </c>
      <c r="D3" s="7"/>
      <c r="E3" s="151" t="s">
        <v>1264</v>
      </c>
      <c r="F3" s="152"/>
      <c r="G3" s="152"/>
      <c r="H3" s="153"/>
      <c r="I3" s="3"/>
    </row>
    <row r="4" spans="1:10" ht="15.5" x14ac:dyDescent="0.35">
      <c r="A4" s="4" t="s">
        <v>1265</v>
      </c>
      <c r="B4" s="34"/>
      <c r="C4" s="4" t="s">
        <v>1266</v>
      </c>
      <c r="D4" s="7"/>
      <c r="E4" s="5" t="s">
        <v>1267</v>
      </c>
      <c r="H4" s="3"/>
      <c r="I4" s="3"/>
      <c r="J4" s="3"/>
    </row>
    <row r="5" spans="1:10" ht="15.5" x14ac:dyDescent="0.35">
      <c r="A5" s="154" t="s">
        <v>1268</v>
      </c>
      <c r="B5" s="155"/>
      <c r="C5" s="158" t="s">
        <v>1269</v>
      </c>
      <c r="D5" s="159"/>
      <c r="E5" s="160" t="s">
        <v>1270</v>
      </c>
      <c r="F5" s="161"/>
      <c r="G5" s="161"/>
      <c r="H5" s="162"/>
      <c r="I5" s="3"/>
      <c r="J5" s="3"/>
    </row>
    <row r="6" spans="1:10" ht="15.5" x14ac:dyDescent="0.35">
      <c r="A6" s="156"/>
      <c r="B6" s="157"/>
      <c r="C6" s="8" t="s">
        <v>1271</v>
      </c>
      <c r="D6" s="8" t="s">
        <v>1272</v>
      </c>
      <c r="E6" s="163"/>
      <c r="F6" s="164"/>
      <c r="G6" s="90" t="s">
        <v>1273</v>
      </c>
      <c r="H6" s="91" t="s">
        <v>1274</v>
      </c>
      <c r="I6" s="32"/>
      <c r="J6" s="32"/>
    </row>
    <row r="7" spans="1:10" ht="15.5" x14ac:dyDescent="0.35">
      <c r="A7" s="141" t="s">
        <v>1275</v>
      </c>
      <c r="B7" s="142"/>
      <c r="C7" s="14"/>
      <c r="D7" s="15"/>
      <c r="E7" s="143" t="e">
        <f>(H7+H96+H53)/H35</f>
        <v>#N/A</v>
      </c>
      <c r="F7" s="144"/>
      <c r="G7" s="17" t="s">
        <v>1276</v>
      </c>
      <c r="H7" s="22" t="e">
        <f>SUM(H8:H15)</f>
        <v>#N/A</v>
      </c>
      <c r="I7" s="33"/>
      <c r="J7" s="33"/>
    </row>
    <row r="8" spans="1:10" ht="15.5" x14ac:dyDescent="0.35">
      <c r="A8" s="145"/>
      <c r="B8" s="146"/>
      <c r="C8" s="19"/>
      <c r="D8" s="9" t="s">
        <v>465</v>
      </c>
      <c r="E8" s="147"/>
      <c r="F8" s="148"/>
      <c r="G8" s="21" t="e">
        <f>VLOOKUP(A8,'Storeroom - 50011'!$C$2:$J$406, 8, FALSE)</f>
        <v>#N/A</v>
      </c>
      <c r="H8" s="10" t="e">
        <f>C8*G8</f>
        <v>#N/A</v>
      </c>
      <c r="I8" s="33"/>
      <c r="J8" s="33"/>
    </row>
    <row r="9" spans="1:10" ht="15.5" x14ac:dyDescent="0.35">
      <c r="A9" s="145"/>
      <c r="B9" s="146"/>
      <c r="C9" s="19"/>
      <c r="D9" s="9" t="s">
        <v>465</v>
      </c>
      <c r="E9" s="147"/>
      <c r="F9" s="148"/>
      <c r="G9" s="21" t="e">
        <f>VLOOKUP(A9,'Storeroom - 50011'!$C$2:$J$406, 8, FALSE)</f>
        <v>#N/A</v>
      </c>
      <c r="H9" s="10" t="e">
        <f t="shared" ref="H9:H25" si="0">C9*G9</f>
        <v>#N/A</v>
      </c>
      <c r="I9" s="33"/>
      <c r="J9" s="33"/>
    </row>
    <row r="10" spans="1:10" ht="15.5" x14ac:dyDescent="0.35">
      <c r="A10" s="145"/>
      <c r="B10" s="146"/>
      <c r="C10" s="19"/>
      <c r="D10" s="9" t="s">
        <v>465</v>
      </c>
      <c r="E10" s="147"/>
      <c r="F10" s="148"/>
      <c r="G10" s="21" t="e">
        <f>VLOOKUP(A10,'Storeroom - 50011'!$C$2:$J$406, 8, FALSE)</f>
        <v>#N/A</v>
      </c>
      <c r="H10" s="10" t="e">
        <f t="shared" si="0"/>
        <v>#N/A</v>
      </c>
      <c r="I10" s="33"/>
      <c r="J10" s="33"/>
    </row>
    <row r="11" spans="1:10" ht="15.5" x14ac:dyDescent="0.35">
      <c r="A11" s="145"/>
      <c r="B11" s="146"/>
      <c r="C11" s="19"/>
      <c r="D11" s="9" t="s">
        <v>465</v>
      </c>
      <c r="E11" s="147"/>
      <c r="F11" s="148"/>
      <c r="G11" s="21" t="e">
        <f>VLOOKUP(A11,'Storeroom - 50011'!$C$2:$J$406, 8, FALSE)</f>
        <v>#N/A</v>
      </c>
      <c r="H11" s="10" t="e">
        <f t="shared" si="0"/>
        <v>#N/A</v>
      </c>
      <c r="I11" s="33"/>
      <c r="J11" s="33"/>
    </row>
    <row r="12" spans="1:10" ht="15.5" x14ac:dyDescent="0.35">
      <c r="A12" s="145"/>
      <c r="B12" s="146"/>
      <c r="C12" s="19"/>
      <c r="D12" s="9" t="s">
        <v>465</v>
      </c>
      <c r="E12" s="132"/>
      <c r="F12" s="133"/>
      <c r="G12" s="21" t="e">
        <f>VLOOKUP(A12,'Storeroom - 50011'!$C$2:$J$406, 8, FALSE)</f>
        <v>#N/A</v>
      </c>
      <c r="H12" s="10" t="e">
        <f t="shared" si="0"/>
        <v>#N/A</v>
      </c>
      <c r="I12" s="33"/>
      <c r="J12" s="33"/>
    </row>
    <row r="13" spans="1:10" ht="15.5" x14ac:dyDescent="0.35">
      <c r="A13" s="145"/>
      <c r="B13" s="146"/>
      <c r="C13" s="19"/>
      <c r="D13" s="9" t="s">
        <v>465</v>
      </c>
      <c r="E13" s="132"/>
      <c r="F13" s="133"/>
      <c r="G13" s="21" t="e">
        <f>VLOOKUP(A13,'Storeroom - 50011'!$C$2:$J$406, 8, FALSE)</f>
        <v>#N/A</v>
      </c>
      <c r="H13" s="10" t="e">
        <f t="shared" si="0"/>
        <v>#N/A</v>
      </c>
      <c r="I13" s="33"/>
      <c r="J13" s="33"/>
    </row>
    <row r="14" spans="1:10" ht="15.5" x14ac:dyDescent="0.35">
      <c r="A14" s="145"/>
      <c r="B14" s="146"/>
      <c r="C14" s="19"/>
      <c r="D14" s="9" t="s">
        <v>465</v>
      </c>
      <c r="E14" s="132"/>
      <c r="F14" s="133"/>
      <c r="G14" s="21" t="e">
        <f>VLOOKUP(A14,'Storeroom - 50011'!$C$2:$J$406, 8, FALSE)</f>
        <v>#N/A</v>
      </c>
      <c r="H14" s="10" t="e">
        <f t="shared" si="0"/>
        <v>#N/A</v>
      </c>
      <c r="I14" s="33"/>
      <c r="J14" s="33"/>
    </row>
    <row r="15" spans="1:10" ht="15.5" x14ac:dyDescent="0.35">
      <c r="A15" s="145"/>
      <c r="B15" s="146"/>
      <c r="C15" s="19"/>
      <c r="D15" s="9" t="s">
        <v>465</v>
      </c>
      <c r="E15" s="132"/>
      <c r="F15" s="133"/>
      <c r="G15" s="21" t="e">
        <f>VLOOKUP(A15,'Storeroom - 50011'!$C$2:$J$406, 8, FALSE)</f>
        <v>#N/A</v>
      </c>
      <c r="H15" s="10"/>
      <c r="I15" s="33"/>
      <c r="J15" s="33"/>
    </row>
    <row r="16" spans="1:10" ht="15.5" x14ac:dyDescent="0.35">
      <c r="A16" s="165" t="s">
        <v>1277</v>
      </c>
      <c r="B16" s="166"/>
      <c r="C16" s="16"/>
      <c r="D16" s="15"/>
      <c r="E16" s="167" t="e">
        <f>(H16+H62+H105)/H35</f>
        <v>#N/A</v>
      </c>
      <c r="F16" s="168"/>
      <c r="G16" s="27" t="s">
        <v>1276</v>
      </c>
      <c r="H16" s="22">
        <f>SUM(H17:H19)</f>
        <v>0</v>
      </c>
      <c r="I16" s="33"/>
      <c r="J16" s="33"/>
    </row>
    <row r="17" spans="1:10" ht="15.5" x14ac:dyDescent="0.35">
      <c r="A17" s="145"/>
      <c r="B17" s="146"/>
      <c r="C17" s="13"/>
      <c r="D17" s="9" t="s">
        <v>465</v>
      </c>
      <c r="E17" s="147"/>
      <c r="F17" s="148"/>
      <c r="G17" s="21" t="e">
        <f>VLOOKUP(A17,'Meat - 50021'!$C$2:$L$401, 10, FALSE)</f>
        <v>#N/A</v>
      </c>
      <c r="H17" s="10"/>
      <c r="I17" s="33"/>
      <c r="J17" s="33"/>
    </row>
    <row r="18" spans="1:10" ht="15.5" x14ac:dyDescent="0.35">
      <c r="A18" s="145"/>
      <c r="B18" s="146"/>
      <c r="C18" s="13"/>
      <c r="D18" s="9" t="s">
        <v>465</v>
      </c>
      <c r="E18" s="132"/>
      <c r="F18" s="133"/>
      <c r="G18" s="21" t="e">
        <f>VLOOKUP(A18,'Meat - 50021'!$C$2:$L$401, 10, FALSE)</f>
        <v>#N/A</v>
      </c>
      <c r="H18" s="10"/>
      <c r="I18" s="33"/>
      <c r="J18" s="33"/>
    </row>
    <row r="19" spans="1:10" ht="15.5" x14ac:dyDescent="0.35">
      <c r="A19" s="145"/>
      <c r="B19" s="146"/>
      <c r="C19" s="13"/>
      <c r="D19" s="9" t="s">
        <v>465</v>
      </c>
      <c r="E19" s="147"/>
      <c r="F19" s="148"/>
      <c r="G19" s="21" t="e">
        <f>VLOOKUP(A19,'Meat - 50021'!$C$2:$L$401, 10, FALSE)</f>
        <v>#N/A</v>
      </c>
      <c r="H19" s="10"/>
      <c r="I19" s="33"/>
      <c r="J19" s="33"/>
    </row>
    <row r="20" spans="1:10" ht="15.5" x14ac:dyDescent="0.35">
      <c r="A20" s="165" t="s">
        <v>1278</v>
      </c>
      <c r="B20" s="166"/>
      <c r="C20" s="16"/>
      <c r="D20" s="15"/>
      <c r="E20" s="167" t="e">
        <f>(H20+H66+H109)/H35</f>
        <v>#N/A</v>
      </c>
      <c r="F20" s="168"/>
      <c r="G20" s="27" t="s">
        <v>1276</v>
      </c>
      <c r="H20" s="22" t="e">
        <f>SUM(H21:H22)</f>
        <v>#N/A</v>
      </c>
      <c r="I20" s="33"/>
      <c r="J20" s="33"/>
    </row>
    <row r="21" spans="1:10" ht="15.5" x14ac:dyDescent="0.35">
      <c r="A21" s="145"/>
      <c r="B21" s="146"/>
      <c r="C21" s="13"/>
      <c r="D21" s="9" t="s">
        <v>465</v>
      </c>
      <c r="E21" s="147"/>
      <c r="F21" s="148"/>
      <c r="G21" s="21" t="e">
        <f>VLOOKUP(A21,'Dairy - 50031'!$C$2:$J$401,8, FALSE)</f>
        <v>#N/A</v>
      </c>
      <c r="H21" s="10" t="e">
        <f>G21*C21</f>
        <v>#N/A</v>
      </c>
      <c r="I21" s="33"/>
      <c r="J21" s="33"/>
    </row>
    <row r="22" spans="1:10" ht="15.5" x14ac:dyDescent="0.35">
      <c r="A22" s="145"/>
      <c r="B22" s="146"/>
      <c r="C22" s="13"/>
      <c r="D22" s="9" t="s">
        <v>1279</v>
      </c>
      <c r="E22" s="147"/>
      <c r="F22" s="148"/>
      <c r="G22" s="21" t="e">
        <f>VLOOKUP(A22,'Dairy - 50031'!$C$2:$J$401,8, FALSE)</f>
        <v>#N/A</v>
      </c>
      <c r="H22" s="10" t="e">
        <f>G22*C22</f>
        <v>#N/A</v>
      </c>
      <c r="I22" s="33"/>
      <c r="J22" s="33"/>
    </row>
    <row r="23" spans="1:10" ht="15.5" x14ac:dyDescent="0.35">
      <c r="A23" s="165" t="s">
        <v>1280</v>
      </c>
      <c r="B23" s="166"/>
      <c r="C23" s="16"/>
      <c r="D23" s="15"/>
      <c r="E23" s="167" t="e">
        <f>(H23+H69+H112)/H35</f>
        <v>#N/A</v>
      </c>
      <c r="F23" s="168"/>
      <c r="G23" s="27" t="s">
        <v>1276</v>
      </c>
      <c r="H23" s="22" t="e">
        <f>SUM(H24:H28)</f>
        <v>#N/A</v>
      </c>
      <c r="I23" s="33"/>
      <c r="J23" s="33"/>
    </row>
    <row r="24" spans="1:10" ht="15.5" x14ac:dyDescent="0.35">
      <c r="A24" s="145"/>
      <c r="B24" s="169"/>
      <c r="C24" s="13"/>
      <c r="D24" s="9" t="s">
        <v>1279</v>
      </c>
      <c r="E24" s="132"/>
      <c r="F24" s="133"/>
      <c r="G24" s="21" t="e">
        <f>VLOOKUP(A24,'Produce - 50051'!$C$3:$L$409, 10, FALSE)</f>
        <v>#N/A</v>
      </c>
      <c r="H24" s="10" t="e">
        <f t="shared" si="0"/>
        <v>#N/A</v>
      </c>
      <c r="I24" s="33"/>
      <c r="J24" s="33"/>
    </row>
    <row r="25" spans="1:10" ht="15.5" x14ac:dyDescent="0.35">
      <c r="A25" s="145"/>
      <c r="B25" s="169"/>
      <c r="C25" s="13"/>
      <c r="D25" s="9" t="s">
        <v>1279</v>
      </c>
      <c r="E25" s="132"/>
      <c r="F25" s="133"/>
      <c r="G25" s="21" t="e">
        <f>VLOOKUP(A25,'Produce - 50051'!$C$3:$L$409, 10, FALSE)</f>
        <v>#N/A</v>
      </c>
      <c r="H25" s="10" t="e">
        <f t="shared" si="0"/>
        <v>#N/A</v>
      </c>
      <c r="I25" s="33"/>
      <c r="J25" s="33"/>
    </row>
    <row r="26" spans="1:10" ht="15.5" x14ac:dyDescent="0.35">
      <c r="A26" s="145"/>
      <c r="B26" s="169"/>
      <c r="C26" s="13"/>
      <c r="D26" s="9" t="s">
        <v>465</v>
      </c>
      <c r="E26" s="132"/>
      <c r="F26" s="133"/>
      <c r="G26" s="21" t="e">
        <f>VLOOKUP(A26,'Produce - 50051'!$C$3:$L$409, 10, FALSE)</f>
        <v>#N/A</v>
      </c>
      <c r="H26" s="10"/>
      <c r="I26" s="33"/>
      <c r="J26" s="33"/>
    </row>
    <row r="27" spans="1:10" ht="15.5" x14ac:dyDescent="0.35">
      <c r="A27" s="145"/>
      <c r="B27" s="169"/>
      <c r="C27" s="13"/>
      <c r="D27" s="9" t="s">
        <v>465</v>
      </c>
      <c r="E27" s="132"/>
      <c r="F27" s="133"/>
      <c r="G27" s="21" t="e">
        <f>VLOOKUP(A27,'Produce - 50051'!$C$3:$L$409, 10, FALSE)</f>
        <v>#N/A</v>
      </c>
      <c r="H27" s="10"/>
      <c r="I27" s="33"/>
      <c r="J27" s="33"/>
    </row>
    <row r="28" spans="1:10" ht="15.5" x14ac:dyDescent="0.35">
      <c r="A28" s="145"/>
      <c r="B28" s="169"/>
      <c r="C28" s="13"/>
      <c r="D28" s="9" t="s">
        <v>465</v>
      </c>
      <c r="E28" s="132"/>
      <c r="F28" s="133"/>
      <c r="G28" s="21" t="e">
        <f>VLOOKUP(A28,'Produce - 50051'!$C$3:$L$409, 10, FALSE)</f>
        <v>#N/A</v>
      </c>
      <c r="H28" s="10"/>
      <c r="I28" s="33"/>
      <c r="J28" s="33"/>
    </row>
    <row r="29" spans="1:10" ht="15.5" x14ac:dyDescent="0.35">
      <c r="A29" s="138" t="s">
        <v>1281</v>
      </c>
      <c r="B29" s="139"/>
      <c r="C29" s="16"/>
      <c r="D29" s="15"/>
      <c r="E29" s="176" t="e">
        <f>(H29+H75+H118)/H35</f>
        <v>#N/A</v>
      </c>
      <c r="F29" s="177"/>
      <c r="G29" s="27" t="s">
        <v>1276</v>
      </c>
      <c r="H29" s="22">
        <f>SUM(H30:H34)</f>
        <v>0</v>
      </c>
      <c r="I29" s="33"/>
      <c r="J29" s="33"/>
    </row>
    <row r="30" spans="1:10" ht="15.5" x14ac:dyDescent="0.35">
      <c r="A30" s="145"/>
      <c r="B30" s="169"/>
      <c r="C30" s="13"/>
      <c r="D30" s="9" t="s">
        <v>1279</v>
      </c>
      <c r="E30" s="132"/>
      <c r="F30" s="133"/>
      <c r="G30" s="21" t="e">
        <f>VLOOKUP(A30,'Bakery - 50041'!$C$2:$J$401, 8, FALSE)</f>
        <v>#N/A</v>
      </c>
      <c r="H30" s="10"/>
      <c r="I30" s="33"/>
      <c r="J30" s="33"/>
    </row>
    <row r="31" spans="1:10" ht="15.5" x14ac:dyDescent="0.35">
      <c r="A31" s="145"/>
      <c r="B31" s="169"/>
      <c r="C31" s="13"/>
      <c r="D31" s="9" t="s">
        <v>465</v>
      </c>
      <c r="E31" s="132"/>
      <c r="F31" s="133"/>
      <c r="G31" s="21" t="e">
        <f>VLOOKUP(A31,'Bakery - 50041'!$C$2:$J$401, 8, FALSE)</f>
        <v>#N/A</v>
      </c>
      <c r="H31" s="10"/>
      <c r="I31" s="33"/>
      <c r="J31" s="33"/>
    </row>
    <row r="32" spans="1:10" ht="15.5" x14ac:dyDescent="0.35">
      <c r="A32" s="138" t="s">
        <v>1282</v>
      </c>
      <c r="B32" s="139"/>
      <c r="C32" s="16"/>
      <c r="D32" s="15"/>
      <c r="E32" s="140" t="e">
        <f>(H32+H78+H121)/H35</f>
        <v>#N/A</v>
      </c>
      <c r="F32" s="18"/>
      <c r="G32" s="27" t="s">
        <v>1276</v>
      </c>
      <c r="H32" s="22">
        <f>SUM(H33:H34)</f>
        <v>0</v>
      </c>
      <c r="I32" s="33"/>
      <c r="J32" s="33"/>
    </row>
    <row r="33" spans="1:10" ht="15.5" x14ac:dyDescent="0.35">
      <c r="A33" s="145"/>
      <c r="B33" s="169"/>
      <c r="C33" s="13"/>
      <c r="D33" s="9" t="s">
        <v>465</v>
      </c>
      <c r="E33" s="132"/>
      <c r="F33" s="133"/>
      <c r="G33" s="21" t="e">
        <f>VLOOKUP(A33,'Frozen - 50061'!$C$2:$J$401, 8, FALSE)</f>
        <v>#N/A</v>
      </c>
      <c r="H33" s="10"/>
      <c r="I33" s="33"/>
      <c r="J33" s="33"/>
    </row>
    <row r="34" spans="1:10" ht="15.5" x14ac:dyDescent="0.35">
      <c r="A34" s="145"/>
      <c r="B34" s="169"/>
      <c r="C34" s="36"/>
      <c r="D34" s="37" t="s">
        <v>465</v>
      </c>
      <c r="E34" s="170"/>
      <c r="F34" s="171"/>
      <c r="G34" s="21" t="e">
        <f>VLOOKUP(A34,'Frozen - 50061'!$C$2:$J$401, 8, FALSE)</f>
        <v>#N/A</v>
      </c>
      <c r="H34" s="10"/>
      <c r="I34" s="33"/>
      <c r="J34" s="33"/>
    </row>
    <row r="35" spans="1:10" ht="16" thickBot="1" x14ac:dyDescent="0.4">
      <c r="A35" s="30" t="str">
        <f>A7</f>
        <v>Storeroom PL ()</v>
      </c>
      <c r="B35" s="40" t="e">
        <f>E7</f>
        <v>#N/A</v>
      </c>
      <c r="C35" s="31"/>
      <c r="D35" s="31"/>
      <c r="E35" s="31"/>
      <c r="F35" s="4" t="s">
        <v>1283</v>
      </c>
      <c r="G35" s="4"/>
      <c r="H35" s="35" t="e">
        <f>H32+H29+H23+H20+H16+H7+H81+H124</f>
        <v>#N/A</v>
      </c>
    </row>
    <row r="36" spans="1:10" ht="16" thickBot="1" x14ac:dyDescent="0.4">
      <c r="A36" s="38" t="str">
        <f>A16</f>
        <v>Meat PL ()</v>
      </c>
      <c r="B36" s="41" t="e">
        <f>E16</f>
        <v>#N/A</v>
      </c>
      <c r="C36" s="29"/>
      <c r="D36" s="29"/>
      <c r="E36" s="29"/>
      <c r="F36" s="4" t="s">
        <v>1284</v>
      </c>
      <c r="G36" s="4"/>
      <c r="H36" s="12"/>
    </row>
    <row r="37" spans="1:10" ht="16" thickBot="1" x14ac:dyDescent="0.4">
      <c r="A37" s="39" t="str">
        <f>A20</f>
        <v>Dairy PL ()</v>
      </c>
      <c r="B37" s="42" t="e">
        <f>E20</f>
        <v>#N/A</v>
      </c>
      <c r="C37" s="29"/>
      <c r="D37" s="29"/>
      <c r="E37" s="29"/>
      <c r="F37" s="4" t="s">
        <v>1285</v>
      </c>
      <c r="G37" s="4"/>
      <c r="H37" s="11" t="e">
        <f>H35/D3</f>
        <v>#N/A</v>
      </c>
    </row>
    <row r="38" spans="1:10" ht="16" thickBot="1" x14ac:dyDescent="0.4">
      <c r="A38" s="39" t="str">
        <f>A23</f>
        <v>Produce PL ()</v>
      </c>
      <c r="B38" s="42" t="e">
        <f>E23</f>
        <v>#N/A</v>
      </c>
      <c r="C38" s="29"/>
      <c r="D38" s="29"/>
      <c r="E38" s="29"/>
      <c r="F38" s="23" t="s">
        <v>1286</v>
      </c>
      <c r="H38" s="25" t="e">
        <f>H36-H37</f>
        <v>#N/A</v>
      </c>
    </row>
    <row r="39" spans="1:10" ht="16" thickBot="1" x14ac:dyDescent="0.4">
      <c r="A39" s="39" t="str">
        <f>A29</f>
        <v>Bakery PL ()</v>
      </c>
      <c r="B39" s="42" t="e">
        <f>E29</f>
        <v>#N/A</v>
      </c>
      <c r="C39" s="29"/>
      <c r="D39" s="29"/>
      <c r="E39" s="29"/>
      <c r="F39" s="24" t="s">
        <v>1287</v>
      </c>
      <c r="H39" s="26" t="e">
        <f>H38/H36</f>
        <v>#N/A</v>
      </c>
    </row>
    <row r="40" spans="1:10" ht="16" thickBot="1" x14ac:dyDescent="0.4">
      <c r="A40" s="39" t="str">
        <f>A32</f>
        <v>Frozen PL ()</v>
      </c>
      <c r="B40" s="42" t="e">
        <f>E32</f>
        <v>#N/A</v>
      </c>
      <c r="C40" s="29"/>
      <c r="D40" s="29"/>
      <c r="E40" s="29"/>
      <c r="F40" s="24" t="s">
        <v>1288</v>
      </c>
      <c r="H40" s="26" t="e">
        <f>(H38/H37)</f>
        <v>#N/A</v>
      </c>
    </row>
    <row r="41" spans="1:10" ht="18.5" x14ac:dyDescent="0.35">
      <c r="A41" s="87" t="s">
        <v>1276</v>
      </c>
      <c r="B41" s="88" t="e">
        <f>SUM(B35:B40)</f>
        <v>#N/A</v>
      </c>
      <c r="C41" s="29"/>
      <c r="D41" s="29"/>
      <c r="E41" s="29"/>
      <c r="F41" s="29"/>
      <c r="G41" s="29"/>
      <c r="J41" s="20"/>
    </row>
    <row r="42" spans="1:10" x14ac:dyDescent="0.35">
      <c r="A42" s="29"/>
      <c r="B42" s="29"/>
      <c r="C42" s="29"/>
      <c r="D42" s="29"/>
      <c r="E42" s="29"/>
      <c r="F42" s="29"/>
      <c r="G42" s="29"/>
    </row>
    <row r="43" spans="1:10" x14ac:dyDescent="0.35">
      <c r="A43" s="172" t="s">
        <v>1289</v>
      </c>
      <c r="B43" s="172"/>
      <c r="C43" s="172"/>
      <c r="D43" s="172"/>
      <c r="E43" s="172"/>
      <c r="F43" s="172"/>
      <c r="G43" s="172"/>
      <c r="H43" s="172"/>
    </row>
    <row r="44" spans="1:10" x14ac:dyDescent="0.35">
      <c r="A44" s="172"/>
      <c r="B44" s="172"/>
      <c r="C44" s="172"/>
      <c r="D44" s="172"/>
      <c r="E44" s="172"/>
      <c r="F44" s="172"/>
      <c r="G44" s="172"/>
      <c r="H44" s="172"/>
    </row>
    <row r="45" spans="1:10" x14ac:dyDescent="0.35">
      <c r="A45" s="172"/>
      <c r="B45" s="172"/>
      <c r="C45" s="172"/>
      <c r="D45" s="172"/>
      <c r="E45" s="172"/>
      <c r="F45" s="172"/>
      <c r="G45" s="172"/>
      <c r="H45" s="172"/>
    </row>
    <row r="46" spans="1:10" ht="15" thickBot="1" x14ac:dyDescent="0.4">
      <c r="A46" s="173"/>
      <c r="B46" s="173"/>
      <c r="C46" s="173"/>
      <c r="D46" s="173"/>
      <c r="E46" s="173"/>
      <c r="F46" s="173"/>
      <c r="G46" s="173"/>
      <c r="H46" s="173"/>
    </row>
    <row r="47" spans="1:10" ht="26.5" thickBot="1" x14ac:dyDescent="0.4">
      <c r="A47" s="174" t="s">
        <v>1258</v>
      </c>
      <c r="B47" s="174"/>
      <c r="C47" s="174"/>
      <c r="D47" s="175" t="s">
        <v>1259</v>
      </c>
      <c r="E47" s="175"/>
      <c r="F47" s="175"/>
      <c r="G47" s="175"/>
      <c r="H47" s="175"/>
    </row>
    <row r="48" spans="1:10" ht="15.5" x14ac:dyDescent="0.35">
      <c r="A48" s="4" t="s">
        <v>1260</v>
      </c>
      <c r="B48" s="5"/>
      <c r="C48" s="3"/>
      <c r="D48" s="3"/>
      <c r="E48" s="93" t="s">
        <v>1261</v>
      </c>
      <c r="F48" s="94"/>
      <c r="G48" s="94"/>
      <c r="H48" s="95"/>
    </row>
    <row r="49" spans="1:8" ht="16" thickBot="1" x14ac:dyDescent="0.4">
      <c r="A49" s="6" t="s">
        <v>1262</v>
      </c>
      <c r="B49" s="5"/>
      <c r="C49" s="4" t="s">
        <v>1263</v>
      </c>
      <c r="D49" s="7"/>
      <c r="E49" s="151" t="s">
        <v>1264</v>
      </c>
      <c r="F49" s="152"/>
      <c r="G49" s="152"/>
      <c r="H49" s="153"/>
    </row>
    <row r="50" spans="1:8" ht="15.5" x14ac:dyDescent="0.35">
      <c r="A50" s="4" t="s">
        <v>1265</v>
      </c>
      <c r="B50" s="34"/>
      <c r="C50" s="4" t="s">
        <v>1266</v>
      </c>
      <c r="D50" s="7"/>
      <c r="E50" s="5" t="s">
        <v>1267</v>
      </c>
      <c r="H50" s="3"/>
    </row>
    <row r="51" spans="1:8" ht="15.5" x14ac:dyDescent="0.35">
      <c r="A51" s="154" t="s">
        <v>1268</v>
      </c>
      <c r="B51" s="155"/>
      <c r="C51" s="158" t="s">
        <v>1269</v>
      </c>
      <c r="D51" s="159"/>
      <c r="E51" s="160" t="s">
        <v>1270</v>
      </c>
      <c r="F51" s="161"/>
      <c r="G51" s="161"/>
      <c r="H51" s="162"/>
    </row>
    <row r="52" spans="1:8" ht="15.5" x14ac:dyDescent="0.35">
      <c r="A52" s="156"/>
      <c r="B52" s="157"/>
      <c r="C52" s="8" t="s">
        <v>1271</v>
      </c>
      <c r="D52" s="8" t="s">
        <v>1272</v>
      </c>
      <c r="E52" s="163"/>
      <c r="F52" s="164"/>
      <c r="G52" s="90" t="s">
        <v>1273</v>
      </c>
      <c r="H52" s="91" t="s">
        <v>1274</v>
      </c>
    </row>
    <row r="53" spans="1:8" ht="15.5" x14ac:dyDescent="0.35">
      <c r="A53" s="141" t="s">
        <v>1275</v>
      </c>
      <c r="B53" s="142"/>
      <c r="C53" s="14"/>
      <c r="D53" s="15"/>
      <c r="E53" s="143" t="e">
        <f>H53/$H$81</f>
        <v>#DIV/0!</v>
      </c>
      <c r="F53" s="144"/>
      <c r="G53" s="17" t="s">
        <v>1276</v>
      </c>
      <c r="H53" s="22">
        <f>SUM(H54:H61)</f>
        <v>0</v>
      </c>
    </row>
    <row r="54" spans="1:8" ht="15.5" x14ac:dyDescent="0.35">
      <c r="A54" s="145"/>
      <c r="B54" s="146"/>
      <c r="C54" s="19"/>
      <c r="D54" s="9" t="s">
        <v>465</v>
      </c>
      <c r="E54" s="147"/>
      <c r="F54" s="148"/>
      <c r="G54" s="21" t="e">
        <f>VLOOKUP(A54,'Storeroom - 50011'!$C$2:$J$406, 8, FALSE)</f>
        <v>#N/A</v>
      </c>
      <c r="H54" s="10"/>
    </row>
    <row r="55" spans="1:8" ht="15.5" x14ac:dyDescent="0.35">
      <c r="A55" s="145"/>
      <c r="B55" s="146"/>
      <c r="C55" s="19"/>
      <c r="D55" s="9" t="s">
        <v>465</v>
      </c>
      <c r="E55" s="147"/>
      <c r="F55" s="148"/>
      <c r="G55" s="21" t="e">
        <f>VLOOKUP(A55,'Storeroom - 50011'!$C$2:$J$406, 8, FALSE)</f>
        <v>#N/A</v>
      </c>
      <c r="H55" s="10"/>
    </row>
    <row r="56" spans="1:8" ht="15.5" x14ac:dyDescent="0.35">
      <c r="A56" s="145"/>
      <c r="B56" s="146"/>
      <c r="C56" s="19"/>
      <c r="D56" s="9" t="s">
        <v>465</v>
      </c>
      <c r="E56" s="147"/>
      <c r="F56" s="148"/>
      <c r="G56" s="21" t="e">
        <f>VLOOKUP(A56,'Storeroom - 50011'!$C$2:$J$406, 8, FALSE)</f>
        <v>#N/A</v>
      </c>
      <c r="H56" s="10"/>
    </row>
    <row r="57" spans="1:8" ht="15.5" x14ac:dyDescent="0.35">
      <c r="A57" s="145"/>
      <c r="B57" s="146"/>
      <c r="C57" s="19"/>
      <c r="D57" s="9" t="s">
        <v>465</v>
      </c>
      <c r="E57" s="147"/>
      <c r="F57" s="148"/>
      <c r="G57" s="21" t="e">
        <f>VLOOKUP(A57,'Storeroom - 50011'!$C$2:$J$406, 8, FALSE)</f>
        <v>#N/A</v>
      </c>
      <c r="H57" s="10"/>
    </row>
    <row r="58" spans="1:8" ht="15.5" x14ac:dyDescent="0.35">
      <c r="A58" s="145"/>
      <c r="B58" s="146"/>
      <c r="C58" s="19"/>
      <c r="D58" s="9" t="s">
        <v>465</v>
      </c>
      <c r="E58" s="132"/>
      <c r="F58" s="133"/>
      <c r="G58" s="21" t="e">
        <f>VLOOKUP(A58,'Storeroom - 50011'!$C$2:$J$406, 8, FALSE)</f>
        <v>#N/A</v>
      </c>
      <c r="H58" s="10"/>
    </row>
    <row r="59" spans="1:8" ht="15.5" x14ac:dyDescent="0.35">
      <c r="A59" s="145"/>
      <c r="B59" s="146"/>
      <c r="C59" s="19"/>
      <c r="D59" s="9" t="s">
        <v>465</v>
      </c>
      <c r="E59" s="132"/>
      <c r="F59" s="133"/>
      <c r="G59" s="21" t="e">
        <f>VLOOKUP(A59,'Storeroom - 50011'!$C$2:$J$406, 8, FALSE)</f>
        <v>#N/A</v>
      </c>
      <c r="H59" s="10"/>
    </row>
    <row r="60" spans="1:8" ht="15.5" x14ac:dyDescent="0.35">
      <c r="A60" s="145"/>
      <c r="B60" s="146"/>
      <c r="C60" s="19"/>
      <c r="D60" s="9" t="s">
        <v>465</v>
      </c>
      <c r="E60" s="132"/>
      <c r="F60" s="133"/>
      <c r="G60" s="21" t="e">
        <f>VLOOKUP(A60,'Storeroom - 50011'!$C$2:$J$406, 8, FALSE)</f>
        <v>#N/A</v>
      </c>
      <c r="H60" s="10"/>
    </row>
    <row r="61" spans="1:8" ht="15.5" x14ac:dyDescent="0.35">
      <c r="A61" s="145"/>
      <c r="B61" s="146"/>
      <c r="C61" s="19"/>
      <c r="D61" s="9" t="s">
        <v>465</v>
      </c>
      <c r="E61" s="132"/>
      <c r="F61" s="133"/>
      <c r="G61" s="21" t="e">
        <f>VLOOKUP(A61,'Storeroom - 50011'!$C$2:$J$406, 8, FALSE)</f>
        <v>#N/A</v>
      </c>
      <c r="H61" s="10"/>
    </row>
    <row r="62" spans="1:8" ht="15.5" x14ac:dyDescent="0.35">
      <c r="A62" s="165" t="s">
        <v>1277</v>
      </c>
      <c r="B62" s="166"/>
      <c r="C62" s="16"/>
      <c r="D62" s="15"/>
      <c r="E62" s="167" t="e">
        <f>H62/$H$81</f>
        <v>#DIV/0!</v>
      </c>
      <c r="F62" s="168"/>
      <c r="G62" s="27" t="s">
        <v>1276</v>
      </c>
      <c r="H62" s="22">
        <f>SUM(H63:H65)</f>
        <v>0</v>
      </c>
    </row>
    <row r="63" spans="1:8" ht="15.5" x14ac:dyDescent="0.35">
      <c r="A63" s="145"/>
      <c r="B63" s="146"/>
      <c r="C63" s="13"/>
      <c r="D63" s="9" t="s">
        <v>465</v>
      </c>
      <c r="E63" s="147"/>
      <c r="F63" s="148"/>
      <c r="G63" s="21" t="e">
        <f>VLOOKUP(A63,'Meat - 50021'!$C$2:$L$401, 10, FALSE)</f>
        <v>#N/A</v>
      </c>
      <c r="H63" s="10"/>
    </row>
    <row r="64" spans="1:8" ht="15.5" x14ac:dyDescent="0.35">
      <c r="A64" s="145"/>
      <c r="B64" s="146"/>
      <c r="C64" s="13"/>
      <c r="D64" s="9" t="s">
        <v>465</v>
      </c>
      <c r="E64" s="132"/>
      <c r="F64" s="133"/>
      <c r="G64" s="21" t="e">
        <f>VLOOKUP(A64,'Meat - 50021'!$C$2:$L$401, 10, FALSE)</f>
        <v>#N/A</v>
      </c>
      <c r="H64" s="10"/>
    </row>
    <row r="65" spans="1:8" ht="15.5" x14ac:dyDescent="0.35">
      <c r="A65" s="145"/>
      <c r="B65" s="146"/>
      <c r="C65" s="13"/>
      <c r="D65" s="9" t="s">
        <v>465</v>
      </c>
      <c r="E65" s="147"/>
      <c r="F65" s="148"/>
      <c r="G65" s="21" t="e">
        <f>VLOOKUP(A65,'Meat - 50021'!$C$2:$L$401, 10, FALSE)</f>
        <v>#N/A</v>
      </c>
      <c r="H65" s="10"/>
    </row>
    <row r="66" spans="1:8" ht="15.5" x14ac:dyDescent="0.35">
      <c r="A66" s="165" t="s">
        <v>1278</v>
      </c>
      <c r="B66" s="166"/>
      <c r="C66" s="16"/>
      <c r="D66" s="15"/>
      <c r="E66" s="167" t="e">
        <f>H66/$H$81</f>
        <v>#DIV/0!</v>
      </c>
      <c r="F66" s="168"/>
      <c r="G66" s="27" t="s">
        <v>1276</v>
      </c>
      <c r="H66" s="22">
        <f>SUM(H67:H68)</f>
        <v>0</v>
      </c>
    </row>
    <row r="67" spans="1:8" ht="15.5" x14ac:dyDescent="0.35">
      <c r="A67" s="145"/>
      <c r="B67" s="146"/>
      <c r="C67" s="13"/>
      <c r="D67" s="9" t="s">
        <v>465</v>
      </c>
      <c r="E67" s="147"/>
      <c r="F67" s="148"/>
      <c r="G67" s="21" t="e">
        <f>VLOOKUP(A67,'Dairy - 50031'!$C$2:$J$401,8, FALSE)</f>
        <v>#N/A</v>
      </c>
      <c r="H67" s="10"/>
    </row>
    <row r="68" spans="1:8" ht="15.5" x14ac:dyDescent="0.35">
      <c r="A68" s="145"/>
      <c r="B68" s="146"/>
      <c r="C68" s="13"/>
      <c r="D68" s="9" t="s">
        <v>465</v>
      </c>
      <c r="E68" s="147"/>
      <c r="F68" s="148"/>
      <c r="G68" s="21" t="e">
        <f>VLOOKUP(A68,'Dairy - 50031'!$C$2:$J$401,8, FALSE)</f>
        <v>#N/A</v>
      </c>
      <c r="H68" s="10"/>
    </row>
    <row r="69" spans="1:8" ht="15.5" x14ac:dyDescent="0.35">
      <c r="A69" s="165" t="s">
        <v>1280</v>
      </c>
      <c r="B69" s="166"/>
      <c r="C69" s="16"/>
      <c r="D69" s="15"/>
      <c r="E69" s="167" t="e">
        <f>H69/H81</f>
        <v>#DIV/0!</v>
      </c>
      <c r="F69" s="168"/>
      <c r="G69" s="27" t="s">
        <v>1276</v>
      </c>
      <c r="H69" s="22">
        <f>SUM(H70:H74)</f>
        <v>0</v>
      </c>
    </row>
    <row r="70" spans="1:8" ht="15.5" x14ac:dyDescent="0.35">
      <c r="A70" s="145"/>
      <c r="B70" s="169"/>
      <c r="C70" s="13"/>
      <c r="D70" s="9" t="s">
        <v>465</v>
      </c>
      <c r="E70" s="132"/>
      <c r="F70" s="133"/>
      <c r="G70" s="21" t="e">
        <f>VLOOKUP(A70,'Produce - 50051'!$C$3:$L$409, 10, FALSE)</f>
        <v>#N/A</v>
      </c>
      <c r="H70" s="10"/>
    </row>
    <row r="71" spans="1:8" ht="15.5" x14ac:dyDescent="0.35">
      <c r="A71" s="145"/>
      <c r="B71" s="169"/>
      <c r="C71" s="13"/>
      <c r="D71" s="9" t="s">
        <v>465</v>
      </c>
      <c r="E71" s="132"/>
      <c r="F71" s="133"/>
      <c r="G71" s="21" t="e">
        <f>VLOOKUP(A71,'Produce - 50051'!$C$3:$L$409, 10, FALSE)</f>
        <v>#N/A</v>
      </c>
      <c r="H71" s="10"/>
    </row>
    <row r="72" spans="1:8" ht="15.5" x14ac:dyDescent="0.35">
      <c r="A72" s="145"/>
      <c r="B72" s="169"/>
      <c r="C72" s="13"/>
      <c r="D72" s="9" t="s">
        <v>465</v>
      </c>
      <c r="E72" s="132"/>
      <c r="F72" s="133"/>
      <c r="G72" s="21" t="e">
        <f>VLOOKUP(A72,'Produce - 50051'!$C$3:$L$409, 10, FALSE)</f>
        <v>#N/A</v>
      </c>
      <c r="H72" s="10"/>
    </row>
    <row r="73" spans="1:8" ht="15.5" x14ac:dyDescent="0.35">
      <c r="A73" s="145"/>
      <c r="B73" s="169"/>
      <c r="C73" s="13"/>
      <c r="D73" s="9" t="s">
        <v>465</v>
      </c>
      <c r="E73" s="132"/>
      <c r="F73" s="133"/>
      <c r="G73" s="21" t="e">
        <f>VLOOKUP(A73,'Produce - 50051'!$C$3:$L$409, 10, FALSE)</f>
        <v>#N/A</v>
      </c>
      <c r="H73" s="10"/>
    </row>
    <row r="74" spans="1:8" ht="15.5" x14ac:dyDescent="0.35">
      <c r="A74" s="145"/>
      <c r="B74" s="169"/>
      <c r="C74" s="13"/>
      <c r="D74" s="9" t="s">
        <v>465</v>
      </c>
      <c r="E74" s="132"/>
      <c r="F74" s="133"/>
      <c r="G74" s="21" t="e">
        <f>VLOOKUP(A74,'Produce - 50051'!$C$3:$L$409, 10, FALSE)</f>
        <v>#N/A</v>
      </c>
      <c r="H74" s="10"/>
    </row>
    <row r="75" spans="1:8" ht="15.5" x14ac:dyDescent="0.35">
      <c r="A75" s="138" t="s">
        <v>1281</v>
      </c>
      <c r="B75" s="139"/>
      <c r="C75" s="16"/>
      <c r="D75" s="15"/>
      <c r="E75" s="176" t="e">
        <f>H75/$H$81</f>
        <v>#DIV/0!</v>
      </c>
      <c r="F75" s="177"/>
      <c r="G75" s="27" t="s">
        <v>1276</v>
      </c>
      <c r="H75" s="22">
        <f>SUM(H76:H80)</f>
        <v>0</v>
      </c>
    </row>
    <row r="76" spans="1:8" ht="15.5" x14ac:dyDescent="0.35">
      <c r="A76" s="145"/>
      <c r="B76" s="169"/>
      <c r="C76" s="13"/>
      <c r="D76" s="9" t="s">
        <v>1279</v>
      </c>
      <c r="E76" s="132"/>
      <c r="F76" s="133"/>
      <c r="G76" s="21" t="e">
        <f>VLOOKUP(A76,'Bakery - 50041'!$C$2:$J$401, 8, FALSE)</f>
        <v>#N/A</v>
      </c>
      <c r="H76" s="10"/>
    </row>
    <row r="77" spans="1:8" ht="15.5" x14ac:dyDescent="0.35">
      <c r="A77" s="145"/>
      <c r="B77" s="169"/>
      <c r="C77" s="13"/>
      <c r="D77" s="9" t="s">
        <v>465</v>
      </c>
      <c r="E77" s="132"/>
      <c r="F77" s="133"/>
      <c r="G77" s="21" t="e">
        <f>VLOOKUP(A77,'Bakery - 50041'!$C$2:$J$401, 8, FALSE)</f>
        <v>#N/A</v>
      </c>
      <c r="H77" s="10"/>
    </row>
    <row r="78" spans="1:8" ht="15.5" x14ac:dyDescent="0.35">
      <c r="A78" s="138" t="s">
        <v>1282</v>
      </c>
      <c r="B78" s="139"/>
      <c r="C78" s="16"/>
      <c r="D78" s="15"/>
      <c r="E78" s="140" t="e">
        <f>H78/$H$81</f>
        <v>#DIV/0!</v>
      </c>
      <c r="F78" s="18"/>
      <c r="G78" s="27" t="s">
        <v>1276</v>
      </c>
      <c r="H78" s="22">
        <f>SUM(H79:H80)</f>
        <v>0</v>
      </c>
    </row>
    <row r="79" spans="1:8" ht="15.5" x14ac:dyDescent="0.35">
      <c r="A79" s="145"/>
      <c r="B79" s="169"/>
      <c r="C79" s="13"/>
      <c r="D79" s="9" t="s">
        <v>465</v>
      </c>
      <c r="E79" s="132"/>
      <c r="F79" s="133"/>
      <c r="G79" s="21" t="e">
        <f>VLOOKUP(A79,'Frozen - 50061'!$C$2:$J$401, 8, FALSE)</f>
        <v>#N/A</v>
      </c>
      <c r="H79" s="10"/>
    </row>
    <row r="80" spans="1:8" ht="15.5" x14ac:dyDescent="0.35">
      <c r="A80" s="145"/>
      <c r="B80" s="169"/>
      <c r="C80" s="36"/>
      <c r="D80" s="37" t="s">
        <v>465</v>
      </c>
      <c r="E80" s="170"/>
      <c r="F80" s="171"/>
      <c r="G80" s="21" t="e">
        <f>VLOOKUP(A80,'Frozen - 50061'!$C$2:$J$401, 8, FALSE)</f>
        <v>#N/A</v>
      </c>
      <c r="H80" s="10"/>
    </row>
    <row r="81" spans="1:8" ht="16" thickBot="1" x14ac:dyDescent="0.4">
      <c r="A81" s="30"/>
      <c r="B81" s="40"/>
      <c r="C81" s="31"/>
      <c r="D81" s="31"/>
      <c r="E81" s="31"/>
      <c r="F81" s="4" t="s">
        <v>1283</v>
      </c>
      <c r="G81" s="4"/>
      <c r="H81" s="35">
        <f>H78+H75+H69+H66+H62+H53</f>
        <v>0</v>
      </c>
    </row>
    <row r="82" spans="1:8" ht="16" thickBot="1" x14ac:dyDescent="0.4">
      <c r="A82" s="38"/>
      <c r="B82" s="41"/>
      <c r="C82" s="29"/>
      <c r="D82" s="29"/>
      <c r="E82" s="29"/>
      <c r="F82" s="4" t="s">
        <v>1284</v>
      </c>
      <c r="G82" s="4"/>
      <c r="H82" s="12"/>
    </row>
    <row r="83" spans="1:8" ht="16" thickBot="1" x14ac:dyDescent="0.4">
      <c r="A83" s="39"/>
      <c r="B83" s="42"/>
      <c r="C83" s="29"/>
      <c r="D83" s="29"/>
      <c r="E83" s="29"/>
      <c r="F83" s="4" t="s">
        <v>1285</v>
      </c>
      <c r="G83" s="4"/>
      <c r="H83" s="11" t="e">
        <f>H81/D49</f>
        <v>#DIV/0!</v>
      </c>
    </row>
    <row r="84" spans="1:8" ht="16" thickBot="1" x14ac:dyDescent="0.4">
      <c r="A84" s="39"/>
      <c r="B84" s="42"/>
      <c r="C84" s="29"/>
      <c r="D84" s="29"/>
      <c r="E84" s="29"/>
      <c r="F84" s="23" t="s">
        <v>1286</v>
      </c>
      <c r="H84" s="25" t="e">
        <f>H82-H83</f>
        <v>#DIV/0!</v>
      </c>
    </row>
    <row r="85" spans="1:8" ht="16" thickBot="1" x14ac:dyDescent="0.4">
      <c r="A85" s="39"/>
      <c r="B85" s="42"/>
      <c r="C85" s="29"/>
      <c r="D85" s="29"/>
      <c r="E85" s="29"/>
      <c r="F85" s="24" t="s">
        <v>1287</v>
      </c>
      <c r="H85" s="86" t="e">
        <f>H84/H82</f>
        <v>#DIV/0!</v>
      </c>
    </row>
    <row r="86" spans="1:8" ht="18" customHeight="1" x14ac:dyDescent="0.35">
      <c r="A86" s="172" t="s">
        <v>1290</v>
      </c>
      <c r="B86" s="172"/>
      <c r="C86" s="172"/>
      <c r="D86" s="172"/>
      <c r="E86" s="172"/>
      <c r="F86" s="172"/>
      <c r="G86" s="172"/>
      <c r="H86" s="172"/>
    </row>
    <row r="87" spans="1:8" ht="15" customHeight="1" x14ac:dyDescent="0.35">
      <c r="A87" s="172"/>
      <c r="B87" s="172"/>
      <c r="C87" s="172"/>
      <c r="D87" s="172"/>
      <c r="E87" s="172"/>
      <c r="F87" s="172"/>
      <c r="G87" s="172"/>
      <c r="H87" s="172"/>
    </row>
    <row r="88" spans="1:8" ht="15" customHeight="1" x14ac:dyDescent="0.35">
      <c r="A88" s="172"/>
      <c r="B88" s="172"/>
      <c r="C88" s="172"/>
      <c r="D88" s="172"/>
      <c r="E88" s="172"/>
      <c r="F88" s="172"/>
      <c r="G88" s="172"/>
      <c r="H88" s="172"/>
    </row>
    <row r="89" spans="1:8" ht="15" customHeight="1" thickBot="1" x14ac:dyDescent="0.4">
      <c r="A89" s="173"/>
      <c r="B89" s="173"/>
      <c r="C89" s="173"/>
      <c r="D89" s="173"/>
      <c r="E89" s="173"/>
      <c r="F89" s="173"/>
      <c r="G89" s="173"/>
      <c r="H89" s="173"/>
    </row>
    <row r="90" spans="1:8" ht="26.5" thickBot="1" x14ac:dyDescent="0.4">
      <c r="A90" s="174" t="s">
        <v>1258</v>
      </c>
      <c r="B90" s="174"/>
      <c r="C90" s="174"/>
      <c r="D90" s="175" t="s">
        <v>1259</v>
      </c>
      <c r="E90" s="175"/>
      <c r="F90" s="175"/>
      <c r="G90" s="175"/>
      <c r="H90" s="175"/>
    </row>
    <row r="91" spans="1:8" ht="15.5" x14ac:dyDescent="0.35">
      <c r="A91" s="4" t="s">
        <v>1260</v>
      </c>
      <c r="B91" s="5"/>
      <c r="C91" s="3"/>
      <c r="D91" s="3"/>
      <c r="E91" s="93" t="s">
        <v>1261</v>
      </c>
      <c r="F91" s="94"/>
      <c r="G91" s="94"/>
      <c r="H91" s="95"/>
    </row>
    <row r="92" spans="1:8" ht="16" thickBot="1" x14ac:dyDescent="0.4">
      <c r="A92" s="6" t="s">
        <v>1262</v>
      </c>
      <c r="B92" s="5"/>
      <c r="C92" s="4" t="s">
        <v>1263</v>
      </c>
      <c r="D92" s="7"/>
      <c r="E92" s="92" t="s">
        <v>1264</v>
      </c>
      <c r="F92" s="134"/>
      <c r="G92" s="134"/>
      <c r="H92" s="135"/>
    </row>
    <row r="93" spans="1:8" ht="15.5" x14ac:dyDescent="0.35">
      <c r="A93" s="4" t="s">
        <v>1265</v>
      </c>
      <c r="B93" s="34"/>
      <c r="C93" s="4" t="s">
        <v>1266</v>
      </c>
      <c r="D93" s="7"/>
      <c r="E93" s="5" t="s">
        <v>1267</v>
      </c>
      <c r="H93" s="3"/>
    </row>
    <row r="94" spans="1:8" ht="15.5" x14ac:dyDescent="0.35">
      <c r="A94" s="178" t="s">
        <v>1268</v>
      </c>
      <c r="B94" s="179"/>
      <c r="C94" s="182" t="s">
        <v>1269</v>
      </c>
      <c r="D94" s="183"/>
      <c r="E94" s="160" t="s">
        <v>1270</v>
      </c>
      <c r="F94" s="161"/>
      <c r="G94" s="161"/>
      <c r="H94" s="162"/>
    </row>
    <row r="95" spans="1:8" ht="15.5" x14ac:dyDescent="0.35">
      <c r="A95" s="180"/>
      <c r="B95" s="181"/>
      <c r="C95" s="8" t="s">
        <v>1271</v>
      </c>
      <c r="D95" s="8" t="s">
        <v>1272</v>
      </c>
      <c r="E95" s="136"/>
      <c r="F95" s="137"/>
      <c r="G95" s="28" t="s">
        <v>1273</v>
      </c>
      <c r="H95" s="89" t="s">
        <v>1274</v>
      </c>
    </row>
    <row r="96" spans="1:8" ht="15.5" x14ac:dyDescent="0.35">
      <c r="A96" s="130" t="s">
        <v>1275</v>
      </c>
      <c r="B96" s="131"/>
      <c r="C96" s="14"/>
      <c r="D96" s="15"/>
      <c r="E96" s="143" t="e">
        <f>H96/$H$124</f>
        <v>#DIV/0!</v>
      </c>
      <c r="F96" s="144"/>
      <c r="G96" s="17" t="s">
        <v>1276</v>
      </c>
      <c r="H96" s="22">
        <f>SUM(H97:H104)</f>
        <v>0</v>
      </c>
    </row>
    <row r="97" spans="1:8" ht="15.5" x14ac:dyDescent="0.35">
      <c r="A97" s="145"/>
      <c r="B97" s="169"/>
      <c r="C97" s="19"/>
      <c r="D97" s="9" t="s">
        <v>465</v>
      </c>
      <c r="E97" s="147"/>
      <c r="F97" s="148"/>
      <c r="G97" s="21" t="e">
        <f>VLOOKUP(A97,'Storeroom - 50011'!$C$2:$J$406, 8, FALSE)</f>
        <v>#N/A</v>
      </c>
      <c r="H97" s="10"/>
    </row>
    <row r="98" spans="1:8" ht="15.5" x14ac:dyDescent="0.35">
      <c r="A98" s="145"/>
      <c r="B98" s="169"/>
      <c r="C98" s="19"/>
      <c r="D98" s="9" t="s">
        <v>465</v>
      </c>
      <c r="E98" s="147"/>
      <c r="F98" s="148"/>
      <c r="G98" s="21" t="e">
        <f>VLOOKUP(A98,'Storeroom - 50011'!$C$2:$J$406, 8, FALSE)</f>
        <v>#N/A</v>
      </c>
      <c r="H98" s="10"/>
    </row>
    <row r="99" spans="1:8" ht="15.5" x14ac:dyDescent="0.35">
      <c r="A99" s="145"/>
      <c r="B99" s="169"/>
      <c r="C99" s="19"/>
      <c r="D99" s="9" t="s">
        <v>465</v>
      </c>
      <c r="E99" s="147"/>
      <c r="F99" s="148"/>
      <c r="G99" s="21" t="e">
        <f>VLOOKUP(A99,'Storeroom - 50011'!$C$2:$J$406, 8, FALSE)</f>
        <v>#N/A</v>
      </c>
      <c r="H99" s="10"/>
    </row>
    <row r="100" spans="1:8" ht="15.5" x14ac:dyDescent="0.35">
      <c r="A100" s="145"/>
      <c r="B100" s="169"/>
      <c r="C100" s="19"/>
      <c r="D100" s="9" t="s">
        <v>465</v>
      </c>
      <c r="E100" s="147"/>
      <c r="F100" s="148"/>
      <c r="G100" s="21" t="e">
        <f>VLOOKUP(A100,'Storeroom - 50011'!$C$2:$J$406, 8, FALSE)</f>
        <v>#N/A</v>
      </c>
      <c r="H100" s="10"/>
    </row>
    <row r="101" spans="1:8" ht="15.5" x14ac:dyDescent="0.35">
      <c r="A101" s="145"/>
      <c r="B101" s="169"/>
      <c r="C101" s="19"/>
      <c r="D101" s="9" t="s">
        <v>465</v>
      </c>
      <c r="E101" s="132"/>
      <c r="F101" s="133"/>
      <c r="G101" s="21" t="e">
        <f>VLOOKUP(A101,'Storeroom - 50011'!$C$2:$J$406, 8, FALSE)</f>
        <v>#N/A</v>
      </c>
      <c r="H101" s="10"/>
    </row>
    <row r="102" spans="1:8" ht="15.5" x14ac:dyDescent="0.35">
      <c r="A102" s="145"/>
      <c r="B102" s="169"/>
      <c r="C102" s="19"/>
      <c r="D102" s="9" t="s">
        <v>465</v>
      </c>
      <c r="E102" s="132"/>
      <c r="F102" s="133"/>
      <c r="G102" s="21" t="e">
        <f>VLOOKUP(A102,'Storeroom - 50011'!$C$2:$J$406, 8, FALSE)</f>
        <v>#N/A</v>
      </c>
      <c r="H102" s="10"/>
    </row>
    <row r="103" spans="1:8" ht="15.5" x14ac:dyDescent="0.35">
      <c r="A103" s="145"/>
      <c r="B103" s="169"/>
      <c r="C103" s="19"/>
      <c r="D103" s="9" t="s">
        <v>465</v>
      </c>
      <c r="E103" s="132"/>
      <c r="F103" s="133"/>
      <c r="G103" s="21" t="e">
        <f>VLOOKUP(A103,'Storeroom - 50011'!$C$2:$J$406, 8, FALSE)</f>
        <v>#N/A</v>
      </c>
      <c r="H103" s="10"/>
    </row>
    <row r="104" spans="1:8" ht="15.5" x14ac:dyDescent="0.35">
      <c r="A104" s="145"/>
      <c r="B104" s="169"/>
      <c r="C104" s="19"/>
      <c r="D104" s="9" t="s">
        <v>465</v>
      </c>
      <c r="E104" s="132"/>
      <c r="F104" s="133"/>
      <c r="G104" s="21" t="e">
        <f>VLOOKUP(A104,'Storeroom - 50011'!$C$2:$J$406, 8, FALSE)</f>
        <v>#N/A</v>
      </c>
      <c r="H104" s="10"/>
    </row>
    <row r="105" spans="1:8" ht="15.5" x14ac:dyDescent="0.35">
      <c r="A105" s="138" t="s">
        <v>1277</v>
      </c>
      <c r="B105" s="139"/>
      <c r="C105" s="16"/>
      <c r="D105" s="15"/>
      <c r="E105" s="167" t="e">
        <f>H105/$H$124</f>
        <v>#DIV/0!</v>
      </c>
      <c r="F105" s="168"/>
      <c r="G105" s="27" t="s">
        <v>1276</v>
      </c>
      <c r="H105" s="22">
        <f>SUM(H106:H108)</f>
        <v>0</v>
      </c>
    </row>
    <row r="106" spans="1:8" ht="15.5" x14ac:dyDescent="0.35">
      <c r="A106" s="145"/>
      <c r="B106" s="169"/>
      <c r="C106" s="13"/>
      <c r="D106" s="9" t="s">
        <v>465</v>
      </c>
      <c r="E106" s="147"/>
      <c r="F106" s="148"/>
      <c r="G106" s="21" t="e">
        <f>VLOOKUP(A106,'Meat - 50021'!$C$2:$L$401, 10, FALSE)</f>
        <v>#N/A</v>
      </c>
      <c r="H106" s="10"/>
    </row>
    <row r="107" spans="1:8" ht="15.5" x14ac:dyDescent="0.35">
      <c r="A107" s="145"/>
      <c r="B107" s="169"/>
      <c r="C107" s="13"/>
      <c r="D107" s="9" t="s">
        <v>465</v>
      </c>
      <c r="E107" s="132"/>
      <c r="F107" s="133"/>
      <c r="G107" s="21" t="e">
        <f>VLOOKUP(A107,'Meat - 50021'!$C$2:$L$401, 10, FALSE)</f>
        <v>#N/A</v>
      </c>
      <c r="H107" s="10"/>
    </row>
    <row r="108" spans="1:8" ht="15.5" x14ac:dyDescent="0.35">
      <c r="A108" s="145"/>
      <c r="B108" s="169"/>
      <c r="C108" s="13"/>
      <c r="D108" s="9" t="s">
        <v>465</v>
      </c>
      <c r="E108" s="147"/>
      <c r="F108" s="148"/>
      <c r="G108" s="21" t="e">
        <f>VLOOKUP(A108,'Meat - 50021'!$C$2:$L$401, 10, FALSE)</f>
        <v>#N/A</v>
      </c>
      <c r="H108" s="10"/>
    </row>
    <row r="109" spans="1:8" ht="15.5" x14ac:dyDescent="0.35">
      <c r="A109" s="138" t="s">
        <v>1278</v>
      </c>
      <c r="B109" s="139"/>
      <c r="C109" s="16"/>
      <c r="D109" s="15"/>
      <c r="E109" s="167" t="e">
        <f>H109/$H$124</f>
        <v>#DIV/0!</v>
      </c>
      <c r="F109" s="168"/>
      <c r="G109" s="27" t="s">
        <v>1276</v>
      </c>
      <c r="H109" s="22">
        <f>SUM(H110:H111)</f>
        <v>0</v>
      </c>
    </row>
    <row r="110" spans="1:8" ht="15.5" x14ac:dyDescent="0.35">
      <c r="A110" s="145"/>
      <c r="B110" s="169"/>
      <c r="C110" s="13"/>
      <c r="D110" s="9" t="s">
        <v>465</v>
      </c>
      <c r="E110" s="147"/>
      <c r="F110" s="148"/>
      <c r="G110" s="21" t="e">
        <f>VLOOKUP(A110,'Dairy - 50031'!$C$2:$J$401,8, FALSE)</f>
        <v>#N/A</v>
      </c>
      <c r="H110" s="10"/>
    </row>
    <row r="111" spans="1:8" ht="15.5" x14ac:dyDescent="0.35">
      <c r="A111" s="145"/>
      <c r="B111" s="169"/>
      <c r="C111" s="13"/>
      <c r="D111" s="9" t="s">
        <v>465</v>
      </c>
      <c r="E111" s="147"/>
      <c r="F111" s="148"/>
      <c r="G111" s="21" t="e">
        <f>VLOOKUP(A111,'Dairy - 50031'!$C$2:$J$401,8, FALSE)</f>
        <v>#N/A</v>
      </c>
      <c r="H111" s="10"/>
    </row>
    <row r="112" spans="1:8" ht="15.5" x14ac:dyDescent="0.35">
      <c r="A112" s="138" t="s">
        <v>1280</v>
      </c>
      <c r="B112" s="139"/>
      <c r="C112" s="16"/>
      <c r="D112" s="15"/>
      <c r="E112" s="167" t="e">
        <f>H112/$H$124</f>
        <v>#DIV/0!</v>
      </c>
      <c r="F112" s="168"/>
      <c r="G112" s="27" t="s">
        <v>1276</v>
      </c>
      <c r="H112" s="22">
        <f>SUM(H113:H117)</f>
        <v>0</v>
      </c>
    </row>
    <row r="113" spans="1:8" ht="15.5" x14ac:dyDescent="0.35">
      <c r="A113" s="145"/>
      <c r="B113" s="169"/>
      <c r="C113" s="13"/>
      <c r="D113" s="9" t="s">
        <v>465</v>
      </c>
      <c r="E113" s="132"/>
      <c r="F113" s="133"/>
      <c r="G113" s="21" t="e">
        <f>VLOOKUP(A113,'Produce - 50051'!$C$3:$L$409, 10, FALSE)</f>
        <v>#N/A</v>
      </c>
      <c r="H113" s="10"/>
    </row>
    <row r="114" spans="1:8" ht="15.5" x14ac:dyDescent="0.35">
      <c r="A114" s="145"/>
      <c r="B114" s="169"/>
      <c r="C114" s="13"/>
      <c r="D114" s="9" t="s">
        <v>465</v>
      </c>
      <c r="E114" s="132"/>
      <c r="F114" s="133"/>
      <c r="G114" s="21" t="e">
        <f>VLOOKUP(A114,'Produce - 50051'!$C$3:$L$409, 10, FALSE)</f>
        <v>#N/A</v>
      </c>
      <c r="H114" s="10"/>
    </row>
    <row r="115" spans="1:8" ht="15.5" x14ac:dyDescent="0.35">
      <c r="A115" s="145"/>
      <c r="B115" s="169"/>
      <c r="C115" s="13"/>
      <c r="D115" s="9" t="s">
        <v>465</v>
      </c>
      <c r="E115" s="132"/>
      <c r="F115" s="133"/>
      <c r="G115" s="21" t="e">
        <f>VLOOKUP(A115,'Produce - 50051'!$C$3:$L$409, 10, FALSE)</f>
        <v>#N/A</v>
      </c>
      <c r="H115" s="10"/>
    </row>
    <row r="116" spans="1:8" ht="15.5" x14ac:dyDescent="0.35">
      <c r="A116" s="145"/>
      <c r="B116" s="169"/>
      <c r="C116" s="13"/>
      <c r="D116" s="9" t="s">
        <v>465</v>
      </c>
      <c r="E116" s="132"/>
      <c r="F116" s="133"/>
      <c r="G116" s="21" t="e">
        <f>VLOOKUP(A116,'Produce - 50051'!$C$3:$L$409, 10, FALSE)</f>
        <v>#N/A</v>
      </c>
      <c r="H116" s="10"/>
    </row>
    <row r="117" spans="1:8" ht="15.5" x14ac:dyDescent="0.35">
      <c r="A117" s="145"/>
      <c r="B117" s="169"/>
      <c r="C117" s="13"/>
      <c r="D117" s="9" t="s">
        <v>465</v>
      </c>
      <c r="E117" s="132"/>
      <c r="F117" s="133"/>
      <c r="G117" s="21" t="e">
        <f>VLOOKUP(A117,'Produce - 50051'!$C$3:$L$409, 10, FALSE)</f>
        <v>#N/A</v>
      </c>
      <c r="H117" s="10"/>
    </row>
    <row r="118" spans="1:8" ht="15.5" x14ac:dyDescent="0.35">
      <c r="A118" s="138" t="s">
        <v>1281</v>
      </c>
      <c r="B118" s="139"/>
      <c r="C118" s="16"/>
      <c r="D118" s="15"/>
      <c r="E118" s="176" t="e">
        <f>H118/$H$124</f>
        <v>#DIV/0!</v>
      </c>
      <c r="F118" s="177"/>
      <c r="G118" s="27" t="s">
        <v>1276</v>
      </c>
      <c r="H118" s="22">
        <f>SUM(H119:H123)</f>
        <v>0</v>
      </c>
    </row>
    <row r="119" spans="1:8" ht="15.5" x14ac:dyDescent="0.35">
      <c r="A119" s="145"/>
      <c r="B119" s="169"/>
      <c r="C119" s="13"/>
      <c r="D119" s="9" t="s">
        <v>1279</v>
      </c>
      <c r="E119" s="132"/>
      <c r="F119" s="133"/>
      <c r="G119" s="21" t="e">
        <f>VLOOKUP(A119,'Bakery - 50041'!$C$2:$J$401, 8, FALSE)</f>
        <v>#N/A</v>
      </c>
      <c r="H119" s="10"/>
    </row>
    <row r="120" spans="1:8" ht="15.5" x14ac:dyDescent="0.35">
      <c r="A120" s="145"/>
      <c r="B120" s="169"/>
      <c r="C120" s="13"/>
      <c r="D120" s="9" t="s">
        <v>465</v>
      </c>
      <c r="E120" s="132"/>
      <c r="F120" s="133"/>
      <c r="G120" s="21" t="e">
        <f>VLOOKUP(A120,'Bakery - 50041'!$C$2:$J$401, 8, FALSE)</f>
        <v>#N/A</v>
      </c>
      <c r="H120" s="10"/>
    </row>
    <row r="121" spans="1:8" ht="15.5" x14ac:dyDescent="0.35">
      <c r="A121" s="138" t="s">
        <v>1282</v>
      </c>
      <c r="B121" s="139"/>
      <c r="C121" s="16"/>
      <c r="D121" s="15"/>
      <c r="E121" s="140" t="e">
        <f>H121/$H$124</f>
        <v>#DIV/0!</v>
      </c>
      <c r="F121" s="18"/>
      <c r="G121" s="27" t="s">
        <v>1276</v>
      </c>
      <c r="H121" s="22">
        <f>SUM(H122:H123)</f>
        <v>0</v>
      </c>
    </row>
    <row r="122" spans="1:8" ht="15.5" x14ac:dyDescent="0.35">
      <c r="A122" s="145"/>
      <c r="B122" s="169"/>
      <c r="C122" s="13"/>
      <c r="D122" s="9" t="s">
        <v>465</v>
      </c>
      <c r="E122" s="132"/>
      <c r="F122" s="133"/>
      <c r="G122" s="21" t="e">
        <f>VLOOKUP(A122,'Frozen - 50061'!$C$2:$J$401, 8, FALSE)</f>
        <v>#N/A</v>
      </c>
      <c r="H122" s="10"/>
    </row>
    <row r="123" spans="1:8" ht="15.5" x14ac:dyDescent="0.35">
      <c r="A123" s="145"/>
      <c r="B123" s="169"/>
      <c r="C123" s="36"/>
      <c r="D123" s="37" t="s">
        <v>465</v>
      </c>
      <c r="E123" s="170"/>
      <c r="F123" s="171"/>
      <c r="G123" s="21" t="e">
        <f>VLOOKUP(A123,'Frozen - 50061'!$C$2:$J$401, 8, FALSE)</f>
        <v>#N/A</v>
      </c>
      <c r="H123" s="10"/>
    </row>
    <row r="124" spans="1:8" ht="16" thickBot="1" x14ac:dyDescent="0.4">
      <c r="A124" s="30"/>
      <c r="B124" s="40"/>
      <c r="C124" s="31"/>
      <c r="D124" s="31"/>
      <c r="E124" s="31"/>
      <c r="F124" s="4" t="s">
        <v>1283</v>
      </c>
      <c r="G124" s="4"/>
      <c r="H124" s="35">
        <f>H121+H118+H112+H109+H105+H96</f>
        <v>0</v>
      </c>
    </row>
    <row r="125" spans="1:8" ht="16" thickBot="1" x14ac:dyDescent="0.4">
      <c r="A125" s="38"/>
      <c r="B125" s="41"/>
      <c r="C125" s="29"/>
      <c r="D125" s="29"/>
      <c r="E125" s="29"/>
      <c r="F125" s="4" t="s">
        <v>1284</v>
      </c>
      <c r="G125" s="4"/>
      <c r="H125" s="12"/>
    </row>
    <row r="126" spans="1:8" ht="16" thickBot="1" x14ac:dyDescent="0.4">
      <c r="A126" s="39"/>
      <c r="B126" s="42"/>
      <c r="C126" s="29"/>
      <c r="D126" s="29"/>
      <c r="E126" s="29"/>
      <c r="F126" s="4" t="s">
        <v>1285</v>
      </c>
      <c r="G126" s="4"/>
      <c r="H126" s="11" t="e">
        <f>H124/D93</f>
        <v>#DIV/0!</v>
      </c>
    </row>
    <row r="127" spans="1:8" ht="16" thickBot="1" x14ac:dyDescent="0.4">
      <c r="A127" s="39"/>
      <c r="B127" s="42"/>
      <c r="C127" s="29"/>
      <c r="D127" s="29"/>
      <c r="E127" s="29"/>
      <c r="F127" s="23" t="s">
        <v>1286</v>
      </c>
      <c r="H127" s="25" t="e">
        <f>H125-H126</f>
        <v>#DIV/0!</v>
      </c>
    </row>
    <row r="128" spans="1:8" ht="16" thickBot="1" x14ac:dyDescent="0.4">
      <c r="A128" s="39"/>
      <c r="B128" s="42"/>
      <c r="C128" s="29"/>
      <c r="D128" s="29"/>
      <c r="E128" s="29"/>
      <c r="F128" s="24" t="s">
        <v>1287</v>
      </c>
      <c r="H128" s="26" t="e">
        <f>H127/H125</f>
        <v>#DIV/0!</v>
      </c>
    </row>
  </sheetData>
  <mergeCells count="137">
    <mergeCell ref="A119:B119"/>
    <mergeCell ref="A120:B120"/>
    <mergeCell ref="A122:B122"/>
    <mergeCell ref="A123:B123"/>
    <mergeCell ref="E123:F123"/>
    <mergeCell ref="A113:B113"/>
    <mergeCell ref="A114:B114"/>
    <mergeCell ref="A115:B115"/>
    <mergeCell ref="A116:B116"/>
    <mergeCell ref="A117:B117"/>
    <mergeCell ref="E118:F118"/>
    <mergeCell ref="E109:F109"/>
    <mergeCell ref="A110:B110"/>
    <mergeCell ref="E110:F110"/>
    <mergeCell ref="A111:B111"/>
    <mergeCell ref="E111:F111"/>
    <mergeCell ref="E112:F112"/>
    <mergeCell ref="E105:F105"/>
    <mergeCell ref="A106:B106"/>
    <mergeCell ref="E106:F106"/>
    <mergeCell ref="A107:B107"/>
    <mergeCell ref="A108:B108"/>
    <mergeCell ref="E108:F108"/>
    <mergeCell ref="A100:B100"/>
    <mergeCell ref="E100:F100"/>
    <mergeCell ref="A101:B101"/>
    <mergeCell ref="A102:B102"/>
    <mergeCell ref="A103:B103"/>
    <mergeCell ref="A104:B104"/>
    <mergeCell ref="E96:F96"/>
    <mergeCell ref="A97:B97"/>
    <mergeCell ref="E97:F97"/>
    <mergeCell ref="A98:B98"/>
    <mergeCell ref="E98:F98"/>
    <mergeCell ref="A99:B99"/>
    <mergeCell ref="E99:F99"/>
    <mergeCell ref="A86:H89"/>
    <mergeCell ref="A90:C90"/>
    <mergeCell ref="D90:H90"/>
    <mergeCell ref="A94:B95"/>
    <mergeCell ref="C94:D94"/>
    <mergeCell ref="E94:H94"/>
    <mergeCell ref="A74:B74"/>
    <mergeCell ref="E75:F75"/>
    <mergeCell ref="A76:B76"/>
    <mergeCell ref="A77:B77"/>
    <mergeCell ref="A79:B79"/>
    <mergeCell ref="A80:B80"/>
    <mergeCell ref="E80:F80"/>
    <mergeCell ref="A69:B69"/>
    <mergeCell ref="E69:F69"/>
    <mergeCell ref="A70:B70"/>
    <mergeCell ref="A71:B71"/>
    <mergeCell ref="A72:B72"/>
    <mergeCell ref="A73:B73"/>
    <mergeCell ref="A66:B66"/>
    <mergeCell ref="E66:F66"/>
    <mergeCell ref="A67:B67"/>
    <mergeCell ref="E67:F67"/>
    <mergeCell ref="A68:B68"/>
    <mergeCell ref="E68:F68"/>
    <mergeCell ref="A62:B62"/>
    <mergeCell ref="E62:F62"/>
    <mergeCell ref="A63:B63"/>
    <mergeCell ref="E63:F63"/>
    <mergeCell ref="A64:B64"/>
    <mergeCell ref="A65:B65"/>
    <mergeCell ref="E65:F65"/>
    <mergeCell ref="A57:B57"/>
    <mergeCell ref="E57:F57"/>
    <mergeCell ref="A58:B58"/>
    <mergeCell ref="A59:B59"/>
    <mergeCell ref="A60:B60"/>
    <mergeCell ref="A61:B61"/>
    <mergeCell ref="A54:B54"/>
    <mergeCell ref="E54:F54"/>
    <mergeCell ref="A55:B55"/>
    <mergeCell ref="E55:F55"/>
    <mergeCell ref="A56:B56"/>
    <mergeCell ref="E56:F56"/>
    <mergeCell ref="E49:H49"/>
    <mergeCell ref="A51:B52"/>
    <mergeCell ref="C51:D51"/>
    <mergeCell ref="E51:H51"/>
    <mergeCell ref="E52:F52"/>
    <mergeCell ref="A53:B53"/>
    <mergeCell ref="E53:F53"/>
    <mergeCell ref="A33:B33"/>
    <mergeCell ref="A34:B34"/>
    <mergeCell ref="E34:F34"/>
    <mergeCell ref="A43:H46"/>
    <mergeCell ref="A47:C47"/>
    <mergeCell ref="D47:H47"/>
    <mergeCell ref="A26:B26"/>
    <mergeCell ref="A27:B27"/>
    <mergeCell ref="A28:B28"/>
    <mergeCell ref="E29:F29"/>
    <mergeCell ref="A30:B30"/>
    <mergeCell ref="A31:B31"/>
    <mergeCell ref="A22:B22"/>
    <mergeCell ref="E22:F22"/>
    <mergeCell ref="A23:B23"/>
    <mergeCell ref="E23:F23"/>
    <mergeCell ref="A24:B24"/>
    <mergeCell ref="A25:B25"/>
    <mergeCell ref="A18:B18"/>
    <mergeCell ref="A19:B19"/>
    <mergeCell ref="E19:F19"/>
    <mergeCell ref="A20:B20"/>
    <mergeCell ref="E20:F20"/>
    <mergeCell ref="A21:B21"/>
    <mergeCell ref="E21:F21"/>
    <mergeCell ref="A14:B14"/>
    <mergeCell ref="A15:B15"/>
    <mergeCell ref="A16:B16"/>
    <mergeCell ref="E16:F16"/>
    <mergeCell ref="A17:B17"/>
    <mergeCell ref="E17:F17"/>
    <mergeCell ref="A10:B10"/>
    <mergeCell ref="E10:F10"/>
    <mergeCell ref="A11:B11"/>
    <mergeCell ref="E11:F11"/>
    <mergeCell ref="A12:B12"/>
    <mergeCell ref="A13:B13"/>
    <mergeCell ref="A7:B7"/>
    <mergeCell ref="E7:F7"/>
    <mergeCell ref="A8:B8"/>
    <mergeCell ref="E8:F8"/>
    <mergeCell ref="A9:B9"/>
    <mergeCell ref="E9:F9"/>
    <mergeCell ref="A1:C1"/>
    <mergeCell ref="D1:H1"/>
    <mergeCell ref="E3:H3"/>
    <mergeCell ref="A5:B6"/>
    <mergeCell ref="C5:D5"/>
    <mergeCell ref="E5:H5"/>
    <mergeCell ref="E6:F6"/>
  </mergeCells>
  <hyperlinks>
    <hyperlink ref="E3" r:id="rId1" xr:uid="{00000000-0004-0000-0200-000000000000}"/>
    <hyperlink ref="E49" r:id="rId2" xr:uid="{00000000-0004-0000-0200-000001000000}"/>
    <hyperlink ref="E92" r:id="rId3" xr:uid="{00000000-0004-0000-0200-000002000000}"/>
    <hyperlink ref="D1" r:id="rId4" xr:uid="{00000000-0004-0000-0200-000003000000}"/>
    <hyperlink ref="D47" r:id="rId5" xr:uid="{00000000-0004-0000-0200-000004000000}"/>
    <hyperlink ref="D90" r:id="rId6" xr:uid="{00000000-0004-0000-0200-000005000000}"/>
  </hyperlinks>
  <pageMargins left="0.7" right="0.7" top="0.75" bottom="0.75" header="0.3" footer="0.3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'Dairy - 50031'!$C$2:$C$401</xm:f>
          </x14:formula1>
          <xm:sqref>A67:B68 A110:B111</xm:sqref>
        </x14:dataValidation>
        <x14:dataValidation type="list" allowBlank="1" showInputMessage="1" showErrorMessage="1" xr:uid="{00000000-0002-0000-0200-000001000000}">
          <x14:formula1>
            <xm:f>'Meat - 50021'!$C$2:$C$401</xm:f>
          </x14:formula1>
          <xm:sqref>A63:B65 A106:B108</xm:sqref>
        </x14:dataValidation>
        <x14:dataValidation type="list" allowBlank="1" showInputMessage="1" showErrorMessage="1" errorTitle="Item" xr:uid="{00000000-0002-0000-0200-000002000000}">
          <x14:formula1>
            <xm:f>'Storeroom - 50011'!$C$2:$C$406</xm:f>
          </x14:formula1>
          <xm:sqref>A54:B61 A97:B104</xm:sqref>
        </x14:dataValidation>
        <x14:dataValidation type="list" allowBlank="1" showInputMessage="1" showErrorMessage="1" xr:uid="{00000000-0002-0000-0200-000003000000}">
          <x14:formula1>
            <xm:f>'Frozen - 50061'!$C$2:$C$401</xm:f>
          </x14:formula1>
          <xm:sqref>A33:B34 A122:B123 A79:B80</xm:sqref>
        </x14:dataValidation>
        <x14:dataValidation type="list" allowBlank="1" showInputMessage="1" showErrorMessage="1" xr:uid="{00000000-0002-0000-0200-000004000000}">
          <x14:formula1>
            <xm:f>'Dairy - 50031'!$C$2:$C$101</xm:f>
          </x14:formula1>
          <xm:sqref>A21:B22</xm:sqref>
        </x14:dataValidation>
        <x14:dataValidation type="list" allowBlank="1" showInputMessage="1" showErrorMessage="1" xr:uid="{00000000-0002-0000-0200-000005000000}">
          <x14:formula1>
            <xm:f>'Meat - 50021'!$C$2:$C$111</xm:f>
          </x14:formula1>
          <xm:sqref>A17:B17</xm:sqref>
        </x14:dataValidation>
        <x14:dataValidation type="list" allowBlank="1" showInputMessage="1" showErrorMessage="1" errorTitle="Item" xr:uid="{00000000-0002-0000-0200-000006000000}">
          <x14:formula1>
            <xm:f>'Storeroom - 50011'!$C$2:$C$315</xm:f>
          </x14:formula1>
          <xm:sqref>A8:B15</xm:sqref>
        </x14:dataValidation>
        <x14:dataValidation type="list" allowBlank="1" showInputMessage="1" showErrorMessage="1" xr:uid="{00000000-0002-0000-0200-000007000000}">
          <x14:formula1>
            <xm:f>'Bakery - 50041'!$C$2:$C$401</xm:f>
          </x14:formula1>
          <xm:sqref>A30:B31 A119:B120 A76:B77</xm:sqref>
        </x14:dataValidation>
        <x14:dataValidation type="list" allowBlank="1" showInputMessage="1" showErrorMessage="1" xr:uid="{00000000-0002-0000-0200-000008000000}">
          <x14:formula1>
            <xm:f>'Meat - 50021'!$C$2:$C$97</xm:f>
          </x14:formula1>
          <xm:sqref>A18:B19</xm:sqref>
        </x14:dataValidation>
        <x14:dataValidation type="list" allowBlank="1" showInputMessage="1" showErrorMessage="1" xr:uid="{00000000-0002-0000-0200-000009000000}">
          <x14:formula1>
            <xm:f>'Produce - 50051'!$C$3:$C$409</xm:f>
          </x14:formula1>
          <xm:sqref>A24:B28 A70:B74 A113:B117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J128"/>
  <sheetViews>
    <sheetView topLeftCell="A24" workbookViewId="0">
      <selection activeCell="A24" sqref="A24:B24"/>
    </sheetView>
  </sheetViews>
  <sheetFormatPr defaultColWidth="8.7265625" defaultRowHeight="14.5" x14ac:dyDescent="0.35"/>
  <cols>
    <col min="1" max="1" width="18.1796875" style="54" customWidth="1"/>
    <col min="2" max="2" width="16.453125" style="54" customWidth="1"/>
    <col min="3" max="3" width="13.453125" style="54" customWidth="1"/>
    <col min="4" max="4" width="12.453125" style="54" customWidth="1"/>
    <col min="5" max="5" width="6" style="54" customWidth="1"/>
    <col min="6" max="6" width="1.26953125" style="54" customWidth="1"/>
    <col min="7" max="7" width="8.7265625" style="54"/>
    <col min="8" max="8" width="12" style="54" customWidth="1"/>
    <col min="9" max="9" width="8.7265625" style="54"/>
    <col min="10" max="10" width="13.26953125" style="54" customWidth="1"/>
    <col min="11" max="16384" width="8.7265625" style="54"/>
  </cols>
  <sheetData>
    <row r="1" spans="1:10" ht="25.5" customHeight="1" thickBot="1" x14ac:dyDescent="0.4">
      <c r="A1" s="149" t="s">
        <v>1258</v>
      </c>
      <c r="B1" s="149"/>
      <c r="C1" s="149"/>
      <c r="D1" s="150" t="s">
        <v>1259</v>
      </c>
      <c r="E1" s="150"/>
      <c r="F1" s="150"/>
      <c r="G1" s="150"/>
      <c r="H1" s="150"/>
    </row>
    <row r="2" spans="1:10" ht="15.5" x14ac:dyDescent="0.35">
      <c r="A2" s="4" t="s">
        <v>1260</v>
      </c>
      <c r="B2" s="5"/>
      <c r="C2" s="3"/>
      <c r="D2" s="3"/>
      <c r="E2" s="93" t="s">
        <v>1261</v>
      </c>
      <c r="F2" s="94"/>
      <c r="G2" s="94"/>
      <c r="H2" s="95"/>
    </row>
    <row r="3" spans="1:10" ht="16" thickBot="1" x14ac:dyDescent="0.4">
      <c r="A3" s="6" t="s">
        <v>1262</v>
      </c>
      <c r="B3" s="5"/>
      <c r="C3" s="4" t="s">
        <v>1263</v>
      </c>
      <c r="D3" s="7"/>
      <c r="E3" s="151" t="s">
        <v>1264</v>
      </c>
      <c r="F3" s="152"/>
      <c r="G3" s="152"/>
      <c r="H3" s="153"/>
      <c r="I3" s="3"/>
    </row>
    <row r="4" spans="1:10" ht="15.5" x14ac:dyDescent="0.35">
      <c r="A4" s="4" t="s">
        <v>1265</v>
      </c>
      <c r="B4" s="34"/>
      <c r="C4" s="4" t="s">
        <v>1266</v>
      </c>
      <c r="D4" s="7"/>
      <c r="E4" s="5" t="s">
        <v>1267</v>
      </c>
      <c r="H4" s="3"/>
      <c r="I4" s="3"/>
      <c r="J4" s="3"/>
    </row>
    <row r="5" spans="1:10" ht="15.5" x14ac:dyDescent="0.35">
      <c r="A5" s="154" t="s">
        <v>1268</v>
      </c>
      <c r="B5" s="155"/>
      <c r="C5" s="158" t="s">
        <v>1269</v>
      </c>
      <c r="D5" s="159"/>
      <c r="E5" s="160" t="s">
        <v>1270</v>
      </c>
      <c r="F5" s="161"/>
      <c r="G5" s="161"/>
      <c r="H5" s="162"/>
      <c r="I5" s="3"/>
      <c r="J5" s="3"/>
    </row>
    <row r="6" spans="1:10" ht="15.5" x14ac:dyDescent="0.35">
      <c r="A6" s="156"/>
      <c r="B6" s="157"/>
      <c r="C6" s="8" t="s">
        <v>1271</v>
      </c>
      <c r="D6" s="8" t="s">
        <v>1272</v>
      </c>
      <c r="E6" s="163"/>
      <c r="F6" s="164"/>
      <c r="G6" s="90" t="s">
        <v>1273</v>
      </c>
      <c r="H6" s="91" t="s">
        <v>1274</v>
      </c>
      <c r="I6" s="32"/>
      <c r="J6" s="32"/>
    </row>
    <row r="7" spans="1:10" ht="15.5" x14ac:dyDescent="0.35">
      <c r="A7" s="141" t="s">
        <v>1275</v>
      </c>
      <c r="B7" s="142"/>
      <c r="C7" s="14"/>
      <c r="D7" s="15"/>
      <c r="E7" s="143" t="e">
        <f>(H7+H96+H53)/H35</f>
        <v>#N/A</v>
      </c>
      <c r="F7" s="144"/>
      <c r="G7" s="17" t="s">
        <v>1276</v>
      </c>
      <c r="H7" s="22" t="e">
        <f>SUM(H8:H15)</f>
        <v>#N/A</v>
      </c>
      <c r="I7" s="33"/>
      <c r="J7" s="33"/>
    </row>
    <row r="8" spans="1:10" ht="15.5" x14ac:dyDescent="0.35">
      <c r="A8" s="145"/>
      <c r="B8" s="146"/>
      <c r="C8" s="19"/>
      <c r="D8" s="9" t="s">
        <v>465</v>
      </c>
      <c r="E8" s="147"/>
      <c r="F8" s="148"/>
      <c r="G8" s="21" t="e">
        <f>VLOOKUP(A8,'Storeroom - 50011'!$C$2:$J$406, 8, FALSE)</f>
        <v>#N/A</v>
      </c>
      <c r="H8" s="10" t="e">
        <f>C8*G8</f>
        <v>#N/A</v>
      </c>
      <c r="I8" s="33"/>
      <c r="J8" s="33"/>
    </row>
    <row r="9" spans="1:10" ht="15.5" x14ac:dyDescent="0.35">
      <c r="A9" s="145"/>
      <c r="B9" s="146"/>
      <c r="C9" s="19"/>
      <c r="D9" s="9" t="s">
        <v>465</v>
      </c>
      <c r="E9" s="147"/>
      <c r="F9" s="148"/>
      <c r="G9" s="21" t="e">
        <f>VLOOKUP(A9,'Storeroom - 50011'!$C$2:$J$406, 8, FALSE)</f>
        <v>#N/A</v>
      </c>
      <c r="H9" s="10" t="e">
        <f t="shared" ref="H9:H25" si="0">C9*G9</f>
        <v>#N/A</v>
      </c>
      <c r="I9" s="33"/>
      <c r="J9" s="33"/>
    </row>
    <row r="10" spans="1:10" ht="15.5" x14ac:dyDescent="0.35">
      <c r="A10" s="145"/>
      <c r="B10" s="146"/>
      <c r="C10" s="19"/>
      <c r="D10" s="9" t="s">
        <v>465</v>
      </c>
      <c r="E10" s="147"/>
      <c r="F10" s="148"/>
      <c r="G10" s="21" t="e">
        <f>VLOOKUP(A10,'Storeroom - 50011'!$C$2:$J$406, 8, FALSE)</f>
        <v>#N/A</v>
      </c>
      <c r="H10" s="10" t="e">
        <f t="shared" si="0"/>
        <v>#N/A</v>
      </c>
      <c r="I10" s="33"/>
      <c r="J10" s="33"/>
    </row>
    <row r="11" spans="1:10" ht="15.5" x14ac:dyDescent="0.35">
      <c r="A11" s="145"/>
      <c r="B11" s="146"/>
      <c r="C11" s="19"/>
      <c r="D11" s="9" t="s">
        <v>465</v>
      </c>
      <c r="E11" s="147"/>
      <c r="F11" s="148"/>
      <c r="G11" s="21" t="e">
        <f>VLOOKUP(A11,'Storeroom - 50011'!$C$2:$J$406, 8, FALSE)</f>
        <v>#N/A</v>
      </c>
      <c r="H11" s="10" t="e">
        <f t="shared" si="0"/>
        <v>#N/A</v>
      </c>
      <c r="I11" s="33"/>
      <c r="J11" s="33"/>
    </row>
    <row r="12" spans="1:10" ht="15.5" x14ac:dyDescent="0.35">
      <c r="A12" s="145"/>
      <c r="B12" s="146"/>
      <c r="C12" s="19"/>
      <c r="D12" s="9" t="s">
        <v>465</v>
      </c>
      <c r="E12" s="132"/>
      <c r="F12" s="133"/>
      <c r="G12" s="21" t="e">
        <f>VLOOKUP(A12,'Storeroom - 50011'!$C$2:$J$406, 8, FALSE)</f>
        <v>#N/A</v>
      </c>
      <c r="H12" s="10" t="e">
        <f t="shared" si="0"/>
        <v>#N/A</v>
      </c>
      <c r="I12" s="33"/>
      <c r="J12" s="33"/>
    </row>
    <row r="13" spans="1:10" ht="15.5" x14ac:dyDescent="0.35">
      <c r="A13" s="145"/>
      <c r="B13" s="146"/>
      <c r="C13" s="19"/>
      <c r="D13" s="9" t="s">
        <v>465</v>
      </c>
      <c r="E13" s="132"/>
      <c r="F13" s="133"/>
      <c r="G13" s="21" t="e">
        <f>VLOOKUP(A13,'Storeroom - 50011'!$C$2:$J$406, 8, FALSE)</f>
        <v>#N/A</v>
      </c>
      <c r="H13" s="10" t="e">
        <f t="shared" si="0"/>
        <v>#N/A</v>
      </c>
      <c r="I13" s="33"/>
      <c r="J13" s="33"/>
    </row>
    <row r="14" spans="1:10" ht="15.5" x14ac:dyDescent="0.35">
      <c r="A14" s="145"/>
      <c r="B14" s="146"/>
      <c r="C14" s="19"/>
      <c r="D14" s="9" t="s">
        <v>465</v>
      </c>
      <c r="E14" s="132"/>
      <c r="F14" s="133"/>
      <c r="G14" s="21" t="e">
        <f>VLOOKUP(A14,'Storeroom - 50011'!$C$2:$J$406, 8, FALSE)</f>
        <v>#N/A</v>
      </c>
      <c r="H14" s="10" t="e">
        <f t="shared" si="0"/>
        <v>#N/A</v>
      </c>
      <c r="I14" s="33"/>
      <c r="J14" s="33"/>
    </row>
    <row r="15" spans="1:10" ht="15.5" x14ac:dyDescent="0.35">
      <c r="A15" s="145"/>
      <c r="B15" s="146"/>
      <c r="C15" s="19"/>
      <c r="D15" s="9" t="s">
        <v>465</v>
      </c>
      <c r="E15" s="132"/>
      <c r="F15" s="133"/>
      <c r="G15" s="21" t="e">
        <f>VLOOKUP(A15,'Storeroom - 50011'!$C$2:$J$406, 8, FALSE)</f>
        <v>#N/A</v>
      </c>
      <c r="H15" s="10"/>
      <c r="I15" s="33"/>
      <c r="J15" s="33"/>
    </row>
    <row r="16" spans="1:10" ht="15.5" x14ac:dyDescent="0.35">
      <c r="A16" s="165" t="s">
        <v>1277</v>
      </c>
      <c r="B16" s="166"/>
      <c r="C16" s="16"/>
      <c r="D16" s="15"/>
      <c r="E16" s="167" t="e">
        <f>(H16+H62+H105)/H35</f>
        <v>#N/A</v>
      </c>
      <c r="F16" s="168"/>
      <c r="G16" s="27" t="s">
        <v>1276</v>
      </c>
      <c r="H16" s="22">
        <f>SUM(H17:H19)</f>
        <v>0</v>
      </c>
      <c r="I16" s="33"/>
      <c r="J16" s="33"/>
    </row>
    <row r="17" spans="1:10" ht="15.5" x14ac:dyDescent="0.35">
      <c r="A17" s="145"/>
      <c r="B17" s="146"/>
      <c r="C17" s="13"/>
      <c r="D17" s="9" t="s">
        <v>465</v>
      </c>
      <c r="E17" s="147"/>
      <c r="F17" s="148"/>
      <c r="G17" s="21" t="e">
        <f>VLOOKUP(A17,'Meat - 50021'!$C$2:$L$401, 10, FALSE)</f>
        <v>#N/A</v>
      </c>
      <c r="H17" s="10"/>
      <c r="I17" s="33"/>
      <c r="J17" s="33"/>
    </row>
    <row r="18" spans="1:10" ht="15.5" x14ac:dyDescent="0.35">
      <c r="A18" s="145"/>
      <c r="B18" s="146"/>
      <c r="C18" s="13"/>
      <c r="D18" s="9" t="s">
        <v>465</v>
      </c>
      <c r="E18" s="132"/>
      <c r="F18" s="133"/>
      <c r="G18" s="21" t="e">
        <f>VLOOKUP(A18,'Meat - 50021'!$C$2:$L$401, 10, FALSE)</f>
        <v>#N/A</v>
      </c>
      <c r="H18" s="10"/>
      <c r="I18" s="33"/>
      <c r="J18" s="33"/>
    </row>
    <row r="19" spans="1:10" ht="15.5" x14ac:dyDescent="0.35">
      <c r="A19" s="145"/>
      <c r="B19" s="146"/>
      <c r="C19" s="13"/>
      <c r="D19" s="9" t="s">
        <v>465</v>
      </c>
      <c r="E19" s="147"/>
      <c r="F19" s="148"/>
      <c r="G19" s="21" t="e">
        <f>VLOOKUP(A19,'Meat - 50021'!$C$2:$L$401, 10, FALSE)</f>
        <v>#N/A</v>
      </c>
      <c r="H19" s="10"/>
      <c r="I19" s="33"/>
      <c r="J19" s="33"/>
    </row>
    <row r="20" spans="1:10" ht="15.5" x14ac:dyDescent="0.35">
      <c r="A20" s="165" t="s">
        <v>1278</v>
      </c>
      <c r="B20" s="166"/>
      <c r="C20" s="16"/>
      <c r="D20" s="15"/>
      <c r="E20" s="167" t="e">
        <f>(H20+H66+H109)/H35</f>
        <v>#N/A</v>
      </c>
      <c r="F20" s="168"/>
      <c r="G20" s="27" t="s">
        <v>1276</v>
      </c>
      <c r="H20" s="22" t="e">
        <f>SUM(H21:H22)</f>
        <v>#N/A</v>
      </c>
      <c r="I20" s="33"/>
      <c r="J20" s="33"/>
    </row>
    <row r="21" spans="1:10" ht="15.5" x14ac:dyDescent="0.35">
      <c r="A21" s="145"/>
      <c r="B21" s="146"/>
      <c r="C21" s="13"/>
      <c r="D21" s="9" t="s">
        <v>465</v>
      </c>
      <c r="E21" s="147"/>
      <c r="F21" s="148"/>
      <c r="G21" s="21" t="e">
        <f>VLOOKUP(A21,'Dairy - 50031'!$C$2:$J$401,8, FALSE)</f>
        <v>#N/A</v>
      </c>
      <c r="H21" s="10" t="e">
        <f>G21*C21</f>
        <v>#N/A</v>
      </c>
      <c r="I21" s="33"/>
      <c r="J21" s="33"/>
    </row>
    <row r="22" spans="1:10" ht="15.5" x14ac:dyDescent="0.35">
      <c r="A22" s="145"/>
      <c r="B22" s="146"/>
      <c r="C22" s="13"/>
      <c r="D22" s="9" t="s">
        <v>1279</v>
      </c>
      <c r="E22" s="147"/>
      <c r="F22" s="148"/>
      <c r="G22" s="21" t="e">
        <f>VLOOKUP(A22,'Dairy - 50031'!$C$2:$J$401,8, FALSE)</f>
        <v>#N/A</v>
      </c>
      <c r="H22" s="10" t="e">
        <f>G22*C22</f>
        <v>#N/A</v>
      </c>
      <c r="I22" s="33"/>
      <c r="J22" s="33"/>
    </row>
    <row r="23" spans="1:10" ht="15.5" x14ac:dyDescent="0.35">
      <c r="A23" s="165" t="s">
        <v>1280</v>
      </c>
      <c r="B23" s="166"/>
      <c r="C23" s="16"/>
      <c r="D23" s="15"/>
      <c r="E23" s="167" t="e">
        <f>(H23+H69+H112)/H35</f>
        <v>#N/A</v>
      </c>
      <c r="F23" s="168"/>
      <c r="G23" s="27" t="s">
        <v>1276</v>
      </c>
      <c r="H23" s="22" t="e">
        <f>SUM(H24:H28)</f>
        <v>#N/A</v>
      </c>
      <c r="I23" s="33"/>
      <c r="J23" s="33"/>
    </row>
    <row r="24" spans="1:10" ht="15.5" x14ac:dyDescent="0.35">
      <c r="A24" s="145"/>
      <c r="B24" s="169"/>
      <c r="C24" s="13"/>
      <c r="D24" s="9" t="s">
        <v>1279</v>
      </c>
      <c r="E24" s="132"/>
      <c r="F24" s="133"/>
      <c r="G24" s="21" t="e">
        <f>VLOOKUP(A24,'Produce - 50051'!$C$3:$L$409, 10, FALSE)</f>
        <v>#N/A</v>
      </c>
      <c r="H24" s="10" t="e">
        <f t="shared" si="0"/>
        <v>#N/A</v>
      </c>
      <c r="I24" s="33"/>
      <c r="J24" s="33"/>
    </row>
    <row r="25" spans="1:10" ht="15.5" x14ac:dyDescent="0.35">
      <c r="A25" s="145"/>
      <c r="B25" s="169"/>
      <c r="C25" s="13"/>
      <c r="D25" s="9" t="s">
        <v>1279</v>
      </c>
      <c r="E25" s="132"/>
      <c r="F25" s="133"/>
      <c r="G25" s="21" t="e">
        <f>VLOOKUP(A25,'Produce - 50051'!$C$3:$L$409, 10, FALSE)</f>
        <v>#N/A</v>
      </c>
      <c r="H25" s="10" t="e">
        <f t="shared" si="0"/>
        <v>#N/A</v>
      </c>
      <c r="I25" s="33"/>
      <c r="J25" s="33"/>
    </row>
    <row r="26" spans="1:10" ht="15.5" x14ac:dyDescent="0.35">
      <c r="A26" s="145"/>
      <c r="B26" s="169"/>
      <c r="C26" s="13"/>
      <c r="D26" s="9" t="s">
        <v>465</v>
      </c>
      <c r="E26" s="132"/>
      <c r="F26" s="133"/>
      <c r="G26" s="21" t="e">
        <f>VLOOKUP(A26,'Produce - 50051'!$C$3:$L$409, 10, FALSE)</f>
        <v>#N/A</v>
      </c>
      <c r="H26" s="10"/>
      <c r="I26" s="33"/>
      <c r="J26" s="33"/>
    </row>
    <row r="27" spans="1:10" ht="15.5" x14ac:dyDescent="0.35">
      <c r="A27" s="145"/>
      <c r="B27" s="169"/>
      <c r="C27" s="13"/>
      <c r="D27" s="9" t="s">
        <v>465</v>
      </c>
      <c r="E27" s="132"/>
      <c r="F27" s="133"/>
      <c r="G27" s="21" t="e">
        <f>VLOOKUP(A27,'Produce - 50051'!$C$3:$L$409, 10, FALSE)</f>
        <v>#N/A</v>
      </c>
      <c r="H27" s="10"/>
      <c r="I27" s="33"/>
      <c r="J27" s="33"/>
    </row>
    <row r="28" spans="1:10" ht="15.5" x14ac:dyDescent="0.35">
      <c r="A28" s="145"/>
      <c r="B28" s="169"/>
      <c r="C28" s="13"/>
      <c r="D28" s="9" t="s">
        <v>465</v>
      </c>
      <c r="E28" s="132"/>
      <c r="F28" s="133"/>
      <c r="G28" s="21" t="e">
        <f>VLOOKUP(A28,'Produce - 50051'!$C$3:$L$409, 10, FALSE)</f>
        <v>#N/A</v>
      </c>
      <c r="H28" s="10"/>
      <c r="I28" s="33"/>
      <c r="J28" s="33"/>
    </row>
    <row r="29" spans="1:10" ht="15.5" x14ac:dyDescent="0.35">
      <c r="A29" s="138" t="s">
        <v>1281</v>
      </c>
      <c r="B29" s="139"/>
      <c r="C29" s="16"/>
      <c r="D29" s="15"/>
      <c r="E29" s="176" t="e">
        <f>(H29+H75+H118)/H35</f>
        <v>#N/A</v>
      </c>
      <c r="F29" s="177"/>
      <c r="G29" s="27" t="s">
        <v>1276</v>
      </c>
      <c r="H29" s="22">
        <f>SUM(H30:H34)</f>
        <v>0</v>
      </c>
      <c r="I29" s="33"/>
      <c r="J29" s="33"/>
    </row>
    <row r="30" spans="1:10" ht="15.5" x14ac:dyDescent="0.35">
      <c r="A30" s="145"/>
      <c r="B30" s="169"/>
      <c r="C30" s="13"/>
      <c r="D30" s="9" t="s">
        <v>1279</v>
      </c>
      <c r="E30" s="132"/>
      <c r="F30" s="133"/>
      <c r="G30" s="21" t="e">
        <f>VLOOKUP(A30,'Bakery - 50041'!$C$2:$J$401, 8, FALSE)</f>
        <v>#N/A</v>
      </c>
      <c r="H30" s="10"/>
      <c r="I30" s="33"/>
      <c r="J30" s="33"/>
    </row>
    <row r="31" spans="1:10" ht="15.5" x14ac:dyDescent="0.35">
      <c r="A31" s="145"/>
      <c r="B31" s="169"/>
      <c r="C31" s="13"/>
      <c r="D31" s="9" t="s">
        <v>465</v>
      </c>
      <c r="E31" s="132"/>
      <c r="F31" s="133"/>
      <c r="G31" s="21" t="e">
        <f>VLOOKUP(A31,'Bakery - 50041'!$C$2:$J$401, 8, FALSE)</f>
        <v>#N/A</v>
      </c>
      <c r="H31" s="10"/>
      <c r="I31" s="33"/>
      <c r="J31" s="33"/>
    </row>
    <row r="32" spans="1:10" ht="15.5" x14ac:dyDescent="0.35">
      <c r="A32" s="138" t="s">
        <v>1282</v>
      </c>
      <c r="B32" s="139"/>
      <c r="C32" s="16"/>
      <c r="D32" s="15"/>
      <c r="E32" s="140" t="e">
        <f>(H32+H78+H121)/H35</f>
        <v>#N/A</v>
      </c>
      <c r="F32" s="18"/>
      <c r="G32" s="27" t="s">
        <v>1276</v>
      </c>
      <c r="H32" s="22">
        <f>SUM(H33:H34)</f>
        <v>0</v>
      </c>
      <c r="I32" s="33"/>
      <c r="J32" s="33"/>
    </row>
    <row r="33" spans="1:10" ht="15.5" x14ac:dyDescent="0.35">
      <c r="A33" s="145"/>
      <c r="B33" s="169"/>
      <c r="C33" s="13"/>
      <c r="D33" s="9" t="s">
        <v>465</v>
      </c>
      <c r="E33" s="132"/>
      <c r="F33" s="133"/>
      <c r="G33" s="21" t="e">
        <f>VLOOKUP(A33,'Frozen - 50061'!$C$2:$J$401, 8, FALSE)</f>
        <v>#N/A</v>
      </c>
      <c r="H33" s="10"/>
      <c r="I33" s="33"/>
      <c r="J33" s="33"/>
    </row>
    <row r="34" spans="1:10" ht="15.5" x14ac:dyDescent="0.35">
      <c r="A34" s="145"/>
      <c r="B34" s="169"/>
      <c r="C34" s="36"/>
      <c r="D34" s="37" t="s">
        <v>465</v>
      </c>
      <c r="E34" s="170"/>
      <c r="F34" s="171"/>
      <c r="G34" s="21" t="e">
        <f>VLOOKUP(A34,'Frozen - 50061'!$C$2:$J$401, 8, FALSE)</f>
        <v>#N/A</v>
      </c>
      <c r="H34" s="10"/>
      <c r="I34" s="33"/>
      <c r="J34" s="33"/>
    </row>
    <row r="35" spans="1:10" ht="16" thickBot="1" x14ac:dyDescent="0.4">
      <c r="A35" s="30" t="str">
        <f>A7</f>
        <v>Storeroom PL ()</v>
      </c>
      <c r="B35" s="40" t="e">
        <f>E7</f>
        <v>#N/A</v>
      </c>
      <c r="C35" s="31"/>
      <c r="D35" s="31"/>
      <c r="E35" s="31"/>
      <c r="F35" s="4" t="s">
        <v>1283</v>
      </c>
      <c r="G35" s="4"/>
      <c r="H35" s="35" t="e">
        <f>H32+H29+H23+H20+H16+H7+H81+H124</f>
        <v>#N/A</v>
      </c>
    </row>
    <row r="36" spans="1:10" ht="16" thickBot="1" x14ac:dyDescent="0.4">
      <c r="A36" s="38" t="str">
        <f>A16</f>
        <v>Meat PL ()</v>
      </c>
      <c r="B36" s="41" t="e">
        <f>E16</f>
        <v>#N/A</v>
      </c>
      <c r="C36" s="29"/>
      <c r="D36" s="29"/>
      <c r="E36" s="29"/>
      <c r="F36" s="4" t="s">
        <v>1284</v>
      </c>
      <c r="G36" s="4"/>
      <c r="H36" s="12"/>
    </row>
    <row r="37" spans="1:10" ht="16" thickBot="1" x14ac:dyDescent="0.4">
      <c r="A37" s="39" t="str">
        <f>A20</f>
        <v>Dairy PL ()</v>
      </c>
      <c r="B37" s="42" t="e">
        <f>E20</f>
        <v>#N/A</v>
      </c>
      <c r="C37" s="29"/>
      <c r="D37" s="29"/>
      <c r="E37" s="29"/>
      <c r="F37" s="4" t="s">
        <v>1285</v>
      </c>
      <c r="G37" s="4"/>
      <c r="H37" s="11" t="e">
        <f>H35/D3</f>
        <v>#N/A</v>
      </c>
    </row>
    <row r="38" spans="1:10" ht="16" thickBot="1" x14ac:dyDescent="0.4">
      <c r="A38" s="39" t="str">
        <f>A23</f>
        <v>Produce PL ()</v>
      </c>
      <c r="B38" s="42" t="e">
        <f>E23</f>
        <v>#N/A</v>
      </c>
      <c r="C38" s="29"/>
      <c r="D38" s="29"/>
      <c r="E38" s="29"/>
      <c r="F38" s="23" t="s">
        <v>1286</v>
      </c>
      <c r="H38" s="25" t="e">
        <f>H36-H37</f>
        <v>#N/A</v>
      </c>
    </row>
    <row r="39" spans="1:10" ht="16" thickBot="1" x14ac:dyDescent="0.4">
      <c r="A39" s="39" t="str">
        <f>A29</f>
        <v>Bakery PL ()</v>
      </c>
      <c r="B39" s="42" t="e">
        <f>E29</f>
        <v>#N/A</v>
      </c>
      <c r="C39" s="29"/>
      <c r="D39" s="29"/>
      <c r="E39" s="29"/>
      <c r="F39" s="24" t="s">
        <v>1287</v>
      </c>
      <c r="H39" s="26" t="e">
        <f>H38/H36</f>
        <v>#N/A</v>
      </c>
    </row>
    <row r="40" spans="1:10" ht="16" thickBot="1" x14ac:dyDescent="0.4">
      <c r="A40" s="39" t="str">
        <f>A32</f>
        <v>Frozen PL ()</v>
      </c>
      <c r="B40" s="42" t="e">
        <f>E32</f>
        <v>#N/A</v>
      </c>
      <c r="C40" s="29"/>
      <c r="D40" s="29"/>
      <c r="E40" s="29"/>
      <c r="F40" s="24" t="s">
        <v>1288</v>
      </c>
      <c r="H40" s="26" t="e">
        <f>(H38/H37)</f>
        <v>#N/A</v>
      </c>
    </row>
    <row r="41" spans="1:10" ht="18.5" x14ac:dyDescent="0.35">
      <c r="A41" s="87" t="s">
        <v>1276</v>
      </c>
      <c r="B41" s="88" t="e">
        <f>SUM(B35:B40)</f>
        <v>#N/A</v>
      </c>
      <c r="C41" s="29"/>
      <c r="D41" s="29"/>
      <c r="E41" s="29"/>
      <c r="F41" s="29"/>
      <c r="G41" s="29"/>
      <c r="J41" s="20"/>
    </row>
    <row r="42" spans="1:10" x14ac:dyDescent="0.35">
      <c r="A42" s="29"/>
      <c r="B42" s="29"/>
      <c r="C42" s="29"/>
      <c r="D42" s="29"/>
      <c r="E42" s="29"/>
      <c r="F42" s="29"/>
      <c r="G42" s="29"/>
    </row>
    <row r="43" spans="1:10" x14ac:dyDescent="0.35">
      <c r="A43" s="172" t="s">
        <v>1289</v>
      </c>
      <c r="B43" s="172"/>
      <c r="C43" s="172"/>
      <c r="D43" s="172"/>
      <c r="E43" s="172"/>
      <c r="F43" s="172"/>
      <c r="G43" s="172"/>
      <c r="H43" s="172"/>
    </row>
    <row r="44" spans="1:10" x14ac:dyDescent="0.35">
      <c r="A44" s="172"/>
      <c r="B44" s="172"/>
      <c r="C44" s="172"/>
      <c r="D44" s="172"/>
      <c r="E44" s="172"/>
      <c r="F44" s="172"/>
      <c r="G44" s="172"/>
      <c r="H44" s="172"/>
    </row>
    <row r="45" spans="1:10" x14ac:dyDescent="0.35">
      <c r="A45" s="172"/>
      <c r="B45" s="172"/>
      <c r="C45" s="172"/>
      <c r="D45" s="172"/>
      <c r="E45" s="172"/>
      <c r="F45" s="172"/>
      <c r="G45" s="172"/>
      <c r="H45" s="172"/>
    </row>
    <row r="46" spans="1:10" ht="15" thickBot="1" x14ac:dyDescent="0.4">
      <c r="A46" s="173"/>
      <c r="B46" s="173"/>
      <c r="C46" s="173"/>
      <c r="D46" s="173"/>
      <c r="E46" s="173"/>
      <c r="F46" s="173"/>
      <c r="G46" s="173"/>
      <c r="H46" s="173"/>
    </row>
    <row r="47" spans="1:10" ht="26.5" thickBot="1" x14ac:dyDescent="0.4">
      <c r="A47" s="174" t="s">
        <v>1258</v>
      </c>
      <c r="B47" s="174"/>
      <c r="C47" s="174"/>
      <c r="D47" s="175" t="s">
        <v>1259</v>
      </c>
      <c r="E47" s="175"/>
      <c r="F47" s="175"/>
      <c r="G47" s="175"/>
      <c r="H47" s="175"/>
    </row>
    <row r="48" spans="1:10" ht="15.5" x14ac:dyDescent="0.35">
      <c r="A48" s="4" t="s">
        <v>1260</v>
      </c>
      <c r="B48" s="5"/>
      <c r="C48" s="3"/>
      <c r="D48" s="3"/>
      <c r="E48" s="93" t="s">
        <v>1261</v>
      </c>
      <c r="F48" s="94"/>
      <c r="G48" s="94"/>
      <c r="H48" s="95"/>
    </row>
    <row r="49" spans="1:8" ht="16" thickBot="1" x14ac:dyDescent="0.4">
      <c r="A49" s="6" t="s">
        <v>1262</v>
      </c>
      <c r="B49" s="5"/>
      <c r="C49" s="4" t="s">
        <v>1263</v>
      </c>
      <c r="D49" s="7"/>
      <c r="E49" s="151" t="s">
        <v>1264</v>
      </c>
      <c r="F49" s="152"/>
      <c r="G49" s="152"/>
      <c r="H49" s="153"/>
    </row>
    <row r="50" spans="1:8" ht="15.5" x14ac:dyDescent="0.35">
      <c r="A50" s="4" t="s">
        <v>1265</v>
      </c>
      <c r="B50" s="34"/>
      <c r="C50" s="4" t="s">
        <v>1266</v>
      </c>
      <c r="D50" s="7"/>
      <c r="E50" s="5" t="s">
        <v>1267</v>
      </c>
      <c r="H50" s="3"/>
    </row>
    <row r="51" spans="1:8" ht="15.5" x14ac:dyDescent="0.35">
      <c r="A51" s="154" t="s">
        <v>1268</v>
      </c>
      <c r="B51" s="155"/>
      <c r="C51" s="158" t="s">
        <v>1269</v>
      </c>
      <c r="D51" s="159"/>
      <c r="E51" s="160" t="s">
        <v>1270</v>
      </c>
      <c r="F51" s="161"/>
      <c r="G51" s="161"/>
      <c r="H51" s="162"/>
    </row>
    <row r="52" spans="1:8" ht="15.5" x14ac:dyDescent="0.35">
      <c r="A52" s="156"/>
      <c r="B52" s="157"/>
      <c r="C52" s="8" t="s">
        <v>1271</v>
      </c>
      <c r="D52" s="8" t="s">
        <v>1272</v>
      </c>
      <c r="E52" s="163"/>
      <c r="F52" s="164"/>
      <c r="G52" s="90" t="s">
        <v>1273</v>
      </c>
      <c r="H52" s="91" t="s">
        <v>1274</v>
      </c>
    </row>
    <row r="53" spans="1:8" ht="15.5" x14ac:dyDescent="0.35">
      <c r="A53" s="141" t="s">
        <v>1275</v>
      </c>
      <c r="B53" s="142"/>
      <c r="C53" s="14"/>
      <c r="D53" s="15"/>
      <c r="E53" s="143" t="e">
        <f>H53/$H$81</f>
        <v>#DIV/0!</v>
      </c>
      <c r="F53" s="144"/>
      <c r="G53" s="17" t="s">
        <v>1276</v>
      </c>
      <c r="H53" s="22">
        <f>SUM(H54:H61)</f>
        <v>0</v>
      </c>
    </row>
    <row r="54" spans="1:8" ht="15.5" x14ac:dyDescent="0.35">
      <c r="A54" s="145"/>
      <c r="B54" s="146"/>
      <c r="C54" s="19"/>
      <c r="D54" s="9" t="s">
        <v>465</v>
      </c>
      <c r="E54" s="147"/>
      <c r="F54" s="148"/>
      <c r="G54" s="21" t="e">
        <f>VLOOKUP(A54,'Storeroom - 50011'!$C$2:$J$406, 8, FALSE)</f>
        <v>#N/A</v>
      </c>
      <c r="H54" s="10"/>
    </row>
    <row r="55" spans="1:8" ht="15.5" x14ac:dyDescent="0.35">
      <c r="A55" s="145"/>
      <c r="B55" s="146"/>
      <c r="C55" s="19"/>
      <c r="D55" s="9" t="s">
        <v>465</v>
      </c>
      <c r="E55" s="147"/>
      <c r="F55" s="148"/>
      <c r="G55" s="21" t="e">
        <f>VLOOKUP(A55,'Storeroom - 50011'!$C$2:$J$406, 8, FALSE)</f>
        <v>#N/A</v>
      </c>
      <c r="H55" s="10"/>
    </row>
    <row r="56" spans="1:8" ht="15.5" x14ac:dyDescent="0.35">
      <c r="A56" s="145"/>
      <c r="B56" s="146"/>
      <c r="C56" s="19"/>
      <c r="D56" s="9" t="s">
        <v>465</v>
      </c>
      <c r="E56" s="147"/>
      <c r="F56" s="148"/>
      <c r="G56" s="21" t="e">
        <f>VLOOKUP(A56,'Storeroom - 50011'!$C$2:$J$406, 8, FALSE)</f>
        <v>#N/A</v>
      </c>
      <c r="H56" s="10"/>
    </row>
    <row r="57" spans="1:8" ht="15.5" x14ac:dyDescent="0.35">
      <c r="A57" s="145"/>
      <c r="B57" s="146"/>
      <c r="C57" s="19"/>
      <c r="D57" s="9" t="s">
        <v>465</v>
      </c>
      <c r="E57" s="147"/>
      <c r="F57" s="148"/>
      <c r="G57" s="21" t="e">
        <f>VLOOKUP(A57,'Storeroom - 50011'!$C$2:$J$406, 8, FALSE)</f>
        <v>#N/A</v>
      </c>
      <c r="H57" s="10"/>
    </row>
    <row r="58" spans="1:8" ht="15.5" x14ac:dyDescent="0.35">
      <c r="A58" s="145"/>
      <c r="B58" s="146"/>
      <c r="C58" s="19"/>
      <c r="D58" s="9" t="s">
        <v>465</v>
      </c>
      <c r="E58" s="132"/>
      <c r="F58" s="133"/>
      <c r="G58" s="21" t="e">
        <f>VLOOKUP(A58,'Storeroom - 50011'!$C$2:$J$406, 8, FALSE)</f>
        <v>#N/A</v>
      </c>
      <c r="H58" s="10"/>
    </row>
    <row r="59" spans="1:8" ht="15.5" x14ac:dyDescent="0.35">
      <c r="A59" s="145"/>
      <c r="B59" s="146"/>
      <c r="C59" s="19"/>
      <c r="D59" s="9" t="s">
        <v>465</v>
      </c>
      <c r="E59" s="132"/>
      <c r="F59" s="133"/>
      <c r="G59" s="21" t="e">
        <f>VLOOKUP(A59,'Storeroom - 50011'!$C$2:$J$406, 8, FALSE)</f>
        <v>#N/A</v>
      </c>
      <c r="H59" s="10"/>
    </row>
    <row r="60" spans="1:8" ht="15.5" x14ac:dyDescent="0.35">
      <c r="A60" s="145"/>
      <c r="B60" s="146"/>
      <c r="C60" s="19"/>
      <c r="D60" s="9" t="s">
        <v>465</v>
      </c>
      <c r="E60" s="132"/>
      <c r="F60" s="133"/>
      <c r="G60" s="21" t="e">
        <f>VLOOKUP(A60,'Storeroom - 50011'!$C$2:$J$406, 8, FALSE)</f>
        <v>#N/A</v>
      </c>
      <c r="H60" s="10"/>
    </row>
    <row r="61" spans="1:8" ht="15.5" x14ac:dyDescent="0.35">
      <c r="A61" s="145"/>
      <c r="B61" s="146"/>
      <c r="C61" s="19"/>
      <c r="D61" s="9" t="s">
        <v>465</v>
      </c>
      <c r="E61" s="132"/>
      <c r="F61" s="133"/>
      <c r="G61" s="21" t="e">
        <f>VLOOKUP(A61,'Storeroom - 50011'!$C$2:$J$406, 8, FALSE)</f>
        <v>#N/A</v>
      </c>
      <c r="H61" s="10"/>
    </row>
    <row r="62" spans="1:8" ht="15.5" x14ac:dyDescent="0.35">
      <c r="A62" s="165" t="s">
        <v>1277</v>
      </c>
      <c r="B62" s="166"/>
      <c r="C62" s="16"/>
      <c r="D62" s="15"/>
      <c r="E62" s="167" t="e">
        <f>H62/$H$81</f>
        <v>#DIV/0!</v>
      </c>
      <c r="F62" s="168"/>
      <c r="G62" s="27" t="s">
        <v>1276</v>
      </c>
      <c r="H62" s="22">
        <f>SUM(H63:H65)</f>
        <v>0</v>
      </c>
    </row>
    <row r="63" spans="1:8" ht="15.5" x14ac:dyDescent="0.35">
      <c r="A63" s="145"/>
      <c r="B63" s="146"/>
      <c r="C63" s="13"/>
      <c r="D63" s="9" t="s">
        <v>465</v>
      </c>
      <c r="E63" s="147"/>
      <c r="F63" s="148"/>
      <c r="G63" s="21" t="e">
        <f>VLOOKUP(A63,'Meat - 50021'!$C$2:$L$401, 10, FALSE)</f>
        <v>#N/A</v>
      </c>
      <c r="H63" s="10"/>
    </row>
    <row r="64" spans="1:8" ht="15.5" x14ac:dyDescent="0.35">
      <c r="A64" s="145"/>
      <c r="B64" s="146"/>
      <c r="C64" s="13"/>
      <c r="D64" s="9" t="s">
        <v>465</v>
      </c>
      <c r="E64" s="132"/>
      <c r="F64" s="133"/>
      <c r="G64" s="21" t="e">
        <f>VLOOKUP(A64,'Meat - 50021'!$C$2:$L$401, 10, FALSE)</f>
        <v>#N/A</v>
      </c>
      <c r="H64" s="10"/>
    </row>
    <row r="65" spans="1:8" ht="15.5" x14ac:dyDescent="0.35">
      <c r="A65" s="145"/>
      <c r="B65" s="146"/>
      <c r="C65" s="13"/>
      <c r="D65" s="9" t="s">
        <v>465</v>
      </c>
      <c r="E65" s="147"/>
      <c r="F65" s="148"/>
      <c r="G65" s="21" t="e">
        <f>VLOOKUP(A65,'Meat - 50021'!$C$2:$L$401, 10, FALSE)</f>
        <v>#N/A</v>
      </c>
      <c r="H65" s="10"/>
    </row>
    <row r="66" spans="1:8" ht="15.5" x14ac:dyDescent="0.35">
      <c r="A66" s="165" t="s">
        <v>1278</v>
      </c>
      <c r="B66" s="166"/>
      <c r="C66" s="16"/>
      <c r="D66" s="15"/>
      <c r="E66" s="167" t="e">
        <f>H66/$H$81</f>
        <v>#DIV/0!</v>
      </c>
      <c r="F66" s="168"/>
      <c r="G66" s="27" t="s">
        <v>1276</v>
      </c>
      <c r="H66" s="22">
        <f>SUM(H67:H68)</f>
        <v>0</v>
      </c>
    </row>
    <row r="67" spans="1:8" ht="15.5" x14ac:dyDescent="0.35">
      <c r="A67" s="145"/>
      <c r="B67" s="146"/>
      <c r="C67" s="13"/>
      <c r="D67" s="9" t="s">
        <v>465</v>
      </c>
      <c r="E67" s="147"/>
      <c r="F67" s="148"/>
      <c r="G67" s="21" t="e">
        <f>VLOOKUP(A67,'Dairy - 50031'!$C$2:$J$401,8, FALSE)</f>
        <v>#N/A</v>
      </c>
      <c r="H67" s="10"/>
    </row>
    <row r="68" spans="1:8" ht="15.5" x14ac:dyDescent="0.35">
      <c r="A68" s="145"/>
      <c r="B68" s="146"/>
      <c r="C68" s="13"/>
      <c r="D68" s="9" t="s">
        <v>465</v>
      </c>
      <c r="E68" s="147"/>
      <c r="F68" s="148"/>
      <c r="G68" s="21" t="e">
        <f>VLOOKUP(A68,'Dairy - 50031'!$C$2:$J$401,8, FALSE)</f>
        <v>#N/A</v>
      </c>
      <c r="H68" s="10"/>
    </row>
    <row r="69" spans="1:8" ht="15.5" x14ac:dyDescent="0.35">
      <c r="A69" s="165" t="s">
        <v>1280</v>
      </c>
      <c r="B69" s="166"/>
      <c r="C69" s="16"/>
      <c r="D69" s="15"/>
      <c r="E69" s="167" t="e">
        <f>H69/H81</f>
        <v>#DIV/0!</v>
      </c>
      <c r="F69" s="168"/>
      <c r="G69" s="27" t="s">
        <v>1276</v>
      </c>
      <c r="H69" s="22">
        <f>SUM(H70:H74)</f>
        <v>0</v>
      </c>
    </row>
    <row r="70" spans="1:8" ht="15.5" x14ac:dyDescent="0.35">
      <c r="A70" s="145"/>
      <c r="B70" s="169"/>
      <c r="C70" s="13"/>
      <c r="D70" s="9" t="s">
        <v>465</v>
      </c>
      <c r="E70" s="132"/>
      <c r="F70" s="133"/>
      <c r="G70" s="21" t="e">
        <f>VLOOKUP(A70,'Produce - 50051'!$C$3:$L$409, 10, FALSE)</f>
        <v>#N/A</v>
      </c>
      <c r="H70" s="10"/>
    </row>
    <row r="71" spans="1:8" ht="15.5" x14ac:dyDescent="0.35">
      <c r="A71" s="145"/>
      <c r="B71" s="169"/>
      <c r="C71" s="13"/>
      <c r="D71" s="9" t="s">
        <v>465</v>
      </c>
      <c r="E71" s="132"/>
      <c r="F71" s="133"/>
      <c r="G71" s="21" t="e">
        <f>VLOOKUP(A71,'Produce - 50051'!$C$3:$L$409, 10, FALSE)</f>
        <v>#N/A</v>
      </c>
      <c r="H71" s="10"/>
    </row>
    <row r="72" spans="1:8" ht="15.5" x14ac:dyDescent="0.35">
      <c r="A72" s="145"/>
      <c r="B72" s="169"/>
      <c r="C72" s="13"/>
      <c r="D72" s="9" t="s">
        <v>465</v>
      </c>
      <c r="E72" s="132"/>
      <c r="F72" s="133"/>
      <c r="G72" s="21" t="e">
        <f>VLOOKUP(A72,'Produce - 50051'!$C$3:$L$409, 10, FALSE)</f>
        <v>#N/A</v>
      </c>
      <c r="H72" s="10"/>
    </row>
    <row r="73" spans="1:8" ht="15.5" x14ac:dyDescent="0.35">
      <c r="A73" s="145"/>
      <c r="B73" s="169"/>
      <c r="C73" s="13"/>
      <c r="D73" s="9" t="s">
        <v>465</v>
      </c>
      <c r="E73" s="132"/>
      <c r="F73" s="133"/>
      <c r="G73" s="21" t="e">
        <f>VLOOKUP(A73,'Produce - 50051'!$C$3:$L$409, 10, FALSE)</f>
        <v>#N/A</v>
      </c>
      <c r="H73" s="10"/>
    </row>
    <row r="74" spans="1:8" ht="15.5" x14ac:dyDescent="0.35">
      <c r="A74" s="145"/>
      <c r="B74" s="169"/>
      <c r="C74" s="13"/>
      <c r="D74" s="9" t="s">
        <v>465</v>
      </c>
      <c r="E74" s="132"/>
      <c r="F74" s="133"/>
      <c r="G74" s="21" t="e">
        <f>VLOOKUP(A74,'Produce - 50051'!$C$3:$L$409, 10, FALSE)</f>
        <v>#N/A</v>
      </c>
      <c r="H74" s="10"/>
    </row>
    <row r="75" spans="1:8" ht="15.5" x14ac:dyDescent="0.35">
      <c r="A75" s="138" t="s">
        <v>1281</v>
      </c>
      <c r="B75" s="139"/>
      <c r="C75" s="16"/>
      <c r="D75" s="15"/>
      <c r="E75" s="176" t="e">
        <f>H75/$H$81</f>
        <v>#DIV/0!</v>
      </c>
      <c r="F75" s="177"/>
      <c r="G75" s="27" t="s">
        <v>1276</v>
      </c>
      <c r="H75" s="22">
        <f>SUM(H76:H80)</f>
        <v>0</v>
      </c>
    </row>
    <row r="76" spans="1:8" ht="15.5" x14ac:dyDescent="0.35">
      <c r="A76" s="145"/>
      <c r="B76" s="169"/>
      <c r="C76" s="13"/>
      <c r="D76" s="9" t="s">
        <v>1279</v>
      </c>
      <c r="E76" s="132"/>
      <c r="F76" s="133"/>
      <c r="G76" s="21" t="e">
        <f>VLOOKUP(A76,'Bakery - 50041'!$C$2:$J$401, 8, FALSE)</f>
        <v>#N/A</v>
      </c>
      <c r="H76" s="10"/>
    </row>
    <row r="77" spans="1:8" ht="15.5" x14ac:dyDescent="0.35">
      <c r="A77" s="145"/>
      <c r="B77" s="169"/>
      <c r="C77" s="13"/>
      <c r="D77" s="9" t="s">
        <v>465</v>
      </c>
      <c r="E77" s="132"/>
      <c r="F77" s="133"/>
      <c r="G77" s="21" t="e">
        <f>VLOOKUP(A77,'Bakery - 50041'!$C$2:$J$401, 8, FALSE)</f>
        <v>#N/A</v>
      </c>
      <c r="H77" s="10"/>
    </row>
    <row r="78" spans="1:8" ht="15.5" x14ac:dyDescent="0.35">
      <c r="A78" s="138" t="s">
        <v>1282</v>
      </c>
      <c r="B78" s="139"/>
      <c r="C78" s="16"/>
      <c r="D78" s="15"/>
      <c r="E78" s="140" t="e">
        <f>H78/$H$81</f>
        <v>#DIV/0!</v>
      </c>
      <c r="F78" s="18"/>
      <c r="G78" s="27" t="s">
        <v>1276</v>
      </c>
      <c r="H78" s="22">
        <f>SUM(H79:H80)</f>
        <v>0</v>
      </c>
    </row>
    <row r="79" spans="1:8" ht="15.5" x14ac:dyDescent="0.35">
      <c r="A79" s="145"/>
      <c r="B79" s="169"/>
      <c r="C79" s="13"/>
      <c r="D79" s="9" t="s">
        <v>465</v>
      </c>
      <c r="E79" s="132"/>
      <c r="F79" s="133"/>
      <c r="G79" s="21" t="e">
        <f>VLOOKUP(A79,'Frozen - 50061'!$C$2:$J$401, 8, FALSE)</f>
        <v>#N/A</v>
      </c>
      <c r="H79" s="10"/>
    </row>
    <row r="80" spans="1:8" ht="15.5" x14ac:dyDescent="0.35">
      <c r="A80" s="145"/>
      <c r="B80" s="169"/>
      <c r="C80" s="36"/>
      <c r="D80" s="37" t="s">
        <v>465</v>
      </c>
      <c r="E80" s="170"/>
      <c r="F80" s="171"/>
      <c r="G80" s="21" t="e">
        <f>VLOOKUP(A80,'Frozen - 50061'!$C$2:$J$401, 8, FALSE)</f>
        <v>#N/A</v>
      </c>
      <c r="H80" s="10"/>
    </row>
    <row r="81" spans="1:8" ht="16" thickBot="1" x14ac:dyDescent="0.4">
      <c r="A81" s="30"/>
      <c r="B81" s="40"/>
      <c r="C81" s="31"/>
      <c r="D81" s="31"/>
      <c r="E81" s="31"/>
      <c r="F81" s="4" t="s">
        <v>1283</v>
      </c>
      <c r="G81" s="4"/>
      <c r="H81" s="35">
        <f>H78+H75+H69+H66+H62+H53</f>
        <v>0</v>
      </c>
    </row>
    <row r="82" spans="1:8" ht="16" thickBot="1" x14ac:dyDescent="0.4">
      <c r="A82" s="38"/>
      <c r="B82" s="41"/>
      <c r="C82" s="29"/>
      <c r="D82" s="29"/>
      <c r="E82" s="29"/>
      <c r="F82" s="4" t="s">
        <v>1284</v>
      </c>
      <c r="G82" s="4"/>
      <c r="H82" s="12"/>
    </row>
    <row r="83" spans="1:8" ht="16" thickBot="1" x14ac:dyDescent="0.4">
      <c r="A83" s="39"/>
      <c r="B83" s="42"/>
      <c r="C83" s="29"/>
      <c r="D83" s="29"/>
      <c r="E83" s="29"/>
      <c r="F83" s="4" t="s">
        <v>1285</v>
      </c>
      <c r="G83" s="4"/>
      <c r="H83" s="11" t="e">
        <f>H81/D49</f>
        <v>#DIV/0!</v>
      </c>
    </row>
    <row r="84" spans="1:8" ht="16" thickBot="1" x14ac:dyDescent="0.4">
      <c r="A84" s="39"/>
      <c r="B84" s="42"/>
      <c r="C84" s="29"/>
      <c r="D84" s="29"/>
      <c r="E84" s="29"/>
      <c r="F84" s="23" t="s">
        <v>1286</v>
      </c>
      <c r="H84" s="25" t="e">
        <f>H82-H83</f>
        <v>#DIV/0!</v>
      </c>
    </row>
    <row r="85" spans="1:8" ht="16" thickBot="1" x14ac:dyDescent="0.4">
      <c r="A85" s="39"/>
      <c r="B85" s="42"/>
      <c r="C85" s="29"/>
      <c r="D85" s="29"/>
      <c r="E85" s="29"/>
      <c r="F85" s="24" t="s">
        <v>1287</v>
      </c>
      <c r="H85" s="86" t="e">
        <f>H84/H82</f>
        <v>#DIV/0!</v>
      </c>
    </row>
    <row r="86" spans="1:8" ht="18" customHeight="1" x14ac:dyDescent="0.35">
      <c r="A86" s="172" t="s">
        <v>1290</v>
      </c>
      <c r="B86" s="172"/>
      <c r="C86" s="172"/>
      <c r="D86" s="172"/>
      <c r="E86" s="172"/>
      <c r="F86" s="172"/>
      <c r="G86" s="172"/>
      <c r="H86" s="172"/>
    </row>
    <row r="87" spans="1:8" ht="15" customHeight="1" x14ac:dyDescent="0.35">
      <c r="A87" s="172"/>
      <c r="B87" s="172"/>
      <c r="C87" s="172"/>
      <c r="D87" s="172"/>
      <c r="E87" s="172"/>
      <c r="F87" s="172"/>
      <c r="G87" s="172"/>
      <c r="H87" s="172"/>
    </row>
    <row r="88" spans="1:8" ht="15" customHeight="1" x14ac:dyDescent="0.35">
      <c r="A88" s="172"/>
      <c r="B88" s="172"/>
      <c r="C88" s="172"/>
      <c r="D88" s="172"/>
      <c r="E88" s="172"/>
      <c r="F88" s="172"/>
      <c r="G88" s="172"/>
      <c r="H88" s="172"/>
    </row>
    <row r="89" spans="1:8" ht="15" customHeight="1" thickBot="1" x14ac:dyDescent="0.4">
      <c r="A89" s="173"/>
      <c r="B89" s="173"/>
      <c r="C89" s="173"/>
      <c r="D89" s="173"/>
      <c r="E89" s="173"/>
      <c r="F89" s="173"/>
      <c r="G89" s="173"/>
      <c r="H89" s="173"/>
    </row>
    <row r="90" spans="1:8" ht="26.5" thickBot="1" x14ac:dyDescent="0.4">
      <c r="A90" s="174" t="s">
        <v>1258</v>
      </c>
      <c r="B90" s="174"/>
      <c r="C90" s="174"/>
      <c r="D90" s="175" t="s">
        <v>1259</v>
      </c>
      <c r="E90" s="175"/>
      <c r="F90" s="175"/>
      <c r="G90" s="175"/>
      <c r="H90" s="175"/>
    </row>
    <row r="91" spans="1:8" ht="15.5" x14ac:dyDescent="0.35">
      <c r="A91" s="4" t="s">
        <v>1260</v>
      </c>
      <c r="B91" s="5"/>
      <c r="C91" s="3"/>
      <c r="D91" s="3"/>
      <c r="E91" s="93" t="s">
        <v>1261</v>
      </c>
      <c r="F91" s="94"/>
      <c r="G91" s="94"/>
      <c r="H91" s="95"/>
    </row>
    <row r="92" spans="1:8" ht="16" thickBot="1" x14ac:dyDescent="0.4">
      <c r="A92" s="6" t="s">
        <v>1262</v>
      </c>
      <c r="B92" s="5"/>
      <c r="C92" s="4" t="s">
        <v>1263</v>
      </c>
      <c r="D92" s="7"/>
      <c r="E92" s="92" t="s">
        <v>1264</v>
      </c>
      <c r="F92" s="134"/>
      <c r="G92" s="134"/>
      <c r="H92" s="135"/>
    </row>
    <row r="93" spans="1:8" ht="15.5" x14ac:dyDescent="0.35">
      <c r="A93" s="4" t="s">
        <v>1265</v>
      </c>
      <c r="B93" s="34"/>
      <c r="C93" s="4" t="s">
        <v>1266</v>
      </c>
      <c r="D93" s="7"/>
      <c r="E93" s="5" t="s">
        <v>1267</v>
      </c>
      <c r="H93" s="3"/>
    </row>
    <row r="94" spans="1:8" ht="15.5" x14ac:dyDescent="0.35">
      <c r="A94" s="178" t="s">
        <v>1268</v>
      </c>
      <c r="B94" s="179"/>
      <c r="C94" s="182" t="s">
        <v>1269</v>
      </c>
      <c r="D94" s="183"/>
      <c r="E94" s="160" t="s">
        <v>1270</v>
      </c>
      <c r="F94" s="161"/>
      <c r="G94" s="161"/>
      <c r="H94" s="162"/>
    </row>
    <row r="95" spans="1:8" ht="15.5" x14ac:dyDescent="0.35">
      <c r="A95" s="180"/>
      <c r="B95" s="181"/>
      <c r="C95" s="8" t="s">
        <v>1271</v>
      </c>
      <c r="D95" s="8" t="s">
        <v>1272</v>
      </c>
      <c r="E95" s="136"/>
      <c r="F95" s="137"/>
      <c r="G95" s="28" t="s">
        <v>1273</v>
      </c>
      <c r="H95" s="89" t="s">
        <v>1274</v>
      </c>
    </row>
    <row r="96" spans="1:8" ht="15.5" x14ac:dyDescent="0.35">
      <c r="A96" s="130" t="s">
        <v>1275</v>
      </c>
      <c r="B96" s="131"/>
      <c r="C96" s="14"/>
      <c r="D96" s="15"/>
      <c r="E96" s="143" t="e">
        <f>H96/$H$124</f>
        <v>#DIV/0!</v>
      </c>
      <c r="F96" s="144"/>
      <c r="G96" s="17" t="s">
        <v>1276</v>
      </c>
      <c r="H96" s="22">
        <f>SUM(H97:H104)</f>
        <v>0</v>
      </c>
    </row>
    <row r="97" spans="1:8" ht="15.5" x14ac:dyDescent="0.35">
      <c r="A97" s="145"/>
      <c r="B97" s="169"/>
      <c r="C97" s="19"/>
      <c r="D97" s="9" t="s">
        <v>465</v>
      </c>
      <c r="E97" s="147"/>
      <c r="F97" s="148"/>
      <c r="G97" s="21" t="e">
        <f>VLOOKUP(A97,'Storeroom - 50011'!$C$2:$J$406, 8, FALSE)</f>
        <v>#N/A</v>
      </c>
      <c r="H97" s="10"/>
    </row>
    <row r="98" spans="1:8" ht="15.5" x14ac:dyDescent="0.35">
      <c r="A98" s="145"/>
      <c r="B98" s="169"/>
      <c r="C98" s="19"/>
      <c r="D98" s="9" t="s">
        <v>465</v>
      </c>
      <c r="E98" s="147"/>
      <c r="F98" s="148"/>
      <c r="G98" s="21" t="e">
        <f>VLOOKUP(A98,'Storeroom - 50011'!$C$2:$J$406, 8, FALSE)</f>
        <v>#N/A</v>
      </c>
      <c r="H98" s="10"/>
    </row>
    <row r="99" spans="1:8" ht="15.5" x14ac:dyDescent="0.35">
      <c r="A99" s="145"/>
      <c r="B99" s="169"/>
      <c r="C99" s="19"/>
      <c r="D99" s="9" t="s">
        <v>465</v>
      </c>
      <c r="E99" s="147"/>
      <c r="F99" s="148"/>
      <c r="G99" s="21" t="e">
        <f>VLOOKUP(A99,'Storeroom - 50011'!$C$2:$J$406, 8, FALSE)</f>
        <v>#N/A</v>
      </c>
      <c r="H99" s="10"/>
    </row>
    <row r="100" spans="1:8" ht="15.5" x14ac:dyDescent="0.35">
      <c r="A100" s="145"/>
      <c r="B100" s="169"/>
      <c r="C100" s="19"/>
      <c r="D100" s="9" t="s">
        <v>465</v>
      </c>
      <c r="E100" s="147"/>
      <c r="F100" s="148"/>
      <c r="G100" s="21" t="e">
        <f>VLOOKUP(A100,'Storeroom - 50011'!$C$2:$J$406, 8, FALSE)</f>
        <v>#N/A</v>
      </c>
      <c r="H100" s="10"/>
    </row>
    <row r="101" spans="1:8" ht="15.5" x14ac:dyDescent="0.35">
      <c r="A101" s="145"/>
      <c r="B101" s="169"/>
      <c r="C101" s="19"/>
      <c r="D101" s="9" t="s">
        <v>465</v>
      </c>
      <c r="E101" s="132"/>
      <c r="F101" s="133"/>
      <c r="G101" s="21" t="e">
        <f>VLOOKUP(A101,'Storeroom - 50011'!$C$2:$J$406, 8, FALSE)</f>
        <v>#N/A</v>
      </c>
      <c r="H101" s="10"/>
    </row>
    <row r="102" spans="1:8" ht="15.5" x14ac:dyDescent="0.35">
      <c r="A102" s="145"/>
      <c r="B102" s="169"/>
      <c r="C102" s="19"/>
      <c r="D102" s="9" t="s">
        <v>465</v>
      </c>
      <c r="E102" s="132"/>
      <c r="F102" s="133"/>
      <c r="G102" s="21" t="e">
        <f>VLOOKUP(A102,'Storeroom - 50011'!$C$2:$J$406, 8, FALSE)</f>
        <v>#N/A</v>
      </c>
      <c r="H102" s="10"/>
    </row>
    <row r="103" spans="1:8" ht="15.5" x14ac:dyDescent="0.35">
      <c r="A103" s="145"/>
      <c r="B103" s="169"/>
      <c r="C103" s="19"/>
      <c r="D103" s="9" t="s">
        <v>465</v>
      </c>
      <c r="E103" s="132"/>
      <c r="F103" s="133"/>
      <c r="G103" s="21" t="e">
        <f>VLOOKUP(A103,'Storeroom - 50011'!$C$2:$J$406, 8, FALSE)</f>
        <v>#N/A</v>
      </c>
      <c r="H103" s="10"/>
    </row>
    <row r="104" spans="1:8" ht="15.5" x14ac:dyDescent="0.35">
      <c r="A104" s="145"/>
      <c r="B104" s="169"/>
      <c r="C104" s="19"/>
      <c r="D104" s="9" t="s">
        <v>465</v>
      </c>
      <c r="E104" s="132"/>
      <c r="F104" s="133"/>
      <c r="G104" s="21" t="e">
        <f>VLOOKUP(A104,'Storeroom - 50011'!$C$2:$J$406, 8, FALSE)</f>
        <v>#N/A</v>
      </c>
      <c r="H104" s="10"/>
    </row>
    <row r="105" spans="1:8" ht="15.5" x14ac:dyDescent="0.35">
      <c r="A105" s="138" t="s">
        <v>1277</v>
      </c>
      <c r="B105" s="139"/>
      <c r="C105" s="16"/>
      <c r="D105" s="15"/>
      <c r="E105" s="167" t="e">
        <f>H105/$H$124</f>
        <v>#DIV/0!</v>
      </c>
      <c r="F105" s="168"/>
      <c r="G105" s="27" t="s">
        <v>1276</v>
      </c>
      <c r="H105" s="22">
        <f>SUM(H106:H108)</f>
        <v>0</v>
      </c>
    </row>
    <row r="106" spans="1:8" ht="15.5" x14ac:dyDescent="0.35">
      <c r="A106" s="145"/>
      <c r="B106" s="169"/>
      <c r="C106" s="13"/>
      <c r="D106" s="9" t="s">
        <v>465</v>
      </c>
      <c r="E106" s="147"/>
      <c r="F106" s="148"/>
      <c r="G106" s="21" t="e">
        <f>VLOOKUP(A106,'Meat - 50021'!$C$2:$L$401, 10, FALSE)</f>
        <v>#N/A</v>
      </c>
      <c r="H106" s="10"/>
    </row>
    <row r="107" spans="1:8" ht="15.5" x14ac:dyDescent="0.35">
      <c r="A107" s="145"/>
      <c r="B107" s="169"/>
      <c r="C107" s="13"/>
      <c r="D107" s="9" t="s">
        <v>465</v>
      </c>
      <c r="E107" s="132"/>
      <c r="F107" s="133"/>
      <c r="G107" s="21" t="e">
        <f>VLOOKUP(A107,'Meat - 50021'!$C$2:$L$401, 10, FALSE)</f>
        <v>#N/A</v>
      </c>
      <c r="H107" s="10"/>
    </row>
    <row r="108" spans="1:8" ht="15.5" x14ac:dyDescent="0.35">
      <c r="A108" s="145"/>
      <c r="B108" s="169"/>
      <c r="C108" s="13"/>
      <c r="D108" s="9" t="s">
        <v>465</v>
      </c>
      <c r="E108" s="147"/>
      <c r="F108" s="148"/>
      <c r="G108" s="21" t="e">
        <f>VLOOKUP(A108,'Meat - 50021'!$C$2:$L$401, 10, FALSE)</f>
        <v>#N/A</v>
      </c>
      <c r="H108" s="10"/>
    </row>
    <row r="109" spans="1:8" ht="15.5" x14ac:dyDescent="0.35">
      <c r="A109" s="138" t="s">
        <v>1278</v>
      </c>
      <c r="B109" s="139"/>
      <c r="C109" s="16"/>
      <c r="D109" s="15"/>
      <c r="E109" s="167" t="e">
        <f>H109/$H$124</f>
        <v>#DIV/0!</v>
      </c>
      <c r="F109" s="168"/>
      <c r="G109" s="27" t="s">
        <v>1276</v>
      </c>
      <c r="H109" s="22">
        <f>SUM(H110:H111)</f>
        <v>0</v>
      </c>
    </row>
    <row r="110" spans="1:8" ht="15.5" x14ac:dyDescent="0.35">
      <c r="A110" s="145"/>
      <c r="B110" s="169"/>
      <c r="C110" s="13"/>
      <c r="D110" s="9" t="s">
        <v>465</v>
      </c>
      <c r="E110" s="147"/>
      <c r="F110" s="148"/>
      <c r="G110" s="21" t="e">
        <f>VLOOKUP(A110,'Dairy - 50031'!$C$2:$J$401,8, FALSE)</f>
        <v>#N/A</v>
      </c>
      <c r="H110" s="10"/>
    </row>
    <row r="111" spans="1:8" ht="15.5" x14ac:dyDescent="0.35">
      <c r="A111" s="145"/>
      <c r="B111" s="169"/>
      <c r="C111" s="13"/>
      <c r="D111" s="9" t="s">
        <v>465</v>
      </c>
      <c r="E111" s="147"/>
      <c r="F111" s="148"/>
      <c r="G111" s="21" t="e">
        <f>VLOOKUP(A111,'Dairy - 50031'!$C$2:$J$401,8, FALSE)</f>
        <v>#N/A</v>
      </c>
      <c r="H111" s="10"/>
    </row>
    <row r="112" spans="1:8" ht="15.5" x14ac:dyDescent="0.35">
      <c r="A112" s="138" t="s">
        <v>1280</v>
      </c>
      <c r="B112" s="139"/>
      <c r="C112" s="16"/>
      <c r="D112" s="15"/>
      <c r="E112" s="167" t="e">
        <f>H112/$H$124</f>
        <v>#DIV/0!</v>
      </c>
      <c r="F112" s="168"/>
      <c r="G112" s="27" t="s">
        <v>1276</v>
      </c>
      <c r="H112" s="22">
        <f>SUM(H113:H117)</f>
        <v>0</v>
      </c>
    </row>
    <row r="113" spans="1:8" ht="15.5" x14ac:dyDescent="0.35">
      <c r="A113" s="145"/>
      <c r="B113" s="169"/>
      <c r="C113" s="13"/>
      <c r="D113" s="9" t="s">
        <v>465</v>
      </c>
      <c r="E113" s="132"/>
      <c r="F113" s="133"/>
      <c r="G113" s="21" t="e">
        <f>VLOOKUP(A113,'Produce - 50051'!$C$3:$L$409, 10, FALSE)</f>
        <v>#N/A</v>
      </c>
      <c r="H113" s="10"/>
    </row>
    <row r="114" spans="1:8" ht="15.5" x14ac:dyDescent="0.35">
      <c r="A114" s="145"/>
      <c r="B114" s="169"/>
      <c r="C114" s="13"/>
      <c r="D114" s="9" t="s">
        <v>465</v>
      </c>
      <c r="E114" s="132"/>
      <c r="F114" s="133"/>
      <c r="G114" s="21" t="e">
        <f>VLOOKUP(A114,'Produce - 50051'!$C$3:$L$409, 10, FALSE)</f>
        <v>#N/A</v>
      </c>
      <c r="H114" s="10"/>
    </row>
    <row r="115" spans="1:8" ht="15.5" x14ac:dyDescent="0.35">
      <c r="A115" s="145"/>
      <c r="B115" s="169"/>
      <c r="C115" s="13"/>
      <c r="D115" s="9" t="s">
        <v>465</v>
      </c>
      <c r="E115" s="132"/>
      <c r="F115" s="133"/>
      <c r="G115" s="21" t="e">
        <f>VLOOKUP(A115,'Produce - 50051'!$C$3:$L$409, 10, FALSE)</f>
        <v>#N/A</v>
      </c>
      <c r="H115" s="10"/>
    </row>
    <row r="116" spans="1:8" ht="15.5" x14ac:dyDescent="0.35">
      <c r="A116" s="145"/>
      <c r="B116" s="169"/>
      <c r="C116" s="13"/>
      <c r="D116" s="9" t="s">
        <v>465</v>
      </c>
      <c r="E116" s="132"/>
      <c r="F116" s="133"/>
      <c r="G116" s="21" t="e">
        <f>VLOOKUP(A116,'Produce - 50051'!$C$3:$L$409, 10, FALSE)</f>
        <v>#N/A</v>
      </c>
      <c r="H116" s="10"/>
    </row>
    <row r="117" spans="1:8" ht="15.5" x14ac:dyDescent="0.35">
      <c r="A117" s="145"/>
      <c r="B117" s="169"/>
      <c r="C117" s="13"/>
      <c r="D117" s="9" t="s">
        <v>465</v>
      </c>
      <c r="E117" s="132"/>
      <c r="F117" s="133"/>
      <c r="G117" s="21" t="e">
        <f>VLOOKUP(A117,'Produce - 50051'!$C$3:$L$409, 10, FALSE)</f>
        <v>#N/A</v>
      </c>
      <c r="H117" s="10"/>
    </row>
    <row r="118" spans="1:8" ht="15.5" x14ac:dyDescent="0.35">
      <c r="A118" s="138" t="s">
        <v>1281</v>
      </c>
      <c r="B118" s="139"/>
      <c r="C118" s="16"/>
      <c r="D118" s="15"/>
      <c r="E118" s="176" t="e">
        <f>H118/$H$124</f>
        <v>#DIV/0!</v>
      </c>
      <c r="F118" s="177"/>
      <c r="G118" s="27" t="s">
        <v>1276</v>
      </c>
      <c r="H118" s="22">
        <f>SUM(H119:H123)</f>
        <v>0</v>
      </c>
    </row>
    <row r="119" spans="1:8" ht="15.5" x14ac:dyDescent="0.35">
      <c r="A119" s="145"/>
      <c r="B119" s="169"/>
      <c r="C119" s="13"/>
      <c r="D119" s="9" t="s">
        <v>1279</v>
      </c>
      <c r="E119" s="132"/>
      <c r="F119" s="133"/>
      <c r="G119" s="21" t="e">
        <f>VLOOKUP(A119,'Bakery - 50041'!$C$2:$J$401, 8, FALSE)</f>
        <v>#N/A</v>
      </c>
      <c r="H119" s="10"/>
    </row>
    <row r="120" spans="1:8" ht="15.5" x14ac:dyDescent="0.35">
      <c r="A120" s="145"/>
      <c r="B120" s="169"/>
      <c r="C120" s="13"/>
      <c r="D120" s="9" t="s">
        <v>465</v>
      </c>
      <c r="E120" s="132"/>
      <c r="F120" s="133"/>
      <c r="G120" s="21" t="e">
        <f>VLOOKUP(A120,'Bakery - 50041'!$C$2:$J$401, 8, FALSE)</f>
        <v>#N/A</v>
      </c>
      <c r="H120" s="10"/>
    </row>
    <row r="121" spans="1:8" ht="15.5" x14ac:dyDescent="0.35">
      <c r="A121" s="138" t="s">
        <v>1282</v>
      </c>
      <c r="B121" s="139"/>
      <c r="C121" s="16"/>
      <c r="D121" s="15"/>
      <c r="E121" s="140" t="e">
        <f>H121/$H$124</f>
        <v>#DIV/0!</v>
      </c>
      <c r="F121" s="18"/>
      <c r="G121" s="27" t="s">
        <v>1276</v>
      </c>
      <c r="H121" s="22">
        <f>SUM(H122:H123)</f>
        <v>0</v>
      </c>
    </row>
    <row r="122" spans="1:8" ht="15.5" x14ac:dyDescent="0.35">
      <c r="A122" s="145"/>
      <c r="B122" s="169"/>
      <c r="C122" s="13"/>
      <c r="D122" s="9" t="s">
        <v>465</v>
      </c>
      <c r="E122" s="132"/>
      <c r="F122" s="133"/>
      <c r="G122" s="21" t="e">
        <f>VLOOKUP(A122,'Frozen - 50061'!$C$2:$J$401, 8, FALSE)</f>
        <v>#N/A</v>
      </c>
      <c r="H122" s="10"/>
    </row>
    <row r="123" spans="1:8" ht="15.5" x14ac:dyDescent="0.35">
      <c r="A123" s="145"/>
      <c r="B123" s="169"/>
      <c r="C123" s="36"/>
      <c r="D123" s="37" t="s">
        <v>465</v>
      </c>
      <c r="E123" s="170"/>
      <c r="F123" s="171"/>
      <c r="G123" s="21" t="e">
        <f>VLOOKUP(A123,'Frozen - 50061'!$C$2:$J$401, 8, FALSE)</f>
        <v>#N/A</v>
      </c>
      <c r="H123" s="10"/>
    </row>
    <row r="124" spans="1:8" ht="16" thickBot="1" x14ac:dyDescent="0.4">
      <c r="A124" s="30"/>
      <c r="B124" s="40"/>
      <c r="C124" s="31"/>
      <c r="D124" s="31"/>
      <c r="E124" s="31"/>
      <c r="F124" s="4" t="s">
        <v>1283</v>
      </c>
      <c r="G124" s="4"/>
      <c r="H124" s="35">
        <f>H121+H118+H112+H109+H105+H96</f>
        <v>0</v>
      </c>
    </row>
    <row r="125" spans="1:8" ht="16" thickBot="1" x14ac:dyDescent="0.4">
      <c r="A125" s="38"/>
      <c r="B125" s="41"/>
      <c r="C125" s="29"/>
      <c r="D125" s="29"/>
      <c r="E125" s="29"/>
      <c r="F125" s="4" t="s">
        <v>1284</v>
      </c>
      <c r="G125" s="4"/>
      <c r="H125" s="12"/>
    </row>
    <row r="126" spans="1:8" ht="16" thickBot="1" x14ac:dyDescent="0.4">
      <c r="A126" s="39"/>
      <c r="B126" s="42"/>
      <c r="C126" s="29"/>
      <c r="D126" s="29"/>
      <c r="E126" s="29"/>
      <c r="F126" s="4" t="s">
        <v>1285</v>
      </c>
      <c r="G126" s="4"/>
      <c r="H126" s="11" t="e">
        <f>H124/D93</f>
        <v>#DIV/0!</v>
      </c>
    </row>
    <row r="127" spans="1:8" ht="16" thickBot="1" x14ac:dyDescent="0.4">
      <c r="A127" s="39"/>
      <c r="B127" s="42"/>
      <c r="C127" s="29"/>
      <c r="D127" s="29"/>
      <c r="E127" s="29"/>
      <c r="F127" s="23" t="s">
        <v>1286</v>
      </c>
      <c r="H127" s="25" t="e">
        <f>H125-H126</f>
        <v>#DIV/0!</v>
      </c>
    </row>
    <row r="128" spans="1:8" ht="16" thickBot="1" x14ac:dyDescent="0.4">
      <c r="A128" s="39"/>
      <c r="B128" s="42"/>
      <c r="C128" s="29"/>
      <c r="D128" s="29"/>
      <c r="E128" s="29"/>
      <c r="F128" s="24" t="s">
        <v>1287</v>
      </c>
      <c r="H128" s="26" t="e">
        <f>H127/H125</f>
        <v>#DIV/0!</v>
      </c>
    </row>
  </sheetData>
  <mergeCells count="137">
    <mergeCell ref="A119:B119"/>
    <mergeCell ref="A120:B120"/>
    <mergeCell ref="A122:B122"/>
    <mergeCell ref="A123:B123"/>
    <mergeCell ref="E123:F123"/>
    <mergeCell ref="A113:B113"/>
    <mergeCell ref="A114:B114"/>
    <mergeCell ref="A115:B115"/>
    <mergeCell ref="A116:B116"/>
    <mergeCell ref="A117:B117"/>
    <mergeCell ref="E118:F118"/>
    <mergeCell ref="E109:F109"/>
    <mergeCell ref="A110:B110"/>
    <mergeCell ref="E110:F110"/>
    <mergeCell ref="A111:B111"/>
    <mergeCell ref="E111:F111"/>
    <mergeCell ref="E112:F112"/>
    <mergeCell ref="E105:F105"/>
    <mergeCell ref="A106:B106"/>
    <mergeCell ref="E106:F106"/>
    <mergeCell ref="A107:B107"/>
    <mergeCell ref="A108:B108"/>
    <mergeCell ref="E108:F108"/>
    <mergeCell ref="A100:B100"/>
    <mergeCell ref="E100:F100"/>
    <mergeCell ref="A101:B101"/>
    <mergeCell ref="A102:B102"/>
    <mergeCell ref="A103:B103"/>
    <mergeCell ref="A104:B104"/>
    <mergeCell ref="E96:F96"/>
    <mergeCell ref="A97:B97"/>
    <mergeCell ref="E97:F97"/>
    <mergeCell ref="A98:B98"/>
    <mergeCell ref="E98:F98"/>
    <mergeCell ref="A99:B99"/>
    <mergeCell ref="E99:F99"/>
    <mergeCell ref="A86:H89"/>
    <mergeCell ref="A90:C90"/>
    <mergeCell ref="D90:H90"/>
    <mergeCell ref="A94:B95"/>
    <mergeCell ref="C94:D94"/>
    <mergeCell ref="E94:H94"/>
    <mergeCell ref="A74:B74"/>
    <mergeCell ref="E75:F75"/>
    <mergeCell ref="A76:B76"/>
    <mergeCell ref="A77:B77"/>
    <mergeCell ref="A79:B79"/>
    <mergeCell ref="A80:B80"/>
    <mergeCell ref="E80:F80"/>
    <mergeCell ref="A69:B69"/>
    <mergeCell ref="E69:F69"/>
    <mergeCell ref="A70:B70"/>
    <mergeCell ref="A71:B71"/>
    <mergeCell ref="A72:B72"/>
    <mergeCell ref="A73:B73"/>
    <mergeCell ref="A66:B66"/>
    <mergeCell ref="E66:F66"/>
    <mergeCell ref="A67:B67"/>
    <mergeCell ref="E67:F67"/>
    <mergeCell ref="A68:B68"/>
    <mergeCell ref="E68:F68"/>
    <mergeCell ref="A62:B62"/>
    <mergeCell ref="E62:F62"/>
    <mergeCell ref="A63:B63"/>
    <mergeCell ref="E63:F63"/>
    <mergeCell ref="A64:B64"/>
    <mergeCell ref="A65:B65"/>
    <mergeCell ref="E65:F65"/>
    <mergeCell ref="A57:B57"/>
    <mergeCell ref="E57:F57"/>
    <mergeCell ref="A58:B58"/>
    <mergeCell ref="A59:B59"/>
    <mergeCell ref="A60:B60"/>
    <mergeCell ref="A61:B61"/>
    <mergeCell ref="A54:B54"/>
    <mergeCell ref="E54:F54"/>
    <mergeCell ref="A55:B55"/>
    <mergeCell ref="E55:F55"/>
    <mergeCell ref="A56:B56"/>
    <mergeCell ref="E56:F56"/>
    <mergeCell ref="E49:H49"/>
    <mergeCell ref="A51:B52"/>
    <mergeCell ref="C51:D51"/>
    <mergeCell ref="E51:H51"/>
    <mergeCell ref="E52:F52"/>
    <mergeCell ref="A53:B53"/>
    <mergeCell ref="E53:F53"/>
    <mergeCell ref="A33:B33"/>
    <mergeCell ref="A34:B34"/>
    <mergeCell ref="E34:F34"/>
    <mergeCell ref="A43:H46"/>
    <mergeCell ref="A47:C47"/>
    <mergeCell ref="D47:H47"/>
    <mergeCell ref="A26:B26"/>
    <mergeCell ref="A27:B27"/>
    <mergeCell ref="A28:B28"/>
    <mergeCell ref="E29:F29"/>
    <mergeCell ref="A30:B30"/>
    <mergeCell ref="A31:B31"/>
    <mergeCell ref="A22:B22"/>
    <mergeCell ref="E22:F22"/>
    <mergeCell ref="A23:B23"/>
    <mergeCell ref="E23:F23"/>
    <mergeCell ref="A24:B24"/>
    <mergeCell ref="A25:B25"/>
    <mergeCell ref="A18:B18"/>
    <mergeCell ref="A19:B19"/>
    <mergeCell ref="E19:F19"/>
    <mergeCell ref="A20:B20"/>
    <mergeCell ref="E20:F20"/>
    <mergeCell ref="A21:B21"/>
    <mergeCell ref="E21:F21"/>
    <mergeCell ref="A14:B14"/>
    <mergeCell ref="A15:B15"/>
    <mergeCell ref="A16:B16"/>
    <mergeCell ref="E16:F16"/>
    <mergeCell ref="A17:B17"/>
    <mergeCell ref="E17:F17"/>
    <mergeCell ref="A10:B10"/>
    <mergeCell ref="E10:F10"/>
    <mergeCell ref="A11:B11"/>
    <mergeCell ref="E11:F11"/>
    <mergeCell ref="A12:B12"/>
    <mergeCell ref="A13:B13"/>
    <mergeCell ref="A7:B7"/>
    <mergeCell ref="E7:F7"/>
    <mergeCell ref="A8:B8"/>
    <mergeCell ref="E8:F8"/>
    <mergeCell ref="A9:B9"/>
    <mergeCell ref="E9:F9"/>
    <mergeCell ref="A1:C1"/>
    <mergeCell ref="D1:H1"/>
    <mergeCell ref="E3:H3"/>
    <mergeCell ref="A5:B6"/>
    <mergeCell ref="C5:D5"/>
    <mergeCell ref="E5:H5"/>
    <mergeCell ref="E6:F6"/>
  </mergeCells>
  <hyperlinks>
    <hyperlink ref="E3" r:id="rId1" xr:uid="{00000000-0004-0000-0300-000000000000}"/>
    <hyperlink ref="E49" r:id="rId2" xr:uid="{00000000-0004-0000-0300-000001000000}"/>
    <hyperlink ref="E92" r:id="rId3" xr:uid="{00000000-0004-0000-0300-000002000000}"/>
    <hyperlink ref="D1" r:id="rId4" xr:uid="{00000000-0004-0000-0300-000003000000}"/>
    <hyperlink ref="D47" r:id="rId5" xr:uid="{00000000-0004-0000-0300-000004000000}"/>
    <hyperlink ref="D90" r:id="rId6" xr:uid="{00000000-0004-0000-0300-000005000000}"/>
  </hyperlinks>
  <pageMargins left="0.7" right="0.7" top="0.75" bottom="0.75" header="0.3" footer="0.3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'Meat - 50021'!$C$2:$C$97</xm:f>
          </x14:formula1>
          <xm:sqref>A18:B19</xm:sqref>
        </x14:dataValidation>
        <x14:dataValidation type="list" allowBlank="1" showInputMessage="1" showErrorMessage="1" xr:uid="{00000000-0002-0000-0300-000001000000}">
          <x14:formula1>
            <xm:f>'Bakery - 50041'!$C$2:$C$401</xm:f>
          </x14:formula1>
          <xm:sqref>A30:B31 A119:B120 A76:B77</xm:sqref>
        </x14:dataValidation>
        <x14:dataValidation type="list" allowBlank="1" showInputMessage="1" showErrorMessage="1" errorTitle="Item" xr:uid="{00000000-0002-0000-0300-000002000000}">
          <x14:formula1>
            <xm:f>'Storeroom - 50011'!$C$2:$C$315</xm:f>
          </x14:formula1>
          <xm:sqref>A8:B15</xm:sqref>
        </x14:dataValidation>
        <x14:dataValidation type="list" allowBlank="1" showInputMessage="1" showErrorMessage="1" xr:uid="{00000000-0002-0000-0300-000003000000}">
          <x14:formula1>
            <xm:f>'Meat - 50021'!$C$2:$C$111</xm:f>
          </x14:formula1>
          <xm:sqref>A17:B17</xm:sqref>
        </x14:dataValidation>
        <x14:dataValidation type="list" allowBlank="1" showInputMessage="1" showErrorMessage="1" xr:uid="{00000000-0002-0000-0300-000004000000}">
          <x14:formula1>
            <xm:f>'Dairy - 50031'!$C$2:$C$101</xm:f>
          </x14:formula1>
          <xm:sqref>A21:B22</xm:sqref>
        </x14:dataValidation>
        <x14:dataValidation type="list" allowBlank="1" showInputMessage="1" showErrorMessage="1" xr:uid="{00000000-0002-0000-0300-000005000000}">
          <x14:formula1>
            <xm:f>'Frozen - 50061'!$C$2:$C$401</xm:f>
          </x14:formula1>
          <xm:sqref>A33:B34 A122:B123 A79:B80</xm:sqref>
        </x14:dataValidation>
        <x14:dataValidation type="list" allowBlank="1" showInputMessage="1" showErrorMessage="1" errorTitle="Item" xr:uid="{00000000-0002-0000-0300-000006000000}">
          <x14:formula1>
            <xm:f>'Storeroom - 50011'!$C$2:$C$406</xm:f>
          </x14:formula1>
          <xm:sqref>A54:B61 A97:B104</xm:sqref>
        </x14:dataValidation>
        <x14:dataValidation type="list" allowBlank="1" showInputMessage="1" showErrorMessage="1" xr:uid="{00000000-0002-0000-0300-000007000000}">
          <x14:formula1>
            <xm:f>'Meat - 50021'!$C$2:$C$401</xm:f>
          </x14:formula1>
          <xm:sqref>A63:B65 A106:B108</xm:sqref>
        </x14:dataValidation>
        <x14:dataValidation type="list" allowBlank="1" showInputMessage="1" showErrorMessage="1" xr:uid="{00000000-0002-0000-0300-000008000000}">
          <x14:formula1>
            <xm:f>'Dairy - 50031'!$C$2:$C$401</xm:f>
          </x14:formula1>
          <xm:sqref>A67:B68 A110:B111</xm:sqref>
        </x14:dataValidation>
        <x14:dataValidation type="list" allowBlank="1" showInputMessage="1" showErrorMessage="1" xr:uid="{00000000-0002-0000-0300-000009000000}">
          <x14:formula1>
            <xm:f>'Produce - 50051'!$C$3:$C$409</xm:f>
          </x14:formula1>
          <xm:sqref>A24:B28 A70:B74 A113:B117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J128"/>
  <sheetViews>
    <sheetView topLeftCell="A27" workbookViewId="0">
      <selection activeCell="A27" sqref="A27:B27"/>
    </sheetView>
  </sheetViews>
  <sheetFormatPr defaultColWidth="8.7265625" defaultRowHeight="14.5" x14ac:dyDescent="0.35"/>
  <cols>
    <col min="1" max="1" width="18.1796875" style="54" customWidth="1"/>
    <col min="2" max="2" width="16.453125" style="54" customWidth="1"/>
    <col min="3" max="3" width="13.453125" style="54" customWidth="1"/>
    <col min="4" max="4" width="12.453125" style="54" customWidth="1"/>
    <col min="5" max="5" width="6" style="54" customWidth="1"/>
    <col min="6" max="6" width="1.26953125" style="54" customWidth="1"/>
    <col min="7" max="7" width="8.7265625" style="54"/>
    <col min="8" max="8" width="12" style="54" customWidth="1"/>
    <col min="9" max="9" width="8.7265625" style="54"/>
    <col min="10" max="10" width="13.26953125" style="54" customWidth="1"/>
    <col min="11" max="16384" width="8.7265625" style="54"/>
  </cols>
  <sheetData>
    <row r="1" spans="1:10" ht="25.5" customHeight="1" thickBot="1" x14ac:dyDescent="0.4">
      <c r="A1" s="149" t="s">
        <v>1258</v>
      </c>
      <c r="B1" s="149"/>
      <c r="C1" s="149"/>
      <c r="D1" s="150" t="s">
        <v>1259</v>
      </c>
      <c r="E1" s="150"/>
      <c r="F1" s="150"/>
      <c r="G1" s="150"/>
      <c r="H1" s="150"/>
    </row>
    <row r="2" spans="1:10" ht="15.5" x14ac:dyDescent="0.35">
      <c r="A2" s="4" t="s">
        <v>1260</v>
      </c>
      <c r="B2" s="5"/>
      <c r="C2" s="3"/>
      <c r="D2" s="3"/>
      <c r="E2" s="93" t="s">
        <v>1261</v>
      </c>
      <c r="F2" s="94"/>
      <c r="G2" s="94"/>
      <c r="H2" s="95"/>
    </row>
    <row r="3" spans="1:10" ht="16" thickBot="1" x14ac:dyDescent="0.4">
      <c r="A3" s="6" t="s">
        <v>1262</v>
      </c>
      <c r="B3" s="5"/>
      <c r="C3" s="4" t="s">
        <v>1263</v>
      </c>
      <c r="D3" s="7"/>
      <c r="E3" s="151" t="s">
        <v>1264</v>
      </c>
      <c r="F3" s="152"/>
      <c r="G3" s="152"/>
      <c r="H3" s="153"/>
      <c r="I3" s="3"/>
    </row>
    <row r="4" spans="1:10" ht="15.5" x14ac:dyDescent="0.35">
      <c r="A4" s="4" t="s">
        <v>1265</v>
      </c>
      <c r="B4" s="34"/>
      <c r="C4" s="4" t="s">
        <v>1266</v>
      </c>
      <c r="D4" s="7"/>
      <c r="E4" s="5" t="s">
        <v>1267</v>
      </c>
      <c r="H4" s="3"/>
      <c r="I4" s="3"/>
      <c r="J4" s="3"/>
    </row>
    <row r="5" spans="1:10" ht="15.5" x14ac:dyDescent="0.35">
      <c r="A5" s="154" t="s">
        <v>1268</v>
      </c>
      <c r="B5" s="155"/>
      <c r="C5" s="158" t="s">
        <v>1269</v>
      </c>
      <c r="D5" s="159"/>
      <c r="E5" s="160" t="s">
        <v>1270</v>
      </c>
      <c r="F5" s="161"/>
      <c r="G5" s="161"/>
      <c r="H5" s="162"/>
      <c r="I5" s="3"/>
      <c r="J5" s="3"/>
    </row>
    <row r="6" spans="1:10" ht="15.5" x14ac:dyDescent="0.35">
      <c r="A6" s="156"/>
      <c r="B6" s="157"/>
      <c r="C6" s="8" t="s">
        <v>1271</v>
      </c>
      <c r="D6" s="8" t="s">
        <v>1272</v>
      </c>
      <c r="E6" s="163"/>
      <c r="F6" s="164"/>
      <c r="G6" s="90" t="s">
        <v>1273</v>
      </c>
      <c r="H6" s="91" t="s">
        <v>1274</v>
      </c>
      <c r="I6" s="32"/>
      <c r="J6" s="32"/>
    </row>
    <row r="7" spans="1:10" ht="15.5" x14ac:dyDescent="0.35">
      <c r="A7" s="141" t="s">
        <v>1275</v>
      </c>
      <c r="B7" s="142"/>
      <c r="C7" s="14"/>
      <c r="D7" s="15"/>
      <c r="E7" s="143" t="e">
        <f>(H7+H96+H53)/H35</f>
        <v>#N/A</v>
      </c>
      <c r="F7" s="144"/>
      <c r="G7" s="17" t="s">
        <v>1276</v>
      </c>
      <c r="H7" s="22" t="e">
        <f>SUM(H8:H15)</f>
        <v>#N/A</v>
      </c>
      <c r="I7" s="33"/>
      <c r="J7" s="33"/>
    </row>
    <row r="8" spans="1:10" ht="15.5" x14ac:dyDescent="0.35">
      <c r="A8" s="145"/>
      <c r="B8" s="146"/>
      <c r="C8" s="19"/>
      <c r="D8" s="9" t="s">
        <v>465</v>
      </c>
      <c r="E8" s="147"/>
      <c r="F8" s="148"/>
      <c r="G8" s="21" t="e">
        <f>VLOOKUP(A8,'Storeroom - 50011'!$C$2:$J$406, 8, FALSE)</f>
        <v>#N/A</v>
      </c>
      <c r="H8" s="10" t="e">
        <f>C8*G8</f>
        <v>#N/A</v>
      </c>
      <c r="I8" s="33"/>
      <c r="J8" s="33"/>
    </row>
    <row r="9" spans="1:10" ht="15.5" x14ac:dyDescent="0.35">
      <c r="A9" s="145"/>
      <c r="B9" s="146"/>
      <c r="C9" s="19"/>
      <c r="D9" s="9" t="s">
        <v>465</v>
      </c>
      <c r="E9" s="147"/>
      <c r="F9" s="148"/>
      <c r="G9" s="21" t="e">
        <f>VLOOKUP(A9,'Storeroom - 50011'!$C$2:$J$406, 8, FALSE)</f>
        <v>#N/A</v>
      </c>
      <c r="H9" s="10" t="e">
        <f t="shared" ref="H9:H25" si="0">C9*G9</f>
        <v>#N/A</v>
      </c>
      <c r="I9" s="33"/>
      <c r="J9" s="33"/>
    </row>
    <row r="10" spans="1:10" ht="15.5" x14ac:dyDescent="0.35">
      <c r="A10" s="145"/>
      <c r="B10" s="146"/>
      <c r="C10" s="19"/>
      <c r="D10" s="9" t="s">
        <v>465</v>
      </c>
      <c r="E10" s="147"/>
      <c r="F10" s="148"/>
      <c r="G10" s="21" t="e">
        <f>VLOOKUP(A10,'Storeroom - 50011'!$C$2:$J$406, 8, FALSE)</f>
        <v>#N/A</v>
      </c>
      <c r="H10" s="10" t="e">
        <f t="shared" si="0"/>
        <v>#N/A</v>
      </c>
      <c r="I10" s="33"/>
      <c r="J10" s="33"/>
    </row>
    <row r="11" spans="1:10" ht="15.5" x14ac:dyDescent="0.35">
      <c r="A11" s="145"/>
      <c r="B11" s="146"/>
      <c r="C11" s="19"/>
      <c r="D11" s="9" t="s">
        <v>465</v>
      </c>
      <c r="E11" s="147"/>
      <c r="F11" s="148"/>
      <c r="G11" s="21" t="e">
        <f>VLOOKUP(A11,'Storeroom - 50011'!$C$2:$J$406, 8, FALSE)</f>
        <v>#N/A</v>
      </c>
      <c r="H11" s="10" t="e">
        <f t="shared" si="0"/>
        <v>#N/A</v>
      </c>
      <c r="I11" s="33"/>
      <c r="J11" s="33"/>
    </row>
    <row r="12" spans="1:10" ht="15.5" x14ac:dyDescent="0.35">
      <c r="A12" s="145"/>
      <c r="B12" s="146"/>
      <c r="C12" s="19"/>
      <c r="D12" s="9" t="s">
        <v>465</v>
      </c>
      <c r="E12" s="132"/>
      <c r="F12" s="133"/>
      <c r="G12" s="21" t="e">
        <f>VLOOKUP(A12,'Storeroom - 50011'!$C$2:$J$406, 8, FALSE)</f>
        <v>#N/A</v>
      </c>
      <c r="H12" s="10" t="e">
        <f t="shared" si="0"/>
        <v>#N/A</v>
      </c>
      <c r="I12" s="33"/>
      <c r="J12" s="33"/>
    </row>
    <row r="13" spans="1:10" ht="15.5" x14ac:dyDescent="0.35">
      <c r="A13" s="145"/>
      <c r="B13" s="146"/>
      <c r="C13" s="19"/>
      <c r="D13" s="9" t="s">
        <v>465</v>
      </c>
      <c r="E13" s="132"/>
      <c r="F13" s="133"/>
      <c r="G13" s="21" t="e">
        <f>VLOOKUP(A13,'Storeroom - 50011'!$C$2:$J$406, 8, FALSE)</f>
        <v>#N/A</v>
      </c>
      <c r="H13" s="10" t="e">
        <f t="shared" si="0"/>
        <v>#N/A</v>
      </c>
      <c r="I13" s="33"/>
      <c r="J13" s="33"/>
    </row>
    <row r="14" spans="1:10" ht="15.5" x14ac:dyDescent="0.35">
      <c r="A14" s="145"/>
      <c r="B14" s="146"/>
      <c r="C14" s="19"/>
      <c r="D14" s="9" t="s">
        <v>465</v>
      </c>
      <c r="E14" s="132"/>
      <c r="F14" s="133"/>
      <c r="G14" s="21" t="e">
        <f>VLOOKUP(A14,'Storeroom - 50011'!$C$2:$J$406, 8, FALSE)</f>
        <v>#N/A</v>
      </c>
      <c r="H14" s="10" t="e">
        <f t="shared" si="0"/>
        <v>#N/A</v>
      </c>
      <c r="I14" s="33"/>
      <c r="J14" s="33"/>
    </row>
    <row r="15" spans="1:10" ht="15.5" x14ac:dyDescent="0.35">
      <c r="A15" s="145"/>
      <c r="B15" s="146"/>
      <c r="C15" s="19"/>
      <c r="D15" s="9" t="s">
        <v>465</v>
      </c>
      <c r="E15" s="132"/>
      <c r="F15" s="133"/>
      <c r="G15" s="21" t="e">
        <f>VLOOKUP(A15,'Storeroom - 50011'!$C$2:$J$406, 8, FALSE)</f>
        <v>#N/A</v>
      </c>
      <c r="H15" s="10"/>
      <c r="I15" s="33"/>
      <c r="J15" s="33"/>
    </row>
    <row r="16" spans="1:10" ht="15.5" x14ac:dyDescent="0.35">
      <c r="A16" s="165" t="s">
        <v>1277</v>
      </c>
      <c r="B16" s="166"/>
      <c r="C16" s="16"/>
      <c r="D16" s="15"/>
      <c r="E16" s="167" t="e">
        <f>(H16+H62+H105)/H35</f>
        <v>#N/A</v>
      </c>
      <c r="F16" s="168"/>
      <c r="G16" s="27" t="s">
        <v>1276</v>
      </c>
      <c r="H16" s="22">
        <f>SUM(H17:H19)</f>
        <v>0</v>
      </c>
      <c r="I16" s="33"/>
      <c r="J16" s="33"/>
    </row>
    <row r="17" spans="1:10" ht="15.5" x14ac:dyDescent="0.35">
      <c r="A17" s="145"/>
      <c r="B17" s="146"/>
      <c r="C17" s="13"/>
      <c r="D17" s="9" t="s">
        <v>465</v>
      </c>
      <c r="E17" s="147"/>
      <c r="F17" s="148"/>
      <c r="G17" s="21" t="e">
        <f>VLOOKUP(A17,'Meat - 50021'!$C$2:$L$401, 10, FALSE)</f>
        <v>#N/A</v>
      </c>
      <c r="H17" s="10"/>
      <c r="I17" s="33"/>
      <c r="J17" s="33"/>
    </row>
    <row r="18" spans="1:10" ht="15.5" x14ac:dyDescent="0.35">
      <c r="A18" s="145"/>
      <c r="B18" s="146"/>
      <c r="C18" s="13"/>
      <c r="D18" s="9" t="s">
        <v>465</v>
      </c>
      <c r="E18" s="132"/>
      <c r="F18" s="133"/>
      <c r="G18" s="21" t="e">
        <f>VLOOKUP(A18,'Meat - 50021'!$C$2:$L$401, 10, FALSE)</f>
        <v>#N/A</v>
      </c>
      <c r="H18" s="10"/>
      <c r="I18" s="33"/>
      <c r="J18" s="33"/>
    </row>
    <row r="19" spans="1:10" ht="15.5" x14ac:dyDescent="0.35">
      <c r="A19" s="145"/>
      <c r="B19" s="146"/>
      <c r="C19" s="13"/>
      <c r="D19" s="9" t="s">
        <v>465</v>
      </c>
      <c r="E19" s="147"/>
      <c r="F19" s="148"/>
      <c r="G19" s="21" t="e">
        <f>VLOOKUP(A19,'Meat - 50021'!$C$2:$L$401, 10, FALSE)</f>
        <v>#N/A</v>
      </c>
      <c r="H19" s="10"/>
      <c r="I19" s="33"/>
      <c r="J19" s="33"/>
    </row>
    <row r="20" spans="1:10" ht="15.5" x14ac:dyDescent="0.35">
      <c r="A20" s="165" t="s">
        <v>1278</v>
      </c>
      <c r="B20" s="166"/>
      <c r="C20" s="16"/>
      <c r="D20" s="15"/>
      <c r="E20" s="167" t="e">
        <f>(H20+H66+H109)/H35</f>
        <v>#N/A</v>
      </c>
      <c r="F20" s="168"/>
      <c r="G20" s="27" t="s">
        <v>1276</v>
      </c>
      <c r="H20" s="22" t="e">
        <f>SUM(H21:H22)</f>
        <v>#N/A</v>
      </c>
      <c r="I20" s="33"/>
      <c r="J20" s="33"/>
    </row>
    <row r="21" spans="1:10" ht="15.5" x14ac:dyDescent="0.35">
      <c r="A21" s="145"/>
      <c r="B21" s="146"/>
      <c r="C21" s="13"/>
      <c r="D21" s="9" t="s">
        <v>465</v>
      </c>
      <c r="E21" s="147"/>
      <c r="F21" s="148"/>
      <c r="G21" s="21" t="e">
        <f>VLOOKUP(A21,'Dairy - 50031'!$C$2:$J$401,8, FALSE)</f>
        <v>#N/A</v>
      </c>
      <c r="H21" s="10" t="e">
        <f>G21*C21</f>
        <v>#N/A</v>
      </c>
      <c r="I21" s="33"/>
      <c r="J21" s="33"/>
    </row>
    <row r="22" spans="1:10" ht="15.5" x14ac:dyDescent="0.35">
      <c r="A22" s="145"/>
      <c r="B22" s="146"/>
      <c r="C22" s="13"/>
      <c r="D22" s="9" t="s">
        <v>1279</v>
      </c>
      <c r="E22" s="147"/>
      <c r="F22" s="148"/>
      <c r="G22" s="21" t="e">
        <f>VLOOKUP(A22,'Dairy - 50031'!$C$2:$J$401,8, FALSE)</f>
        <v>#N/A</v>
      </c>
      <c r="H22" s="10" t="e">
        <f>G22*C22</f>
        <v>#N/A</v>
      </c>
      <c r="I22" s="33"/>
      <c r="J22" s="33"/>
    </row>
    <row r="23" spans="1:10" ht="15.5" x14ac:dyDescent="0.35">
      <c r="A23" s="165" t="s">
        <v>1280</v>
      </c>
      <c r="B23" s="166"/>
      <c r="C23" s="16"/>
      <c r="D23" s="15"/>
      <c r="E23" s="167" t="e">
        <f>(H23+H69+H112)/H35</f>
        <v>#N/A</v>
      </c>
      <c r="F23" s="168"/>
      <c r="G23" s="27" t="s">
        <v>1276</v>
      </c>
      <c r="H23" s="22" t="e">
        <f>SUM(H24:H28)</f>
        <v>#N/A</v>
      </c>
      <c r="I23" s="33"/>
      <c r="J23" s="33"/>
    </row>
    <row r="24" spans="1:10" ht="15.5" x14ac:dyDescent="0.35">
      <c r="A24" s="145"/>
      <c r="B24" s="169"/>
      <c r="C24" s="13"/>
      <c r="D24" s="9" t="s">
        <v>1279</v>
      </c>
      <c r="E24" s="132"/>
      <c r="F24" s="133"/>
      <c r="G24" s="21" t="e">
        <f>VLOOKUP(A24,'Produce - 50051'!$C$3:$L$409, 10, FALSE)</f>
        <v>#N/A</v>
      </c>
      <c r="H24" s="10" t="e">
        <f t="shared" si="0"/>
        <v>#N/A</v>
      </c>
      <c r="I24" s="33"/>
      <c r="J24" s="33"/>
    </row>
    <row r="25" spans="1:10" ht="15.5" x14ac:dyDescent="0.35">
      <c r="A25" s="145"/>
      <c r="B25" s="169"/>
      <c r="C25" s="13"/>
      <c r="D25" s="9" t="s">
        <v>1279</v>
      </c>
      <c r="E25" s="132"/>
      <c r="F25" s="133"/>
      <c r="G25" s="21" t="e">
        <f>VLOOKUP(A25,'Produce - 50051'!$C$3:$L$409, 10, FALSE)</f>
        <v>#N/A</v>
      </c>
      <c r="H25" s="10" t="e">
        <f t="shared" si="0"/>
        <v>#N/A</v>
      </c>
      <c r="I25" s="33"/>
      <c r="J25" s="33"/>
    </row>
    <row r="26" spans="1:10" ht="15.5" x14ac:dyDescent="0.35">
      <c r="A26" s="145"/>
      <c r="B26" s="169"/>
      <c r="C26" s="13"/>
      <c r="D26" s="9" t="s">
        <v>465</v>
      </c>
      <c r="E26" s="132"/>
      <c r="F26" s="133"/>
      <c r="G26" s="21" t="e">
        <f>VLOOKUP(A26,'Produce - 50051'!$C$3:$L$409, 10, FALSE)</f>
        <v>#N/A</v>
      </c>
      <c r="H26" s="10"/>
      <c r="I26" s="33"/>
      <c r="J26" s="33"/>
    </row>
    <row r="27" spans="1:10" ht="15.5" x14ac:dyDescent="0.35">
      <c r="A27" s="145"/>
      <c r="B27" s="169"/>
      <c r="C27" s="13"/>
      <c r="D27" s="9" t="s">
        <v>465</v>
      </c>
      <c r="E27" s="132"/>
      <c r="F27" s="133"/>
      <c r="G27" s="21" t="e">
        <f>VLOOKUP(A27,'Produce - 50051'!$C$3:$L$409, 10, FALSE)</f>
        <v>#N/A</v>
      </c>
      <c r="H27" s="10"/>
      <c r="I27" s="33"/>
      <c r="J27" s="33"/>
    </row>
    <row r="28" spans="1:10" ht="15.5" x14ac:dyDescent="0.35">
      <c r="A28" s="145"/>
      <c r="B28" s="169"/>
      <c r="C28" s="13"/>
      <c r="D28" s="9" t="s">
        <v>465</v>
      </c>
      <c r="E28" s="132"/>
      <c r="F28" s="133"/>
      <c r="G28" s="21" t="e">
        <f>VLOOKUP(A28,'Produce - 50051'!$C$3:$L$409, 10, FALSE)</f>
        <v>#N/A</v>
      </c>
      <c r="H28" s="10"/>
      <c r="I28" s="33"/>
      <c r="J28" s="33"/>
    </row>
    <row r="29" spans="1:10" ht="15.5" x14ac:dyDescent="0.35">
      <c r="A29" s="138" t="s">
        <v>1281</v>
      </c>
      <c r="B29" s="139"/>
      <c r="C29" s="16"/>
      <c r="D29" s="15"/>
      <c r="E29" s="176" t="e">
        <f>(H29+H75+H118)/H35</f>
        <v>#N/A</v>
      </c>
      <c r="F29" s="177"/>
      <c r="G29" s="27" t="s">
        <v>1276</v>
      </c>
      <c r="H29" s="22">
        <f>SUM(H30:H34)</f>
        <v>0</v>
      </c>
      <c r="I29" s="33"/>
      <c r="J29" s="33"/>
    </row>
    <row r="30" spans="1:10" ht="15.5" x14ac:dyDescent="0.35">
      <c r="A30" s="145"/>
      <c r="B30" s="169"/>
      <c r="C30" s="13"/>
      <c r="D30" s="9" t="s">
        <v>1279</v>
      </c>
      <c r="E30" s="132"/>
      <c r="F30" s="133"/>
      <c r="G30" s="21" t="e">
        <f>VLOOKUP(A30,'Bakery - 50041'!$C$2:$J$401, 8, FALSE)</f>
        <v>#N/A</v>
      </c>
      <c r="H30" s="10"/>
      <c r="I30" s="33"/>
      <c r="J30" s="33"/>
    </row>
    <row r="31" spans="1:10" ht="15.5" x14ac:dyDescent="0.35">
      <c r="A31" s="145"/>
      <c r="B31" s="169"/>
      <c r="C31" s="13"/>
      <c r="D31" s="9" t="s">
        <v>465</v>
      </c>
      <c r="E31" s="132"/>
      <c r="F31" s="133"/>
      <c r="G31" s="21" t="e">
        <f>VLOOKUP(A31,'Bakery - 50041'!$C$2:$J$401, 8, FALSE)</f>
        <v>#N/A</v>
      </c>
      <c r="H31" s="10"/>
      <c r="I31" s="33"/>
      <c r="J31" s="33"/>
    </row>
    <row r="32" spans="1:10" ht="15.5" x14ac:dyDescent="0.35">
      <c r="A32" s="138" t="s">
        <v>1282</v>
      </c>
      <c r="B32" s="139"/>
      <c r="C32" s="16"/>
      <c r="D32" s="15"/>
      <c r="E32" s="140" t="e">
        <f>(H32+H78+H121)/H35</f>
        <v>#N/A</v>
      </c>
      <c r="F32" s="18"/>
      <c r="G32" s="27" t="s">
        <v>1276</v>
      </c>
      <c r="H32" s="22">
        <f>SUM(H33:H34)</f>
        <v>0</v>
      </c>
      <c r="I32" s="33"/>
      <c r="J32" s="33"/>
    </row>
    <row r="33" spans="1:10" ht="15.5" x14ac:dyDescent="0.35">
      <c r="A33" s="145"/>
      <c r="B33" s="169"/>
      <c r="C33" s="13"/>
      <c r="D33" s="9" t="s">
        <v>465</v>
      </c>
      <c r="E33" s="132"/>
      <c r="F33" s="133"/>
      <c r="G33" s="21" t="e">
        <f>VLOOKUP(A33,'Frozen - 50061'!$C$2:$J$401, 8, FALSE)</f>
        <v>#N/A</v>
      </c>
      <c r="H33" s="10"/>
      <c r="I33" s="33"/>
      <c r="J33" s="33"/>
    </row>
    <row r="34" spans="1:10" ht="15.5" x14ac:dyDescent="0.35">
      <c r="A34" s="145"/>
      <c r="B34" s="169"/>
      <c r="C34" s="36"/>
      <c r="D34" s="37" t="s">
        <v>465</v>
      </c>
      <c r="E34" s="170"/>
      <c r="F34" s="171"/>
      <c r="G34" s="21" t="e">
        <f>VLOOKUP(A34,'Frozen - 50061'!$C$2:$J$401, 8, FALSE)</f>
        <v>#N/A</v>
      </c>
      <c r="H34" s="10"/>
      <c r="I34" s="33"/>
      <c r="J34" s="33"/>
    </row>
    <row r="35" spans="1:10" ht="16" thickBot="1" x14ac:dyDescent="0.4">
      <c r="A35" s="30" t="str">
        <f>A7</f>
        <v>Storeroom PL ()</v>
      </c>
      <c r="B35" s="40" t="e">
        <f>E7</f>
        <v>#N/A</v>
      </c>
      <c r="C35" s="31"/>
      <c r="D35" s="31"/>
      <c r="E35" s="31"/>
      <c r="F35" s="4" t="s">
        <v>1283</v>
      </c>
      <c r="G35" s="4"/>
      <c r="H35" s="35" t="e">
        <f>H32+H29+H23+H20+H16+H7+H81+H124</f>
        <v>#N/A</v>
      </c>
    </row>
    <row r="36" spans="1:10" ht="16" thickBot="1" x14ac:dyDescent="0.4">
      <c r="A36" s="38" t="str">
        <f>A16</f>
        <v>Meat PL ()</v>
      </c>
      <c r="B36" s="41" t="e">
        <f>E16</f>
        <v>#N/A</v>
      </c>
      <c r="C36" s="29"/>
      <c r="D36" s="29"/>
      <c r="E36" s="29"/>
      <c r="F36" s="4" t="s">
        <v>1284</v>
      </c>
      <c r="G36" s="4"/>
      <c r="H36" s="12"/>
    </row>
    <row r="37" spans="1:10" ht="16" thickBot="1" x14ac:dyDescent="0.4">
      <c r="A37" s="39" t="str">
        <f>A20</f>
        <v>Dairy PL ()</v>
      </c>
      <c r="B37" s="42" t="e">
        <f>E20</f>
        <v>#N/A</v>
      </c>
      <c r="C37" s="29"/>
      <c r="D37" s="29"/>
      <c r="E37" s="29"/>
      <c r="F37" s="4" t="s">
        <v>1285</v>
      </c>
      <c r="G37" s="4"/>
      <c r="H37" s="11" t="e">
        <f>H35/D3</f>
        <v>#N/A</v>
      </c>
    </row>
    <row r="38" spans="1:10" ht="16" thickBot="1" x14ac:dyDescent="0.4">
      <c r="A38" s="39" t="str">
        <f>A23</f>
        <v>Produce PL ()</v>
      </c>
      <c r="B38" s="42" t="e">
        <f>E23</f>
        <v>#N/A</v>
      </c>
      <c r="C38" s="29"/>
      <c r="D38" s="29"/>
      <c r="E38" s="29"/>
      <c r="F38" s="23" t="s">
        <v>1286</v>
      </c>
      <c r="H38" s="25" t="e">
        <f>H36-H37</f>
        <v>#N/A</v>
      </c>
    </row>
    <row r="39" spans="1:10" ht="16" thickBot="1" x14ac:dyDescent="0.4">
      <c r="A39" s="39" t="str">
        <f>A29</f>
        <v>Bakery PL ()</v>
      </c>
      <c r="B39" s="42" t="e">
        <f>E29</f>
        <v>#N/A</v>
      </c>
      <c r="C39" s="29"/>
      <c r="D39" s="29"/>
      <c r="E39" s="29"/>
      <c r="F39" s="24" t="s">
        <v>1287</v>
      </c>
      <c r="H39" s="26" t="e">
        <f>H38/H36</f>
        <v>#N/A</v>
      </c>
    </row>
    <row r="40" spans="1:10" ht="16" thickBot="1" x14ac:dyDescent="0.4">
      <c r="A40" s="39" t="str">
        <f>A32</f>
        <v>Frozen PL ()</v>
      </c>
      <c r="B40" s="42" t="e">
        <f>E32</f>
        <v>#N/A</v>
      </c>
      <c r="C40" s="29"/>
      <c r="D40" s="29"/>
      <c r="E40" s="29"/>
      <c r="F40" s="24" t="s">
        <v>1288</v>
      </c>
      <c r="H40" s="26" t="e">
        <f>(H38/H37)</f>
        <v>#N/A</v>
      </c>
    </row>
    <row r="41" spans="1:10" ht="18.5" x14ac:dyDescent="0.35">
      <c r="A41" s="87" t="s">
        <v>1276</v>
      </c>
      <c r="B41" s="88" t="e">
        <f>SUM(B35:B40)</f>
        <v>#N/A</v>
      </c>
      <c r="C41" s="29"/>
      <c r="D41" s="29"/>
      <c r="E41" s="29"/>
      <c r="F41" s="29"/>
      <c r="G41" s="29"/>
      <c r="J41" s="20"/>
    </row>
    <row r="42" spans="1:10" x14ac:dyDescent="0.35">
      <c r="A42" s="29"/>
      <c r="B42" s="29"/>
      <c r="C42" s="29"/>
      <c r="D42" s="29"/>
      <c r="E42" s="29"/>
      <c r="F42" s="29"/>
      <c r="G42" s="29"/>
    </row>
    <row r="43" spans="1:10" x14ac:dyDescent="0.35">
      <c r="A43" s="172" t="s">
        <v>1289</v>
      </c>
      <c r="B43" s="172"/>
      <c r="C43" s="172"/>
      <c r="D43" s="172"/>
      <c r="E43" s="172"/>
      <c r="F43" s="172"/>
      <c r="G43" s="172"/>
      <c r="H43" s="172"/>
    </row>
    <row r="44" spans="1:10" x14ac:dyDescent="0.35">
      <c r="A44" s="172"/>
      <c r="B44" s="172"/>
      <c r="C44" s="172"/>
      <c r="D44" s="172"/>
      <c r="E44" s="172"/>
      <c r="F44" s="172"/>
      <c r="G44" s="172"/>
      <c r="H44" s="172"/>
    </row>
    <row r="45" spans="1:10" x14ac:dyDescent="0.35">
      <c r="A45" s="172"/>
      <c r="B45" s="172"/>
      <c r="C45" s="172"/>
      <c r="D45" s="172"/>
      <c r="E45" s="172"/>
      <c r="F45" s="172"/>
      <c r="G45" s="172"/>
      <c r="H45" s="172"/>
    </row>
    <row r="46" spans="1:10" ht="15" thickBot="1" x14ac:dyDescent="0.4">
      <c r="A46" s="173"/>
      <c r="B46" s="173"/>
      <c r="C46" s="173"/>
      <c r="D46" s="173"/>
      <c r="E46" s="173"/>
      <c r="F46" s="173"/>
      <c r="G46" s="173"/>
      <c r="H46" s="173"/>
    </row>
    <row r="47" spans="1:10" ht="26.5" thickBot="1" x14ac:dyDescent="0.4">
      <c r="A47" s="174" t="s">
        <v>1258</v>
      </c>
      <c r="B47" s="174"/>
      <c r="C47" s="174"/>
      <c r="D47" s="175" t="s">
        <v>1259</v>
      </c>
      <c r="E47" s="175"/>
      <c r="F47" s="175"/>
      <c r="G47" s="175"/>
      <c r="H47" s="175"/>
    </row>
    <row r="48" spans="1:10" ht="15.5" x14ac:dyDescent="0.35">
      <c r="A48" s="4" t="s">
        <v>1260</v>
      </c>
      <c r="B48" s="5"/>
      <c r="C48" s="3"/>
      <c r="D48" s="3"/>
      <c r="E48" s="93" t="s">
        <v>1261</v>
      </c>
      <c r="F48" s="94"/>
      <c r="G48" s="94"/>
      <c r="H48" s="95"/>
    </row>
    <row r="49" spans="1:8" ht="16" thickBot="1" x14ac:dyDescent="0.4">
      <c r="A49" s="6" t="s">
        <v>1262</v>
      </c>
      <c r="B49" s="5"/>
      <c r="C49" s="4" t="s">
        <v>1263</v>
      </c>
      <c r="D49" s="7"/>
      <c r="E49" s="151" t="s">
        <v>1264</v>
      </c>
      <c r="F49" s="152"/>
      <c r="G49" s="152"/>
      <c r="H49" s="153"/>
    </row>
    <row r="50" spans="1:8" ht="15.5" x14ac:dyDescent="0.35">
      <c r="A50" s="4" t="s">
        <v>1265</v>
      </c>
      <c r="B50" s="34"/>
      <c r="C50" s="4" t="s">
        <v>1266</v>
      </c>
      <c r="D50" s="7"/>
      <c r="E50" s="5" t="s">
        <v>1267</v>
      </c>
      <c r="H50" s="3"/>
    </row>
    <row r="51" spans="1:8" ht="15.5" x14ac:dyDescent="0.35">
      <c r="A51" s="154" t="s">
        <v>1268</v>
      </c>
      <c r="B51" s="155"/>
      <c r="C51" s="158" t="s">
        <v>1269</v>
      </c>
      <c r="D51" s="159"/>
      <c r="E51" s="160" t="s">
        <v>1270</v>
      </c>
      <c r="F51" s="161"/>
      <c r="G51" s="161"/>
      <c r="H51" s="162"/>
    </row>
    <row r="52" spans="1:8" ht="15.5" x14ac:dyDescent="0.35">
      <c r="A52" s="156"/>
      <c r="B52" s="157"/>
      <c r="C52" s="8" t="s">
        <v>1271</v>
      </c>
      <c r="D52" s="8" t="s">
        <v>1272</v>
      </c>
      <c r="E52" s="163"/>
      <c r="F52" s="164"/>
      <c r="G52" s="90" t="s">
        <v>1273</v>
      </c>
      <c r="H52" s="91" t="s">
        <v>1274</v>
      </c>
    </row>
    <row r="53" spans="1:8" ht="15.5" x14ac:dyDescent="0.35">
      <c r="A53" s="141" t="s">
        <v>1275</v>
      </c>
      <c r="B53" s="142"/>
      <c r="C53" s="14"/>
      <c r="D53" s="15"/>
      <c r="E53" s="143" t="e">
        <f>H53/$H$81</f>
        <v>#DIV/0!</v>
      </c>
      <c r="F53" s="144"/>
      <c r="G53" s="17" t="s">
        <v>1276</v>
      </c>
      <c r="H53" s="22">
        <f>SUM(H54:H61)</f>
        <v>0</v>
      </c>
    </row>
    <row r="54" spans="1:8" ht="15.5" x14ac:dyDescent="0.35">
      <c r="A54" s="145"/>
      <c r="B54" s="146"/>
      <c r="C54" s="19"/>
      <c r="D54" s="9" t="s">
        <v>465</v>
      </c>
      <c r="E54" s="147"/>
      <c r="F54" s="148"/>
      <c r="G54" s="21" t="e">
        <f>VLOOKUP(A54,'Storeroom - 50011'!$C$2:$J$406, 8, FALSE)</f>
        <v>#N/A</v>
      </c>
      <c r="H54" s="10"/>
    </row>
    <row r="55" spans="1:8" ht="15.5" x14ac:dyDescent="0.35">
      <c r="A55" s="145"/>
      <c r="B55" s="146"/>
      <c r="C55" s="19"/>
      <c r="D55" s="9" t="s">
        <v>465</v>
      </c>
      <c r="E55" s="147"/>
      <c r="F55" s="148"/>
      <c r="G55" s="21" t="e">
        <f>VLOOKUP(A55,'Storeroom - 50011'!$C$2:$J$406, 8, FALSE)</f>
        <v>#N/A</v>
      </c>
      <c r="H55" s="10"/>
    </row>
    <row r="56" spans="1:8" ht="15.5" x14ac:dyDescent="0.35">
      <c r="A56" s="145"/>
      <c r="B56" s="146"/>
      <c r="C56" s="19"/>
      <c r="D56" s="9" t="s">
        <v>465</v>
      </c>
      <c r="E56" s="147"/>
      <c r="F56" s="148"/>
      <c r="G56" s="21" t="e">
        <f>VLOOKUP(A56,'Storeroom - 50011'!$C$2:$J$406, 8, FALSE)</f>
        <v>#N/A</v>
      </c>
      <c r="H56" s="10"/>
    </row>
    <row r="57" spans="1:8" ht="15.5" x14ac:dyDescent="0.35">
      <c r="A57" s="145"/>
      <c r="B57" s="146"/>
      <c r="C57" s="19"/>
      <c r="D57" s="9" t="s">
        <v>465</v>
      </c>
      <c r="E57" s="147"/>
      <c r="F57" s="148"/>
      <c r="G57" s="21" t="e">
        <f>VLOOKUP(A57,'Storeroom - 50011'!$C$2:$J$406, 8, FALSE)</f>
        <v>#N/A</v>
      </c>
      <c r="H57" s="10"/>
    </row>
    <row r="58" spans="1:8" ht="15.5" x14ac:dyDescent="0.35">
      <c r="A58" s="145"/>
      <c r="B58" s="146"/>
      <c r="C58" s="19"/>
      <c r="D58" s="9" t="s">
        <v>465</v>
      </c>
      <c r="E58" s="132"/>
      <c r="F58" s="133"/>
      <c r="G58" s="21" t="e">
        <f>VLOOKUP(A58,'Storeroom - 50011'!$C$2:$J$406, 8, FALSE)</f>
        <v>#N/A</v>
      </c>
      <c r="H58" s="10"/>
    </row>
    <row r="59" spans="1:8" ht="15.5" x14ac:dyDescent="0.35">
      <c r="A59" s="145"/>
      <c r="B59" s="146"/>
      <c r="C59" s="19"/>
      <c r="D59" s="9" t="s">
        <v>465</v>
      </c>
      <c r="E59" s="132"/>
      <c r="F59" s="133"/>
      <c r="G59" s="21" t="e">
        <f>VLOOKUP(A59,'Storeroom - 50011'!$C$2:$J$406, 8, FALSE)</f>
        <v>#N/A</v>
      </c>
      <c r="H59" s="10"/>
    </row>
    <row r="60" spans="1:8" ht="15.5" x14ac:dyDescent="0.35">
      <c r="A60" s="145"/>
      <c r="B60" s="146"/>
      <c r="C60" s="19"/>
      <c r="D60" s="9" t="s">
        <v>465</v>
      </c>
      <c r="E60" s="132"/>
      <c r="F60" s="133"/>
      <c r="G60" s="21" t="e">
        <f>VLOOKUP(A60,'Storeroom - 50011'!$C$2:$J$406, 8, FALSE)</f>
        <v>#N/A</v>
      </c>
      <c r="H60" s="10"/>
    </row>
    <row r="61" spans="1:8" ht="15.5" x14ac:dyDescent="0.35">
      <c r="A61" s="145"/>
      <c r="B61" s="146"/>
      <c r="C61" s="19"/>
      <c r="D61" s="9" t="s">
        <v>465</v>
      </c>
      <c r="E61" s="132"/>
      <c r="F61" s="133"/>
      <c r="G61" s="21" t="e">
        <f>VLOOKUP(A61,'Storeroom - 50011'!$C$2:$J$406, 8, FALSE)</f>
        <v>#N/A</v>
      </c>
      <c r="H61" s="10"/>
    </row>
    <row r="62" spans="1:8" ht="15.5" x14ac:dyDescent="0.35">
      <c r="A62" s="165" t="s">
        <v>1277</v>
      </c>
      <c r="B62" s="166"/>
      <c r="C62" s="16"/>
      <c r="D62" s="15"/>
      <c r="E62" s="167" t="e">
        <f>H62/$H$81</f>
        <v>#DIV/0!</v>
      </c>
      <c r="F62" s="168"/>
      <c r="G62" s="27" t="s">
        <v>1276</v>
      </c>
      <c r="H62" s="22">
        <f>SUM(H63:H65)</f>
        <v>0</v>
      </c>
    </row>
    <row r="63" spans="1:8" ht="15.5" x14ac:dyDescent="0.35">
      <c r="A63" s="145"/>
      <c r="B63" s="146"/>
      <c r="C63" s="13"/>
      <c r="D63" s="9" t="s">
        <v>465</v>
      </c>
      <c r="E63" s="147"/>
      <c r="F63" s="148"/>
      <c r="G63" s="21" t="e">
        <f>VLOOKUP(A63,'Meat - 50021'!$C$2:$L$401, 10, FALSE)</f>
        <v>#N/A</v>
      </c>
      <c r="H63" s="10"/>
    </row>
    <row r="64" spans="1:8" ht="15.5" x14ac:dyDescent="0.35">
      <c r="A64" s="145"/>
      <c r="B64" s="146"/>
      <c r="C64" s="13"/>
      <c r="D64" s="9" t="s">
        <v>465</v>
      </c>
      <c r="E64" s="132"/>
      <c r="F64" s="133"/>
      <c r="G64" s="21" t="e">
        <f>VLOOKUP(A64,'Meat - 50021'!$C$2:$L$401, 10, FALSE)</f>
        <v>#N/A</v>
      </c>
      <c r="H64" s="10"/>
    </row>
    <row r="65" spans="1:8" ht="15.5" x14ac:dyDescent="0.35">
      <c r="A65" s="145"/>
      <c r="B65" s="146"/>
      <c r="C65" s="13"/>
      <c r="D65" s="9" t="s">
        <v>465</v>
      </c>
      <c r="E65" s="147"/>
      <c r="F65" s="148"/>
      <c r="G65" s="21" t="e">
        <f>VLOOKUP(A65,'Meat - 50021'!$C$2:$L$401, 10, FALSE)</f>
        <v>#N/A</v>
      </c>
      <c r="H65" s="10"/>
    </row>
    <row r="66" spans="1:8" ht="15.5" x14ac:dyDescent="0.35">
      <c r="A66" s="165" t="s">
        <v>1278</v>
      </c>
      <c r="B66" s="166"/>
      <c r="C66" s="16"/>
      <c r="D66" s="15"/>
      <c r="E66" s="167" t="e">
        <f>H66/$H$81</f>
        <v>#DIV/0!</v>
      </c>
      <c r="F66" s="168"/>
      <c r="G66" s="27" t="s">
        <v>1276</v>
      </c>
      <c r="H66" s="22">
        <f>SUM(H67:H68)</f>
        <v>0</v>
      </c>
    </row>
    <row r="67" spans="1:8" ht="15.5" x14ac:dyDescent="0.35">
      <c r="A67" s="145"/>
      <c r="B67" s="146"/>
      <c r="C67" s="13"/>
      <c r="D67" s="9" t="s">
        <v>465</v>
      </c>
      <c r="E67" s="147"/>
      <c r="F67" s="148"/>
      <c r="G67" s="21" t="e">
        <f>VLOOKUP(A67,'Dairy - 50031'!$C$2:$J$401,8, FALSE)</f>
        <v>#N/A</v>
      </c>
      <c r="H67" s="10"/>
    </row>
    <row r="68" spans="1:8" ht="15.5" x14ac:dyDescent="0.35">
      <c r="A68" s="145"/>
      <c r="B68" s="146"/>
      <c r="C68" s="13"/>
      <c r="D68" s="9" t="s">
        <v>465</v>
      </c>
      <c r="E68" s="147"/>
      <c r="F68" s="148"/>
      <c r="G68" s="21" t="e">
        <f>VLOOKUP(A68,'Dairy - 50031'!$C$2:$J$401,8, FALSE)</f>
        <v>#N/A</v>
      </c>
      <c r="H68" s="10"/>
    </row>
    <row r="69" spans="1:8" ht="15.5" x14ac:dyDescent="0.35">
      <c r="A69" s="165" t="s">
        <v>1280</v>
      </c>
      <c r="B69" s="166"/>
      <c r="C69" s="16"/>
      <c r="D69" s="15"/>
      <c r="E69" s="167" t="e">
        <f>H69/H81</f>
        <v>#DIV/0!</v>
      </c>
      <c r="F69" s="168"/>
      <c r="G69" s="27" t="s">
        <v>1276</v>
      </c>
      <c r="H69" s="22">
        <f>SUM(H70:H74)</f>
        <v>0</v>
      </c>
    </row>
    <row r="70" spans="1:8" ht="15.5" x14ac:dyDescent="0.35">
      <c r="A70" s="145"/>
      <c r="B70" s="169"/>
      <c r="C70" s="13"/>
      <c r="D70" s="9" t="s">
        <v>465</v>
      </c>
      <c r="E70" s="132"/>
      <c r="F70" s="133"/>
      <c r="G70" s="21" t="e">
        <f>VLOOKUP(A70,'Produce - 50051'!$C$3:$L$409, 10, FALSE)</f>
        <v>#N/A</v>
      </c>
      <c r="H70" s="10"/>
    </row>
    <row r="71" spans="1:8" ht="15.5" x14ac:dyDescent="0.35">
      <c r="A71" s="145"/>
      <c r="B71" s="169"/>
      <c r="C71" s="13"/>
      <c r="D71" s="9" t="s">
        <v>465</v>
      </c>
      <c r="E71" s="132"/>
      <c r="F71" s="133"/>
      <c r="G71" s="21" t="e">
        <f>VLOOKUP(A71,'Produce - 50051'!$C$3:$L$409, 10, FALSE)</f>
        <v>#N/A</v>
      </c>
      <c r="H71" s="10"/>
    </row>
    <row r="72" spans="1:8" ht="15.5" x14ac:dyDescent="0.35">
      <c r="A72" s="145"/>
      <c r="B72" s="169"/>
      <c r="C72" s="13"/>
      <c r="D72" s="9" t="s">
        <v>465</v>
      </c>
      <c r="E72" s="132"/>
      <c r="F72" s="133"/>
      <c r="G72" s="21" t="e">
        <f>VLOOKUP(A72,'Produce - 50051'!$C$3:$L$409, 10, FALSE)</f>
        <v>#N/A</v>
      </c>
      <c r="H72" s="10"/>
    </row>
    <row r="73" spans="1:8" ht="15.5" x14ac:dyDescent="0.35">
      <c r="A73" s="145"/>
      <c r="B73" s="169"/>
      <c r="C73" s="13"/>
      <c r="D73" s="9" t="s">
        <v>465</v>
      </c>
      <c r="E73" s="132"/>
      <c r="F73" s="133"/>
      <c r="G73" s="21" t="e">
        <f>VLOOKUP(A73,'Produce - 50051'!$C$3:$L$409, 10, FALSE)</f>
        <v>#N/A</v>
      </c>
      <c r="H73" s="10"/>
    </row>
    <row r="74" spans="1:8" ht="15.5" x14ac:dyDescent="0.35">
      <c r="A74" s="145"/>
      <c r="B74" s="169"/>
      <c r="C74" s="13"/>
      <c r="D74" s="9" t="s">
        <v>465</v>
      </c>
      <c r="E74" s="132"/>
      <c r="F74" s="133"/>
      <c r="G74" s="21" t="e">
        <f>VLOOKUP(A74,'Produce - 50051'!$C$3:$L$409, 10, FALSE)</f>
        <v>#N/A</v>
      </c>
      <c r="H74" s="10"/>
    </row>
    <row r="75" spans="1:8" ht="15.5" x14ac:dyDescent="0.35">
      <c r="A75" s="138" t="s">
        <v>1281</v>
      </c>
      <c r="B75" s="139"/>
      <c r="C75" s="16"/>
      <c r="D75" s="15"/>
      <c r="E75" s="176" t="e">
        <f>H75/$H$81</f>
        <v>#DIV/0!</v>
      </c>
      <c r="F75" s="177"/>
      <c r="G75" s="27" t="s">
        <v>1276</v>
      </c>
      <c r="H75" s="22">
        <f>SUM(H76:H80)</f>
        <v>0</v>
      </c>
    </row>
    <row r="76" spans="1:8" ht="15.5" x14ac:dyDescent="0.35">
      <c r="A76" s="145"/>
      <c r="B76" s="169"/>
      <c r="C76" s="13"/>
      <c r="D76" s="9" t="s">
        <v>1279</v>
      </c>
      <c r="E76" s="132"/>
      <c r="F76" s="133"/>
      <c r="G76" s="21" t="e">
        <f>VLOOKUP(A76,'Bakery - 50041'!$C$2:$J$401, 8, FALSE)</f>
        <v>#N/A</v>
      </c>
      <c r="H76" s="10"/>
    </row>
    <row r="77" spans="1:8" ht="15.5" x14ac:dyDescent="0.35">
      <c r="A77" s="145"/>
      <c r="B77" s="169"/>
      <c r="C77" s="13"/>
      <c r="D77" s="9" t="s">
        <v>465</v>
      </c>
      <c r="E77" s="132"/>
      <c r="F77" s="133"/>
      <c r="G77" s="21" t="e">
        <f>VLOOKUP(A77,'Bakery - 50041'!$C$2:$J$401, 8, FALSE)</f>
        <v>#N/A</v>
      </c>
      <c r="H77" s="10"/>
    </row>
    <row r="78" spans="1:8" ht="15.5" x14ac:dyDescent="0.35">
      <c r="A78" s="138" t="s">
        <v>1282</v>
      </c>
      <c r="B78" s="139"/>
      <c r="C78" s="16"/>
      <c r="D78" s="15"/>
      <c r="E78" s="140" t="e">
        <f>H78/$H$81</f>
        <v>#DIV/0!</v>
      </c>
      <c r="F78" s="18"/>
      <c r="G78" s="27" t="s">
        <v>1276</v>
      </c>
      <c r="H78" s="22">
        <f>SUM(H79:H80)</f>
        <v>0</v>
      </c>
    </row>
    <row r="79" spans="1:8" ht="15.5" x14ac:dyDescent="0.35">
      <c r="A79" s="145"/>
      <c r="B79" s="169"/>
      <c r="C79" s="13"/>
      <c r="D79" s="9" t="s">
        <v>465</v>
      </c>
      <c r="E79" s="132"/>
      <c r="F79" s="133"/>
      <c r="G79" s="21" t="e">
        <f>VLOOKUP(A79,'Frozen - 50061'!$C$2:$J$401, 8, FALSE)</f>
        <v>#N/A</v>
      </c>
      <c r="H79" s="10"/>
    </row>
    <row r="80" spans="1:8" ht="15.5" x14ac:dyDescent="0.35">
      <c r="A80" s="145"/>
      <c r="B80" s="169"/>
      <c r="C80" s="36"/>
      <c r="D80" s="37" t="s">
        <v>465</v>
      </c>
      <c r="E80" s="170"/>
      <c r="F80" s="171"/>
      <c r="G80" s="21" t="e">
        <f>VLOOKUP(A80,'Frozen - 50061'!$C$2:$J$401, 8, FALSE)</f>
        <v>#N/A</v>
      </c>
      <c r="H80" s="10"/>
    </row>
    <row r="81" spans="1:8" ht="16" thickBot="1" x14ac:dyDescent="0.4">
      <c r="A81" s="30"/>
      <c r="B81" s="40"/>
      <c r="C81" s="31"/>
      <c r="D81" s="31"/>
      <c r="E81" s="31"/>
      <c r="F81" s="4" t="s">
        <v>1283</v>
      </c>
      <c r="G81" s="4"/>
      <c r="H81" s="35">
        <f>H78+H75+H69+H66+H62+H53</f>
        <v>0</v>
      </c>
    </row>
    <row r="82" spans="1:8" ht="16" thickBot="1" x14ac:dyDescent="0.4">
      <c r="A82" s="38"/>
      <c r="B82" s="41"/>
      <c r="C82" s="29"/>
      <c r="D82" s="29"/>
      <c r="E82" s="29"/>
      <c r="F82" s="4" t="s">
        <v>1284</v>
      </c>
      <c r="G82" s="4"/>
      <c r="H82" s="12"/>
    </row>
    <row r="83" spans="1:8" ht="16" thickBot="1" x14ac:dyDescent="0.4">
      <c r="A83" s="39"/>
      <c r="B83" s="42"/>
      <c r="C83" s="29"/>
      <c r="D83" s="29"/>
      <c r="E83" s="29"/>
      <c r="F83" s="4" t="s">
        <v>1285</v>
      </c>
      <c r="G83" s="4"/>
      <c r="H83" s="11" t="e">
        <f>H81/D49</f>
        <v>#DIV/0!</v>
      </c>
    </row>
    <row r="84" spans="1:8" ht="16" thickBot="1" x14ac:dyDescent="0.4">
      <c r="A84" s="39"/>
      <c r="B84" s="42"/>
      <c r="C84" s="29"/>
      <c r="D84" s="29"/>
      <c r="E84" s="29"/>
      <c r="F84" s="23" t="s">
        <v>1286</v>
      </c>
      <c r="H84" s="25" t="e">
        <f>H82-H83</f>
        <v>#DIV/0!</v>
      </c>
    </row>
    <row r="85" spans="1:8" ht="16" thickBot="1" x14ac:dyDescent="0.4">
      <c r="A85" s="39"/>
      <c r="B85" s="42"/>
      <c r="C85" s="29"/>
      <c r="D85" s="29"/>
      <c r="E85" s="29"/>
      <c r="F85" s="24" t="s">
        <v>1287</v>
      </c>
      <c r="H85" s="86" t="e">
        <f>H84/H82</f>
        <v>#DIV/0!</v>
      </c>
    </row>
    <row r="86" spans="1:8" ht="18" customHeight="1" x14ac:dyDescent="0.35">
      <c r="A86" s="172" t="s">
        <v>1290</v>
      </c>
      <c r="B86" s="172"/>
      <c r="C86" s="172"/>
      <c r="D86" s="172"/>
      <c r="E86" s="172"/>
      <c r="F86" s="172"/>
      <c r="G86" s="172"/>
      <c r="H86" s="172"/>
    </row>
    <row r="87" spans="1:8" ht="15" customHeight="1" x14ac:dyDescent="0.35">
      <c r="A87" s="172"/>
      <c r="B87" s="172"/>
      <c r="C87" s="172"/>
      <c r="D87" s="172"/>
      <c r="E87" s="172"/>
      <c r="F87" s="172"/>
      <c r="G87" s="172"/>
      <c r="H87" s="172"/>
    </row>
    <row r="88" spans="1:8" ht="15" customHeight="1" x14ac:dyDescent="0.35">
      <c r="A88" s="172"/>
      <c r="B88" s="172"/>
      <c r="C88" s="172"/>
      <c r="D88" s="172"/>
      <c r="E88" s="172"/>
      <c r="F88" s="172"/>
      <c r="G88" s="172"/>
      <c r="H88" s="172"/>
    </row>
    <row r="89" spans="1:8" ht="15" customHeight="1" thickBot="1" x14ac:dyDescent="0.4">
      <c r="A89" s="173"/>
      <c r="B89" s="173"/>
      <c r="C89" s="173"/>
      <c r="D89" s="173"/>
      <c r="E89" s="173"/>
      <c r="F89" s="173"/>
      <c r="G89" s="173"/>
      <c r="H89" s="173"/>
    </row>
    <row r="90" spans="1:8" ht="26.5" thickBot="1" x14ac:dyDescent="0.4">
      <c r="A90" s="174" t="s">
        <v>1258</v>
      </c>
      <c r="B90" s="174"/>
      <c r="C90" s="174"/>
      <c r="D90" s="175" t="s">
        <v>1259</v>
      </c>
      <c r="E90" s="175"/>
      <c r="F90" s="175"/>
      <c r="G90" s="175"/>
      <c r="H90" s="175"/>
    </row>
    <row r="91" spans="1:8" ht="15.5" x14ac:dyDescent="0.35">
      <c r="A91" s="4" t="s">
        <v>1260</v>
      </c>
      <c r="B91" s="5"/>
      <c r="C91" s="3"/>
      <c r="D91" s="3"/>
      <c r="E91" s="93" t="s">
        <v>1261</v>
      </c>
      <c r="F91" s="94"/>
      <c r="G91" s="94"/>
      <c r="H91" s="95"/>
    </row>
    <row r="92" spans="1:8" ht="16" thickBot="1" x14ac:dyDescent="0.4">
      <c r="A92" s="6" t="s">
        <v>1262</v>
      </c>
      <c r="B92" s="5"/>
      <c r="C92" s="4" t="s">
        <v>1263</v>
      </c>
      <c r="D92" s="7"/>
      <c r="E92" s="92" t="s">
        <v>1264</v>
      </c>
      <c r="F92" s="134"/>
      <c r="G92" s="134"/>
      <c r="H92" s="135"/>
    </row>
    <row r="93" spans="1:8" ht="15.5" x14ac:dyDescent="0.35">
      <c r="A93" s="4" t="s">
        <v>1265</v>
      </c>
      <c r="B93" s="34"/>
      <c r="C93" s="4" t="s">
        <v>1266</v>
      </c>
      <c r="D93" s="7"/>
      <c r="E93" s="5" t="s">
        <v>1267</v>
      </c>
      <c r="H93" s="3"/>
    </row>
    <row r="94" spans="1:8" ht="15.5" x14ac:dyDescent="0.35">
      <c r="A94" s="178" t="s">
        <v>1268</v>
      </c>
      <c r="B94" s="179"/>
      <c r="C94" s="182" t="s">
        <v>1269</v>
      </c>
      <c r="D94" s="183"/>
      <c r="E94" s="160" t="s">
        <v>1270</v>
      </c>
      <c r="F94" s="161"/>
      <c r="G94" s="161"/>
      <c r="H94" s="162"/>
    </row>
    <row r="95" spans="1:8" ht="15.5" x14ac:dyDescent="0.35">
      <c r="A95" s="180"/>
      <c r="B95" s="181"/>
      <c r="C95" s="8" t="s">
        <v>1271</v>
      </c>
      <c r="D95" s="8" t="s">
        <v>1272</v>
      </c>
      <c r="E95" s="136"/>
      <c r="F95" s="137"/>
      <c r="G95" s="28" t="s">
        <v>1273</v>
      </c>
      <c r="H95" s="89" t="s">
        <v>1274</v>
      </c>
    </row>
    <row r="96" spans="1:8" ht="15.5" x14ac:dyDescent="0.35">
      <c r="A96" s="130" t="s">
        <v>1275</v>
      </c>
      <c r="B96" s="131"/>
      <c r="C96" s="14"/>
      <c r="D96" s="15"/>
      <c r="E96" s="143" t="e">
        <f>H96/$H$124</f>
        <v>#DIV/0!</v>
      </c>
      <c r="F96" s="144"/>
      <c r="G96" s="17" t="s">
        <v>1276</v>
      </c>
      <c r="H96" s="22">
        <f>SUM(H97:H104)</f>
        <v>0</v>
      </c>
    </row>
    <row r="97" spans="1:8" ht="15.5" x14ac:dyDescent="0.35">
      <c r="A97" s="145"/>
      <c r="B97" s="169"/>
      <c r="C97" s="19"/>
      <c r="D97" s="9" t="s">
        <v>465</v>
      </c>
      <c r="E97" s="147"/>
      <c r="F97" s="148"/>
      <c r="G97" s="21" t="e">
        <f>VLOOKUP(A97,'Storeroom - 50011'!$C$2:$J$406, 8, FALSE)</f>
        <v>#N/A</v>
      </c>
      <c r="H97" s="10"/>
    </row>
    <row r="98" spans="1:8" ht="15.5" x14ac:dyDescent="0.35">
      <c r="A98" s="145"/>
      <c r="B98" s="169"/>
      <c r="C98" s="19"/>
      <c r="D98" s="9" t="s">
        <v>465</v>
      </c>
      <c r="E98" s="147"/>
      <c r="F98" s="148"/>
      <c r="G98" s="21" t="e">
        <f>VLOOKUP(A98,'Storeroom - 50011'!$C$2:$J$406, 8, FALSE)</f>
        <v>#N/A</v>
      </c>
      <c r="H98" s="10"/>
    </row>
    <row r="99" spans="1:8" ht="15.5" x14ac:dyDescent="0.35">
      <c r="A99" s="145"/>
      <c r="B99" s="169"/>
      <c r="C99" s="19"/>
      <c r="D99" s="9" t="s">
        <v>465</v>
      </c>
      <c r="E99" s="147"/>
      <c r="F99" s="148"/>
      <c r="G99" s="21" t="e">
        <f>VLOOKUP(A99,'Storeroom - 50011'!$C$2:$J$406, 8, FALSE)</f>
        <v>#N/A</v>
      </c>
      <c r="H99" s="10"/>
    </row>
    <row r="100" spans="1:8" ht="15.5" x14ac:dyDescent="0.35">
      <c r="A100" s="145"/>
      <c r="B100" s="169"/>
      <c r="C100" s="19"/>
      <c r="D100" s="9" t="s">
        <v>465</v>
      </c>
      <c r="E100" s="147"/>
      <c r="F100" s="148"/>
      <c r="G100" s="21" t="e">
        <f>VLOOKUP(A100,'Storeroom - 50011'!$C$2:$J$406, 8, FALSE)</f>
        <v>#N/A</v>
      </c>
      <c r="H100" s="10"/>
    </row>
    <row r="101" spans="1:8" ht="15.5" x14ac:dyDescent="0.35">
      <c r="A101" s="145"/>
      <c r="B101" s="169"/>
      <c r="C101" s="19"/>
      <c r="D101" s="9" t="s">
        <v>465</v>
      </c>
      <c r="E101" s="132"/>
      <c r="F101" s="133"/>
      <c r="G101" s="21" t="e">
        <f>VLOOKUP(A101,'Storeroom - 50011'!$C$2:$J$406, 8, FALSE)</f>
        <v>#N/A</v>
      </c>
      <c r="H101" s="10"/>
    </row>
    <row r="102" spans="1:8" ht="15.5" x14ac:dyDescent="0.35">
      <c r="A102" s="145"/>
      <c r="B102" s="169"/>
      <c r="C102" s="19"/>
      <c r="D102" s="9" t="s">
        <v>465</v>
      </c>
      <c r="E102" s="132"/>
      <c r="F102" s="133"/>
      <c r="G102" s="21" t="e">
        <f>VLOOKUP(A102,'Storeroom - 50011'!$C$2:$J$406, 8, FALSE)</f>
        <v>#N/A</v>
      </c>
      <c r="H102" s="10"/>
    </row>
    <row r="103" spans="1:8" ht="15.5" x14ac:dyDescent="0.35">
      <c r="A103" s="145"/>
      <c r="B103" s="169"/>
      <c r="C103" s="19"/>
      <c r="D103" s="9" t="s">
        <v>465</v>
      </c>
      <c r="E103" s="132"/>
      <c r="F103" s="133"/>
      <c r="G103" s="21" t="e">
        <f>VLOOKUP(A103,'Storeroom - 50011'!$C$2:$J$406, 8, FALSE)</f>
        <v>#N/A</v>
      </c>
      <c r="H103" s="10"/>
    </row>
    <row r="104" spans="1:8" ht="15.5" x14ac:dyDescent="0.35">
      <c r="A104" s="145"/>
      <c r="B104" s="169"/>
      <c r="C104" s="19"/>
      <c r="D104" s="9" t="s">
        <v>465</v>
      </c>
      <c r="E104" s="132"/>
      <c r="F104" s="133"/>
      <c r="G104" s="21" t="e">
        <f>VLOOKUP(A104,'Storeroom - 50011'!$C$2:$J$406, 8, FALSE)</f>
        <v>#N/A</v>
      </c>
      <c r="H104" s="10"/>
    </row>
    <row r="105" spans="1:8" ht="15.5" x14ac:dyDescent="0.35">
      <c r="A105" s="138" t="s">
        <v>1277</v>
      </c>
      <c r="B105" s="139"/>
      <c r="C105" s="16"/>
      <c r="D105" s="15"/>
      <c r="E105" s="167" t="e">
        <f>H105/$H$124</f>
        <v>#DIV/0!</v>
      </c>
      <c r="F105" s="168"/>
      <c r="G105" s="27" t="s">
        <v>1276</v>
      </c>
      <c r="H105" s="22">
        <f>SUM(H106:H108)</f>
        <v>0</v>
      </c>
    </row>
    <row r="106" spans="1:8" ht="15.5" x14ac:dyDescent="0.35">
      <c r="A106" s="145"/>
      <c r="B106" s="169"/>
      <c r="C106" s="13"/>
      <c r="D106" s="9" t="s">
        <v>465</v>
      </c>
      <c r="E106" s="147"/>
      <c r="F106" s="148"/>
      <c r="G106" s="21" t="e">
        <f>VLOOKUP(A106,'Meat - 50021'!$C$2:$L$401, 10, FALSE)</f>
        <v>#N/A</v>
      </c>
      <c r="H106" s="10"/>
    </row>
    <row r="107" spans="1:8" ht="15.5" x14ac:dyDescent="0.35">
      <c r="A107" s="145"/>
      <c r="B107" s="169"/>
      <c r="C107" s="13"/>
      <c r="D107" s="9" t="s">
        <v>465</v>
      </c>
      <c r="E107" s="132"/>
      <c r="F107" s="133"/>
      <c r="G107" s="21" t="e">
        <f>VLOOKUP(A107,'Meat - 50021'!$C$2:$L$401, 10, FALSE)</f>
        <v>#N/A</v>
      </c>
      <c r="H107" s="10"/>
    </row>
    <row r="108" spans="1:8" ht="15.5" x14ac:dyDescent="0.35">
      <c r="A108" s="145"/>
      <c r="B108" s="169"/>
      <c r="C108" s="13"/>
      <c r="D108" s="9" t="s">
        <v>465</v>
      </c>
      <c r="E108" s="147"/>
      <c r="F108" s="148"/>
      <c r="G108" s="21" t="e">
        <f>VLOOKUP(A108,'Meat - 50021'!$C$2:$L$401, 10, FALSE)</f>
        <v>#N/A</v>
      </c>
      <c r="H108" s="10"/>
    </row>
    <row r="109" spans="1:8" ht="15.5" x14ac:dyDescent="0.35">
      <c r="A109" s="138" t="s">
        <v>1278</v>
      </c>
      <c r="B109" s="139"/>
      <c r="C109" s="16"/>
      <c r="D109" s="15"/>
      <c r="E109" s="167" t="e">
        <f>H109/$H$124</f>
        <v>#DIV/0!</v>
      </c>
      <c r="F109" s="168"/>
      <c r="G109" s="27" t="s">
        <v>1276</v>
      </c>
      <c r="H109" s="22">
        <f>SUM(H110:H111)</f>
        <v>0</v>
      </c>
    </row>
    <row r="110" spans="1:8" ht="15.5" x14ac:dyDescent="0.35">
      <c r="A110" s="145"/>
      <c r="B110" s="169"/>
      <c r="C110" s="13"/>
      <c r="D110" s="9" t="s">
        <v>465</v>
      </c>
      <c r="E110" s="147"/>
      <c r="F110" s="148"/>
      <c r="G110" s="21" t="e">
        <f>VLOOKUP(A110,'Dairy - 50031'!$C$2:$J$401,8, FALSE)</f>
        <v>#N/A</v>
      </c>
      <c r="H110" s="10"/>
    </row>
    <row r="111" spans="1:8" ht="15.5" x14ac:dyDescent="0.35">
      <c r="A111" s="145"/>
      <c r="B111" s="169"/>
      <c r="C111" s="13"/>
      <c r="D111" s="9" t="s">
        <v>465</v>
      </c>
      <c r="E111" s="147"/>
      <c r="F111" s="148"/>
      <c r="G111" s="21" t="e">
        <f>VLOOKUP(A111,'Dairy - 50031'!$C$2:$J$401,8, FALSE)</f>
        <v>#N/A</v>
      </c>
      <c r="H111" s="10"/>
    </row>
    <row r="112" spans="1:8" ht="15.5" x14ac:dyDescent="0.35">
      <c r="A112" s="138" t="s">
        <v>1280</v>
      </c>
      <c r="B112" s="139"/>
      <c r="C112" s="16"/>
      <c r="D112" s="15"/>
      <c r="E112" s="167" t="e">
        <f>H112/$H$124</f>
        <v>#DIV/0!</v>
      </c>
      <c r="F112" s="168"/>
      <c r="G112" s="27" t="s">
        <v>1276</v>
      </c>
      <c r="H112" s="22">
        <f>SUM(H113:H117)</f>
        <v>0</v>
      </c>
    </row>
    <row r="113" spans="1:8" ht="15.5" x14ac:dyDescent="0.35">
      <c r="A113" s="145"/>
      <c r="B113" s="169"/>
      <c r="C113" s="13"/>
      <c r="D113" s="9" t="s">
        <v>465</v>
      </c>
      <c r="E113" s="132"/>
      <c r="F113" s="133"/>
      <c r="G113" s="21" t="e">
        <f>VLOOKUP(A113,'Produce - 50051'!$C$3:$L$409, 10, FALSE)</f>
        <v>#N/A</v>
      </c>
      <c r="H113" s="10"/>
    </row>
    <row r="114" spans="1:8" ht="15.5" x14ac:dyDescent="0.35">
      <c r="A114" s="145"/>
      <c r="B114" s="169"/>
      <c r="C114" s="13"/>
      <c r="D114" s="9" t="s">
        <v>465</v>
      </c>
      <c r="E114" s="132"/>
      <c r="F114" s="133"/>
      <c r="G114" s="21" t="e">
        <f>VLOOKUP(A114,'Produce - 50051'!$C$3:$L$409, 10, FALSE)</f>
        <v>#N/A</v>
      </c>
      <c r="H114" s="10"/>
    </row>
    <row r="115" spans="1:8" ht="15.5" x14ac:dyDescent="0.35">
      <c r="A115" s="145"/>
      <c r="B115" s="169"/>
      <c r="C115" s="13"/>
      <c r="D115" s="9" t="s">
        <v>465</v>
      </c>
      <c r="E115" s="132"/>
      <c r="F115" s="133"/>
      <c r="G115" s="21" t="e">
        <f>VLOOKUP(A115,'Produce - 50051'!$C$3:$L$409, 10, FALSE)</f>
        <v>#N/A</v>
      </c>
      <c r="H115" s="10"/>
    </row>
    <row r="116" spans="1:8" ht="15.5" x14ac:dyDescent="0.35">
      <c r="A116" s="145"/>
      <c r="B116" s="169"/>
      <c r="C116" s="13"/>
      <c r="D116" s="9" t="s">
        <v>465</v>
      </c>
      <c r="E116" s="132"/>
      <c r="F116" s="133"/>
      <c r="G116" s="21" t="e">
        <f>VLOOKUP(A116,'Produce - 50051'!$C$3:$L$409, 10, FALSE)</f>
        <v>#N/A</v>
      </c>
      <c r="H116" s="10"/>
    </row>
    <row r="117" spans="1:8" ht="15.5" x14ac:dyDescent="0.35">
      <c r="A117" s="145"/>
      <c r="B117" s="169"/>
      <c r="C117" s="13"/>
      <c r="D117" s="9" t="s">
        <v>465</v>
      </c>
      <c r="E117" s="132"/>
      <c r="F117" s="133"/>
      <c r="G117" s="21" t="e">
        <f>VLOOKUP(A117,'Produce - 50051'!$C$3:$L$409, 10, FALSE)</f>
        <v>#N/A</v>
      </c>
      <c r="H117" s="10"/>
    </row>
    <row r="118" spans="1:8" ht="15.5" x14ac:dyDescent="0.35">
      <c r="A118" s="138" t="s">
        <v>1281</v>
      </c>
      <c r="B118" s="139"/>
      <c r="C118" s="16"/>
      <c r="D118" s="15"/>
      <c r="E118" s="176" t="e">
        <f>H118/$H$124</f>
        <v>#DIV/0!</v>
      </c>
      <c r="F118" s="177"/>
      <c r="G118" s="27" t="s">
        <v>1276</v>
      </c>
      <c r="H118" s="22">
        <f>SUM(H119:H123)</f>
        <v>0</v>
      </c>
    </row>
    <row r="119" spans="1:8" ht="15.5" x14ac:dyDescent="0.35">
      <c r="A119" s="145"/>
      <c r="B119" s="169"/>
      <c r="C119" s="13"/>
      <c r="D119" s="9" t="s">
        <v>1279</v>
      </c>
      <c r="E119" s="132"/>
      <c r="F119" s="133"/>
      <c r="G119" s="21" t="e">
        <f>VLOOKUP(A119,'Bakery - 50041'!$C$2:$J$401, 8, FALSE)</f>
        <v>#N/A</v>
      </c>
      <c r="H119" s="10"/>
    </row>
    <row r="120" spans="1:8" ht="15.5" x14ac:dyDescent="0.35">
      <c r="A120" s="145"/>
      <c r="B120" s="169"/>
      <c r="C120" s="13"/>
      <c r="D120" s="9" t="s">
        <v>465</v>
      </c>
      <c r="E120" s="132"/>
      <c r="F120" s="133"/>
      <c r="G120" s="21" t="e">
        <f>VLOOKUP(A120,'Bakery - 50041'!$C$2:$J$401, 8, FALSE)</f>
        <v>#N/A</v>
      </c>
      <c r="H120" s="10"/>
    </row>
    <row r="121" spans="1:8" ht="15.5" x14ac:dyDescent="0.35">
      <c r="A121" s="138" t="s">
        <v>1282</v>
      </c>
      <c r="B121" s="139"/>
      <c r="C121" s="16"/>
      <c r="D121" s="15"/>
      <c r="E121" s="140" t="e">
        <f>H121/$H$124</f>
        <v>#DIV/0!</v>
      </c>
      <c r="F121" s="18"/>
      <c r="G121" s="27" t="s">
        <v>1276</v>
      </c>
      <c r="H121" s="22">
        <f>SUM(H122:H123)</f>
        <v>0</v>
      </c>
    </row>
    <row r="122" spans="1:8" ht="15.5" x14ac:dyDescent="0.35">
      <c r="A122" s="145"/>
      <c r="B122" s="169"/>
      <c r="C122" s="13"/>
      <c r="D122" s="9" t="s">
        <v>465</v>
      </c>
      <c r="E122" s="132"/>
      <c r="F122" s="133"/>
      <c r="G122" s="21" t="e">
        <f>VLOOKUP(A122,'Frozen - 50061'!$C$2:$J$401, 8, FALSE)</f>
        <v>#N/A</v>
      </c>
      <c r="H122" s="10"/>
    </row>
    <row r="123" spans="1:8" ht="15.5" x14ac:dyDescent="0.35">
      <c r="A123" s="145"/>
      <c r="B123" s="169"/>
      <c r="C123" s="36"/>
      <c r="D123" s="37" t="s">
        <v>465</v>
      </c>
      <c r="E123" s="170"/>
      <c r="F123" s="171"/>
      <c r="G123" s="21" t="e">
        <f>VLOOKUP(A123,'Frozen - 50061'!$C$2:$J$401, 8, FALSE)</f>
        <v>#N/A</v>
      </c>
      <c r="H123" s="10"/>
    </row>
    <row r="124" spans="1:8" ht="16" thickBot="1" x14ac:dyDescent="0.4">
      <c r="A124" s="30"/>
      <c r="B124" s="40"/>
      <c r="C124" s="31"/>
      <c r="D124" s="31"/>
      <c r="E124" s="31"/>
      <c r="F124" s="4" t="s">
        <v>1283</v>
      </c>
      <c r="G124" s="4"/>
      <c r="H124" s="35">
        <f>H121+H118+H112+H109+H105+H96</f>
        <v>0</v>
      </c>
    </row>
    <row r="125" spans="1:8" ht="16" thickBot="1" x14ac:dyDescent="0.4">
      <c r="A125" s="38"/>
      <c r="B125" s="41"/>
      <c r="C125" s="29"/>
      <c r="D125" s="29"/>
      <c r="E125" s="29"/>
      <c r="F125" s="4" t="s">
        <v>1284</v>
      </c>
      <c r="G125" s="4"/>
      <c r="H125" s="12"/>
    </row>
    <row r="126" spans="1:8" ht="16" thickBot="1" x14ac:dyDescent="0.4">
      <c r="A126" s="39"/>
      <c r="B126" s="42"/>
      <c r="C126" s="29"/>
      <c r="D126" s="29"/>
      <c r="E126" s="29"/>
      <c r="F126" s="4" t="s">
        <v>1285</v>
      </c>
      <c r="G126" s="4"/>
      <c r="H126" s="11" t="e">
        <f>H124/D93</f>
        <v>#DIV/0!</v>
      </c>
    </row>
    <row r="127" spans="1:8" ht="16" thickBot="1" x14ac:dyDescent="0.4">
      <c r="A127" s="39"/>
      <c r="B127" s="42"/>
      <c r="C127" s="29"/>
      <c r="D127" s="29"/>
      <c r="E127" s="29"/>
      <c r="F127" s="23" t="s">
        <v>1286</v>
      </c>
      <c r="H127" s="25" t="e">
        <f>H125-H126</f>
        <v>#DIV/0!</v>
      </c>
    </row>
    <row r="128" spans="1:8" ht="16" thickBot="1" x14ac:dyDescent="0.4">
      <c r="A128" s="39"/>
      <c r="B128" s="42"/>
      <c r="C128" s="29"/>
      <c r="D128" s="29"/>
      <c r="E128" s="29"/>
      <c r="F128" s="24" t="s">
        <v>1287</v>
      </c>
      <c r="H128" s="26" t="e">
        <f>H127/H125</f>
        <v>#DIV/0!</v>
      </c>
    </row>
  </sheetData>
  <mergeCells count="137">
    <mergeCell ref="A119:B119"/>
    <mergeCell ref="A120:B120"/>
    <mergeCell ref="A122:B122"/>
    <mergeCell ref="A123:B123"/>
    <mergeCell ref="E123:F123"/>
    <mergeCell ref="A113:B113"/>
    <mergeCell ref="A114:B114"/>
    <mergeCell ref="A115:B115"/>
    <mergeCell ref="A116:B116"/>
    <mergeCell ref="A117:B117"/>
    <mergeCell ref="E118:F118"/>
    <mergeCell ref="E109:F109"/>
    <mergeCell ref="A110:B110"/>
    <mergeCell ref="E110:F110"/>
    <mergeCell ref="A111:B111"/>
    <mergeCell ref="E111:F111"/>
    <mergeCell ref="E112:F112"/>
    <mergeCell ref="E105:F105"/>
    <mergeCell ref="A106:B106"/>
    <mergeCell ref="E106:F106"/>
    <mergeCell ref="A107:B107"/>
    <mergeCell ref="A108:B108"/>
    <mergeCell ref="E108:F108"/>
    <mergeCell ref="A100:B100"/>
    <mergeCell ref="E100:F100"/>
    <mergeCell ref="A101:B101"/>
    <mergeCell ref="A102:B102"/>
    <mergeCell ref="A103:B103"/>
    <mergeCell ref="A104:B104"/>
    <mergeCell ref="E96:F96"/>
    <mergeCell ref="A97:B97"/>
    <mergeCell ref="E97:F97"/>
    <mergeCell ref="A98:B98"/>
    <mergeCell ref="E98:F98"/>
    <mergeCell ref="A99:B99"/>
    <mergeCell ref="E99:F99"/>
    <mergeCell ref="A86:H89"/>
    <mergeCell ref="A90:C90"/>
    <mergeCell ref="D90:H90"/>
    <mergeCell ref="A94:B95"/>
    <mergeCell ref="C94:D94"/>
    <mergeCell ref="E94:H94"/>
    <mergeCell ref="A74:B74"/>
    <mergeCell ref="E75:F75"/>
    <mergeCell ref="A76:B76"/>
    <mergeCell ref="A77:B77"/>
    <mergeCell ref="A79:B79"/>
    <mergeCell ref="A80:B80"/>
    <mergeCell ref="E80:F80"/>
    <mergeCell ref="A69:B69"/>
    <mergeCell ref="E69:F69"/>
    <mergeCell ref="A70:B70"/>
    <mergeCell ref="A71:B71"/>
    <mergeCell ref="A72:B72"/>
    <mergeCell ref="A73:B73"/>
    <mergeCell ref="A66:B66"/>
    <mergeCell ref="E66:F66"/>
    <mergeCell ref="A67:B67"/>
    <mergeCell ref="E67:F67"/>
    <mergeCell ref="A68:B68"/>
    <mergeCell ref="E68:F68"/>
    <mergeCell ref="A62:B62"/>
    <mergeCell ref="E62:F62"/>
    <mergeCell ref="A63:B63"/>
    <mergeCell ref="E63:F63"/>
    <mergeCell ref="A64:B64"/>
    <mergeCell ref="A65:B65"/>
    <mergeCell ref="E65:F65"/>
    <mergeCell ref="A57:B57"/>
    <mergeCell ref="E57:F57"/>
    <mergeCell ref="A58:B58"/>
    <mergeCell ref="A59:B59"/>
    <mergeCell ref="A60:B60"/>
    <mergeCell ref="A61:B61"/>
    <mergeCell ref="A54:B54"/>
    <mergeCell ref="E54:F54"/>
    <mergeCell ref="A55:B55"/>
    <mergeCell ref="E55:F55"/>
    <mergeCell ref="A56:B56"/>
    <mergeCell ref="E56:F56"/>
    <mergeCell ref="E49:H49"/>
    <mergeCell ref="A51:B52"/>
    <mergeCell ref="C51:D51"/>
    <mergeCell ref="E51:H51"/>
    <mergeCell ref="E52:F52"/>
    <mergeCell ref="A53:B53"/>
    <mergeCell ref="E53:F53"/>
    <mergeCell ref="A33:B33"/>
    <mergeCell ref="A34:B34"/>
    <mergeCell ref="E34:F34"/>
    <mergeCell ref="A43:H46"/>
    <mergeCell ref="A47:C47"/>
    <mergeCell ref="D47:H47"/>
    <mergeCell ref="A26:B26"/>
    <mergeCell ref="A27:B27"/>
    <mergeCell ref="A28:B28"/>
    <mergeCell ref="E29:F29"/>
    <mergeCell ref="A30:B30"/>
    <mergeCell ref="A31:B31"/>
    <mergeCell ref="A22:B22"/>
    <mergeCell ref="E22:F22"/>
    <mergeCell ref="A23:B23"/>
    <mergeCell ref="E23:F23"/>
    <mergeCell ref="A24:B24"/>
    <mergeCell ref="A25:B25"/>
    <mergeCell ref="A18:B18"/>
    <mergeCell ref="A19:B19"/>
    <mergeCell ref="E19:F19"/>
    <mergeCell ref="A20:B20"/>
    <mergeCell ref="E20:F20"/>
    <mergeCell ref="A21:B21"/>
    <mergeCell ref="E21:F21"/>
    <mergeCell ref="A14:B14"/>
    <mergeCell ref="A15:B15"/>
    <mergeCell ref="A16:B16"/>
    <mergeCell ref="E16:F16"/>
    <mergeCell ref="A17:B17"/>
    <mergeCell ref="E17:F17"/>
    <mergeCell ref="A10:B10"/>
    <mergeCell ref="E10:F10"/>
    <mergeCell ref="A11:B11"/>
    <mergeCell ref="E11:F11"/>
    <mergeCell ref="A12:B12"/>
    <mergeCell ref="A13:B13"/>
    <mergeCell ref="A7:B7"/>
    <mergeCell ref="E7:F7"/>
    <mergeCell ref="A8:B8"/>
    <mergeCell ref="E8:F8"/>
    <mergeCell ref="A9:B9"/>
    <mergeCell ref="E9:F9"/>
    <mergeCell ref="A1:C1"/>
    <mergeCell ref="D1:H1"/>
    <mergeCell ref="E3:H3"/>
    <mergeCell ref="A5:B6"/>
    <mergeCell ref="C5:D5"/>
    <mergeCell ref="E5:H5"/>
    <mergeCell ref="E6:F6"/>
  </mergeCells>
  <hyperlinks>
    <hyperlink ref="E3" r:id="rId1" xr:uid="{00000000-0004-0000-0400-000000000000}"/>
    <hyperlink ref="E49" r:id="rId2" xr:uid="{00000000-0004-0000-0400-000001000000}"/>
    <hyperlink ref="E92" r:id="rId3" xr:uid="{00000000-0004-0000-0400-000002000000}"/>
    <hyperlink ref="D1" r:id="rId4" xr:uid="{00000000-0004-0000-0400-000003000000}"/>
    <hyperlink ref="D47" r:id="rId5" xr:uid="{00000000-0004-0000-0400-000004000000}"/>
    <hyperlink ref="D90" r:id="rId6" xr:uid="{00000000-0004-0000-0400-000005000000}"/>
  </hyperlinks>
  <pageMargins left="0.7" right="0.7" top="0.75" bottom="0.75" header="0.3" footer="0.3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400-000000000000}">
          <x14:formula1>
            <xm:f>'Dairy - 50031'!$C$2:$C$401</xm:f>
          </x14:formula1>
          <xm:sqref>A67:B68 A110:B111</xm:sqref>
        </x14:dataValidation>
        <x14:dataValidation type="list" allowBlank="1" showInputMessage="1" showErrorMessage="1" xr:uid="{00000000-0002-0000-0400-000001000000}">
          <x14:formula1>
            <xm:f>'Meat - 50021'!$C$2:$C$401</xm:f>
          </x14:formula1>
          <xm:sqref>A63:B65 A106:B108</xm:sqref>
        </x14:dataValidation>
        <x14:dataValidation type="list" allowBlank="1" showInputMessage="1" showErrorMessage="1" errorTitle="Item" xr:uid="{00000000-0002-0000-0400-000002000000}">
          <x14:formula1>
            <xm:f>'Storeroom - 50011'!$C$2:$C$406</xm:f>
          </x14:formula1>
          <xm:sqref>A54:B61 A97:B104</xm:sqref>
        </x14:dataValidation>
        <x14:dataValidation type="list" allowBlank="1" showInputMessage="1" showErrorMessage="1" xr:uid="{00000000-0002-0000-0400-000003000000}">
          <x14:formula1>
            <xm:f>'Frozen - 50061'!$C$2:$C$401</xm:f>
          </x14:formula1>
          <xm:sqref>A33:B34 A122:B123 A79:B80</xm:sqref>
        </x14:dataValidation>
        <x14:dataValidation type="list" allowBlank="1" showInputMessage="1" showErrorMessage="1" xr:uid="{00000000-0002-0000-0400-000004000000}">
          <x14:formula1>
            <xm:f>'Dairy - 50031'!$C$2:$C$101</xm:f>
          </x14:formula1>
          <xm:sqref>A21:B22</xm:sqref>
        </x14:dataValidation>
        <x14:dataValidation type="list" allowBlank="1" showInputMessage="1" showErrorMessage="1" xr:uid="{00000000-0002-0000-0400-000005000000}">
          <x14:formula1>
            <xm:f>'Meat - 50021'!$C$2:$C$111</xm:f>
          </x14:formula1>
          <xm:sqref>A17:B17</xm:sqref>
        </x14:dataValidation>
        <x14:dataValidation type="list" allowBlank="1" showInputMessage="1" showErrorMessage="1" errorTitle="Item" xr:uid="{00000000-0002-0000-0400-000006000000}">
          <x14:formula1>
            <xm:f>'Storeroom - 50011'!$C$2:$C$315</xm:f>
          </x14:formula1>
          <xm:sqref>A8:B15</xm:sqref>
        </x14:dataValidation>
        <x14:dataValidation type="list" allowBlank="1" showInputMessage="1" showErrorMessage="1" xr:uid="{00000000-0002-0000-0400-000007000000}">
          <x14:formula1>
            <xm:f>'Bakery - 50041'!$C$2:$C$401</xm:f>
          </x14:formula1>
          <xm:sqref>A30:B31 A119:B120 A76:B77</xm:sqref>
        </x14:dataValidation>
        <x14:dataValidation type="list" allowBlank="1" showInputMessage="1" showErrorMessage="1" xr:uid="{00000000-0002-0000-0400-000008000000}">
          <x14:formula1>
            <xm:f>'Meat - 50021'!$C$2:$C$97</xm:f>
          </x14:formula1>
          <xm:sqref>A18:B19</xm:sqref>
        </x14:dataValidation>
        <x14:dataValidation type="list" allowBlank="1" showInputMessage="1" showErrorMessage="1" xr:uid="{00000000-0002-0000-0400-000009000000}">
          <x14:formula1>
            <xm:f>'Produce - 50051'!$C$3:$C$409</xm:f>
          </x14:formula1>
          <xm:sqref>A24:B28 A70:B74 A113:B117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K128"/>
  <sheetViews>
    <sheetView topLeftCell="A16" workbookViewId="0">
      <selection activeCell="A33" sqref="A33:B33"/>
    </sheetView>
  </sheetViews>
  <sheetFormatPr defaultRowHeight="14.5" x14ac:dyDescent="0.35"/>
  <cols>
    <col min="1" max="1" width="18.1796875" customWidth="1"/>
    <col min="2" max="2" width="16.453125" customWidth="1"/>
    <col min="3" max="3" width="13.453125" customWidth="1"/>
    <col min="4" max="4" width="12.453125" customWidth="1"/>
    <col min="5" max="5" width="6" customWidth="1"/>
    <col min="6" max="6" width="1.26953125" customWidth="1"/>
    <col min="7" max="7" width="9.1796875" style="2"/>
    <col min="8" max="8" width="12" customWidth="1"/>
    <col min="9" max="9" width="9.1796875" style="2"/>
    <col min="10" max="10" width="13.26953125" customWidth="1"/>
  </cols>
  <sheetData>
    <row r="1" spans="1:11" ht="25.5" customHeight="1" thickBot="1" x14ac:dyDescent="0.4">
      <c r="A1" s="149" t="s">
        <v>1258</v>
      </c>
      <c r="B1" s="149"/>
      <c r="C1" s="149"/>
      <c r="D1" s="150" t="s">
        <v>1259</v>
      </c>
      <c r="E1" s="150"/>
      <c r="F1" s="150"/>
      <c r="G1" s="150"/>
      <c r="H1" s="150"/>
      <c r="I1" s="54"/>
      <c r="J1" s="54"/>
      <c r="K1" s="54"/>
    </row>
    <row r="2" spans="1:11" ht="15.5" x14ac:dyDescent="0.35">
      <c r="A2" s="4" t="s">
        <v>1260</v>
      </c>
      <c r="B2" s="5"/>
      <c r="C2" s="3"/>
      <c r="D2" s="3"/>
      <c r="E2" s="93" t="s">
        <v>1261</v>
      </c>
      <c r="F2" s="94"/>
      <c r="G2" s="94"/>
      <c r="H2" s="95"/>
      <c r="I2" s="54"/>
      <c r="J2" s="54"/>
      <c r="K2" s="54"/>
    </row>
    <row r="3" spans="1:11" ht="16" thickBot="1" x14ac:dyDescent="0.4">
      <c r="A3" s="6" t="s">
        <v>1262</v>
      </c>
      <c r="B3" s="5"/>
      <c r="C3" s="4" t="s">
        <v>1263</v>
      </c>
      <c r="D3" s="7">
        <v>1</v>
      </c>
      <c r="E3" s="151" t="s">
        <v>1264</v>
      </c>
      <c r="F3" s="152"/>
      <c r="G3" s="152"/>
      <c r="H3" s="153"/>
      <c r="I3" s="3"/>
      <c r="J3" s="54"/>
      <c r="K3" s="54"/>
    </row>
    <row r="4" spans="1:11" ht="15.5" x14ac:dyDescent="0.35">
      <c r="A4" s="4" t="s">
        <v>1265</v>
      </c>
      <c r="B4" s="34"/>
      <c r="C4" s="4" t="s">
        <v>1266</v>
      </c>
      <c r="D4" s="7"/>
      <c r="E4" s="5" t="s">
        <v>1267</v>
      </c>
      <c r="F4" s="54"/>
      <c r="G4" s="54"/>
      <c r="H4" s="3"/>
      <c r="I4" s="3"/>
      <c r="J4" s="3"/>
      <c r="K4" s="54"/>
    </row>
    <row r="5" spans="1:11" ht="15.5" x14ac:dyDescent="0.35">
      <c r="A5" s="154" t="s">
        <v>1268</v>
      </c>
      <c r="B5" s="155"/>
      <c r="C5" s="158" t="s">
        <v>1269</v>
      </c>
      <c r="D5" s="159"/>
      <c r="E5" s="160" t="s">
        <v>1270</v>
      </c>
      <c r="F5" s="161"/>
      <c r="G5" s="161"/>
      <c r="H5" s="162"/>
      <c r="I5" s="3"/>
      <c r="J5" s="3"/>
      <c r="K5" s="54"/>
    </row>
    <row r="6" spans="1:11" ht="15.5" x14ac:dyDescent="0.35">
      <c r="A6" s="156"/>
      <c r="B6" s="157"/>
      <c r="C6" s="8" t="s">
        <v>1271</v>
      </c>
      <c r="D6" s="8" t="s">
        <v>1272</v>
      </c>
      <c r="E6" s="163"/>
      <c r="F6" s="164"/>
      <c r="G6" s="90" t="s">
        <v>1273</v>
      </c>
      <c r="H6" s="91" t="s">
        <v>1274</v>
      </c>
      <c r="I6" s="32"/>
      <c r="J6" s="32"/>
      <c r="K6" s="54"/>
    </row>
    <row r="7" spans="1:11" ht="15.5" x14ac:dyDescent="0.35">
      <c r="A7" s="141" t="s">
        <v>1275</v>
      </c>
      <c r="B7" s="142"/>
      <c r="C7" s="14"/>
      <c r="D7" s="15"/>
      <c r="E7" s="143" t="e">
        <f>(H7+H96+H53)/H35</f>
        <v>#N/A</v>
      </c>
      <c r="F7" s="144"/>
      <c r="G7" s="17" t="s">
        <v>1276</v>
      </c>
      <c r="H7" s="22" t="e">
        <f>SUM(H8:H15)</f>
        <v>#N/A</v>
      </c>
      <c r="I7" s="33"/>
      <c r="J7" s="33"/>
      <c r="K7" s="54"/>
    </row>
    <row r="8" spans="1:11" ht="15.5" x14ac:dyDescent="0.35">
      <c r="A8" s="145"/>
      <c r="B8" s="146"/>
      <c r="C8" s="19"/>
      <c r="D8" s="9" t="s">
        <v>465</v>
      </c>
      <c r="E8" s="147"/>
      <c r="F8" s="148"/>
      <c r="G8" s="21" t="e">
        <f>VLOOKUP(A8,'Storeroom - 50011'!$C$2:$J$406, 8, FALSE)</f>
        <v>#N/A</v>
      </c>
      <c r="H8" s="10" t="e">
        <f>C8*G8</f>
        <v>#N/A</v>
      </c>
      <c r="I8" s="33"/>
      <c r="J8" s="33"/>
      <c r="K8" s="54"/>
    </row>
    <row r="9" spans="1:11" ht="15.5" x14ac:dyDescent="0.35">
      <c r="A9" s="145"/>
      <c r="B9" s="146"/>
      <c r="C9" s="19"/>
      <c r="D9" s="9" t="s">
        <v>465</v>
      </c>
      <c r="E9" s="147"/>
      <c r="F9" s="148"/>
      <c r="G9" s="21" t="e">
        <f>VLOOKUP(A9,'Storeroom - 50011'!$C$2:$J$406, 8, FALSE)</f>
        <v>#N/A</v>
      </c>
      <c r="H9" s="10"/>
      <c r="I9" s="33"/>
      <c r="J9" s="33"/>
      <c r="K9" s="54"/>
    </row>
    <row r="10" spans="1:11" ht="15.5" x14ac:dyDescent="0.35">
      <c r="A10" s="145"/>
      <c r="B10" s="146"/>
      <c r="C10" s="19"/>
      <c r="D10" s="9" t="s">
        <v>465</v>
      </c>
      <c r="E10" s="147"/>
      <c r="F10" s="148"/>
      <c r="G10" s="21" t="e">
        <f>VLOOKUP(A10,'Storeroom - 50011'!$C$2:$J$406, 8, FALSE)</f>
        <v>#N/A</v>
      </c>
      <c r="H10" s="10"/>
      <c r="I10" s="33"/>
      <c r="J10" s="33"/>
      <c r="K10" s="54"/>
    </row>
    <row r="11" spans="1:11" ht="15.5" x14ac:dyDescent="0.35">
      <c r="A11" s="145"/>
      <c r="B11" s="146"/>
      <c r="C11" s="19"/>
      <c r="D11" s="9" t="s">
        <v>465</v>
      </c>
      <c r="E11" s="147"/>
      <c r="F11" s="148"/>
      <c r="G11" s="21" t="e">
        <f>VLOOKUP(A11,'Storeroom - 50011'!$C$2:$J$406, 8, FALSE)</f>
        <v>#N/A</v>
      </c>
      <c r="H11" s="10"/>
      <c r="I11" s="33"/>
      <c r="J11" s="33"/>
      <c r="K11" s="54"/>
    </row>
    <row r="12" spans="1:11" s="2" customFormat="1" ht="15.5" x14ac:dyDescent="0.35">
      <c r="A12" s="145"/>
      <c r="B12" s="146"/>
      <c r="C12" s="19"/>
      <c r="D12" s="9" t="s">
        <v>465</v>
      </c>
      <c r="E12" s="132"/>
      <c r="F12" s="133"/>
      <c r="G12" s="21" t="e">
        <f>VLOOKUP(A12,'Storeroom - 50011'!$C$2:$J$406, 8, FALSE)</f>
        <v>#N/A</v>
      </c>
      <c r="H12" s="10"/>
      <c r="I12" s="33"/>
      <c r="J12" s="33"/>
      <c r="K12" s="54"/>
    </row>
    <row r="13" spans="1:11" s="2" customFormat="1" ht="15.5" x14ac:dyDescent="0.35">
      <c r="A13" s="145"/>
      <c r="B13" s="146"/>
      <c r="C13" s="19"/>
      <c r="D13" s="9" t="s">
        <v>465</v>
      </c>
      <c r="E13" s="132"/>
      <c r="F13" s="133"/>
      <c r="G13" s="21" t="e">
        <f>VLOOKUP(A13,'Storeroom - 50011'!$C$2:$J$406, 8, FALSE)</f>
        <v>#N/A</v>
      </c>
      <c r="H13" s="10"/>
      <c r="I13" s="33"/>
      <c r="J13" s="33"/>
      <c r="K13" s="54"/>
    </row>
    <row r="14" spans="1:11" s="2" customFormat="1" ht="15.5" x14ac:dyDescent="0.35">
      <c r="A14" s="145"/>
      <c r="B14" s="146"/>
      <c r="C14" s="19"/>
      <c r="D14" s="9" t="s">
        <v>465</v>
      </c>
      <c r="E14" s="132"/>
      <c r="F14" s="133"/>
      <c r="G14" s="21" t="e">
        <f>VLOOKUP(A14,'Storeroom - 50011'!$C$2:$J$406, 8, FALSE)</f>
        <v>#N/A</v>
      </c>
      <c r="H14" s="10"/>
      <c r="I14" s="33"/>
      <c r="J14" s="33"/>
      <c r="K14" s="54"/>
    </row>
    <row r="15" spans="1:11" s="2" customFormat="1" ht="15.5" x14ac:dyDescent="0.35">
      <c r="A15" s="145"/>
      <c r="B15" s="146"/>
      <c r="C15" s="19"/>
      <c r="D15" s="9" t="s">
        <v>465</v>
      </c>
      <c r="E15" s="132"/>
      <c r="F15" s="133"/>
      <c r="G15" s="21" t="e">
        <f>VLOOKUP(A15,'Storeroom - 50011'!$C$2:$J$406, 8, FALSE)</f>
        <v>#N/A</v>
      </c>
      <c r="H15" s="10"/>
      <c r="I15" s="33"/>
      <c r="J15" s="33"/>
      <c r="K15" s="54"/>
    </row>
    <row r="16" spans="1:11" ht="15.5" x14ac:dyDescent="0.35">
      <c r="A16" s="165" t="s">
        <v>1277</v>
      </c>
      <c r="B16" s="166"/>
      <c r="C16" s="16"/>
      <c r="D16" s="15"/>
      <c r="E16" s="167" t="e">
        <f>(H16+H62+H105)/H35</f>
        <v>#N/A</v>
      </c>
      <c r="F16" s="168"/>
      <c r="G16" s="27" t="s">
        <v>1276</v>
      </c>
      <c r="H16" s="22">
        <f>SUM(H17:H19)</f>
        <v>0</v>
      </c>
      <c r="I16" s="33"/>
      <c r="J16" s="33"/>
      <c r="K16" s="54"/>
    </row>
    <row r="17" spans="1:10" ht="15.5" x14ac:dyDescent="0.35">
      <c r="A17" s="145"/>
      <c r="B17" s="146"/>
      <c r="C17" s="13"/>
      <c r="D17" s="9" t="s">
        <v>465</v>
      </c>
      <c r="E17" s="147"/>
      <c r="F17" s="148"/>
      <c r="G17" s="21" t="e">
        <f>VLOOKUP(A17,'Meat - 50021'!$C$2:$L$401, 10, FALSE)</f>
        <v>#N/A</v>
      </c>
      <c r="H17" s="10"/>
      <c r="I17" s="33"/>
      <c r="J17" s="33"/>
    </row>
    <row r="18" spans="1:10" s="2" customFormat="1" ht="15.5" x14ac:dyDescent="0.35">
      <c r="A18" s="145"/>
      <c r="B18" s="146"/>
      <c r="C18" s="13"/>
      <c r="D18" s="9" t="s">
        <v>465</v>
      </c>
      <c r="E18" s="132"/>
      <c r="F18" s="133"/>
      <c r="G18" s="21" t="e">
        <f>VLOOKUP(A18,'Meat - 50021'!$C$2:$L$401, 10, FALSE)</f>
        <v>#N/A</v>
      </c>
      <c r="H18" s="10"/>
      <c r="I18" s="33"/>
      <c r="J18" s="33"/>
    </row>
    <row r="19" spans="1:10" ht="15.5" x14ac:dyDescent="0.35">
      <c r="A19" s="145"/>
      <c r="B19" s="146"/>
      <c r="C19" s="13"/>
      <c r="D19" s="9" t="s">
        <v>465</v>
      </c>
      <c r="E19" s="147"/>
      <c r="F19" s="148"/>
      <c r="G19" s="21" t="e">
        <f>VLOOKUP(A19,'Meat - 50021'!$C$2:$L$401, 10, FALSE)</f>
        <v>#N/A</v>
      </c>
      <c r="H19" s="10"/>
      <c r="I19" s="33"/>
      <c r="J19" s="33"/>
    </row>
    <row r="20" spans="1:10" ht="15.5" x14ac:dyDescent="0.35">
      <c r="A20" s="165" t="s">
        <v>1278</v>
      </c>
      <c r="B20" s="166"/>
      <c r="C20" s="16"/>
      <c r="D20" s="15"/>
      <c r="E20" s="167" t="e">
        <f>(H20+H66+H109)/H35</f>
        <v>#N/A</v>
      </c>
      <c r="F20" s="168"/>
      <c r="G20" s="27" t="s">
        <v>1276</v>
      </c>
      <c r="H20" s="22" t="e">
        <f>SUM(H21:H22)</f>
        <v>#N/A</v>
      </c>
      <c r="I20" s="33"/>
      <c r="J20" s="33"/>
    </row>
    <row r="21" spans="1:10" ht="15.5" x14ac:dyDescent="0.35">
      <c r="A21" s="145"/>
      <c r="B21" s="146"/>
      <c r="C21" s="13"/>
      <c r="D21" s="9" t="s">
        <v>465</v>
      </c>
      <c r="E21" s="147"/>
      <c r="F21" s="148"/>
      <c r="G21" s="21" t="e">
        <f>VLOOKUP(A21,'Dairy - 50031'!$C$2:$J$401,8, FALSE)</f>
        <v>#N/A</v>
      </c>
      <c r="H21" s="10" t="e">
        <f>G21*C21</f>
        <v>#N/A</v>
      </c>
      <c r="I21" s="33"/>
      <c r="J21" s="33"/>
    </row>
    <row r="22" spans="1:10" ht="15.5" x14ac:dyDescent="0.35">
      <c r="A22" s="145"/>
      <c r="B22" s="146"/>
      <c r="C22" s="13"/>
      <c r="D22" s="9" t="s">
        <v>1279</v>
      </c>
      <c r="E22" s="147"/>
      <c r="F22" s="148"/>
      <c r="G22" s="21" t="e">
        <f>VLOOKUP(A22,'Dairy - 50031'!$C$2:$J$401,8, FALSE)</f>
        <v>#N/A</v>
      </c>
      <c r="H22" s="10" t="e">
        <f>G22*C22</f>
        <v>#N/A</v>
      </c>
      <c r="I22" s="33"/>
      <c r="J22" s="33"/>
    </row>
    <row r="23" spans="1:10" ht="15.5" x14ac:dyDescent="0.35">
      <c r="A23" s="165" t="s">
        <v>1280</v>
      </c>
      <c r="B23" s="166"/>
      <c r="C23" s="16"/>
      <c r="D23" s="15"/>
      <c r="E23" s="167" t="e">
        <f>(H23+H69+H112)/H35</f>
        <v>#N/A</v>
      </c>
      <c r="F23" s="168"/>
      <c r="G23" s="27" t="s">
        <v>1276</v>
      </c>
      <c r="H23" s="22" t="e">
        <f>SUM(H24:H28)</f>
        <v>#N/A</v>
      </c>
      <c r="I23" s="33"/>
      <c r="J23" s="33"/>
    </row>
    <row r="24" spans="1:10" s="2" customFormat="1" ht="15.5" x14ac:dyDescent="0.35">
      <c r="A24" s="145"/>
      <c r="B24" s="169"/>
      <c r="C24" s="13"/>
      <c r="D24" s="9" t="s">
        <v>1279</v>
      </c>
      <c r="E24" s="132"/>
      <c r="F24" s="133"/>
      <c r="G24" s="21" t="e">
        <f>VLOOKUP(A24,'Produce - 50051'!$C$3:$L$409, 10, FALSE)</f>
        <v>#N/A</v>
      </c>
      <c r="H24" s="10" t="e">
        <f t="shared" ref="H24:H25" si="0">C24*G24</f>
        <v>#N/A</v>
      </c>
      <c r="I24" s="33"/>
      <c r="J24" s="33"/>
    </row>
    <row r="25" spans="1:10" s="2" customFormat="1" ht="15.5" x14ac:dyDescent="0.35">
      <c r="A25" s="145"/>
      <c r="B25" s="169"/>
      <c r="C25" s="13"/>
      <c r="D25" s="9" t="s">
        <v>1279</v>
      </c>
      <c r="E25" s="132"/>
      <c r="F25" s="133"/>
      <c r="G25" s="21" t="e">
        <f>VLOOKUP(A25,'Produce - 50051'!$C$3:$L$409, 10, FALSE)</f>
        <v>#N/A</v>
      </c>
      <c r="H25" s="10" t="e">
        <f t="shared" si="0"/>
        <v>#N/A</v>
      </c>
      <c r="I25" s="33"/>
      <c r="J25" s="33"/>
    </row>
    <row r="26" spans="1:10" s="2" customFormat="1" ht="15.5" x14ac:dyDescent="0.35">
      <c r="A26" s="145"/>
      <c r="B26" s="169"/>
      <c r="C26" s="13"/>
      <c r="D26" s="9" t="s">
        <v>465</v>
      </c>
      <c r="E26" s="132"/>
      <c r="F26" s="133"/>
      <c r="G26" s="21" t="e">
        <f>VLOOKUP(A26,'Produce - 50051'!$C$3:$L$409, 10, FALSE)</f>
        <v>#N/A</v>
      </c>
      <c r="H26" s="10"/>
      <c r="I26" s="33"/>
      <c r="J26" s="33"/>
    </row>
    <row r="27" spans="1:10" s="2" customFormat="1" ht="15.5" x14ac:dyDescent="0.35">
      <c r="A27" s="145"/>
      <c r="B27" s="169"/>
      <c r="C27" s="13"/>
      <c r="D27" s="9" t="s">
        <v>465</v>
      </c>
      <c r="E27" s="132"/>
      <c r="F27" s="133"/>
      <c r="G27" s="21" t="e">
        <f>VLOOKUP(A27,'Produce - 50051'!$C$3:$L$409, 10, FALSE)</f>
        <v>#N/A</v>
      </c>
      <c r="H27" s="10"/>
      <c r="I27" s="33"/>
      <c r="J27" s="33"/>
    </row>
    <row r="28" spans="1:10" s="2" customFormat="1" ht="15.5" x14ac:dyDescent="0.35">
      <c r="A28" s="145"/>
      <c r="B28" s="169"/>
      <c r="C28" s="13"/>
      <c r="D28" s="9" t="s">
        <v>465</v>
      </c>
      <c r="E28" s="132"/>
      <c r="F28" s="133"/>
      <c r="G28" s="21" t="e">
        <f>VLOOKUP(A28,'Produce - 50051'!$C$3:$L$409, 10, FALSE)</f>
        <v>#N/A</v>
      </c>
      <c r="H28" s="10"/>
      <c r="I28" s="33"/>
      <c r="J28" s="33"/>
    </row>
    <row r="29" spans="1:10" s="2" customFormat="1" ht="15.5" x14ac:dyDescent="0.35">
      <c r="A29" s="138" t="s">
        <v>1281</v>
      </c>
      <c r="B29" s="139"/>
      <c r="C29" s="16"/>
      <c r="D29" s="15"/>
      <c r="E29" s="176" t="e">
        <f>(H29+H75+H118)/H35</f>
        <v>#N/A</v>
      </c>
      <c r="F29" s="177"/>
      <c r="G29" s="27" t="s">
        <v>1276</v>
      </c>
      <c r="H29" s="22">
        <f>SUM(H30:H34)</f>
        <v>0</v>
      </c>
      <c r="I29" s="33"/>
      <c r="J29" s="33"/>
    </row>
    <row r="30" spans="1:10" s="2" customFormat="1" ht="15.5" x14ac:dyDescent="0.35">
      <c r="A30" s="145"/>
      <c r="B30" s="169"/>
      <c r="C30" s="13"/>
      <c r="D30" s="9" t="s">
        <v>1279</v>
      </c>
      <c r="E30" s="132"/>
      <c r="F30" s="133"/>
      <c r="G30" s="21" t="e">
        <f>VLOOKUP(A30,'Bakery - 50041'!$C$2:$J$401, 8, FALSE)</f>
        <v>#N/A</v>
      </c>
      <c r="H30" s="10"/>
      <c r="I30" s="33"/>
      <c r="J30" s="33"/>
    </row>
    <row r="31" spans="1:10" s="2" customFormat="1" ht="15.5" x14ac:dyDescent="0.35">
      <c r="A31" s="145"/>
      <c r="B31" s="169"/>
      <c r="C31" s="13"/>
      <c r="D31" s="9" t="s">
        <v>465</v>
      </c>
      <c r="E31" s="132"/>
      <c r="F31" s="133"/>
      <c r="G31" s="21" t="e">
        <f>VLOOKUP(A31,'Bakery - 50041'!$C$2:$J$401, 8, FALSE)</f>
        <v>#N/A</v>
      </c>
      <c r="H31" s="10"/>
      <c r="I31" s="33"/>
      <c r="J31" s="33"/>
    </row>
    <row r="32" spans="1:10" s="2" customFormat="1" ht="15.5" x14ac:dyDescent="0.35">
      <c r="A32" s="138" t="s">
        <v>1282</v>
      </c>
      <c r="B32" s="139"/>
      <c r="C32" s="16"/>
      <c r="D32" s="15"/>
      <c r="E32" s="140" t="e">
        <f>(H32+H78+H121)/H35</f>
        <v>#N/A</v>
      </c>
      <c r="F32" s="18"/>
      <c r="G32" s="27" t="s">
        <v>1276</v>
      </c>
      <c r="H32" s="22">
        <f>SUM(H33:H34)</f>
        <v>0</v>
      </c>
      <c r="I32" s="33"/>
      <c r="J32" s="33"/>
    </row>
    <row r="33" spans="1:10" ht="15.5" x14ac:dyDescent="0.35">
      <c r="A33" s="145"/>
      <c r="B33" s="169"/>
      <c r="C33" s="13"/>
      <c r="D33" s="9" t="s">
        <v>465</v>
      </c>
      <c r="E33" s="132"/>
      <c r="F33" s="133"/>
      <c r="G33" s="21" t="e">
        <f>VLOOKUP(A33,'Frozen - 50061'!$C$2:$J$401, 8, FALSE)</f>
        <v>#N/A</v>
      </c>
      <c r="H33" s="10"/>
      <c r="I33" s="33"/>
      <c r="J33" s="33"/>
    </row>
    <row r="34" spans="1:10" ht="15.5" x14ac:dyDescent="0.35">
      <c r="A34" s="145"/>
      <c r="B34" s="169"/>
      <c r="C34" s="36"/>
      <c r="D34" s="37" t="s">
        <v>465</v>
      </c>
      <c r="E34" s="170"/>
      <c r="F34" s="171"/>
      <c r="G34" s="21" t="e">
        <f>VLOOKUP(A34,'Frozen - 50061'!$C$2:$J$401, 8, FALSE)</f>
        <v>#N/A</v>
      </c>
      <c r="H34" s="10"/>
      <c r="I34" s="33"/>
      <c r="J34" s="33"/>
    </row>
    <row r="35" spans="1:10" ht="16" thickBot="1" x14ac:dyDescent="0.4">
      <c r="A35" s="30" t="str">
        <f>A7</f>
        <v>Storeroom PL ()</v>
      </c>
      <c r="B35" s="40" t="e">
        <f>E7</f>
        <v>#N/A</v>
      </c>
      <c r="C35" s="31"/>
      <c r="D35" s="31"/>
      <c r="E35" s="31"/>
      <c r="F35" s="4" t="s">
        <v>1283</v>
      </c>
      <c r="G35" s="4"/>
      <c r="H35" s="35" t="e">
        <f>H32+H29+H23+H20+H16+H7+H81+H124</f>
        <v>#N/A</v>
      </c>
      <c r="I35" s="54"/>
      <c r="J35" s="54"/>
    </row>
    <row r="36" spans="1:10" ht="16" thickBot="1" x14ac:dyDescent="0.4">
      <c r="A36" s="38" t="str">
        <f>A16</f>
        <v>Meat PL ()</v>
      </c>
      <c r="B36" s="41" t="e">
        <f>E16</f>
        <v>#N/A</v>
      </c>
      <c r="C36" s="29"/>
      <c r="D36" s="29"/>
      <c r="E36" s="29"/>
      <c r="F36" s="4" t="s">
        <v>1284</v>
      </c>
      <c r="G36" s="4"/>
      <c r="H36" s="12"/>
      <c r="I36" s="54"/>
      <c r="J36" s="54"/>
    </row>
    <row r="37" spans="1:10" ht="16" thickBot="1" x14ac:dyDescent="0.4">
      <c r="A37" s="39" t="str">
        <f>A20</f>
        <v>Dairy PL ()</v>
      </c>
      <c r="B37" s="42" t="e">
        <f>E20</f>
        <v>#N/A</v>
      </c>
      <c r="C37" s="29"/>
      <c r="D37" s="29"/>
      <c r="E37" s="29"/>
      <c r="F37" s="4" t="s">
        <v>1285</v>
      </c>
      <c r="G37" s="4"/>
      <c r="H37" s="11" t="e">
        <f>H35/D3</f>
        <v>#N/A</v>
      </c>
      <c r="I37" s="54"/>
      <c r="J37" s="54"/>
    </row>
    <row r="38" spans="1:10" ht="16" thickBot="1" x14ac:dyDescent="0.4">
      <c r="A38" s="39" t="str">
        <f>A23</f>
        <v>Produce PL ()</v>
      </c>
      <c r="B38" s="42" t="e">
        <f>E23</f>
        <v>#N/A</v>
      </c>
      <c r="C38" s="29"/>
      <c r="D38" s="29"/>
      <c r="E38" s="29"/>
      <c r="F38" s="23" t="s">
        <v>1286</v>
      </c>
      <c r="G38" s="54"/>
      <c r="H38" s="25" t="e">
        <f>H36-H37</f>
        <v>#N/A</v>
      </c>
      <c r="I38" s="54"/>
      <c r="J38" s="54"/>
    </row>
    <row r="39" spans="1:10" ht="16" thickBot="1" x14ac:dyDescent="0.4">
      <c r="A39" s="39" t="str">
        <f>A29</f>
        <v>Bakery PL ()</v>
      </c>
      <c r="B39" s="42" t="e">
        <f>E29</f>
        <v>#N/A</v>
      </c>
      <c r="C39" s="29"/>
      <c r="D39" s="29"/>
      <c r="E39" s="29"/>
      <c r="F39" s="24" t="s">
        <v>1287</v>
      </c>
      <c r="G39" s="54"/>
      <c r="H39" s="26" t="e">
        <f>H38/H36</f>
        <v>#N/A</v>
      </c>
      <c r="I39" s="54"/>
      <c r="J39" s="54"/>
    </row>
    <row r="40" spans="1:10" ht="16" thickBot="1" x14ac:dyDescent="0.4">
      <c r="A40" s="39" t="str">
        <f>A32</f>
        <v>Frozen PL ()</v>
      </c>
      <c r="B40" s="42" t="e">
        <f>E32</f>
        <v>#N/A</v>
      </c>
      <c r="C40" s="29"/>
      <c r="D40" s="29"/>
      <c r="E40" s="29"/>
      <c r="F40" s="24" t="s">
        <v>1288</v>
      </c>
      <c r="G40" s="54"/>
      <c r="H40" s="26" t="e">
        <f>(H38/H37)</f>
        <v>#N/A</v>
      </c>
      <c r="I40" s="54"/>
      <c r="J40" s="54"/>
    </row>
    <row r="41" spans="1:10" ht="18.5" x14ac:dyDescent="0.35">
      <c r="A41" s="87" t="s">
        <v>1276</v>
      </c>
      <c r="B41" s="88" t="e">
        <f>SUM(B35:B40)</f>
        <v>#N/A</v>
      </c>
      <c r="C41" s="29"/>
      <c r="D41" s="29"/>
      <c r="E41" s="29"/>
      <c r="F41" s="29"/>
      <c r="G41" s="29"/>
      <c r="H41" s="54"/>
      <c r="I41" s="54"/>
      <c r="J41" s="20"/>
    </row>
    <row r="42" spans="1:10" x14ac:dyDescent="0.35">
      <c r="A42" s="29"/>
      <c r="B42" s="29"/>
      <c r="C42" s="29"/>
      <c r="D42" s="29"/>
      <c r="E42" s="29"/>
      <c r="F42" s="29"/>
      <c r="G42" s="29"/>
      <c r="H42" s="54"/>
      <c r="I42" s="54"/>
      <c r="J42" s="54"/>
    </row>
    <row r="43" spans="1:10" x14ac:dyDescent="0.35">
      <c r="A43" s="172" t="s">
        <v>1289</v>
      </c>
      <c r="B43" s="172"/>
      <c r="C43" s="172"/>
      <c r="D43" s="172"/>
      <c r="E43" s="172"/>
      <c r="F43" s="172"/>
      <c r="G43" s="172"/>
      <c r="H43" s="172"/>
      <c r="I43" s="54"/>
      <c r="J43" s="54"/>
    </row>
    <row r="44" spans="1:10" x14ac:dyDescent="0.35">
      <c r="A44" s="172"/>
      <c r="B44" s="172"/>
      <c r="C44" s="172"/>
      <c r="D44" s="172"/>
      <c r="E44" s="172"/>
      <c r="F44" s="172"/>
      <c r="G44" s="172"/>
      <c r="H44" s="172"/>
      <c r="I44" s="54"/>
      <c r="J44" s="54"/>
    </row>
    <row r="45" spans="1:10" x14ac:dyDescent="0.35">
      <c r="A45" s="172"/>
      <c r="B45" s="172"/>
      <c r="C45" s="172"/>
      <c r="D45" s="172"/>
      <c r="E45" s="172"/>
      <c r="F45" s="172"/>
      <c r="G45" s="172"/>
      <c r="H45" s="172"/>
      <c r="I45" s="54"/>
      <c r="J45" s="54"/>
    </row>
    <row r="46" spans="1:10" ht="15" thickBot="1" x14ac:dyDescent="0.4">
      <c r="A46" s="173"/>
      <c r="B46" s="173"/>
      <c r="C46" s="173"/>
      <c r="D46" s="173"/>
      <c r="E46" s="173"/>
      <c r="F46" s="173"/>
      <c r="G46" s="173"/>
      <c r="H46" s="173"/>
      <c r="I46" s="54"/>
      <c r="J46" s="54"/>
    </row>
    <row r="47" spans="1:10" ht="26.5" thickBot="1" x14ac:dyDescent="0.4">
      <c r="A47" s="174" t="s">
        <v>1258</v>
      </c>
      <c r="B47" s="174"/>
      <c r="C47" s="174"/>
      <c r="D47" s="175" t="s">
        <v>1259</v>
      </c>
      <c r="E47" s="175"/>
      <c r="F47" s="175"/>
      <c r="G47" s="175"/>
      <c r="H47" s="175"/>
      <c r="I47" s="54"/>
      <c r="J47" s="54"/>
    </row>
    <row r="48" spans="1:10" ht="15.5" x14ac:dyDescent="0.35">
      <c r="A48" s="4" t="s">
        <v>1260</v>
      </c>
      <c r="B48" s="5"/>
      <c r="C48" s="3"/>
      <c r="D48" s="3"/>
      <c r="E48" s="93" t="s">
        <v>1261</v>
      </c>
      <c r="F48" s="94"/>
      <c r="G48" s="94"/>
      <c r="H48" s="95"/>
      <c r="I48" s="54"/>
      <c r="J48" s="54"/>
    </row>
    <row r="49" spans="1:8" ht="16" thickBot="1" x14ac:dyDescent="0.4">
      <c r="A49" s="6" t="s">
        <v>1262</v>
      </c>
      <c r="B49" s="5"/>
      <c r="C49" s="4" t="s">
        <v>1263</v>
      </c>
      <c r="D49" s="7"/>
      <c r="E49" s="151" t="s">
        <v>1264</v>
      </c>
      <c r="F49" s="152"/>
      <c r="G49" s="152"/>
      <c r="H49" s="153"/>
    </row>
    <row r="50" spans="1:8" ht="15.5" x14ac:dyDescent="0.35">
      <c r="A50" s="4" t="s">
        <v>1265</v>
      </c>
      <c r="B50" s="34"/>
      <c r="C50" s="4" t="s">
        <v>1266</v>
      </c>
      <c r="D50" s="7"/>
      <c r="E50" s="5" t="s">
        <v>1267</v>
      </c>
      <c r="F50" s="54"/>
      <c r="G50" s="54"/>
      <c r="H50" s="3"/>
    </row>
    <row r="51" spans="1:8" ht="15.5" x14ac:dyDescent="0.35">
      <c r="A51" s="154" t="s">
        <v>1268</v>
      </c>
      <c r="B51" s="155"/>
      <c r="C51" s="158" t="s">
        <v>1269</v>
      </c>
      <c r="D51" s="159"/>
      <c r="E51" s="160" t="s">
        <v>1270</v>
      </c>
      <c r="F51" s="161"/>
      <c r="G51" s="161"/>
      <c r="H51" s="162"/>
    </row>
    <row r="52" spans="1:8" ht="15.5" x14ac:dyDescent="0.35">
      <c r="A52" s="156"/>
      <c r="B52" s="157"/>
      <c r="C52" s="8" t="s">
        <v>1271</v>
      </c>
      <c r="D52" s="8" t="s">
        <v>1272</v>
      </c>
      <c r="E52" s="163"/>
      <c r="F52" s="164"/>
      <c r="G52" s="90" t="s">
        <v>1273</v>
      </c>
      <c r="H52" s="91" t="s">
        <v>1274</v>
      </c>
    </row>
    <row r="53" spans="1:8" ht="15.5" x14ac:dyDescent="0.35">
      <c r="A53" s="141" t="s">
        <v>1275</v>
      </c>
      <c r="B53" s="142"/>
      <c r="C53" s="14"/>
      <c r="D53" s="15"/>
      <c r="E53" s="143" t="e">
        <f>H53/$H$81</f>
        <v>#DIV/0!</v>
      </c>
      <c r="F53" s="144"/>
      <c r="G53" s="17" t="s">
        <v>1276</v>
      </c>
      <c r="H53" s="22">
        <f>SUM(H54:H61)</f>
        <v>0</v>
      </c>
    </row>
    <row r="54" spans="1:8" ht="15.5" x14ac:dyDescent="0.35">
      <c r="A54" s="145"/>
      <c r="B54" s="146"/>
      <c r="C54" s="19"/>
      <c r="D54" s="9" t="s">
        <v>465</v>
      </c>
      <c r="E54" s="147"/>
      <c r="F54" s="148"/>
      <c r="G54" s="21" t="e">
        <f>VLOOKUP(A54,'Storeroom - 50011'!$C$2:$J$406, 8, FALSE)</f>
        <v>#N/A</v>
      </c>
      <c r="H54" s="10"/>
    </row>
    <row r="55" spans="1:8" ht="15.5" x14ac:dyDescent="0.35">
      <c r="A55" s="145"/>
      <c r="B55" s="146"/>
      <c r="C55" s="19"/>
      <c r="D55" s="9" t="s">
        <v>465</v>
      </c>
      <c r="E55" s="147"/>
      <c r="F55" s="148"/>
      <c r="G55" s="21" t="e">
        <f>VLOOKUP(A55,'Storeroom - 50011'!$C$2:$J$406, 8, FALSE)</f>
        <v>#N/A</v>
      </c>
      <c r="H55" s="10"/>
    </row>
    <row r="56" spans="1:8" ht="15.5" x14ac:dyDescent="0.35">
      <c r="A56" s="145"/>
      <c r="B56" s="146"/>
      <c r="C56" s="19"/>
      <c r="D56" s="9" t="s">
        <v>465</v>
      </c>
      <c r="E56" s="147"/>
      <c r="F56" s="148"/>
      <c r="G56" s="21" t="e">
        <f>VLOOKUP(A56,'Storeroom - 50011'!$C$2:$J$406, 8, FALSE)</f>
        <v>#N/A</v>
      </c>
      <c r="H56" s="10"/>
    </row>
    <row r="57" spans="1:8" ht="15.5" x14ac:dyDescent="0.35">
      <c r="A57" s="145"/>
      <c r="B57" s="146"/>
      <c r="C57" s="19"/>
      <c r="D57" s="9" t="s">
        <v>465</v>
      </c>
      <c r="E57" s="147"/>
      <c r="F57" s="148"/>
      <c r="G57" s="21" t="e">
        <f>VLOOKUP(A57,'Storeroom - 50011'!$C$2:$J$406, 8, FALSE)</f>
        <v>#N/A</v>
      </c>
      <c r="H57" s="10"/>
    </row>
    <row r="58" spans="1:8" ht="15.5" x14ac:dyDescent="0.35">
      <c r="A58" s="145"/>
      <c r="B58" s="146"/>
      <c r="C58" s="19"/>
      <c r="D58" s="9" t="s">
        <v>465</v>
      </c>
      <c r="E58" s="132"/>
      <c r="F58" s="133"/>
      <c r="G58" s="21" t="e">
        <f>VLOOKUP(A58,'Storeroom - 50011'!$C$2:$J$406, 8, FALSE)</f>
        <v>#N/A</v>
      </c>
      <c r="H58" s="10"/>
    </row>
    <row r="59" spans="1:8" ht="15.5" x14ac:dyDescent="0.35">
      <c r="A59" s="145"/>
      <c r="B59" s="146"/>
      <c r="C59" s="19"/>
      <c r="D59" s="9" t="s">
        <v>465</v>
      </c>
      <c r="E59" s="132"/>
      <c r="F59" s="133"/>
      <c r="G59" s="21" t="e">
        <f>VLOOKUP(A59,'Storeroom - 50011'!$C$2:$J$406, 8, FALSE)</f>
        <v>#N/A</v>
      </c>
      <c r="H59" s="10"/>
    </row>
    <row r="60" spans="1:8" ht="15.5" x14ac:dyDescent="0.35">
      <c r="A60" s="145"/>
      <c r="B60" s="146"/>
      <c r="C60" s="19"/>
      <c r="D60" s="9" t="s">
        <v>465</v>
      </c>
      <c r="E60" s="132"/>
      <c r="F60" s="133"/>
      <c r="G60" s="21" t="e">
        <f>VLOOKUP(A60,'Storeroom - 50011'!$C$2:$J$406, 8, FALSE)</f>
        <v>#N/A</v>
      </c>
      <c r="H60" s="10"/>
    </row>
    <row r="61" spans="1:8" ht="15.5" x14ac:dyDescent="0.35">
      <c r="A61" s="145"/>
      <c r="B61" s="146"/>
      <c r="C61" s="19"/>
      <c r="D61" s="9" t="s">
        <v>465</v>
      </c>
      <c r="E61" s="132"/>
      <c r="F61" s="133"/>
      <c r="G61" s="21" t="e">
        <f>VLOOKUP(A61,'Storeroom - 50011'!$C$2:$J$406, 8, FALSE)</f>
        <v>#N/A</v>
      </c>
      <c r="H61" s="10"/>
    </row>
    <row r="62" spans="1:8" ht="15.5" x14ac:dyDescent="0.35">
      <c r="A62" s="165" t="s">
        <v>1277</v>
      </c>
      <c r="B62" s="166"/>
      <c r="C62" s="16"/>
      <c r="D62" s="15"/>
      <c r="E62" s="167" t="e">
        <f>H62/$H$81</f>
        <v>#DIV/0!</v>
      </c>
      <c r="F62" s="168"/>
      <c r="G62" s="27" t="s">
        <v>1276</v>
      </c>
      <c r="H62" s="22">
        <f>SUM(H63:H65)</f>
        <v>0</v>
      </c>
    </row>
    <row r="63" spans="1:8" ht="15.5" x14ac:dyDescent="0.35">
      <c r="A63" s="145"/>
      <c r="B63" s="146"/>
      <c r="C63" s="13"/>
      <c r="D63" s="9" t="s">
        <v>465</v>
      </c>
      <c r="E63" s="147"/>
      <c r="F63" s="148"/>
      <c r="G63" s="21" t="e">
        <f>VLOOKUP(A63,'Meat - 50021'!$C$2:$L$401, 10, FALSE)</f>
        <v>#N/A</v>
      </c>
      <c r="H63" s="10"/>
    </row>
    <row r="64" spans="1:8" ht="15.5" x14ac:dyDescent="0.35">
      <c r="A64" s="145"/>
      <c r="B64" s="146"/>
      <c r="C64" s="13"/>
      <c r="D64" s="9" t="s">
        <v>465</v>
      </c>
      <c r="E64" s="132"/>
      <c r="F64" s="133"/>
      <c r="G64" s="21" t="e">
        <f>VLOOKUP(A64,'Meat - 50021'!$C$2:$L$401, 10, FALSE)</f>
        <v>#N/A</v>
      </c>
      <c r="H64" s="10"/>
    </row>
    <row r="65" spans="1:8" ht="15.5" x14ac:dyDescent="0.35">
      <c r="A65" s="145"/>
      <c r="B65" s="146"/>
      <c r="C65" s="13"/>
      <c r="D65" s="9" t="s">
        <v>465</v>
      </c>
      <c r="E65" s="147"/>
      <c r="F65" s="148"/>
      <c r="G65" s="21" t="e">
        <f>VLOOKUP(A65,'Meat - 50021'!$C$2:$L$401, 10, FALSE)</f>
        <v>#N/A</v>
      </c>
      <c r="H65" s="10"/>
    </row>
    <row r="66" spans="1:8" ht="15.5" x14ac:dyDescent="0.35">
      <c r="A66" s="165" t="s">
        <v>1278</v>
      </c>
      <c r="B66" s="166"/>
      <c r="C66" s="16"/>
      <c r="D66" s="15"/>
      <c r="E66" s="167" t="e">
        <f>H66/$H$81</f>
        <v>#DIV/0!</v>
      </c>
      <c r="F66" s="168"/>
      <c r="G66" s="27" t="s">
        <v>1276</v>
      </c>
      <c r="H66" s="22">
        <f>SUM(H67:H68)</f>
        <v>0</v>
      </c>
    </row>
    <row r="67" spans="1:8" ht="15.5" x14ac:dyDescent="0.35">
      <c r="A67" s="145"/>
      <c r="B67" s="146"/>
      <c r="C67" s="13"/>
      <c r="D67" s="9" t="s">
        <v>465</v>
      </c>
      <c r="E67" s="147"/>
      <c r="F67" s="148"/>
      <c r="G67" s="21" t="e">
        <f>VLOOKUP(A67,'Dairy - 50031'!$C$2:$J$401,8, FALSE)</f>
        <v>#N/A</v>
      </c>
      <c r="H67" s="10"/>
    </row>
    <row r="68" spans="1:8" ht="15.5" x14ac:dyDescent="0.35">
      <c r="A68" s="145"/>
      <c r="B68" s="146"/>
      <c r="C68" s="13"/>
      <c r="D68" s="9" t="s">
        <v>465</v>
      </c>
      <c r="E68" s="147"/>
      <c r="F68" s="148"/>
      <c r="G68" s="21" t="e">
        <f>VLOOKUP(A68,'Dairy - 50031'!$C$2:$J$401,8, FALSE)</f>
        <v>#N/A</v>
      </c>
      <c r="H68" s="10"/>
    </row>
    <row r="69" spans="1:8" ht="15.5" x14ac:dyDescent="0.35">
      <c r="A69" s="165" t="s">
        <v>1280</v>
      </c>
      <c r="B69" s="166"/>
      <c r="C69" s="16"/>
      <c r="D69" s="15"/>
      <c r="E69" s="167" t="e">
        <f>H69/H81</f>
        <v>#DIV/0!</v>
      </c>
      <c r="F69" s="168"/>
      <c r="G69" s="27" t="s">
        <v>1276</v>
      </c>
      <c r="H69" s="22">
        <f>SUM(H70:H74)</f>
        <v>0</v>
      </c>
    </row>
    <row r="70" spans="1:8" ht="15.5" x14ac:dyDescent="0.35">
      <c r="A70" s="145"/>
      <c r="B70" s="169"/>
      <c r="C70" s="13"/>
      <c r="D70" s="9" t="s">
        <v>465</v>
      </c>
      <c r="E70" s="132"/>
      <c r="F70" s="133"/>
      <c r="G70" s="21" t="e">
        <f>VLOOKUP(A70,'Produce - 50051'!$C$3:$L$409, 10, FALSE)</f>
        <v>#N/A</v>
      </c>
      <c r="H70" s="10"/>
    </row>
    <row r="71" spans="1:8" ht="15.5" x14ac:dyDescent="0.35">
      <c r="A71" s="145"/>
      <c r="B71" s="169"/>
      <c r="C71" s="13"/>
      <c r="D71" s="9" t="s">
        <v>465</v>
      </c>
      <c r="E71" s="132"/>
      <c r="F71" s="133"/>
      <c r="G71" s="21" t="e">
        <f>VLOOKUP(A71,'Produce - 50051'!$C$3:$L$409, 10, FALSE)</f>
        <v>#N/A</v>
      </c>
      <c r="H71" s="10"/>
    </row>
    <row r="72" spans="1:8" ht="15.5" x14ac:dyDescent="0.35">
      <c r="A72" s="145"/>
      <c r="B72" s="169"/>
      <c r="C72" s="13"/>
      <c r="D72" s="9" t="s">
        <v>465</v>
      </c>
      <c r="E72" s="132"/>
      <c r="F72" s="133"/>
      <c r="G72" s="21" t="e">
        <f>VLOOKUP(A72,'Produce - 50051'!$C$3:$L$409, 10, FALSE)</f>
        <v>#N/A</v>
      </c>
      <c r="H72" s="10"/>
    </row>
    <row r="73" spans="1:8" ht="15.5" x14ac:dyDescent="0.35">
      <c r="A73" s="145"/>
      <c r="B73" s="169"/>
      <c r="C73" s="13"/>
      <c r="D73" s="9" t="s">
        <v>465</v>
      </c>
      <c r="E73" s="132"/>
      <c r="F73" s="133"/>
      <c r="G73" s="21" t="e">
        <f>VLOOKUP(A73,'Produce - 50051'!$C$3:$L$409, 10, FALSE)</f>
        <v>#N/A</v>
      </c>
      <c r="H73" s="10"/>
    </row>
    <row r="74" spans="1:8" ht="15.5" x14ac:dyDescent="0.35">
      <c r="A74" s="145"/>
      <c r="B74" s="169"/>
      <c r="C74" s="13"/>
      <c r="D74" s="9" t="s">
        <v>465</v>
      </c>
      <c r="E74" s="132"/>
      <c r="F74" s="133"/>
      <c r="G74" s="21" t="e">
        <f>VLOOKUP(A74,'Produce - 50051'!$C$3:$L$409, 10, FALSE)</f>
        <v>#N/A</v>
      </c>
      <c r="H74" s="10"/>
    </row>
    <row r="75" spans="1:8" ht="15.5" x14ac:dyDescent="0.35">
      <c r="A75" s="138" t="s">
        <v>1281</v>
      </c>
      <c r="B75" s="139"/>
      <c r="C75" s="16"/>
      <c r="D75" s="15"/>
      <c r="E75" s="176" t="e">
        <f>H75/$H$81</f>
        <v>#DIV/0!</v>
      </c>
      <c r="F75" s="177"/>
      <c r="G75" s="27" t="s">
        <v>1276</v>
      </c>
      <c r="H75" s="22">
        <f>SUM(H76:H80)</f>
        <v>0</v>
      </c>
    </row>
    <row r="76" spans="1:8" ht="15.5" x14ac:dyDescent="0.35">
      <c r="A76" s="145"/>
      <c r="B76" s="169"/>
      <c r="C76" s="13"/>
      <c r="D76" s="9" t="s">
        <v>1279</v>
      </c>
      <c r="E76" s="132"/>
      <c r="F76" s="133"/>
      <c r="G76" s="21" t="e">
        <f>VLOOKUP(A76,'Bakery - 50041'!$C$2:$J$401, 8, FALSE)</f>
        <v>#N/A</v>
      </c>
      <c r="H76" s="10"/>
    </row>
    <row r="77" spans="1:8" ht="15.5" x14ac:dyDescent="0.35">
      <c r="A77" s="145"/>
      <c r="B77" s="169"/>
      <c r="C77" s="13"/>
      <c r="D77" s="9" t="s">
        <v>465</v>
      </c>
      <c r="E77" s="132"/>
      <c r="F77" s="133"/>
      <c r="G77" s="21" t="e">
        <f>VLOOKUP(A77,'Bakery - 50041'!$C$2:$J$401, 8, FALSE)</f>
        <v>#N/A</v>
      </c>
      <c r="H77" s="10"/>
    </row>
    <row r="78" spans="1:8" ht="15.5" x14ac:dyDescent="0.35">
      <c r="A78" s="138" t="s">
        <v>1282</v>
      </c>
      <c r="B78" s="139"/>
      <c r="C78" s="16"/>
      <c r="D78" s="15"/>
      <c r="E78" s="140" t="e">
        <f>H78/$H$81</f>
        <v>#DIV/0!</v>
      </c>
      <c r="F78" s="18"/>
      <c r="G78" s="27" t="s">
        <v>1276</v>
      </c>
      <c r="H78" s="22">
        <f>SUM(H79:H80)</f>
        <v>0</v>
      </c>
    </row>
    <row r="79" spans="1:8" ht="15.5" x14ac:dyDescent="0.35">
      <c r="A79" s="145"/>
      <c r="B79" s="169"/>
      <c r="C79" s="13"/>
      <c r="D79" s="9" t="s">
        <v>465</v>
      </c>
      <c r="E79" s="132"/>
      <c r="F79" s="133"/>
      <c r="G79" s="21" t="e">
        <f>VLOOKUP(A79,'Frozen - 50061'!$C$2:$J$401, 8, FALSE)</f>
        <v>#N/A</v>
      </c>
      <c r="H79" s="10"/>
    </row>
    <row r="80" spans="1:8" ht="15.5" x14ac:dyDescent="0.35">
      <c r="A80" s="145"/>
      <c r="B80" s="169"/>
      <c r="C80" s="36"/>
      <c r="D80" s="37" t="s">
        <v>465</v>
      </c>
      <c r="E80" s="170"/>
      <c r="F80" s="171"/>
      <c r="G80" s="21" t="e">
        <f>VLOOKUP(A80,'Frozen - 50061'!$C$2:$J$401, 8, FALSE)</f>
        <v>#N/A</v>
      </c>
      <c r="H80" s="10"/>
    </row>
    <row r="81" spans="1:8" ht="16" thickBot="1" x14ac:dyDescent="0.4">
      <c r="A81" s="30"/>
      <c r="B81" s="40"/>
      <c r="C81" s="31"/>
      <c r="D81" s="31"/>
      <c r="E81" s="31"/>
      <c r="F81" s="4" t="s">
        <v>1283</v>
      </c>
      <c r="G81" s="4"/>
      <c r="H81" s="35">
        <f>H78+H75+H69+H66+H62+H53</f>
        <v>0</v>
      </c>
    </row>
    <row r="82" spans="1:8" ht="16" thickBot="1" x14ac:dyDescent="0.4">
      <c r="A82" s="38"/>
      <c r="B82" s="41"/>
      <c r="C82" s="29"/>
      <c r="D82" s="29"/>
      <c r="E82" s="29"/>
      <c r="F82" s="4" t="s">
        <v>1284</v>
      </c>
      <c r="G82" s="4"/>
      <c r="H82" s="12"/>
    </row>
    <row r="83" spans="1:8" ht="16" thickBot="1" x14ac:dyDescent="0.4">
      <c r="A83" s="39"/>
      <c r="B83" s="42"/>
      <c r="C83" s="29"/>
      <c r="D83" s="29"/>
      <c r="E83" s="29"/>
      <c r="F83" s="4" t="s">
        <v>1285</v>
      </c>
      <c r="G83" s="4"/>
      <c r="H83" s="11" t="e">
        <f>H81/D49</f>
        <v>#DIV/0!</v>
      </c>
    </row>
    <row r="84" spans="1:8" ht="16" thickBot="1" x14ac:dyDescent="0.4">
      <c r="A84" s="39"/>
      <c r="B84" s="42"/>
      <c r="C84" s="29"/>
      <c r="D84" s="29"/>
      <c r="E84" s="29"/>
      <c r="F84" s="23" t="s">
        <v>1286</v>
      </c>
      <c r="G84" s="54"/>
      <c r="H84" s="25" t="e">
        <f>H82-H83</f>
        <v>#DIV/0!</v>
      </c>
    </row>
    <row r="85" spans="1:8" ht="16" thickBot="1" x14ac:dyDescent="0.4">
      <c r="A85" s="39"/>
      <c r="B85" s="42"/>
      <c r="C85" s="29"/>
      <c r="D85" s="29"/>
      <c r="E85" s="29"/>
      <c r="F85" s="24" t="s">
        <v>1287</v>
      </c>
      <c r="G85" s="54"/>
      <c r="H85" s="86" t="e">
        <f>H84/H82</f>
        <v>#DIV/0!</v>
      </c>
    </row>
    <row r="86" spans="1:8" ht="18" customHeight="1" x14ac:dyDescent="0.35">
      <c r="A86" s="172" t="s">
        <v>1290</v>
      </c>
      <c r="B86" s="172"/>
      <c r="C86" s="172"/>
      <c r="D86" s="172"/>
      <c r="E86" s="172"/>
      <c r="F86" s="172"/>
      <c r="G86" s="172"/>
      <c r="H86" s="172"/>
    </row>
    <row r="87" spans="1:8" ht="15" customHeight="1" x14ac:dyDescent="0.35">
      <c r="A87" s="172"/>
      <c r="B87" s="172"/>
      <c r="C87" s="172"/>
      <c r="D87" s="172"/>
      <c r="E87" s="172"/>
      <c r="F87" s="172"/>
      <c r="G87" s="172"/>
      <c r="H87" s="172"/>
    </row>
    <row r="88" spans="1:8" ht="15" customHeight="1" x14ac:dyDescent="0.35">
      <c r="A88" s="172"/>
      <c r="B88" s="172"/>
      <c r="C88" s="172"/>
      <c r="D88" s="172"/>
      <c r="E88" s="172"/>
      <c r="F88" s="172"/>
      <c r="G88" s="172"/>
      <c r="H88" s="172"/>
    </row>
    <row r="89" spans="1:8" ht="15" customHeight="1" thickBot="1" x14ac:dyDescent="0.4">
      <c r="A89" s="173"/>
      <c r="B89" s="173"/>
      <c r="C89" s="173"/>
      <c r="D89" s="173"/>
      <c r="E89" s="173"/>
      <c r="F89" s="173"/>
      <c r="G89" s="173"/>
      <c r="H89" s="173"/>
    </row>
    <row r="90" spans="1:8" ht="26.5" thickBot="1" x14ac:dyDescent="0.4">
      <c r="A90" s="174" t="s">
        <v>1258</v>
      </c>
      <c r="B90" s="174"/>
      <c r="C90" s="174"/>
      <c r="D90" s="175" t="s">
        <v>1259</v>
      </c>
      <c r="E90" s="175"/>
      <c r="F90" s="175"/>
      <c r="G90" s="175"/>
      <c r="H90" s="175"/>
    </row>
    <row r="91" spans="1:8" ht="15.5" x14ac:dyDescent="0.35">
      <c r="A91" s="4" t="s">
        <v>1260</v>
      </c>
      <c r="B91" s="5"/>
      <c r="C91" s="3"/>
      <c r="D91" s="3"/>
      <c r="E91" s="93" t="s">
        <v>1261</v>
      </c>
      <c r="F91" s="94"/>
      <c r="G91" s="94"/>
      <c r="H91" s="95"/>
    </row>
    <row r="92" spans="1:8" ht="16" thickBot="1" x14ac:dyDescent="0.4">
      <c r="A92" s="6" t="s">
        <v>1262</v>
      </c>
      <c r="B92" s="5"/>
      <c r="C92" s="4" t="s">
        <v>1263</v>
      </c>
      <c r="D92" s="7"/>
      <c r="E92" s="92" t="s">
        <v>1264</v>
      </c>
      <c r="F92" s="134"/>
      <c r="G92" s="134"/>
      <c r="H92" s="135"/>
    </row>
    <row r="93" spans="1:8" ht="15.5" x14ac:dyDescent="0.35">
      <c r="A93" s="4" t="s">
        <v>1265</v>
      </c>
      <c r="B93" s="34"/>
      <c r="C93" s="4" t="s">
        <v>1266</v>
      </c>
      <c r="D93" s="7"/>
      <c r="E93" s="5" t="s">
        <v>1267</v>
      </c>
      <c r="F93" s="54"/>
      <c r="G93" s="54"/>
      <c r="H93" s="3"/>
    </row>
    <row r="94" spans="1:8" ht="15.5" x14ac:dyDescent="0.35">
      <c r="A94" s="178" t="s">
        <v>1268</v>
      </c>
      <c r="B94" s="179"/>
      <c r="C94" s="182" t="s">
        <v>1269</v>
      </c>
      <c r="D94" s="183"/>
      <c r="E94" s="160" t="s">
        <v>1270</v>
      </c>
      <c r="F94" s="161"/>
      <c r="G94" s="161"/>
      <c r="H94" s="162"/>
    </row>
    <row r="95" spans="1:8" ht="15.5" x14ac:dyDescent="0.35">
      <c r="A95" s="180"/>
      <c r="B95" s="181"/>
      <c r="C95" s="8" t="s">
        <v>1271</v>
      </c>
      <c r="D95" s="8" t="s">
        <v>1272</v>
      </c>
      <c r="E95" s="136"/>
      <c r="F95" s="137"/>
      <c r="G95" s="28" t="s">
        <v>1273</v>
      </c>
      <c r="H95" s="89" t="s">
        <v>1274</v>
      </c>
    </row>
    <row r="96" spans="1:8" ht="15.5" x14ac:dyDescent="0.35">
      <c r="A96" s="130" t="s">
        <v>1275</v>
      </c>
      <c r="B96" s="131"/>
      <c r="C96" s="14"/>
      <c r="D96" s="15"/>
      <c r="E96" s="143" t="e">
        <f>H96/$H$124</f>
        <v>#DIV/0!</v>
      </c>
      <c r="F96" s="144"/>
      <c r="G96" s="17" t="s">
        <v>1276</v>
      </c>
      <c r="H96" s="22">
        <f>SUM(H97:H104)</f>
        <v>0</v>
      </c>
    </row>
    <row r="97" spans="1:8" ht="15.5" x14ac:dyDescent="0.35">
      <c r="A97" s="145"/>
      <c r="B97" s="169"/>
      <c r="C97" s="19"/>
      <c r="D97" s="9" t="s">
        <v>465</v>
      </c>
      <c r="E97" s="147"/>
      <c r="F97" s="148"/>
      <c r="G97" s="21" t="e">
        <f>VLOOKUP(A97,'Storeroom - 50011'!$C$2:$J$406, 8, FALSE)</f>
        <v>#N/A</v>
      </c>
      <c r="H97" s="10"/>
    </row>
    <row r="98" spans="1:8" ht="15.5" x14ac:dyDescent="0.35">
      <c r="A98" s="145"/>
      <c r="B98" s="169"/>
      <c r="C98" s="19"/>
      <c r="D98" s="9" t="s">
        <v>465</v>
      </c>
      <c r="E98" s="147"/>
      <c r="F98" s="148"/>
      <c r="G98" s="21" t="e">
        <f>VLOOKUP(A98,'Storeroom - 50011'!$C$2:$J$406, 8, FALSE)</f>
        <v>#N/A</v>
      </c>
      <c r="H98" s="10"/>
    </row>
    <row r="99" spans="1:8" ht="15.5" x14ac:dyDescent="0.35">
      <c r="A99" s="145"/>
      <c r="B99" s="169"/>
      <c r="C99" s="19"/>
      <c r="D99" s="9" t="s">
        <v>465</v>
      </c>
      <c r="E99" s="147"/>
      <c r="F99" s="148"/>
      <c r="G99" s="21" t="e">
        <f>VLOOKUP(A99,'Storeroom - 50011'!$C$2:$J$406, 8, FALSE)</f>
        <v>#N/A</v>
      </c>
      <c r="H99" s="10"/>
    </row>
    <row r="100" spans="1:8" ht="15.5" x14ac:dyDescent="0.35">
      <c r="A100" s="145"/>
      <c r="B100" s="169"/>
      <c r="C100" s="19"/>
      <c r="D100" s="9" t="s">
        <v>465</v>
      </c>
      <c r="E100" s="147"/>
      <c r="F100" s="148"/>
      <c r="G100" s="21" t="e">
        <f>VLOOKUP(A100,'Storeroom - 50011'!$C$2:$J$406, 8, FALSE)</f>
        <v>#N/A</v>
      </c>
      <c r="H100" s="10"/>
    </row>
    <row r="101" spans="1:8" ht="15.5" x14ac:dyDescent="0.35">
      <c r="A101" s="145"/>
      <c r="B101" s="169"/>
      <c r="C101" s="19"/>
      <c r="D101" s="9" t="s">
        <v>465</v>
      </c>
      <c r="E101" s="132"/>
      <c r="F101" s="133"/>
      <c r="G101" s="21" t="e">
        <f>VLOOKUP(A101,'Storeroom - 50011'!$C$2:$J$406, 8, FALSE)</f>
        <v>#N/A</v>
      </c>
      <c r="H101" s="10"/>
    </row>
    <row r="102" spans="1:8" ht="15.5" x14ac:dyDescent="0.35">
      <c r="A102" s="145"/>
      <c r="B102" s="169"/>
      <c r="C102" s="19"/>
      <c r="D102" s="9" t="s">
        <v>465</v>
      </c>
      <c r="E102" s="132"/>
      <c r="F102" s="133"/>
      <c r="G102" s="21" t="e">
        <f>VLOOKUP(A102,'Storeroom - 50011'!$C$2:$J$406, 8, FALSE)</f>
        <v>#N/A</v>
      </c>
      <c r="H102" s="10"/>
    </row>
    <row r="103" spans="1:8" ht="15.5" x14ac:dyDescent="0.35">
      <c r="A103" s="145"/>
      <c r="B103" s="169"/>
      <c r="C103" s="19"/>
      <c r="D103" s="9" t="s">
        <v>465</v>
      </c>
      <c r="E103" s="132"/>
      <c r="F103" s="133"/>
      <c r="G103" s="21" t="e">
        <f>VLOOKUP(A103,'Storeroom - 50011'!$C$2:$J$406, 8, FALSE)</f>
        <v>#N/A</v>
      </c>
      <c r="H103" s="10"/>
    </row>
    <row r="104" spans="1:8" ht="15.5" x14ac:dyDescent="0.35">
      <c r="A104" s="145"/>
      <c r="B104" s="169"/>
      <c r="C104" s="19"/>
      <c r="D104" s="9" t="s">
        <v>465</v>
      </c>
      <c r="E104" s="132"/>
      <c r="F104" s="133"/>
      <c r="G104" s="21" t="e">
        <f>VLOOKUP(A104,'Storeroom - 50011'!$C$2:$J$406, 8, FALSE)</f>
        <v>#N/A</v>
      </c>
      <c r="H104" s="10"/>
    </row>
    <row r="105" spans="1:8" ht="15.5" x14ac:dyDescent="0.35">
      <c r="A105" s="138" t="s">
        <v>1277</v>
      </c>
      <c r="B105" s="139"/>
      <c r="C105" s="16"/>
      <c r="D105" s="15"/>
      <c r="E105" s="167" t="e">
        <f>H105/$H$124</f>
        <v>#DIV/0!</v>
      </c>
      <c r="F105" s="168"/>
      <c r="G105" s="27" t="s">
        <v>1276</v>
      </c>
      <c r="H105" s="22">
        <f>SUM(H106:H108)</f>
        <v>0</v>
      </c>
    </row>
    <row r="106" spans="1:8" ht="15.5" x14ac:dyDescent="0.35">
      <c r="A106" s="145"/>
      <c r="B106" s="169"/>
      <c r="C106" s="13"/>
      <c r="D106" s="9" t="s">
        <v>465</v>
      </c>
      <c r="E106" s="147"/>
      <c r="F106" s="148"/>
      <c r="G106" s="21" t="e">
        <f>VLOOKUP(A106,'Meat - 50021'!$C$2:$L$401, 10, FALSE)</f>
        <v>#N/A</v>
      </c>
      <c r="H106" s="10"/>
    </row>
    <row r="107" spans="1:8" ht="15.5" x14ac:dyDescent="0.35">
      <c r="A107" s="145"/>
      <c r="B107" s="169"/>
      <c r="C107" s="13"/>
      <c r="D107" s="9" t="s">
        <v>465</v>
      </c>
      <c r="E107" s="132"/>
      <c r="F107" s="133"/>
      <c r="G107" s="21" t="e">
        <f>VLOOKUP(A107,'Meat - 50021'!$C$2:$L$401, 10, FALSE)</f>
        <v>#N/A</v>
      </c>
      <c r="H107" s="10"/>
    </row>
    <row r="108" spans="1:8" ht="15.5" x14ac:dyDescent="0.35">
      <c r="A108" s="145"/>
      <c r="B108" s="169"/>
      <c r="C108" s="13"/>
      <c r="D108" s="9" t="s">
        <v>465</v>
      </c>
      <c r="E108" s="147"/>
      <c r="F108" s="148"/>
      <c r="G108" s="21" t="e">
        <f>VLOOKUP(A108,'Meat - 50021'!$C$2:$L$401, 10, FALSE)</f>
        <v>#N/A</v>
      </c>
      <c r="H108" s="10"/>
    </row>
    <row r="109" spans="1:8" ht="15.5" x14ac:dyDescent="0.35">
      <c r="A109" s="138" t="s">
        <v>1278</v>
      </c>
      <c r="B109" s="139"/>
      <c r="C109" s="16"/>
      <c r="D109" s="15"/>
      <c r="E109" s="167" t="e">
        <f>H109/$H$124</f>
        <v>#DIV/0!</v>
      </c>
      <c r="F109" s="168"/>
      <c r="G109" s="27" t="s">
        <v>1276</v>
      </c>
      <c r="H109" s="22">
        <f>SUM(H110:H111)</f>
        <v>0</v>
      </c>
    </row>
    <row r="110" spans="1:8" ht="15.5" x14ac:dyDescent="0.35">
      <c r="A110" s="145"/>
      <c r="B110" s="169"/>
      <c r="C110" s="13"/>
      <c r="D110" s="9" t="s">
        <v>465</v>
      </c>
      <c r="E110" s="147"/>
      <c r="F110" s="148"/>
      <c r="G110" s="21" t="e">
        <f>VLOOKUP(A110,'Dairy - 50031'!$C$2:$J$401,8, FALSE)</f>
        <v>#N/A</v>
      </c>
      <c r="H110" s="10"/>
    </row>
    <row r="111" spans="1:8" ht="15.5" x14ac:dyDescent="0.35">
      <c r="A111" s="145"/>
      <c r="B111" s="169"/>
      <c r="C111" s="13"/>
      <c r="D111" s="9" t="s">
        <v>465</v>
      </c>
      <c r="E111" s="147"/>
      <c r="F111" s="148"/>
      <c r="G111" s="21" t="e">
        <f>VLOOKUP(A111,'Dairy - 50031'!$C$2:$J$401,8, FALSE)</f>
        <v>#N/A</v>
      </c>
      <c r="H111" s="10"/>
    </row>
    <row r="112" spans="1:8" ht="15.5" x14ac:dyDescent="0.35">
      <c r="A112" s="138" t="s">
        <v>1280</v>
      </c>
      <c r="B112" s="139"/>
      <c r="C112" s="16"/>
      <c r="D112" s="15"/>
      <c r="E112" s="167" t="e">
        <f>H112/$H$124</f>
        <v>#DIV/0!</v>
      </c>
      <c r="F112" s="168"/>
      <c r="G112" s="27" t="s">
        <v>1276</v>
      </c>
      <c r="H112" s="22">
        <f>SUM(H113:H117)</f>
        <v>0</v>
      </c>
    </row>
    <row r="113" spans="1:8" ht="15.5" x14ac:dyDescent="0.35">
      <c r="A113" s="145"/>
      <c r="B113" s="169"/>
      <c r="C113" s="13"/>
      <c r="D113" s="9" t="s">
        <v>465</v>
      </c>
      <c r="E113" s="132"/>
      <c r="F113" s="133"/>
      <c r="G113" s="21" t="e">
        <f>VLOOKUP(A113,'Produce - 50051'!$C$3:$L$409, 10, FALSE)</f>
        <v>#N/A</v>
      </c>
      <c r="H113" s="10"/>
    </row>
    <row r="114" spans="1:8" ht="15.5" x14ac:dyDescent="0.35">
      <c r="A114" s="145"/>
      <c r="B114" s="169"/>
      <c r="C114" s="13"/>
      <c r="D114" s="9" t="s">
        <v>465</v>
      </c>
      <c r="E114" s="132"/>
      <c r="F114" s="133"/>
      <c r="G114" s="21" t="e">
        <f>VLOOKUP(A114,'Produce - 50051'!$C$3:$L$409, 10, FALSE)</f>
        <v>#N/A</v>
      </c>
      <c r="H114" s="10"/>
    </row>
    <row r="115" spans="1:8" ht="15.5" x14ac:dyDescent="0.35">
      <c r="A115" s="145"/>
      <c r="B115" s="169"/>
      <c r="C115" s="13"/>
      <c r="D115" s="9" t="s">
        <v>465</v>
      </c>
      <c r="E115" s="132"/>
      <c r="F115" s="133"/>
      <c r="G115" s="21" t="e">
        <f>VLOOKUP(A115,'Produce - 50051'!$C$3:$L$409, 10, FALSE)</f>
        <v>#N/A</v>
      </c>
      <c r="H115" s="10"/>
    </row>
    <row r="116" spans="1:8" ht="15.5" x14ac:dyDescent="0.35">
      <c r="A116" s="145"/>
      <c r="B116" s="169"/>
      <c r="C116" s="13"/>
      <c r="D116" s="9" t="s">
        <v>465</v>
      </c>
      <c r="E116" s="132"/>
      <c r="F116" s="133"/>
      <c r="G116" s="21" t="e">
        <f>VLOOKUP(A116,'Produce - 50051'!$C$3:$L$409, 10, FALSE)</f>
        <v>#N/A</v>
      </c>
      <c r="H116" s="10"/>
    </row>
    <row r="117" spans="1:8" ht="15.5" x14ac:dyDescent="0.35">
      <c r="A117" s="145"/>
      <c r="B117" s="169"/>
      <c r="C117" s="13"/>
      <c r="D117" s="9" t="s">
        <v>465</v>
      </c>
      <c r="E117" s="132"/>
      <c r="F117" s="133"/>
      <c r="G117" s="21" t="e">
        <f>VLOOKUP(A117,'Produce - 50051'!$C$3:$L$409, 10, FALSE)</f>
        <v>#N/A</v>
      </c>
      <c r="H117" s="10"/>
    </row>
    <row r="118" spans="1:8" ht="15.5" x14ac:dyDescent="0.35">
      <c r="A118" s="138" t="s">
        <v>1281</v>
      </c>
      <c r="B118" s="139"/>
      <c r="C118" s="16"/>
      <c r="D118" s="15"/>
      <c r="E118" s="176" t="e">
        <f>H118/$H$124</f>
        <v>#DIV/0!</v>
      </c>
      <c r="F118" s="177"/>
      <c r="G118" s="27" t="s">
        <v>1276</v>
      </c>
      <c r="H118" s="22">
        <f>SUM(H119:H123)</f>
        <v>0</v>
      </c>
    </row>
    <row r="119" spans="1:8" ht="15.5" x14ac:dyDescent="0.35">
      <c r="A119" s="145"/>
      <c r="B119" s="169"/>
      <c r="C119" s="13"/>
      <c r="D119" s="9" t="s">
        <v>1279</v>
      </c>
      <c r="E119" s="132"/>
      <c r="F119" s="133"/>
      <c r="G119" s="21" t="e">
        <f>VLOOKUP(A119,'Bakery - 50041'!$C$2:$J$401, 8, FALSE)</f>
        <v>#N/A</v>
      </c>
      <c r="H119" s="10"/>
    </row>
    <row r="120" spans="1:8" ht="15.5" x14ac:dyDescent="0.35">
      <c r="A120" s="145"/>
      <c r="B120" s="169"/>
      <c r="C120" s="13"/>
      <c r="D120" s="9" t="s">
        <v>465</v>
      </c>
      <c r="E120" s="132"/>
      <c r="F120" s="133"/>
      <c r="G120" s="21" t="e">
        <f>VLOOKUP(A120,'Bakery - 50041'!$C$2:$J$401, 8, FALSE)</f>
        <v>#N/A</v>
      </c>
      <c r="H120" s="10"/>
    </row>
    <row r="121" spans="1:8" ht="15.5" x14ac:dyDescent="0.35">
      <c r="A121" s="138" t="s">
        <v>1282</v>
      </c>
      <c r="B121" s="139"/>
      <c r="C121" s="16"/>
      <c r="D121" s="15"/>
      <c r="E121" s="140" t="e">
        <f>H121/$H$124</f>
        <v>#DIV/0!</v>
      </c>
      <c r="F121" s="18"/>
      <c r="G121" s="27" t="s">
        <v>1276</v>
      </c>
      <c r="H121" s="22">
        <f>SUM(H122:H123)</f>
        <v>0</v>
      </c>
    </row>
    <row r="122" spans="1:8" ht="15.5" x14ac:dyDescent="0.35">
      <c r="A122" s="145"/>
      <c r="B122" s="169"/>
      <c r="C122" s="13"/>
      <c r="D122" s="9" t="s">
        <v>465</v>
      </c>
      <c r="E122" s="132"/>
      <c r="F122" s="133"/>
      <c r="G122" s="21" t="e">
        <f>VLOOKUP(A122,'Frozen - 50061'!$C$2:$J$401, 8, FALSE)</f>
        <v>#N/A</v>
      </c>
      <c r="H122" s="10"/>
    </row>
    <row r="123" spans="1:8" ht="15.5" x14ac:dyDescent="0.35">
      <c r="A123" s="145"/>
      <c r="B123" s="169"/>
      <c r="C123" s="36"/>
      <c r="D123" s="37" t="s">
        <v>465</v>
      </c>
      <c r="E123" s="170"/>
      <c r="F123" s="171"/>
      <c r="G123" s="21" t="e">
        <f>VLOOKUP(A123,'Frozen - 50061'!$C$2:$J$401, 8, FALSE)</f>
        <v>#N/A</v>
      </c>
      <c r="H123" s="10"/>
    </row>
    <row r="124" spans="1:8" ht="16" thickBot="1" x14ac:dyDescent="0.4">
      <c r="A124" s="30"/>
      <c r="B124" s="40"/>
      <c r="C124" s="31"/>
      <c r="D124" s="31"/>
      <c r="E124" s="31"/>
      <c r="F124" s="4" t="s">
        <v>1283</v>
      </c>
      <c r="G124" s="4"/>
      <c r="H124" s="35">
        <f>H121+H118+H112+H109+H105+H96</f>
        <v>0</v>
      </c>
    </row>
    <row r="125" spans="1:8" ht="16" thickBot="1" x14ac:dyDescent="0.4">
      <c r="A125" s="38"/>
      <c r="B125" s="41"/>
      <c r="C125" s="29"/>
      <c r="D125" s="29"/>
      <c r="E125" s="29"/>
      <c r="F125" s="4" t="s">
        <v>1284</v>
      </c>
      <c r="G125" s="4"/>
      <c r="H125" s="12"/>
    </row>
    <row r="126" spans="1:8" ht="16" thickBot="1" x14ac:dyDescent="0.4">
      <c r="A126" s="39"/>
      <c r="B126" s="42"/>
      <c r="C126" s="29"/>
      <c r="D126" s="29"/>
      <c r="E126" s="29"/>
      <c r="F126" s="4" t="s">
        <v>1285</v>
      </c>
      <c r="G126" s="4"/>
      <c r="H126" s="11" t="e">
        <f>H124/D93</f>
        <v>#DIV/0!</v>
      </c>
    </row>
    <row r="127" spans="1:8" ht="16" thickBot="1" x14ac:dyDescent="0.4">
      <c r="A127" s="39"/>
      <c r="B127" s="42"/>
      <c r="C127" s="29"/>
      <c r="D127" s="29"/>
      <c r="E127" s="29"/>
      <c r="F127" s="23" t="s">
        <v>1286</v>
      </c>
      <c r="G127" s="54"/>
      <c r="H127" s="25" t="e">
        <f>H125-H126</f>
        <v>#DIV/0!</v>
      </c>
    </row>
    <row r="128" spans="1:8" ht="16" thickBot="1" x14ac:dyDescent="0.4">
      <c r="A128" s="39"/>
      <c r="B128" s="42"/>
      <c r="C128" s="29"/>
      <c r="D128" s="29"/>
      <c r="E128" s="29"/>
      <c r="F128" s="24" t="s">
        <v>1287</v>
      </c>
      <c r="G128" s="54"/>
      <c r="H128" s="26" t="e">
        <f>H127/H125</f>
        <v>#DIV/0!</v>
      </c>
    </row>
  </sheetData>
  <mergeCells count="137">
    <mergeCell ref="A1:C1"/>
    <mergeCell ref="D1:H1"/>
    <mergeCell ref="A47:C47"/>
    <mergeCell ref="D47:H47"/>
    <mergeCell ref="A90:C90"/>
    <mergeCell ref="D90:H90"/>
    <mergeCell ref="A94:B95"/>
    <mergeCell ref="C94:D94"/>
    <mergeCell ref="E52:F52"/>
    <mergeCell ref="E51:H51"/>
    <mergeCell ref="E94:H94"/>
    <mergeCell ref="A12:B12"/>
    <mergeCell ref="A13:B13"/>
    <mergeCell ref="A14:B14"/>
    <mergeCell ref="A15:B15"/>
    <mergeCell ref="A26:B26"/>
    <mergeCell ref="A27:B27"/>
    <mergeCell ref="A28:B28"/>
    <mergeCell ref="E68:F68"/>
    <mergeCell ref="A72:B72"/>
    <mergeCell ref="A73:B73"/>
    <mergeCell ref="A74:B74"/>
    <mergeCell ref="A63:B63"/>
    <mergeCell ref="E63:F63"/>
    <mergeCell ref="A122:B122"/>
    <mergeCell ref="A123:B123"/>
    <mergeCell ref="E96:F96"/>
    <mergeCell ref="E97:F97"/>
    <mergeCell ref="E98:F98"/>
    <mergeCell ref="E99:F99"/>
    <mergeCell ref="E100:F100"/>
    <mergeCell ref="E105:F105"/>
    <mergeCell ref="E106:F106"/>
    <mergeCell ref="E108:F108"/>
    <mergeCell ref="E109:F109"/>
    <mergeCell ref="E110:F110"/>
    <mergeCell ref="E111:F111"/>
    <mergeCell ref="E112:F112"/>
    <mergeCell ref="E118:F118"/>
    <mergeCell ref="E123:F123"/>
    <mergeCell ref="A115:B115"/>
    <mergeCell ref="A116:B116"/>
    <mergeCell ref="A117:B117"/>
    <mergeCell ref="A119:B119"/>
    <mergeCell ref="A120:B120"/>
    <mergeCell ref="A102:B102"/>
    <mergeCell ref="A103:B103"/>
    <mergeCell ref="A104:B104"/>
    <mergeCell ref="A113:B113"/>
    <mergeCell ref="A114:B114"/>
    <mergeCell ref="A97:B97"/>
    <mergeCell ref="A98:B98"/>
    <mergeCell ref="A99:B99"/>
    <mergeCell ref="A100:B100"/>
    <mergeCell ref="A101:B101"/>
    <mergeCell ref="A43:H46"/>
    <mergeCell ref="A86:H89"/>
    <mergeCell ref="A76:B76"/>
    <mergeCell ref="A77:B77"/>
    <mergeCell ref="A79:B79"/>
    <mergeCell ref="A80:B80"/>
    <mergeCell ref="E80:F80"/>
    <mergeCell ref="A69:B69"/>
    <mergeCell ref="E69:F69"/>
    <mergeCell ref="A70:B70"/>
    <mergeCell ref="A71:B71"/>
    <mergeCell ref="E75:F75"/>
    <mergeCell ref="A66:B66"/>
    <mergeCell ref="E66:F66"/>
    <mergeCell ref="A67:B67"/>
    <mergeCell ref="E67:F67"/>
    <mergeCell ref="A68:B68"/>
    <mergeCell ref="A64:B64"/>
    <mergeCell ref="A65:B65"/>
    <mergeCell ref="E65:F65"/>
    <mergeCell ref="A56:B56"/>
    <mergeCell ref="E56:F56"/>
    <mergeCell ref="A57:B57"/>
    <mergeCell ref="E57:F57"/>
    <mergeCell ref="A62:B62"/>
    <mergeCell ref="E62:F62"/>
    <mergeCell ref="A58:B58"/>
    <mergeCell ref="A59:B59"/>
    <mergeCell ref="A60:B60"/>
    <mergeCell ref="A61:B61"/>
    <mergeCell ref="A53:B53"/>
    <mergeCell ref="E53:F53"/>
    <mergeCell ref="A54:B54"/>
    <mergeCell ref="E54:F54"/>
    <mergeCell ref="A55:B55"/>
    <mergeCell ref="E55:F55"/>
    <mergeCell ref="E49:H49"/>
    <mergeCell ref="A51:B52"/>
    <mergeCell ref="C51:D51"/>
    <mergeCell ref="A18:B18"/>
    <mergeCell ref="A24:B24"/>
    <mergeCell ref="A25:B25"/>
    <mergeCell ref="A30:B30"/>
    <mergeCell ref="A31:B31"/>
    <mergeCell ref="A22:B22"/>
    <mergeCell ref="A19:B19"/>
    <mergeCell ref="E22:F22"/>
    <mergeCell ref="A23:B23"/>
    <mergeCell ref="E23:F23"/>
    <mergeCell ref="A34:B34"/>
    <mergeCell ref="E34:F34"/>
    <mergeCell ref="A33:B33"/>
    <mergeCell ref="E29:F29"/>
    <mergeCell ref="E19:F19"/>
    <mergeCell ref="A20:B20"/>
    <mergeCell ref="E20:F20"/>
    <mergeCell ref="A21:B21"/>
    <mergeCell ref="E21:F21"/>
    <mergeCell ref="A108:B108"/>
    <mergeCell ref="A110:B110"/>
    <mergeCell ref="A111:B111"/>
    <mergeCell ref="A7:B7"/>
    <mergeCell ref="E7:F7"/>
    <mergeCell ref="A5:B6"/>
    <mergeCell ref="C5:D5"/>
    <mergeCell ref="E3:H3"/>
    <mergeCell ref="E6:F6"/>
    <mergeCell ref="E5:H5"/>
    <mergeCell ref="A106:B106"/>
    <mergeCell ref="A107:B107"/>
    <mergeCell ref="A11:B11"/>
    <mergeCell ref="E11:F11"/>
    <mergeCell ref="A16:B16"/>
    <mergeCell ref="E16:F16"/>
    <mergeCell ref="A17:B17"/>
    <mergeCell ref="E17:F17"/>
    <mergeCell ref="A8:B8"/>
    <mergeCell ref="E8:F8"/>
    <mergeCell ref="A9:B9"/>
    <mergeCell ref="E9:F9"/>
    <mergeCell ref="A10:B10"/>
    <mergeCell ref="E10:F10"/>
  </mergeCells>
  <hyperlinks>
    <hyperlink ref="E3" r:id="rId1" xr:uid="{00000000-0004-0000-0500-000000000000}"/>
    <hyperlink ref="E49" r:id="rId2" xr:uid="{00000000-0004-0000-0500-000001000000}"/>
    <hyperlink ref="E92" r:id="rId3" xr:uid="{00000000-0004-0000-0500-000002000000}"/>
    <hyperlink ref="D1" r:id="rId4" xr:uid="{00000000-0004-0000-0500-000003000000}"/>
    <hyperlink ref="D47" r:id="rId5" xr:uid="{00000000-0004-0000-0500-000004000000}"/>
    <hyperlink ref="D90" r:id="rId6" xr:uid="{00000000-0004-0000-0500-000005000000}"/>
  </hyperlinks>
  <pageMargins left="0.7" right="0.7" top="0.75" bottom="0.75" header="0.3" footer="0.3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500-000000000000}">
          <x14:formula1>
            <xm:f>'Bakery - 50041'!$C$2:$C$401</xm:f>
          </x14:formula1>
          <xm:sqref>A119:B120 A30:B31 A76:B77</xm:sqref>
        </x14:dataValidation>
        <x14:dataValidation type="list" allowBlank="1" showInputMessage="1" showErrorMessage="1" xr:uid="{00000000-0002-0000-0500-000001000000}">
          <x14:formula1>
            <xm:f>'Meat - 50021'!$C$2:$C$400</xm:f>
          </x14:formula1>
          <xm:sqref>A17:B19</xm:sqref>
        </x14:dataValidation>
        <x14:dataValidation type="list" allowBlank="1" showInputMessage="1" showErrorMessage="1" xr:uid="{00000000-0002-0000-0500-000002000000}">
          <x14:formula1>
            <xm:f>'Frozen - 50061'!$C$2:$C$401</xm:f>
          </x14:formula1>
          <xm:sqref>A122:B123 A33:B34 A79:B80</xm:sqref>
        </x14:dataValidation>
        <x14:dataValidation type="list" allowBlank="1" showInputMessage="1" showErrorMessage="1" errorTitle="Item" xr:uid="{00000000-0002-0000-0500-000003000000}">
          <x14:formula1>
            <xm:f>'Storeroom - 50011'!$C$2:$C$406</xm:f>
          </x14:formula1>
          <xm:sqref>A54:B61 A97:B104</xm:sqref>
        </x14:dataValidation>
        <x14:dataValidation type="list" allowBlank="1" showInputMessage="1" showErrorMessage="1" xr:uid="{00000000-0002-0000-0500-000004000000}">
          <x14:formula1>
            <xm:f>'Meat - 50021'!$C$2:$C$401</xm:f>
          </x14:formula1>
          <xm:sqref>A63:B65 A106:B108</xm:sqref>
        </x14:dataValidation>
        <x14:dataValidation type="list" allowBlank="1" showInputMessage="1" showErrorMessage="1" xr:uid="{00000000-0002-0000-0500-000005000000}">
          <x14:formula1>
            <xm:f>'Dairy - 50031'!$C$2:$C$401</xm:f>
          </x14:formula1>
          <xm:sqref>A67:B68 A110:B111</xm:sqref>
        </x14:dataValidation>
        <x14:dataValidation type="list" allowBlank="1" showInputMessage="1" showErrorMessage="1" xr:uid="{00000000-0002-0000-0500-000006000000}">
          <x14:formula1>
            <xm:f>'Produce - 50051'!$C$3:$C$409</xm:f>
          </x14:formula1>
          <xm:sqref>A70:B74 A113:B117</xm:sqref>
        </x14:dataValidation>
        <x14:dataValidation type="list" allowBlank="1" showInputMessage="1" showErrorMessage="1" errorTitle="Item" xr:uid="{00000000-0002-0000-0500-000007000000}">
          <x14:formula1>
            <xm:f>'Storeroom - 50011'!$C$2:$C$403</xm:f>
          </x14:formula1>
          <xm:sqref>A8:B15</xm:sqref>
        </x14:dataValidation>
        <x14:dataValidation type="list" allowBlank="1" showInputMessage="1" showErrorMessage="1" xr:uid="{00000000-0002-0000-0500-000008000000}">
          <x14:formula1>
            <xm:f>'Dairy - 50031'!$C$2:$C$400</xm:f>
          </x14:formula1>
          <xm:sqref>A21:B22</xm:sqref>
        </x14:dataValidation>
        <x14:dataValidation type="list" allowBlank="1" showInputMessage="1" showErrorMessage="1" xr:uid="{00000000-0002-0000-0500-000009000000}">
          <x14:formula1>
            <xm:f>'Produce - 50051'!$C$3:$C$401</xm:f>
          </x14:formula1>
          <xm:sqref>A24:B28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3C18BE2CCDBB49A616D4A155DD71B0" ma:contentTypeVersion="13" ma:contentTypeDescription="Create a new document." ma:contentTypeScope="" ma:versionID="e2f4daa3f4c4fd3844ac130173e2e498">
  <xsd:schema xmlns:xsd="http://www.w3.org/2001/XMLSchema" xmlns:xs="http://www.w3.org/2001/XMLSchema" xmlns:p="http://schemas.microsoft.com/office/2006/metadata/properties" xmlns:ns1="http://schemas.microsoft.com/sharepoint/v3" xmlns:ns2="ae530a84-34be-49f4-9272-10bf5a2079df" xmlns:ns3="9fe26367-342e-4422-a864-cbb79e13e402" targetNamespace="http://schemas.microsoft.com/office/2006/metadata/properties" ma:root="true" ma:fieldsID="53a32dc21da87349d265494e952ecc50" ns1:_="" ns2:_="" ns3:_="">
    <xsd:import namespace="http://schemas.microsoft.com/sharepoint/v3"/>
    <xsd:import namespace="ae530a84-34be-49f4-9272-10bf5a2079df"/>
    <xsd:import namespace="9fe26367-342e-4422-a864-cbb79e13e4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1:PublishingStartDate" minOccurs="0"/>
                <xsd:element ref="ns1:PublishingExpirationDate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5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16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30a84-34be-49f4-9272-10bf5a2079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26367-342e-4422-a864-cbb79e13e40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573F0F-4CE3-4493-B13E-697F85DA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60EBE1-1DEA-45D5-A791-445A674201BD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ae530a84-34be-49f4-9272-10bf5a2079df"/>
    <ds:schemaRef ds:uri="http://schemas.openxmlformats.org/package/2006/metadata/core-properties"/>
    <ds:schemaRef ds:uri="http://www.w3.org/XML/1998/namespace"/>
    <ds:schemaRef ds:uri="http://purl.org/dc/dcmitype/"/>
    <ds:schemaRef ds:uri="http://purl.org/dc/elements/1.1/"/>
    <ds:schemaRef ds:uri="9fe26367-342e-4422-a864-cbb79e13e402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4B91B00-B46C-4761-A917-1E0C3768A7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e530a84-34be-49f4-9272-10bf5a2079df"/>
    <ds:schemaRef ds:uri="9fe26367-342e-4422-a864-cbb79e13e4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Costed Ingredient Master</vt:lpstr>
      <vt:lpstr>Inventory</vt:lpstr>
      <vt:lpstr>Ingredient Master</vt:lpstr>
      <vt:lpstr>Recipe (5)</vt:lpstr>
      <vt:lpstr>Recipe (4)</vt:lpstr>
      <vt:lpstr>Recipe (3)</vt:lpstr>
      <vt:lpstr>Recipe (2)</vt:lpstr>
      <vt:lpstr>Recipe</vt:lpstr>
      <vt:lpstr>Recipe Cost Builder</vt:lpstr>
      <vt:lpstr>Bakery - 50041</vt:lpstr>
      <vt:lpstr>Dairy - 50031</vt:lpstr>
      <vt:lpstr>Frozen - 50061</vt:lpstr>
      <vt:lpstr>Storeroom - 50011</vt:lpstr>
      <vt:lpstr>Meat - 50021</vt:lpstr>
      <vt:lpstr>Produce - 50051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Crystal Gallivan</dc:creator>
  <cp:keywords/>
  <dc:description/>
  <cp:lastModifiedBy>Crystal Gallivan</cp:lastModifiedBy>
  <cp:revision/>
  <dcterms:created xsi:type="dcterms:W3CDTF">2019-04-03T14:32:31Z</dcterms:created>
  <dcterms:modified xsi:type="dcterms:W3CDTF">2019-10-02T20:00:37Z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Ids_UIVersion_512">
    <vt:lpwstr>1045</vt:lpwstr>
  </property>
  <property fmtid="{D5CDD505-2E9C-101B-9397-08002B2CF9AE}" pid="3" name="ContentTypeId">
    <vt:lpwstr>0x010100263C18BE2CCDBB49A616D4A155DD71B0</vt:lpwstr>
  </property>
  <property fmtid="{D5CDD505-2E9C-101B-9397-08002B2CF9AE}" pid="4" name="AuthorIds_UIVersion_2560">
    <vt:lpwstr>1045</vt:lpwstr>
  </property>
</Properties>
</file>