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ZQRPA\ZQRPA\04采购付款凭证\02Process\"/>
    </mc:Choice>
  </mc:AlternateContent>
  <bookViews>
    <workbookView xWindow="0" yWindow="0" windowWidth="28800" windowHeight="12450" firstSheet="3" activeTab="5"/>
  </bookViews>
  <sheets>
    <sheet name="汇总" sheetId="14" r:id="rId1"/>
    <sheet name="主材采购(信用证)" sheetId="116" r:id="rId2"/>
    <sheet name="辅材" sheetId="117" r:id="rId3"/>
    <sheet name="货代" sheetId="118" r:id="rId4"/>
    <sheet name="费用PAList" sheetId="125" r:id="rId5"/>
    <sheet name="费用VendorList" sheetId="124" r:id="rId6"/>
    <sheet name="辅材PAList" sheetId="123" r:id="rId7"/>
    <sheet name="辅材VendorList" sheetId="122" r:id="rId8"/>
    <sheet name="费用" sheetId="93" r:id="rId9"/>
    <sheet name="固资 " sheetId="121" r:id="rId10"/>
    <sheet name="预付" sheetId="63" r:id="rId11"/>
    <sheet name="税费" sheetId="11" r:id="rId12"/>
    <sheet name="预算费用" sheetId="12" r:id="rId13"/>
    <sheet name="供应商分类" sheetId="64" r:id="rId14"/>
    <sheet name="汇丰贷款" sheetId="115" r:id="rId15"/>
    <sheet name="交行贷款1" sheetId="119" r:id="rId16"/>
    <sheet name="交行贷款2" sheetId="120" r:id="rId17"/>
  </sheets>
  <definedNames>
    <definedName name="_xlnm._FilterDatabase" localSheetId="8" hidden="1">费用!$A$2:$Z$103</definedName>
    <definedName name="_xlnm._FilterDatabase" localSheetId="9" hidden="1">'固资 '!$X$1:$X$188</definedName>
    <definedName name="_xlnm._FilterDatabase" localSheetId="14" hidden="1">汇丰贷款!$R$2:$R$9</definedName>
    <definedName name="_xlnm._FilterDatabase" localSheetId="15" hidden="1">交行贷款1!$A$2:$V$14</definedName>
    <definedName name="_xlnm.Print_Area" localSheetId="8">费用!$A$1:$Y$103</definedName>
    <definedName name="_xlnm.Print_Area" localSheetId="2">辅材!$A$1:$X$198</definedName>
    <definedName name="_xlnm.Print_Area" localSheetId="9">'固资 '!$A$1:$AC$167</definedName>
    <definedName name="_xlnm.Print_Area" localSheetId="14">汇丰贷款!$A$1:$R$6</definedName>
    <definedName name="_xlnm.Print_Area" localSheetId="0">汇总!$A$1:$L$16</definedName>
    <definedName name="_xlnm.Print_Area" localSheetId="3">货代!$A$1:$X$52</definedName>
    <definedName name="_xlnm.Print_Area" localSheetId="10">预付!$A$1:$O$17</definedName>
    <definedName name="_xlnm.Print_Titles" localSheetId="8">费用!$2:$2</definedName>
    <definedName name="_xlnm.Print_Titles" localSheetId="2">辅材!$2:$2</definedName>
    <definedName name="_xlnm.Print_Titles" localSheetId="9">'固资 '!$2:$3</definedName>
    <definedName name="_xlnm.Print_Titles" localSheetId="14">汇丰贷款!$2:$2</definedName>
    <definedName name="_xlnm.Print_Titles" localSheetId="3">货代!$2:$2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3" i="117" l="1"/>
  <c r="B22" i="119" l="1"/>
  <c r="K11" i="63" l="1"/>
  <c r="K16" i="63" s="1"/>
  <c r="K17" i="63" s="1"/>
  <c r="B8" i="120"/>
  <c r="B6" i="120"/>
  <c r="M16" i="63"/>
  <c r="H16" i="63"/>
  <c r="B19" i="119"/>
  <c r="B18" i="119" l="1"/>
  <c r="B17" i="119"/>
  <c r="O3" i="115" l="1"/>
  <c r="O6" i="115" s="1"/>
  <c r="O4" i="115"/>
  <c r="V27" i="117" l="1"/>
  <c r="B3" i="120" l="1"/>
  <c r="B9" i="120" s="1"/>
  <c r="M17" i="63"/>
  <c r="B13" i="119" l="1"/>
  <c r="B12" i="119"/>
  <c r="B11" i="119"/>
  <c r="B10" i="119"/>
  <c r="B9" i="119"/>
  <c r="B8" i="119"/>
  <c r="B7" i="119"/>
  <c r="B6" i="119"/>
  <c r="B5" i="119"/>
  <c r="B4" i="119"/>
  <c r="B3" i="119"/>
  <c r="V198" i="117"/>
  <c r="T188" i="117"/>
  <c r="T185" i="117"/>
  <c r="T183" i="117"/>
  <c r="T182" i="117"/>
  <c r="T164" i="117"/>
  <c r="T156" i="117"/>
  <c r="T155" i="117"/>
  <c r="T144" i="117"/>
  <c r="T141" i="117"/>
  <c r="T134" i="117"/>
  <c r="T131" i="117"/>
  <c r="T118" i="117"/>
  <c r="T116" i="117"/>
  <c r="T115" i="117"/>
  <c r="T111" i="117"/>
  <c r="T105" i="117"/>
  <c r="T102" i="117"/>
  <c r="T96" i="117"/>
  <c r="T84" i="117"/>
  <c r="T77" i="117"/>
  <c r="T67" i="117"/>
  <c r="T48" i="117"/>
  <c r="T40" i="117"/>
  <c r="T26" i="117"/>
  <c r="D5" i="64" l="1"/>
  <c r="E5" i="64"/>
  <c r="G5" i="64"/>
  <c r="H5" i="64"/>
  <c r="I5" i="64"/>
  <c r="E4" i="64"/>
  <c r="C4" i="64"/>
  <c r="F4" i="64" s="1"/>
  <c r="H3" i="64"/>
  <c r="E3" i="64"/>
  <c r="C3" i="64"/>
  <c r="F3" i="64" s="1"/>
  <c r="F5" i="64" s="1"/>
  <c r="D13" i="14"/>
  <c r="F13" i="14"/>
  <c r="C13" i="14"/>
  <c r="M23" i="12"/>
  <c r="H17" i="63"/>
  <c r="H5" i="14"/>
  <c r="F5" i="14"/>
  <c r="C5" i="14"/>
  <c r="C5" i="64" l="1"/>
  <c r="N158" i="121"/>
  <c r="AC167" i="121"/>
  <c r="AB167" i="121"/>
  <c r="Z167" i="121"/>
  <c r="Y167" i="121"/>
  <c r="W167" i="121"/>
  <c r="S167" i="121"/>
  <c r="R167" i="121"/>
  <c r="P167" i="121"/>
  <c r="O167" i="121"/>
  <c r="H167" i="121"/>
  <c r="G167" i="121"/>
  <c r="F167" i="121"/>
  <c r="AB166" i="121"/>
  <c r="S166" i="121"/>
  <c r="L166" i="121"/>
  <c r="H166" i="121"/>
  <c r="N166" i="121" s="1"/>
  <c r="AB165" i="121"/>
  <c r="N165" i="121"/>
  <c r="M165" i="121"/>
  <c r="L165" i="121"/>
  <c r="I165" i="121"/>
  <c r="AB164" i="121"/>
  <c r="P164" i="121"/>
  <c r="K164" i="121"/>
  <c r="J164" i="121"/>
  <c r="J167" i="121" s="1"/>
  <c r="I164" i="121"/>
  <c r="AB163" i="121"/>
  <c r="P163" i="121"/>
  <c r="N163" i="121"/>
  <c r="S163" i="121" s="1"/>
  <c r="L163" i="121"/>
  <c r="I163" i="121"/>
  <c r="AA162" i="121"/>
  <c r="Y162" i="121"/>
  <c r="R162" i="121"/>
  <c r="G162" i="121"/>
  <c r="AB161" i="121"/>
  <c r="N161" i="121"/>
  <c r="AB160" i="121"/>
  <c r="N160" i="121"/>
  <c r="AB159" i="121"/>
  <c r="N159" i="121"/>
  <c r="L159" i="121"/>
  <c r="S159" i="121" s="1"/>
  <c r="AB158" i="121"/>
  <c r="S158" i="121"/>
  <c r="M158" i="121"/>
  <c r="L158" i="121"/>
  <c r="AB157" i="121"/>
  <c r="N157" i="121"/>
  <c r="L157" i="121"/>
  <c r="S157" i="121" s="1"/>
  <c r="AB156" i="121"/>
  <c r="N156" i="121"/>
  <c r="L156" i="121"/>
  <c r="S156" i="121" s="1"/>
  <c r="AB155" i="121"/>
  <c r="N155" i="121"/>
  <c r="O155" i="121" s="1"/>
  <c r="H155" i="121"/>
  <c r="AB154" i="121"/>
  <c r="N154" i="121"/>
  <c r="O154" i="121" s="1"/>
  <c r="H154" i="121"/>
  <c r="AB153" i="121"/>
  <c r="N153" i="121"/>
  <c r="O153" i="121" s="1"/>
  <c r="H153" i="121"/>
  <c r="N152" i="121"/>
  <c r="AB151" i="121"/>
  <c r="N151" i="121"/>
  <c r="AB150" i="121"/>
  <c r="S150" i="121"/>
  <c r="P150" i="121"/>
  <c r="N150" i="121"/>
  <c r="J150" i="121"/>
  <c r="L150" i="121" s="1"/>
  <c r="P149" i="121"/>
  <c r="K149" i="121"/>
  <c r="J149" i="121"/>
  <c r="AB148" i="121"/>
  <c r="P148" i="121"/>
  <c r="J148" i="121"/>
  <c r="AB147" i="121"/>
  <c r="N147" i="121"/>
  <c r="H147" i="121"/>
  <c r="N144" i="121"/>
  <c r="O144" i="121" s="1"/>
  <c r="L144" i="121"/>
  <c r="M144" i="121" s="1"/>
  <c r="J144" i="121"/>
  <c r="S143" i="121"/>
  <c r="P143" i="121"/>
  <c r="N143" i="121"/>
  <c r="L143" i="121"/>
  <c r="M143" i="121" s="1"/>
  <c r="J143" i="121"/>
  <c r="S142" i="121"/>
  <c r="N142" i="121"/>
  <c r="M142" i="121"/>
  <c r="L142" i="121"/>
  <c r="J141" i="121"/>
  <c r="AB140" i="121"/>
  <c r="H140" i="121"/>
  <c r="N140" i="121" s="1"/>
  <c r="O140" i="121" s="1"/>
  <c r="AB139" i="121"/>
  <c r="N139" i="121"/>
  <c r="H139" i="121"/>
  <c r="S138" i="121"/>
  <c r="P138" i="121"/>
  <c r="N138" i="121"/>
  <c r="L138" i="121"/>
  <c r="M138" i="121" s="1"/>
  <c r="J138" i="121"/>
  <c r="N137" i="121"/>
  <c r="H137" i="121"/>
  <c r="N136" i="121"/>
  <c r="H136" i="121"/>
  <c r="AB135" i="121"/>
  <c r="N135" i="121"/>
  <c r="M135" i="121"/>
  <c r="L135" i="121"/>
  <c r="N134" i="121"/>
  <c r="H134" i="121"/>
  <c r="P133" i="121"/>
  <c r="N133" i="121"/>
  <c r="L133" i="121"/>
  <c r="J133" i="121"/>
  <c r="AB132" i="121"/>
  <c r="H132" i="121"/>
  <c r="N132" i="121" s="1"/>
  <c r="AB131" i="121"/>
  <c r="N131" i="121"/>
  <c r="L131" i="121"/>
  <c r="M131" i="121" s="1"/>
  <c r="J131" i="121"/>
  <c r="AB130" i="121"/>
  <c r="J130" i="121"/>
  <c r="AB129" i="121"/>
  <c r="N129" i="121"/>
  <c r="H129" i="121"/>
  <c r="AB128" i="121"/>
  <c r="H128" i="121"/>
  <c r="N128" i="121" s="1"/>
  <c r="AB127" i="121"/>
  <c r="N127" i="121"/>
  <c r="H127" i="121"/>
  <c r="S126" i="121"/>
  <c r="P126" i="121"/>
  <c r="M126" i="121"/>
  <c r="J126" i="121"/>
  <c r="L126" i="121" s="1"/>
  <c r="N125" i="121"/>
  <c r="L125" i="121"/>
  <c r="AB124" i="121"/>
  <c r="S124" i="121"/>
  <c r="N124" i="121"/>
  <c r="M124" i="121"/>
  <c r="L124" i="121"/>
  <c r="S123" i="121"/>
  <c r="U123" i="121" s="1"/>
  <c r="AB123" i="121" s="1"/>
  <c r="N123" i="121"/>
  <c r="M123" i="121"/>
  <c r="L123" i="121"/>
  <c r="AB122" i="121"/>
  <c r="Q122" i="121"/>
  <c r="K122" i="121"/>
  <c r="J122" i="121"/>
  <c r="AB121" i="121"/>
  <c r="Q121" i="121"/>
  <c r="N121" i="121"/>
  <c r="M121" i="121"/>
  <c r="L121" i="121"/>
  <c r="S121" i="121" s="1"/>
  <c r="AB120" i="121"/>
  <c r="Q120" i="121"/>
  <c r="K120" i="121"/>
  <c r="AB119" i="121"/>
  <c r="Q119" i="121"/>
  <c r="K119" i="121"/>
  <c r="AB118" i="121"/>
  <c r="Q118" i="121"/>
  <c r="P118" i="121"/>
  <c r="N118" i="121"/>
  <c r="L118" i="121"/>
  <c r="AB117" i="121"/>
  <c r="N117" i="121"/>
  <c r="L117" i="121"/>
  <c r="M117" i="121" s="1"/>
  <c r="AB116" i="121"/>
  <c r="S116" i="121"/>
  <c r="P116" i="121"/>
  <c r="N116" i="121"/>
  <c r="L116" i="121"/>
  <c r="AB115" i="121"/>
  <c r="N115" i="121"/>
  <c r="L115" i="121"/>
  <c r="S115" i="121" s="1"/>
  <c r="AB114" i="121"/>
  <c r="P114" i="121"/>
  <c r="N114" i="121"/>
  <c r="L114" i="121"/>
  <c r="S114" i="121" s="1"/>
  <c r="AB113" i="121"/>
  <c r="Q113" i="121"/>
  <c r="N113" i="121"/>
  <c r="L113" i="121"/>
  <c r="J113" i="121"/>
  <c r="AB112" i="121"/>
  <c r="N112" i="121"/>
  <c r="O112" i="121" s="1"/>
  <c r="K112" i="121"/>
  <c r="L112" i="121" s="1"/>
  <c r="J112" i="121"/>
  <c r="AB111" i="121"/>
  <c r="L111" i="121"/>
  <c r="S111" i="121" s="1"/>
  <c r="H111" i="121"/>
  <c r="N111" i="121" s="1"/>
  <c r="AB110" i="121"/>
  <c r="S110" i="121"/>
  <c r="Q110" i="121"/>
  <c r="N110" i="121"/>
  <c r="L110" i="121"/>
  <c r="M110" i="121" s="1"/>
  <c r="J110" i="121"/>
  <c r="AB109" i="121"/>
  <c r="N109" i="121"/>
  <c r="K109" i="121"/>
  <c r="J109" i="121"/>
  <c r="L109" i="121" s="1"/>
  <c r="AB108" i="121"/>
  <c r="S108" i="121"/>
  <c r="M108" i="121"/>
  <c r="L108" i="121"/>
  <c r="H108" i="121"/>
  <c r="N108" i="121" s="1"/>
  <c r="AB107" i="121"/>
  <c r="S107" i="121"/>
  <c r="N107" i="121"/>
  <c r="M107" i="121"/>
  <c r="L107" i="121"/>
  <c r="AB106" i="121"/>
  <c r="N106" i="121"/>
  <c r="L106" i="121"/>
  <c r="H106" i="121"/>
  <c r="AB105" i="121"/>
  <c r="N105" i="121"/>
  <c r="L105" i="121"/>
  <c r="J105" i="121"/>
  <c r="AB104" i="121"/>
  <c r="L104" i="121"/>
  <c r="S104" i="121" s="1"/>
  <c r="H104" i="121"/>
  <c r="N104" i="121" s="1"/>
  <c r="AB103" i="121"/>
  <c r="S103" i="121"/>
  <c r="P103" i="121"/>
  <c r="N103" i="121"/>
  <c r="L103" i="121"/>
  <c r="AB102" i="121"/>
  <c r="N102" i="121"/>
  <c r="L102" i="121"/>
  <c r="S102" i="121" s="1"/>
  <c r="AB101" i="121"/>
  <c r="L101" i="121"/>
  <c r="S101" i="121" s="1"/>
  <c r="H101" i="121"/>
  <c r="N101" i="121" s="1"/>
  <c r="AB100" i="121"/>
  <c r="N100" i="121"/>
  <c r="L100" i="121"/>
  <c r="S100" i="121" s="1"/>
  <c r="AB99" i="121"/>
  <c r="P99" i="121"/>
  <c r="K99" i="121"/>
  <c r="J99" i="121"/>
  <c r="N99" i="121" s="1"/>
  <c r="AB98" i="121"/>
  <c r="J98" i="121"/>
  <c r="AB97" i="121"/>
  <c r="J97" i="121"/>
  <c r="AB96" i="121"/>
  <c r="J96" i="121"/>
  <c r="AB95" i="121"/>
  <c r="J95" i="121"/>
  <c r="AB94" i="121"/>
  <c r="J94" i="121"/>
  <c r="AB93" i="121"/>
  <c r="S93" i="121"/>
  <c r="P93" i="121"/>
  <c r="L93" i="121"/>
  <c r="J93" i="121"/>
  <c r="N93" i="121" s="1"/>
  <c r="O93" i="121" s="1"/>
  <c r="AB92" i="121"/>
  <c r="L92" i="121"/>
  <c r="H92" i="121"/>
  <c r="N92" i="121" s="1"/>
  <c r="AB91" i="121"/>
  <c r="P91" i="121"/>
  <c r="N91" i="121"/>
  <c r="L91" i="121"/>
  <c r="S90" i="121"/>
  <c r="P90" i="121"/>
  <c r="M90" i="121"/>
  <c r="J90" i="121"/>
  <c r="L90" i="121" s="1"/>
  <c r="M89" i="121"/>
  <c r="H89" i="121"/>
  <c r="N89" i="121" s="1"/>
  <c r="N88" i="121"/>
  <c r="M88" i="121"/>
  <c r="P87" i="121"/>
  <c r="L87" i="121"/>
  <c r="J87" i="121"/>
  <c r="N86" i="121"/>
  <c r="H86" i="121"/>
  <c r="N85" i="121"/>
  <c r="AB84" i="121"/>
  <c r="L84" i="121"/>
  <c r="H84" i="121"/>
  <c r="N84" i="121" s="1"/>
  <c r="AB83" i="121"/>
  <c r="S83" i="121"/>
  <c r="O83" i="121"/>
  <c r="M83" i="121"/>
  <c r="L83" i="121"/>
  <c r="AB82" i="121"/>
  <c r="O82" i="121"/>
  <c r="L82" i="121"/>
  <c r="AB81" i="121"/>
  <c r="S81" i="121"/>
  <c r="N81" i="121"/>
  <c r="M81" i="121"/>
  <c r="L81" i="121"/>
  <c r="AB80" i="121"/>
  <c r="P80" i="121"/>
  <c r="J80" i="121"/>
  <c r="AB79" i="121"/>
  <c r="S79" i="121"/>
  <c r="P79" i="121"/>
  <c r="N79" i="121"/>
  <c r="L79" i="121"/>
  <c r="M79" i="121" s="1"/>
  <c r="AB78" i="121"/>
  <c r="P78" i="121"/>
  <c r="K78" i="121"/>
  <c r="L78" i="121" s="1"/>
  <c r="S78" i="121" s="1"/>
  <c r="P77" i="121"/>
  <c r="K77" i="121"/>
  <c r="AB76" i="121"/>
  <c r="S76" i="121"/>
  <c r="L76" i="121"/>
  <c r="J76" i="121"/>
  <c r="N76" i="121" s="1"/>
  <c r="S75" i="121"/>
  <c r="U75" i="121" s="1"/>
  <c r="AB75" i="121" s="1"/>
  <c r="P75" i="121"/>
  <c r="N75" i="121"/>
  <c r="L75" i="121"/>
  <c r="M75" i="121" s="1"/>
  <c r="K75" i="121"/>
  <c r="AB74" i="121"/>
  <c r="U74" i="121"/>
  <c r="P74" i="121"/>
  <c r="N74" i="121"/>
  <c r="L74" i="121"/>
  <c r="M74" i="121" s="1"/>
  <c r="M73" i="121"/>
  <c r="L73" i="121"/>
  <c r="S73" i="121" s="1"/>
  <c r="AB72" i="121"/>
  <c r="P72" i="121"/>
  <c r="Q72" i="121" s="1"/>
  <c r="L72" i="121"/>
  <c r="H72" i="121"/>
  <c r="N72" i="121" s="1"/>
  <c r="P71" i="121"/>
  <c r="Q71" i="121" s="1"/>
  <c r="J71" i="121"/>
  <c r="H70" i="121"/>
  <c r="N70" i="121" s="1"/>
  <c r="AB69" i="121"/>
  <c r="S69" i="121"/>
  <c r="N69" i="121"/>
  <c r="M69" i="121"/>
  <c r="L69" i="121"/>
  <c r="I69" i="121"/>
  <c r="AB68" i="121"/>
  <c r="S68" i="121"/>
  <c r="N68" i="121"/>
  <c r="M68" i="121"/>
  <c r="L68" i="121"/>
  <c r="I68" i="121"/>
  <c r="AB67" i="121"/>
  <c r="Q67" i="121"/>
  <c r="J67" i="121"/>
  <c r="AB66" i="121"/>
  <c r="L66" i="121"/>
  <c r="M66" i="121" s="1"/>
  <c r="AB65" i="121"/>
  <c r="S65" i="121"/>
  <c r="L65" i="121"/>
  <c r="M65" i="121" s="1"/>
  <c r="AB64" i="121"/>
  <c r="L64" i="121"/>
  <c r="M64" i="121" s="1"/>
  <c r="N63" i="121"/>
  <c r="AB62" i="121"/>
  <c r="N62" i="121"/>
  <c r="L62" i="121"/>
  <c r="AB61" i="121"/>
  <c r="S61" i="121"/>
  <c r="N61" i="121"/>
  <c r="M61" i="121"/>
  <c r="L61" i="121"/>
  <c r="AB60" i="121"/>
  <c r="N60" i="121"/>
  <c r="L60" i="121"/>
  <c r="AB59" i="121"/>
  <c r="P59" i="121"/>
  <c r="Q59" i="121" s="1"/>
  <c r="L59" i="121"/>
  <c r="M59" i="121" s="1"/>
  <c r="AB58" i="121"/>
  <c r="P58" i="121"/>
  <c r="Q58" i="121" s="1"/>
  <c r="L58" i="121"/>
  <c r="M58" i="121" s="1"/>
  <c r="AB57" i="121"/>
  <c r="P57" i="121"/>
  <c r="Q57" i="121" s="1"/>
  <c r="L57" i="121"/>
  <c r="M57" i="121" s="1"/>
  <c r="AB56" i="121"/>
  <c r="S56" i="121"/>
  <c r="Q56" i="121"/>
  <c r="N56" i="121"/>
  <c r="L56" i="121"/>
  <c r="M56" i="121" s="1"/>
  <c r="AB55" i="121"/>
  <c r="Q55" i="121"/>
  <c r="N55" i="121"/>
  <c r="L55" i="121"/>
  <c r="M55" i="121" s="1"/>
  <c r="J55" i="121"/>
  <c r="P54" i="121"/>
  <c r="Q54" i="121" s="1"/>
  <c r="J54" i="121"/>
  <c r="K53" i="121"/>
  <c r="J53" i="121"/>
  <c r="AB52" i="121"/>
  <c r="Q52" i="121"/>
  <c r="P52" i="121"/>
  <c r="N52" i="121"/>
  <c r="L52" i="121"/>
  <c r="J52" i="121"/>
  <c r="AB51" i="121"/>
  <c r="Q51" i="121"/>
  <c r="P51" i="121"/>
  <c r="N51" i="121"/>
  <c r="L51" i="121"/>
  <c r="J51" i="121"/>
  <c r="AB50" i="121"/>
  <c r="Q50" i="121"/>
  <c r="N50" i="121"/>
  <c r="L50" i="121"/>
  <c r="M50" i="121" s="1"/>
  <c r="AB49" i="121"/>
  <c r="P49" i="121"/>
  <c r="Q49" i="121" s="1"/>
  <c r="J49" i="121"/>
  <c r="AB48" i="121"/>
  <c r="Q48" i="121"/>
  <c r="P48" i="121"/>
  <c r="N48" i="121"/>
  <c r="L48" i="121"/>
  <c r="M48" i="121" s="1"/>
  <c r="J48" i="121"/>
  <c r="AB47" i="121"/>
  <c r="Q47" i="121"/>
  <c r="P47" i="121"/>
  <c r="N47" i="121"/>
  <c r="L47" i="121"/>
  <c r="AB46" i="121"/>
  <c r="P46" i="121"/>
  <c r="Q46" i="121" s="1"/>
  <c r="J46" i="121"/>
  <c r="AB45" i="121"/>
  <c r="S45" i="121"/>
  <c r="P45" i="121"/>
  <c r="Q45" i="121" s="1"/>
  <c r="N45" i="121"/>
  <c r="M45" i="121"/>
  <c r="L45" i="121"/>
  <c r="AB44" i="121"/>
  <c r="Q44" i="121"/>
  <c r="P44" i="121"/>
  <c r="N44" i="121"/>
  <c r="L44" i="121"/>
  <c r="N43" i="121"/>
  <c r="L43" i="121"/>
  <c r="AB42" i="121"/>
  <c r="P42" i="121"/>
  <c r="Q42" i="121" s="1"/>
  <c r="J42" i="121"/>
  <c r="AB41" i="121"/>
  <c r="P41" i="121"/>
  <c r="Q41" i="121" s="1"/>
  <c r="J41" i="121"/>
  <c r="AB40" i="121"/>
  <c r="P40" i="121"/>
  <c r="Q40" i="121" s="1"/>
  <c r="L40" i="121"/>
  <c r="M40" i="121" s="1"/>
  <c r="J40" i="121"/>
  <c r="AB39" i="121"/>
  <c r="N39" i="121"/>
  <c r="L39" i="121"/>
  <c r="N38" i="121"/>
  <c r="L38" i="121"/>
  <c r="AB37" i="121"/>
  <c r="S37" i="121"/>
  <c r="H37" i="121"/>
  <c r="N37" i="121" s="1"/>
  <c r="AB36" i="121"/>
  <c r="S36" i="121"/>
  <c r="H36" i="121"/>
  <c r="N36" i="121" s="1"/>
  <c r="AB35" i="121"/>
  <c r="S35" i="121"/>
  <c r="P35" i="121"/>
  <c r="N35" i="121"/>
  <c r="L35" i="121"/>
  <c r="M35" i="121" s="1"/>
  <c r="J35" i="121"/>
  <c r="AB34" i="121"/>
  <c r="P34" i="121"/>
  <c r="J34" i="121"/>
  <c r="AB33" i="121"/>
  <c r="S33" i="121"/>
  <c r="N33" i="121"/>
  <c r="M33" i="121"/>
  <c r="L33" i="121"/>
  <c r="AB32" i="121"/>
  <c r="Q32" i="121"/>
  <c r="P32" i="121"/>
  <c r="N32" i="121"/>
  <c r="L32" i="121"/>
  <c r="J32" i="121"/>
  <c r="AB31" i="121"/>
  <c r="Q31" i="121"/>
  <c r="P31" i="121"/>
  <c r="N31" i="121"/>
  <c r="L31" i="121"/>
  <c r="J31" i="121"/>
  <c r="AB30" i="121"/>
  <c r="Q30" i="121"/>
  <c r="P30" i="121"/>
  <c r="N30" i="121"/>
  <c r="L30" i="121"/>
  <c r="J30" i="121"/>
  <c r="AB29" i="121"/>
  <c r="Q29" i="121"/>
  <c r="P29" i="121"/>
  <c r="N29" i="121"/>
  <c r="L29" i="121"/>
  <c r="J29" i="121"/>
  <c r="AB28" i="121"/>
  <c r="Q28" i="121"/>
  <c r="J28" i="121"/>
  <c r="AB27" i="121"/>
  <c r="N27" i="121"/>
  <c r="L27" i="121"/>
  <c r="S27" i="121" s="1"/>
  <c r="AB26" i="121"/>
  <c r="N26" i="121"/>
  <c r="L26" i="121"/>
  <c r="M26" i="121" s="1"/>
  <c r="H26" i="121"/>
  <c r="P25" i="121"/>
  <c r="Q25" i="121" s="1"/>
  <c r="J25" i="121"/>
  <c r="AB24" i="121"/>
  <c r="P24" i="121"/>
  <c r="Q24" i="121" s="1"/>
  <c r="L24" i="121"/>
  <c r="M24" i="121" s="1"/>
  <c r="K24" i="121"/>
  <c r="AB23" i="121"/>
  <c r="Q23" i="121"/>
  <c r="P23" i="121"/>
  <c r="N23" i="121"/>
  <c r="L23" i="121"/>
  <c r="J23" i="121"/>
  <c r="S22" i="121"/>
  <c r="U22" i="121" s="1"/>
  <c r="AB22" i="121" s="1"/>
  <c r="P22" i="121"/>
  <c r="Q22" i="121" s="1"/>
  <c r="N22" i="121"/>
  <c r="O22" i="121" s="1"/>
  <c r="L22" i="121"/>
  <c r="M22" i="121" s="1"/>
  <c r="J22" i="121"/>
  <c r="AB21" i="121"/>
  <c r="U21" i="121"/>
  <c r="N21" i="121"/>
  <c r="L21" i="121"/>
  <c r="M21" i="121" s="1"/>
  <c r="K21" i="121"/>
  <c r="AB20" i="121"/>
  <c r="U20" i="121"/>
  <c r="N20" i="121"/>
  <c r="L20" i="121"/>
  <c r="M20" i="121" s="1"/>
  <c r="U19" i="121"/>
  <c r="AB19" i="121" s="1"/>
  <c r="K19" i="121"/>
  <c r="AB18" i="121"/>
  <c r="Q18" i="121"/>
  <c r="N18" i="121"/>
  <c r="K18" i="121"/>
  <c r="J18" i="121"/>
  <c r="L18" i="121" s="1"/>
  <c r="AB17" i="121"/>
  <c r="P17" i="121"/>
  <c r="Q17" i="121" s="1"/>
  <c r="K17" i="121"/>
  <c r="AB16" i="121"/>
  <c r="P16" i="121"/>
  <c r="J16" i="121"/>
  <c r="AB15" i="121"/>
  <c r="P15" i="121"/>
  <c r="Q15" i="121" s="1"/>
  <c r="K15" i="121"/>
  <c r="AB14" i="121"/>
  <c r="Q14" i="121"/>
  <c r="P14" i="121"/>
  <c r="K14" i="121"/>
  <c r="J14" i="121"/>
  <c r="N14" i="121" s="1"/>
  <c r="AB13" i="121"/>
  <c r="P13" i="121"/>
  <c r="Q13" i="121" s="1"/>
  <c r="K13" i="121"/>
  <c r="AB12" i="121"/>
  <c r="Q12" i="121"/>
  <c r="P12" i="121"/>
  <c r="K12" i="121"/>
  <c r="J12" i="121"/>
  <c r="N12" i="121" s="1"/>
  <c r="P11" i="121"/>
  <c r="K11" i="121"/>
  <c r="J11" i="121"/>
  <c r="N11" i="121" s="1"/>
  <c r="AB10" i="121"/>
  <c r="P10" i="121"/>
  <c r="Q10" i="121" s="1"/>
  <c r="K10" i="121"/>
  <c r="J10" i="121"/>
  <c r="P9" i="121"/>
  <c r="Q9" i="121" s="1"/>
  <c r="J9" i="121"/>
  <c r="Q8" i="121"/>
  <c r="P8" i="121"/>
  <c r="K8" i="121"/>
  <c r="J8" i="121"/>
  <c r="AB7" i="121"/>
  <c r="Q7" i="121"/>
  <c r="J7" i="121"/>
  <c r="Z6" i="121"/>
  <c r="AB6" i="121" s="1"/>
  <c r="Q6" i="121"/>
  <c r="P6" i="121"/>
  <c r="N6" i="121"/>
  <c r="L6" i="121"/>
  <c r="S6" i="121" s="1"/>
  <c r="J6" i="121"/>
  <c r="N5" i="121"/>
  <c r="H5" i="121"/>
  <c r="P4" i="121"/>
  <c r="J4" i="121"/>
  <c r="M18" i="121" l="1"/>
  <c r="S18" i="121"/>
  <c r="K162" i="121"/>
  <c r="L8" i="121"/>
  <c r="N9" i="121"/>
  <c r="L9" i="121"/>
  <c r="L11" i="121"/>
  <c r="L12" i="121"/>
  <c r="L14" i="121"/>
  <c r="N16" i="121"/>
  <c r="L16" i="121"/>
  <c r="L17" i="121"/>
  <c r="J17" i="121"/>
  <c r="N17" i="121" s="1"/>
  <c r="N19" i="121"/>
  <c r="L19" i="121"/>
  <c r="M19" i="121" s="1"/>
  <c r="S29" i="121"/>
  <c r="M29" i="121"/>
  <c r="S30" i="121"/>
  <c r="M30" i="121"/>
  <c r="S31" i="121"/>
  <c r="M31" i="121"/>
  <c r="S32" i="121"/>
  <c r="M32" i="121"/>
  <c r="N34" i="121"/>
  <c r="L34" i="121"/>
  <c r="S38" i="121"/>
  <c r="U38" i="121" s="1"/>
  <c r="AB38" i="121" s="1"/>
  <c r="M38" i="121"/>
  <c r="N42" i="121"/>
  <c r="L42" i="121"/>
  <c r="N46" i="121"/>
  <c r="L46" i="121"/>
  <c r="N49" i="121"/>
  <c r="L49" i="121"/>
  <c r="S51" i="121"/>
  <c r="M51" i="121"/>
  <c r="S52" i="121"/>
  <c r="M52" i="121"/>
  <c r="N53" i="121"/>
  <c r="L53" i="121"/>
  <c r="M53" i="121" s="1"/>
  <c r="P53" i="121"/>
  <c r="Q53" i="121" s="1"/>
  <c r="S57" i="121"/>
  <c r="S58" i="121"/>
  <c r="S59" i="121"/>
  <c r="S60" i="121"/>
  <c r="M60" i="121"/>
  <c r="S62" i="121"/>
  <c r="M62" i="121"/>
  <c r="N71" i="121"/>
  <c r="L71" i="121"/>
  <c r="N77" i="121"/>
  <c r="L77" i="121"/>
  <c r="N80" i="121"/>
  <c r="L80" i="121"/>
  <c r="N95" i="121"/>
  <c r="L95" i="121"/>
  <c r="N97" i="121"/>
  <c r="L97" i="121"/>
  <c r="L99" i="121"/>
  <c r="S109" i="121"/>
  <c r="M109" i="121"/>
  <c r="S118" i="121"/>
  <c r="M118" i="121"/>
  <c r="M133" i="121"/>
  <c r="S133" i="121"/>
  <c r="Z162" i="121"/>
  <c r="G5" i="14" s="1"/>
  <c r="M163" i="121"/>
  <c r="L4" i="121"/>
  <c r="N4" i="121"/>
  <c r="Q4" i="121"/>
  <c r="H162" i="121"/>
  <c r="M6" i="121"/>
  <c r="N7" i="121"/>
  <c r="L7" i="121"/>
  <c r="N10" i="121"/>
  <c r="L10" i="121"/>
  <c r="L13" i="121"/>
  <c r="J13" i="121"/>
  <c r="J162" i="121" s="1"/>
  <c r="J15" i="121"/>
  <c r="L15" i="121" s="1"/>
  <c r="S23" i="121"/>
  <c r="M23" i="121"/>
  <c r="S24" i="121"/>
  <c r="N25" i="121"/>
  <c r="L25" i="121"/>
  <c r="N28" i="121"/>
  <c r="L28" i="121"/>
  <c r="S39" i="121"/>
  <c r="M39" i="121"/>
  <c r="S40" i="121"/>
  <c r="N41" i="121"/>
  <c r="L41" i="121"/>
  <c r="S44" i="121"/>
  <c r="M44" i="121"/>
  <c r="S47" i="121"/>
  <c r="M47" i="121"/>
  <c r="N54" i="121"/>
  <c r="L54" i="121"/>
  <c r="S55" i="121"/>
  <c r="S64" i="121"/>
  <c r="S66" i="121"/>
  <c r="N67" i="121"/>
  <c r="O67" i="121" s="1"/>
  <c r="O162" i="121" s="1"/>
  <c r="L67" i="121"/>
  <c r="S74" i="121"/>
  <c r="N78" i="121"/>
  <c r="S82" i="121"/>
  <c r="M82" i="121"/>
  <c r="S87" i="121"/>
  <c r="M87" i="121"/>
  <c r="N94" i="121"/>
  <c r="L94" i="121"/>
  <c r="N96" i="121"/>
  <c r="L96" i="121"/>
  <c r="N98" i="121"/>
  <c r="L98" i="121"/>
  <c r="S105" i="121"/>
  <c r="M105" i="121"/>
  <c r="S106" i="121"/>
  <c r="M106" i="121"/>
  <c r="M113" i="121"/>
  <c r="S113" i="121"/>
  <c r="S144" i="121"/>
  <c r="N148" i="121"/>
  <c r="L148" i="121"/>
  <c r="P112" i="121"/>
  <c r="Q112" i="121" s="1"/>
  <c r="J119" i="121"/>
  <c r="L119" i="121" s="1"/>
  <c r="M119" i="121" s="1"/>
  <c r="N120" i="121"/>
  <c r="L120" i="121"/>
  <c r="N122" i="121"/>
  <c r="L122" i="121"/>
  <c r="N130" i="121"/>
  <c r="O130" i="121" s="1"/>
  <c r="L130" i="121"/>
  <c r="N141" i="121"/>
  <c r="O141" i="121" s="1"/>
  <c r="L141" i="121"/>
  <c r="M141" i="121" s="1"/>
  <c r="N149" i="121"/>
  <c r="L149" i="121"/>
  <c r="N164" i="121"/>
  <c r="N167" i="121" s="1"/>
  <c r="L164" i="121"/>
  <c r="M164" i="121" s="1"/>
  <c r="K167" i="121"/>
  <c r="S15" i="121" l="1"/>
  <c r="M15" i="121"/>
  <c r="S149" i="121"/>
  <c r="U149" i="121" s="1"/>
  <c r="AB149" i="121" s="1"/>
  <c r="M149" i="121"/>
  <c r="S130" i="121"/>
  <c r="M130" i="121"/>
  <c r="S122" i="121"/>
  <c r="M122" i="121"/>
  <c r="S120" i="121"/>
  <c r="M120" i="121"/>
  <c r="N119" i="121"/>
  <c r="S148" i="121"/>
  <c r="M148" i="121"/>
  <c r="S54" i="121"/>
  <c r="M54" i="121"/>
  <c r="S41" i="121"/>
  <c r="M41" i="121"/>
  <c r="N15" i="121"/>
  <c r="S13" i="121"/>
  <c r="M13" i="121"/>
  <c r="S10" i="121"/>
  <c r="M10" i="121"/>
  <c r="S7" i="121"/>
  <c r="M7" i="121"/>
  <c r="L162" i="121"/>
  <c r="S4" i="121"/>
  <c r="M4" i="121"/>
  <c r="L167" i="121"/>
  <c r="M99" i="121"/>
  <c r="S99" i="121"/>
  <c r="S17" i="121"/>
  <c r="M17" i="121"/>
  <c r="S16" i="121"/>
  <c r="M16" i="121"/>
  <c r="S14" i="121"/>
  <c r="M14" i="121"/>
  <c r="M11" i="121"/>
  <c r="S11" i="121"/>
  <c r="U11" i="121" s="1"/>
  <c r="M98" i="121"/>
  <c r="S98" i="121"/>
  <c r="M96" i="121"/>
  <c r="S96" i="121"/>
  <c r="M94" i="121"/>
  <c r="S94" i="121"/>
  <c r="S67" i="121"/>
  <c r="M67" i="121"/>
  <c r="S28" i="121"/>
  <c r="M28" i="121"/>
  <c r="S25" i="121"/>
  <c r="M25" i="121"/>
  <c r="N13" i="121"/>
  <c r="N162" i="121" s="1"/>
  <c r="O170" i="121" s="1"/>
  <c r="M97" i="121"/>
  <c r="S97" i="121"/>
  <c r="M95" i="121"/>
  <c r="S95" i="121"/>
  <c r="S80" i="121"/>
  <c r="M80" i="121"/>
  <c r="S77" i="121"/>
  <c r="U77" i="121" s="1"/>
  <c r="AB77" i="121" s="1"/>
  <c r="AB162" i="121" s="1"/>
  <c r="M77" i="121"/>
  <c r="S71" i="121"/>
  <c r="M71" i="121"/>
  <c r="S49" i="121"/>
  <c r="M49" i="121"/>
  <c r="S46" i="121"/>
  <c r="M46" i="121"/>
  <c r="S42" i="121"/>
  <c r="M42" i="121"/>
  <c r="S34" i="121"/>
  <c r="M34" i="121"/>
  <c r="S12" i="121"/>
  <c r="M12" i="121"/>
  <c r="S9" i="121"/>
  <c r="M9" i="121"/>
  <c r="S8" i="121"/>
  <c r="M8" i="121"/>
  <c r="P162" i="121"/>
  <c r="U162" i="121" l="1"/>
  <c r="S162" i="121"/>
  <c r="B20" i="119" l="1"/>
  <c r="B16" i="119"/>
  <c r="B15" i="119"/>
  <c r="B14" i="119"/>
  <c r="B23" i="119" l="1"/>
  <c r="C12" i="14"/>
  <c r="G12" i="14"/>
  <c r="H12" i="14"/>
  <c r="I12" i="14"/>
  <c r="F12" i="14"/>
  <c r="G7" i="14"/>
  <c r="H7" i="14"/>
  <c r="I7" i="14"/>
  <c r="F7" i="14"/>
  <c r="I6" i="14"/>
  <c r="C6" i="14"/>
  <c r="I3" i="11"/>
  <c r="H3" i="11"/>
  <c r="T103" i="93"/>
  <c r="W93" i="93"/>
  <c r="Y80" i="93"/>
  <c r="Y79" i="93"/>
  <c r="U80" i="93"/>
  <c r="U79" i="93"/>
  <c r="W71" i="93"/>
  <c r="W62" i="93"/>
  <c r="R103" i="93"/>
  <c r="S95" i="116"/>
  <c r="T95" i="116"/>
  <c r="U95" i="116"/>
  <c r="V95" i="116"/>
  <c r="W95" i="116"/>
  <c r="X95" i="116"/>
  <c r="R95" i="116"/>
  <c r="M95" i="116"/>
  <c r="K95" i="116"/>
  <c r="T52" i="118"/>
  <c r="U52" i="118"/>
  <c r="V52" i="118"/>
  <c r="W52" i="118"/>
  <c r="X52" i="118"/>
  <c r="S52" i="118"/>
  <c r="M52" i="118"/>
  <c r="K52" i="118"/>
  <c r="O198" i="117"/>
  <c r="M198" i="117"/>
  <c r="T198" i="117"/>
  <c r="F6" i="14" s="1"/>
  <c r="U198" i="117"/>
  <c r="G6" i="14" s="1"/>
  <c r="H6" i="14"/>
  <c r="W198" i="117"/>
  <c r="S198" i="117"/>
  <c r="T197" i="117"/>
  <c r="V160" i="117"/>
  <c r="V146" i="117"/>
  <c r="V137" i="117"/>
  <c r="V119" i="117"/>
  <c r="V82" i="117"/>
  <c r="V80" i="117"/>
  <c r="V78" i="117"/>
  <c r="V51" i="117"/>
  <c r="V8" i="117"/>
  <c r="X51" i="118"/>
  <c r="X3" i="118"/>
  <c r="T46" i="93"/>
  <c r="T47" i="93"/>
  <c r="T48" i="93"/>
  <c r="T49" i="93"/>
  <c r="T51" i="93"/>
  <c r="T52" i="93"/>
  <c r="T55" i="93"/>
  <c r="T56" i="93"/>
  <c r="T57" i="93"/>
  <c r="T58" i="93"/>
  <c r="T59" i="93"/>
  <c r="T60" i="93"/>
  <c r="T61" i="93"/>
  <c r="T62" i="93"/>
  <c r="T63" i="93"/>
  <c r="T64" i="93"/>
  <c r="T65" i="93"/>
  <c r="T66" i="93"/>
  <c r="T67" i="93"/>
  <c r="T68" i="93"/>
  <c r="T69" i="93"/>
  <c r="T70" i="93"/>
  <c r="T71" i="93"/>
  <c r="T72" i="93"/>
  <c r="T73" i="93"/>
  <c r="T74" i="93"/>
  <c r="T75" i="93"/>
  <c r="T76" i="93"/>
  <c r="T77" i="93"/>
  <c r="T78" i="93"/>
  <c r="T79" i="93"/>
  <c r="T80" i="93"/>
  <c r="T81" i="93"/>
  <c r="T82" i="93"/>
  <c r="T83" i="93"/>
  <c r="T84" i="93"/>
  <c r="T85" i="93"/>
  <c r="T86" i="93"/>
  <c r="T87" i="93"/>
  <c r="T88" i="93"/>
  <c r="T89" i="93"/>
  <c r="T90" i="93"/>
  <c r="T91" i="93"/>
  <c r="T92" i="93"/>
  <c r="T93" i="93"/>
  <c r="T94" i="93"/>
  <c r="T95" i="93"/>
  <c r="T96" i="93"/>
  <c r="T97" i="93"/>
  <c r="T98" i="93"/>
  <c r="T99" i="93"/>
  <c r="T100" i="93"/>
  <c r="T101" i="93"/>
  <c r="T102" i="93"/>
  <c r="V189" i="117"/>
  <c r="S189" i="117"/>
  <c r="X197" i="117" l="1"/>
  <c r="X196" i="117"/>
  <c r="X189" i="117"/>
  <c r="X188" i="117"/>
  <c r="X187" i="117"/>
  <c r="X186" i="117"/>
  <c r="X185" i="117"/>
  <c r="X184" i="117"/>
  <c r="X183" i="117"/>
  <c r="X182" i="117"/>
  <c r="X181" i="117"/>
  <c r="X180" i="117"/>
  <c r="X179" i="117"/>
  <c r="X178" i="117"/>
  <c r="X177" i="117"/>
  <c r="X176" i="117"/>
  <c r="X175" i="117"/>
  <c r="X174" i="117"/>
  <c r="X173" i="117"/>
  <c r="X172" i="117"/>
  <c r="X171" i="117"/>
  <c r="X170" i="117"/>
  <c r="X169" i="117"/>
  <c r="X168" i="117"/>
  <c r="X167" i="117"/>
  <c r="X166" i="117"/>
  <c r="X165" i="117"/>
  <c r="X164" i="117"/>
  <c r="X163" i="117"/>
  <c r="X162" i="117"/>
  <c r="X161" i="117"/>
  <c r="X160" i="117"/>
  <c r="X159" i="117"/>
  <c r="X158" i="117"/>
  <c r="X157" i="117"/>
  <c r="X156" i="117"/>
  <c r="X155" i="117"/>
  <c r="X154" i="117"/>
  <c r="X153" i="117"/>
  <c r="X152" i="117"/>
  <c r="X151" i="117"/>
  <c r="X150" i="117"/>
  <c r="X149" i="117"/>
  <c r="X148" i="117"/>
  <c r="X147" i="117"/>
  <c r="X146" i="117"/>
  <c r="X145" i="117"/>
  <c r="X144" i="117"/>
  <c r="X143" i="117"/>
  <c r="X142" i="117"/>
  <c r="X141" i="117"/>
  <c r="X140" i="117"/>
  <c r="X139" i="117"/>
  <c r="X138" i="117"/>
  <c r="X137" i="117"/>
  <c r="X136" i="117"/>
  <c r="X135" i="117"/>
  <c r="X134" i="117"/>
  <c r="X133" i="117"/>
  <c r="X132" i="117"/>
  <c r="X131" i="117"/>
  <c r="X130" i="117"/>
  <c r="X129" i="117"/>
  <c r="X128" i="117"/>
  <c r="X127" i="117"/>
  <c r="X126" i="117"/>
  <c r="X125" i="117"/>
  <c r="X124" i="117"/>
  <c r="X123" i="117"/>
  <c r="X122" i="117"/>
  <c r="X121" i="117"/>
  <c r="X120" i="117"/>
  <c r="X119" i="117"/>
  <c r="X118" i="117"/>
  <c r="X117" i="117"/>
  <c r="X116" i="117"/>
  <c r="X115" i="117"/>
  <c r="X114" i="117"/>
  <c r="X113" i="117"/>
  <c r="X112" i="117"/>
  <c r="X111" i="117"/>
  <c r="X110" i="117"/>
  <c r="X109" i="117"/>
  <c r="X108" i="117"/>
  <c r="X107" i="117"/>
  <c r="X106" i="117"/>
  <c r="X105" i="117"/>
  <c r="X104" i="117"/>
  <c r="X103" i="117"/>
  <c r="X102" i="117"/>
  <c r="X101" i="117"/>
  <c r="X100" i="117"/>
  <c r="X99" i="117"/>
  <c r="X98" i="117"/>
  <c r="X97" i="117"/>
  <c r="X96" i="117"/>
  <c r="X95" i="117"/>
  <c r="X94" i="117"/>
  <c r="X93" i="117"/>
  <c r="X92" i="117"/>
  <c r="X91" i="117"/>
  <c r="X90" i="117"/>
  <c r="X89" i="117"/>
  <c r="X88" i="117"/>
  <c r="X87" i="117"/>
  <c r="X86" i="117"/>
  <c r="X85" i="117"/>
  <c r="X84" i="117"/>
  <c r="X83" i="117"/>
  <c r="X82" i="117"/>
  <c r="X81" i="117"/>
  <c r="X80" i="117"/>
  <c r="X79" i="117"/>
  <c r="X78" i="117"/>
  <c r="X77" i="117"/>
  <c r="X76" i="117"/>
  <c r="X75" i="117"/>
  <c r="X74" i="117"/>
  <c r="X73" i="117"/>
  <c r="X72" i="117"/>
  <c r="X71" i="117"/>
  <c r="X70" i="117"/>
  <c r="X69" i="117"/>
  <c r="X68" i="117"/>
  <c r="X67" i="117"/>
  <c r="X66" i="117"/>
  <c r="X65" i="117"/>
  <c r="X64" i="117"/>
  <c r="X63" i="117"/>
  <c r="X62" i="117"/>
  <c r="X61" i="117"/>
  <c r="X60" i="117"/>
  <c r="X59" i="117"/>
  <c r="X58" i="117"/>
  <c r="X57" i="117"/>
  <c r="X56" i="117"/>
  <c r="X55" i="117"/>
  <c r="X54" i="117"/>
  <c r="X53" i="117"/>
  <c r="X52" i="117"/>
  <c r="X51" i="117"/>
  <c r="X50" i="117"/>
  <c r="X49" i="117"/>
  <c r="X48" i="117"/>
  <c r="X47" i="117"/>
  <c r="X46" i="117"/>
  <c r="X45" i="117"/>
  <c r="X44" i="117"/>
  <c r="X43" i="117"/>
  <c r="X42" i="117"/>
  <c r="X41" i="117"/>
  <c r="X40" i="117"/>
  <c r="X39" i="117"/>
  <c r="X38" i="117"/>
  <c r="X37" i="117"/>
  <c r="X36" i="117"/>
  <c r="X35" i="117"/>
  <c r="X34" i="117"/>
  <c r="X33" i="117"/>
  <c r="X32" i="117"/>
  <c r="X31" i="117"/>
  <c r="X30" i="117"/>
  <c r="X29" i="117"/>
  <c r="X28" i="117"/>
  <c r="X27" i="117"/>
  <c r="X26" i="117"/>
  <c r="X25" i="117"/>
  <c r="X24" i="117"/>
  <c r="X23" i="117"/>
  <c r="X22" i="117"/>
  <c r="X21" i="117"/>
  <c r="X20" i="117"/>
  <c r="X19" i="117"/>
  <c r="X18" i="117"/>
  <c r="X17" i="117"/>
  <c r="X16" i="117"/>
  <c r="X15" i="117"/>
  <c r="X14" i="117"/>
  <c r="X13" i="117"/>
  <c r="X12" i="117"/>
  <c r="X11" i="117"/>
  <c r="X10" i="117"/>
  <c r="X9" i="117"/>
  <c r="X8" i="117"/>
  <c r="X7" i="117"/>
  <c r="X6" i="117"/>
  <c r="X5" i="117"/>
  <c r="X4" i="117"/>
  <c r="X3" i="117"/>
  <c r="X198" i="117" l="1"/>
  <c r="G9" i="14"/>
  <c r="H9" i="14" l="1"/>
  <c r="H14" i="14" s="1"/>
  <c r="I8" i="11" l="1"/>
  <c r="H8" i="11"/>
  <c r="K103" i="93" l="1"/>
  <c r="J12" i="14" l="1"/>
  <c r="I9" i="14"/>
  <c r="T4" i="93" l="1"/>
  <c r="T5" i="93"/>
  <c r="T6" i="93"/>
  <c r="T7" i="93"/>
  <c r="T8" i="93"/>
  <c r="T9" i="93"/>
  <c r="T10" i="93"/>
  <c r="T11" i="93"/>
  <c r="T12" i="93"/>
  <c r="T13" i="93"/>
  <c r="T14" i="93"/>
  <c r="T15" i="93"/>
  <c r="T16" i="93"/>
  <c r="T17" i="93"/>
  <c r="T18" i="93"/>
  <c r="T20" i="93"/>
  <c r="T21" i="93"/>
  <c r="T22" i="93"/>
  <c r="T23" i="93"/>
  <c r="T24" i="93"/>
  <c r="T25" i="93"/>
  <c r="T26" i="93"/>
  <c r="T27" i="93"/>
  <c r="T28" i="93"/>
  <c r="T29" i="93"/>
  <c r="T30" i="93"/>
  <c r="T31" i="93"/>
  <c r="T32" i="93"/>
  <c r="T33" i="93"/>
  <c r="T34" i="93"/>
  <c r="T35" i="93"/>
  <c r="T36" i="93"/>
  <c r="T37" i="93"/>
  <c r="T38" i="93"/>
  <c r="T39" i="93"/>
  <c r="T40" i="93"/>
  <c r="T41" i="93"/>
  <c r="T42" i="93"/>
  <c r="T43" i="93"/>
  <c r="T44" i="93"/>
  <c r="T45" i="93"/>
  <c r="Y85" i="93"/>
  <c r="W103" i="93" l="1"/>
  <c r="H4" i="14" s="1"/>
  <c r="F9" i="14" l="1"/>
  <c r="E10" i="14" l="1"/>
  <c r="Y81" i="93" l="1"/>
  <c r="Y82" i="93"/>
  <c r="X103" i="93"/>
  <c r="I4" i="14" s="1"/>
  <c r="Y61" i="93"/>
  <c r="Y56" i="93"/>
  <c r="Y55" i="93"/>
  <c r="Y49" i="93"/>
  <c r="Y48" i="93"/>
  <c r="Y45" i="93"/>
  <c r="Y44" i="93"/>
  <c r="Y43" i="93"/>
  <c r="Y42" i="93"/>
  <c r="Y41" i="93"/>
  <c r="Y29" i="93"/>
  <c r="Y28" i="93"/>
  <c r="Y21" i="93"/>
  <c r="Y89" i="93"/>
  <c r="Y87" i="93"/>
  <c r="Y78" i="93"/>
  <c r="Y37" i="93"/>
  <c r="Y39" i="93" l="1"/>
  <c r="Y102" i="93"/>
  <c r="Y99" i="93"/>
  <c r="Y92" i="93"/>
  <c r="Y91" i="93"/>
  <c r="Y90" i="93"/>
  <c r="Y88" i="93"/>
  <c r="Y86" i="93"/>
  <c r="Y84" i="93"/>
  <c r="Y83" i="93"/>
  <c r="Y60" i="93"/>
  <c r="Y59" i="93"/>
  <c r="Y58" i="93"/>
  <c r="Y57" i="93"/>
  <c r="M54" i="93"/>
  <c r="T54" i="93" s="1"/>
  <c r="M53" i="93"/>
  <c r="T53" i="93" s="1"/>
  <c r="Y52" i="93"/>
  <c r="Y51" i="93"/>
  <c r="M50" i="93"/>
  <c r="T50" i="93" s="1"/>
  <c r="Y47" i="93"/>
  <c r="Y46" i="93"/>
  <c r="Y40" i="93"/>
  <c r="Y38" i="93"/>
  <c r="Y36" i="93"/>
  <c r="Y35" i="93"/>
  <c r="Y34" i="93"/>
  <c r="Y33" i="93"/>
  <c r="Y32" i="93"/>
  <c r="Y31" i="93"/>
  <c r="Y30" i="93"/>
  <c r="Y27" i="93"/>
  <c r="Y26" i="93"/>
  <c r="Y25" i="93"/>
  <c r="Y24" i="93"/>
  <c r="Y23" i="93"/>
  <c r="Y22" i="93"/>
  <c r="Y20" i="93"/>
  <c r="Y8" i="93"/>
  <c r="Y7" i="93"/>
  <c r="Y6" i="93"/>
  <c r="Y5" i="93"/>
  <c r="Y4" i="93"/>
  <c r="T3" i="93"/>
  <c r="M103" i="93" l="1"/>
  <c r="C4" i="14" s="1"/>
  <c r="U3" i="93"/>
  <c r="Y3" i="93" s="1"/>
  <c r="Y53" i="93"/>
  <c r="Y54" i="93"/>
  <c r="U9" i="93"/>
  <c r="Y9" i="93" l="1"/>
  <c r="U103" i="93"/>
  <c r="F4" i="14" s="1"/>
  <c r="V50" i="93"/>
  <c r="V103" i="93" l="1"/>
  <c r="G4" i="14" s="1"/>
  <c r="Y50" i="93"/>
  <c r="Y103" i="93" s="1"/>
  <c r="N17" i="63" l="1"/>
  <c r="K12" i="14" l="1"/>
  <c r="F3" i="11"/>
  <c r="F8" i="11" s="1"/>
  <c r="D7" i="14" l="1"/>
  <c r="J7" i="14"/>
  <c r="K7" i="14" s="1"/>
  <c r="D5" i="14" l="1"/>
  <c r="J5" i="14" l="1"/>
  <c r="K5" i="14" l="1"/>
  <c r="D6" i="14" l="1"/>
  <c r="J6" i="14" l="1"/>
  <c r="K6" i="14" s="1"/>
  <c r="E8" i="14" l="1"/>
  <c r="J8" i="14"/>
  <c r="K8" i="14" s="1"/>
  <c r="J4" i="14" l="1"/>
  <c r="D4" i="14"/>
  <c r="E9" i="14" l="1"/>
  <c r="J9" i="14"/>
  <c r="K9" i="14" s="1"/>
  <c r="G14" i="14"/>
  <c r="I14" i="14" l="1"/>
  <c r="Q62" i="12"/>
  <c r="P62" i="12"/>
  <c r="O62" i="12"/>
  <c r="N62" i="12"/>
  <c r="M61" i="12"/>
  <c r="M57" i="12"/>
  <c r="M55" i="12"/>
  <c r="M52" i="12"/>
  <c r="M49" i="12"/>
  <c r="M45" i="12"/>
  <c r="M42" i="12"/>
  <c r="M38" i="12"/>
  <c r="M36" i="12"/>
  <c r="M62" i="12" s="1"/>
  <c r="M20" i="12"/>
  <c r="M15" i="12"/>
  <c r="M10" i="12"/>
  <c r="M6" i="12"/>
  <c r="C11" i="14" l="1"/>
  <c r="D12" i="14"/>
  <c r="K4" i="14"/>
  <c r="S62" i="12" l="1"/>
  <c r="J13" i="14" s="1"/>
  <c r="K13" i="14" l="1"/>
  <c r="F11" i="14"/>
  <c r="F14" i="14" s="1"/>
  <c r="C14" i="14"/>
  <c r="J11" i="14" l="1"/>
  <c r="K11" i="14" s="1"/>
  <c r="D11" i="14"/>
  <c r="D14" i="14" s="1"/>
  <c r="E14" i="14" l="1"/>
  <c r="J10" i="14" l="1"/>
  <c r="J14" i="14" l="1"/>
  <c r="K10" i="14"/>
  <c r="K14" i="14" s="1"/>
</calcChain>
</file>

<file path=xl/comments1.xml><?xml version="1.0" encoding="utf-8"?>
<comments xmlns="http://schemas.openxmlformats.org/spreadsheetml/2006/main">
  <authors>
    <author>ZQ</author>
  </authors>
  <commentList>
    <comment ref="U23" authorId="0" shapeId="0">
      <text>
        <r>
          <rPr>
            <sz val="9"/>
            <color indexed="81"/>
            <rFont val="宋体"/>
            <family val="3"/>
            <charset val="134"/>
          </rPr>
          <t>60%验收款</t>
        </r>
      </text>
    </comment>
    <comment ref="U25" authorId="0" shapeId="0">
      <text>
        <r>
          <rPr>
            <sz val="9"/>
            <color indexed="81"/>
            <rFont val="宋体"/>
            <family val="3"/>
            <charset val="134"/>
          </rPr>
          <t xml:space="preserve">60%验收款
</t>
        </r>
      </text>
    </comment>
    <comment ref="U67" authorId="0" shapeId="0">
      <text>
        <r>
          <rPr>
            <sz val="9"/>
            <color indexed="81"/>
            <rFont val="宋体"/>
            <family val="3"/>
            <charset val="134"/>
          </rPr>
          <t xml:space="preserve">已付60%，验收款30%
</t>
        </r>
      </text>
    </comment>
  </commentList>
</comments>
</file>

<file path=xl/sharedStrings.xml><?xml version="1.0" encoding="utf-8"?>
<sst xmlns="http://schemas.openxmlformats.org/spreadsheetml/2006/main" count="5151" uniqueCount="1683">
  <si>
    <t>序号</t>
  </si>
  <si>
    <t>资金项目类型</t>
  </si>
  <si>
    <t>收支别</t>
  </si>
  <si>
    <t>资金项目编号</t>
  </si>
  <si>
    <t>资金项目名称</t>
  </si>
  <si>
    <t>合同号</t>
  </si>
  <si>
    <t>收支对象编号</t>
  </si>
  <si>
    <t>收支对象名称</t>
  </si>
  <si>
    <t>收付款说明</t>
  </si>
  <si>
    <t>币种</t>
  </si>
  <si>
    <t>原币金额</t>
  </si>
  <si>
    <t>汇率</t>
  </si>
  <si>
    <t>本币金额</t>
  </si>
  <si>
    <t>备注</t>
  </si>
  <si>
    <t>来源单号</t>
  </si>
  <si>
    <t>未付原币</t>
  </si>
  <si>
    <t>未付本币</t>
  </si>
  <si>
    <t>现金支付</t>
  </si>
  <si>
    <t>票据支付</t>
  </si>
  <si>
    <t>贷款支付</t>
  </si>
  <si>
    <t>押汇支付</t>
  </si>
  <si>
    <t>未支付款额</t>
  </si>
  <si>
    <t>23:主材采购(信用证)</t>
  </si>
  <si>
    <t>2:支出</t>
  </si>
  <si>
    <t>EUR</t>
  </si>
  <si>
    <t>ww合计</t>
  </si>
  <si>
    <t>27:辅材采购(应付款)</t>
  </si>
  <si>
    <t>100</t>
  </si>
  <si>
    <t>应付-材料进货发票立账（非关联方）</t>
  </si>
  <si>
    <t>RMB</t>
  </si>
  <si>
    <t>3001.018</t>
  </si>
  <si>
    <t>北京磁通</t>
  </si>
  <si>
    <t>3001.040</t>
  </si>
  <si>
    <t>哈量工贸</t>
  </si>
  <si>
    <t>成量</t>
  </si>
  <si>
    <t>3002.040</t>
  </si>
  <si>
    <t>运泽</t>
  </si>
  <si>
    <t>102</t>
  </si>
  <si>
    <t>委外发票立帐</t>
  </si>
  <si>
    <t>3002.122</t>
  </si>
  <si>
    <t>长沙艾森</t>
  </si>
  <si>
    <t>3002.379</t>
  </si>
  <si>
    <t>上海脉科</t>
  </si>
  <si>
    <t>3002.411</t>
  </si>
  <si>
    <t>恒运达</t>
  </si>
  <si>
    <t>3002.442</t>
  </si>
  <si>
    <t>德尔塔森</t>
  </si>
  <si>
    <t>3002.456</t>
  </si>
  <si>
    <t>德晟昌</t>
  </si>
  <si>
    <t>多邦石油</t>
  </si>
  <si>
    <t>3003.095</t>
  </si>
  <si>
    <t>山西林华</t>
  </si>
  <si>
    <t>2B:费用</t>
  </si>
  <si>
    <t>110</t>
  </si>
  <si>
    <t>应付-其他发票立账</t>
  </si>
  <si>
    <t>PA12-1512260005</t>
  </si>
  <si>
    <t>PA12-1609140004</t>
  </si>
  <si>
    <t>PA12-161220002</t>
  </si>
  <si>
    <t>302</t>
  </si>
  <si>
    <t>员工报销</t>
  </si>
  <si>
    <t>3001.038</t>
  </si>
  <si>
    <t>太原午时装饰</t>
  </si>
  <si>
    <t>PA12-170317004</t>
  </si>
  <si>
    <t>PA12-170317005</t>
  </si>
  <si>
    <t>PA12-1704250002</t>
  </si>
  <si>
    <t>PA12-161123001</t>
  </si>
  <si>
    <t>3001.070</t>
  </si>
  <si>
    <t>博森科技</t>
  </si>
  <si>
    <t>3001.108</t>
  </si>
  <si>
    <t>博力加</t>
  </si>
  <si>
    <t>PA12-141227005</t>
  </si>
  <si>
    <t>PA12-151020010</t>
  </si>
  <si>
    <t>PA12-151210002</t>
  </si>
  <si>
    <t>PA12-151222006</t>
  </si>
  <si>
    <t>PA12-151226003</t>
  </si>
  <si>
    <t>PA12-161221002</t>
  </si>
  <si>
    <t>PA12-1606230002</t>
  </si>
  <si>
    <t>3001.224</t>
  </si>
  <si>
    <t>五台建筑有限公司</t>
  </si>
  <si>
    <t>3002.001.7</t>
  </si>
  <si>
    <t>路奇霓-技术服务费</t>
  </si>
  <si>
    <t>PA12-150728013</t>
  </si>
  <si>
    <t>ZQ-PC-GE-14-045</t>
  </si>
  <si>
    <t>3002.001.8</t>
  </si>
  <si>
    <t>路奇霓--其他</t>
  </si>
  <si>
    <t>PA12-160429001</t>
  </si>
  <si>
    <t>ZQ-PC-GE-15-0389</t>
  </si>
  <si>
    <t>PA12-1607290001</t>
  </si>
  <si>
    <t>3002.001.9</t>
  </si>
  <si>
    <t>路奇霓</t>
  </si>
  <si>
    <t>PA12-160329002</t>
  </si>
  <si>
    <t>PA12-151209005</t>
  </si>
  <si>
    <t>3002.072</t>
  </si>
  <si>
    <t>智波</t>
  </si>
  <si>
    <t>PA12-160128001</t>
  </si>
  <si>
    <t>3002.452</t>
  </si>
  <si>
    <t>北京侨信装饰</t>
  </si>
  <si>
    <t>PA12-141112001</t>
  </si>
  <si>
    <t>山西春雷</t>
  </si>
  <si>
    <t>991</t>
  </si>
  <si>
    <t>预付-其他期初开账（贷方）</t>
  </si>
  <si>
    <t>3003.049</t>
  </si>
  <si>
    <t>北京鼎捷软件有限公司</t>
  </si>
  <si>
    <t>PA12-131231004</t>
  </si>
  <si>
    <t>PA12-141219004</t>
  </si>
  <si>
    <t>108</t>
  </si>
  <si>
    <t>销售运费-发票</t>
  </si>
  <si>
    <t>107</t>
  </si>
  <si>
    <t>成本运费-发票</t>
  </si>
  <si>
    <t>3003.054</t>
  </si>
  <si>
    <t>上海朗风计算机科技有</t>
  </si>
  <si>
    <t>PA12-131231005</t>
  </si>
  <si>
    <t>3003.285</t>
  </si>
  <si>
    <t>肯耐珂萨</t>
  </si>
  <si>
    <t>PA12-161128004</t>
  </si>
  <si>
    <t>3003.338</t>
  </si>
  <si>
    <t>山西正泓装饰</t>
  </si>
  <si>
    <t>PA12-1608250001</t>
  </si>
  <si>
    <t xml:space="preserve">  合同总金额  </t>
  </si>
  <si>
    <t xml:space="preserve">  付款金额  </t>
  </si>
  <si>
    <t>业务人员</t>
  </si>
  <si>
    <t>2F:税费</t>
  </si>
  <si>
    <t>附加税</t>
  </si>
  <si>
    <t>增值税</t>
  </si>
  <si>
    <t>3F:税费</t>
  </si>
  <si>
    <t>2:支出</t>
    <phoneticPr fontId="2" type="noConversion"/>
  </si>
  <si>
    <t>所得税</t>
    <phoneticPr fontId="2" type="noConversion"/>
  </si>
  <si>
    <t>个税及印花税</t>
  </si>
  <si>
    <r>
      <t>2:</t>
    </r>
    <r>
      <rPr>
        <sz val="11"/>
        <color indexed="8"/>
        <rFont val="微软雅黑"/>
        <family val="2"/>
        <charset val="134"/>
      </rPr>
      <t>支出</t>
    </r>
  </si>
  <si>
    <t>利息支出</t>
  </si>
  <si>
    <t>部门编号</t>
    <phoneticPr fontId="2" type="noConversion"/>
  </si>
  <si>
    <t>部门名称</t>
    <phoneticPr fontId="2" type="noConversion"/>
  </si>
  <si>
    <t>原币金额</t>
    <phoneticPr fontId="5" type="noConversion"/>
  </si>
  <si>
    <t>01</t>
    <phoneticPr fontId="2" type="noConversion"/>
  </si>
  <si>
    <t>装备部</t>
    <phoneticPr fontId="2" type="noConversion"/>
  </si>
  <si>
    <t>054</t>
  </si>
  <si>
    <t>设备维修费</t>
  </si>
  <si>
    <t>014</t>
  </si>
  <si>
    <t>电费</t>
  </si>
  <si>
    <t>013</t>
  </si>
  <si>
    <t>水费</t>
  </si>
  <si>
    <t>01</t>
  </si>
  <si>
    <t>028</t>
    <phoneticPr fontId="2" type="noConversion"/>
  </si>
  <si>
    <t>差旅费</t>
    <phoneticPr fontId="2" type="noConversion"/>
  </si>
  <si>
    <t>02</t>
    <phoneticPr fontId="2" type="noConversion"/>
  </si>
  <si>
    <t>生产部</t>
    <phoneticPr fontId="2" type="noConversion"/>
  </si>
  <si>
    <t>028</t>
  </si>
  <si>
    <t>差旅费</t>
  </si>
  <si>
    <t>027</t>
  </si>
  <si>
    <t>办公费</t>
  </si>
  <si>
    <t>040</t>
  </si>
  <si>
    <t>保洁费</t>
  </si>
  <si>
    <t>03</t>
    <phoneticPr fontId="2" type="noConversion"/>
  </si>
  <si>
    <t>质保部</t>
    <phoneticPr fontId="2" type="noConversion"/>
  </si>
  <si>
    <t>038</t>
  </si>
  <si>
    <t>售后服务费</t>
  </si>
  <si>
    <t>029</t>
  </si>
  <si>
    <t>业务招待费</t>
  </si>
  <si>
    <t>04</t>
    <phoneticPr fontId="2" type="noConversion"/>
  </si>
  <si>
    <t>商务部</t>
    <phoneticPr fontId="2" type="noConversion"/>
  </si>
  <si>
    <t>028</t>
    <phoneticPr fontId="2" type="noConversion"/>
  </si>
  <si>
    <t>差旅费</t>
    <phoneticPr fontId="2" type="noConversion"/>
  </si>
  <si>
    <t>027</t>
    <phoneticPr fontId="2" type="noConversion"/>
  </si>
  <si>
    <t>办公费</t>
    <phoneticPr fontId="2" type="noConversion"/>
  </si>
  <si>
    <t>030</t>
  </si>
  <si>
    <t>其他</t>
    <phoneticPr fontId="5" type="noConversion"/>
  </si>
  <si>
    <t>05</t>
    <phoneticPr fontId="2" type="noConversion"/>
  </si>
  <si>
    <t>人事行政部</t>
    <phoneticPr fontId="2" type="noConversion"/>
  </si>
  <si>
    <t>004</t>
  </si>
  <si>
    <t>职工福利费</t>
  </si>
  <si>
    <t>003</t>
  </si>
  <si>
    <t>社会保险费</t>
  </si>
  <si>
    <t>002</t>
  </si>
  <si>
    <t>工资</t>
  </si>
  <si>
    <t>006</t>
  </si>
  <si>
    <t>住房公积金</t>
  </si>
  <si>
    <t>05</t>
  </si>
  <si>
    <t>会议费</t>
    <phoneticPr fontId="2" type="noConversion"/>
  </si>
  <si>
    <t>宣传费</t>
    <phoneticPr fontId="5" type="noConversion"/>
  </si>
  <si>
    <t>印刷费</t>
    <phoneticPr fontId="2" type="noConversion"/>
  </si>
  <si>
    <t>业务招待费</t>
    <phoneticPr fontId="2" type="noConversion"/>
  </si>
  <si>
    <t>031</t>
  </si>
  <si>
    <t>邮电通讯费</t>
    <phoneticPr fontId="2" type="noConversion"/>
  </si>
  <si>
    <t>032</t>
  </si>
  <si>
    <t>车辆运行费</t>
    <phoneticPr fontId="2" type="noConversion"/>
  </si>
  <si>
    <t>035</t>
  </si>
  <si>
    <t>维修费</t>
    <phoneticPr fontId="5" type="noConversion"/>
  </si>
  <si>
    <t>技术服务费</t>
    <phoneticPr fontId="5" type="noConversion"/>
  </si>
  <si>
    <t>09</t>
    <phoneticPr fontId="2" type="noConversion"/>
  </si>
  <si>
    <t>企划管理部</t>
    <phoneticPr fontId="2" type="noConversion"/>
  </si>
  <si>
    <t>10</t>
    <phoneticPr fontId="2" type="noConversion"/>
  </si>
  <si>
    <t>上海检修</t>
    <phoneticPr fontId="2" type="noConversion"/>
  </si>
  <si>
    <t>030</t>
    <phoneticPr fontId="5" type="noConversion"/>
  </si>
  <si>
    <t>租赁费</t>
    <phoneticPr fontId="5" type="noConversion"/>
  </si>
  <si>
    <t>11</t>
    <phoneticPr fontId="2" type="noConversion"/>
  </si>
  <si>
    <t>广州检修</t>
    <phoneticPr fontId="2" type="noConversion"/>
  </si>
  <si>
    <t>12</t>
    <phoneticPr fontId="2" type="noConversion"/>
  </si>
  <si>
    <t>北京检修</t>
    <phoneticPr fontId="2" type="noConversion"/>
  </si>
  <si>
    <t>办公费</t>
    <phoneticPr fontId="2" type="noConversion"/>
  </si>
  <si>
    <t>15</t>
    <phoneticPr fontId="2" type="noConversion"/>
  </si>
  <si>
    <t>研发中心</t>
    <phoneticPr fontId="2" type="noConversion"/>
  </si>
  <si>
    <t>16</t>
    <phoneticPr fontId="2" type="noConversion"/>
  </si>
  <si>
    <t>青岛检修</t>
    <phoneticPr fontId="2" type="noConversion"/>
  </si>
  <si>
    <t>027</t>
    <phoneticPr fontId="2" type="noConversion"/>
  </si>
  <si>
    <t>租赁费</t>
    <phoneticPr fontId="2" type="noConversion"/>
  </si>
  <si>
    <t>17</t>
    <phoneticPr fontId="2" type="noConversion"/>
  </si>
  <si>
    <t>成都检修</t>
    <phoneticPr fontId="2" type="noConversion"/>
  </si>
  <si>
    <t>18</t>
    <phoneticPr fontId="2" type="noConversion"/>
  </si>
  <si>
    <t>沈阳检修</t>
    <phoneticPr fontId="2" type="noConversion"/>
  </si>
  <si>
    <t>办公费</t>
    <phoneticPr fontId="5" type="noConversion"/>
  </si>
  <si>
    <t>合计</t>
    <phoneticPr fontId="2" type="noConversion"/>
  </si>
  <si>
    <t>期间</t>
  </si>
  <si>
    <t>项目</t>
  </si>
  <si>
    <t>账面值</t>
  </si>
  <si>
    <t>可付金额</t>
  </si>
  <si>
    <t>预付金额</t>
  </si>
  <si>
    <t>计划付款</t>
  </si>
  <si>
    <t>账面余额</t>
  </si>
  <si>
    <t>付款笔数</t>
    <phoneticPr fontId="5" type="noConversion"/>
  </si>
  <si>
    <t>现金付款</t>
  </si>
  <si>
    <t>票据付款</t>
  </si>
  <si>
    <t>支付小计</t>
  </si>
  <si>
    <t>历史</t>
  </si>
  <si>
    <t>费用类</t>
  </si>
  <si>
    <t>资产类</t>
  </si>
  <si>
    <t>辅材类</t>
  </si>
  <si>
    <t>当期</t>
  </si>
  <si>
    <t>原材料</t>
  </si>
  <si>
    <t>固定资产预付</t>
  </si>
  <si>
    <t>材料预付</t>
  </si>
  <si>
    <t>税费</t>
  </si>
  <si>
    <t>货代</t>
  </si>
  <si>
    <t>预算费用</t>
  </si>
  <si>
    <t>总计</t>
    <phoneticPr fontId="5" type="noConversion"/>
  </si>
  <si>
    <t>编制:</t>
    <phoneticPr fontId="5" type="noConversion"/>
  </si>
  <si>
    <t>审核：</t>
    <phoneticPr fontId="5" type="noConversion"/>
  </si>
  <si>
    <t>问题</t>
    <phoneticPr fontId="5" type="noConversion"/>
  </si>
  <si>
    <t>税务建议</t>
    <phoneticPr fontId="5" type="noConversion"/>
  </si>
  <si>
    <t>系统操作</t>
    <phoneticPr fontId="5" type="noConversion"/>
  </si>
  <si>
    <t>个税遗留事项</t>
    <phoneticPr fontId="5" type="noConversion"/>
  </si>
  <si>
    <t>印花</t>
    <phoneticPr fontId="5" type="noConversion"/>
  </si>
  <si>
    <t>残保金</t>
    <phoneticPr fontId="5" type="noConversion"/>
  </si>
  <si>
    <t>河道</t>
    <phoneticPr fontId="5" type="noConversion"/>
  </si>
  <si>
    <t>滞留金额</t>
  </si>
  <si>
    <t>PA12-170614003</t>
  </si>
  <si>
    <t>PA12-1706280001</t>
  </si>
  <si>
    <t>国泰</t>
  </si>
  <si>
    <t>3002.489</t>
  </si>
  <si>
    <t>朗韵</t>
  </si>
  <si>
    <t>PA11-1707130002</t>
  </si>
  <si>
    <t>创海商贸</t>
  </si>
  <si>
    <t>3003.376</t>
  </si>
  <si>
    <t>江苏赛福</t>
  </si>
  <si>
    <t>PA12-1707310001</t>
  </si>
  <si>
    <t>赛亚思</t>
  </si>
  <si>
    <t>贷款支付</t>
    <phoneticPr fontId="2" type="noConversion"/>
  </si>
  <si>
    <t>滞留本币金额</t>
  </si>
  <si>
    <t>29:货代</t>
  </si>
  <si>
    <t>1011</t>
  </si>
  <si>
    <t>关税增值税</t>
  </si>
  <si>
    <t>3003.098</t>
  </si>
  <si>
    <t>中外运空发展山西公司</t>
  </si>
  <si>
    <t>PA12-170822010</t>
  </si>
  <si>
    <t>3001.172</t>
  </si>
  <si>
    <t>PA12-170822011</t>
  </si>
  <si>
    <t>3003.373</t>
  </si>
  <si>
    <t>PA12-170822009</t>
  </si>
  <si>
    <t>国庆车间地面维修5%质保金</t>
  </si>
  <si>
    <t>0546W-005车轮超声波探伤机大修费用10%质保金</t>
  </si>
  <si>
    <t>0546W-008车轮超声波探伤机大修费用10%质保金</t>
  </si>
  <si>
    <t>0546A-007空心轴超声波探伤机委外大修费用10%质保金</t>
  </si>
  <si>
    <t>毛坯车轴径向超声波探伤机升级10%质保金</t>
  </si>
  <si>
    <t>0546A-009车轴径向超声波探伤机委外大修费用10%质保金</t>
  </si>
  <si>
    <t>螺栓拧紧机维修费10%质保金</t>
  </si>
  <si>
    <t>东烁热力蒸汽费5%质保金</t>
  </si>
  <si>
    <t>实验室设计费10%质保金</t>
  </si>
  <si>
    <t>易飞管理软件尾款</t>
  </si>
  <si>
    <t>BI软件尾款</t>
  </si>
  <si>
    <t>车间LOGO灯更换维修费5%质保金</t>
  </si>
  <si>
    <t>PA11-1709260013</t>
  </si>
  <si>
    <t>PA12-170926004</t>
  </si>
  <si>
    <t>PA12-170911001</t>
  </si>
  <si>
    <t>PA12-170921003</t>
  </si>
  <si>
    <t>合计</t>
    <phoneticPr fontId="2" type="noConversion"/>
  </si>
  <si>
    <t>斯凯孚中国</t>
  </si>
  <si>
    <t>3002.233</t>
  </si>
  <si>
    <t>3002.519</t>
  </si>
  <si>
    <t>慧达联丰</t>
  </si>
  <si>
    <t>PA11-1706210020</t>
  </si>
  <si>
    <t>PA11-1705270012</t>
  </si>
  <si>
    <t>PA12-171025001</t>
  </si>
  <si>
    <t>PA12-171026003</t>
  </si>
  <si>
    <t>荧光磁粉探伤机17-0091，10%质保金</t>
  </si>
  <si>
    <t>设备维修费（0543A-001），10%质保金</t>
  </si>
  <si>
    <t>轮对荧光磁粉探伤机大修，10%质保金</t>
  </si>
  <si>
    <t>1号车间地面翻新17-0012,5%质保金</t>
  </si>
  <si>
    <t>1号车间地面翻新17-0083，5%质保金</t>
  </si>
  <si>
    <t>实验室地面维修17-0212，5%质保金，</t>
  </si>
  <si>
    <t>1号车间计量室地面改造费用,5%质保金</t>
  </si>
  <si>
    <t>车间地面定置划线施工费，5%质保金</t>
  </si>
  <si>
    <t>实验用超声波探伤机改造款费用，10%质保金</t>
  </si>
  <si>
    <t>车轮装配设备改造90%合同款，10%质保金</t>
  </si>
  <si>
    <t>1号厂房天窗改造5%质保金，16-0247</t>
  </si>
  <si>
    <t>1号厂房卫生间维修费5%质保金，17-0276</t>
  </si>
  <si>
    <t>评咨询项目费用，5%质保金</t>
  </si>
  <si>
    <t>自力式起重机改造费 ZQ-OC-17-0173，10%质保金</t>
  </si>
  <si>
    <t>磁粉探伤机改造费ZQ-OC-17-0192，10%质保金</t>
  </si>
  <si>
    <t>合计</t>
    <phoneticPr fontId="5" type="noConversion"/>
  </si>
  <si>
    <t>单据情况</t>
    <phoneticPr fontId="5" type="noConversion"/>
  </si>
  <si>
    <t>现金支付</t>
    <phoneticPr fontId="2" type="noConversion"/>
  </si>
  <si>
    <t>票据支付</t>
    <phoneticPr fontId="2" type="noConversion"/>
  </si>
  <si>
    <t>贷款支付</t>
    <phoneticPr fontId="2" type="noConversion"/>
  </si>
  <si>
    <t>辅材</t>
    <phoneticPr fontId="2" type="noConversion"/>
  </si>
  <si>
    <t>费用</t>
    <phoneticPr fontId="2" type="noConversion"/>
  </si>
  <si>
    <t>资产</t>
    <phoneticPr fontId="2" type="noConversion"/>
  </si>
  <si>
    <t>现金</t>
    <phoneticPr fontId="2" type="noConversion"/>
  </si>
  <si>
    <t>供应商分类明细表</t>
    <phoneticPr fontId="2" type="noConversion"/>
  </si>
  <si>
    <t>供应商</t>
    <phoneticPr fontId="2" type="noConversion"/>
  </si>
  <si>
    <t>票据</t>
    <phoneticPr fontId="2" type="noConversion"/>
  </si>
  <si>
    <t>合计</t>
    <phoneticPr fontId="2" type="noConversion"/>
  </si>
  <si>
    <t>审批：</t>
    <phoneticPr fontId="2" type="noConversion"/>
  </si>
  <si>
    <t>3001.004</t>
  </si>
  <si>
    <t>哈尔滨通达</t>
  </si>
  <si>
    <t>吉林裕龙</t>
  </si>
  <si>
    <t>101</t>
  </si>
  <si>
    <t>应付-材料进货发票立账(关联方)</t>
  </si>
  <si>
    <t>河南鹏举</t>
  </si>
  <si>
    <t>排屑机维修费 ZQ-OC-17-0089,5%质保金</t>
  </si>
  <si>
    <t>软件维护费（条码系统）</t>
  </si>
  <si>
    <t>3001.239</t>
  </si>
  <si>
    <t>金叶软控</t>
  </si>
  <si>
    <t>PA11-1712230028</t>
  </si>
  <si>
    <t>3002.016</t>
  </si>
  <si>
    <t>周铁探伤</t>
  </si>
  <si>
    <t>3002.401</t>
  </si>
  <si>
    <t>太原重工轨道</t>
  </si>
  <si>
    <t>PA12-171211010</t>
  </si>
  <si>
    <t>PA12-171221010</t>
  </si>
  <si>
    <t>3001.094</t>
  </si>
  <si>
    <t>天津达博文</t>
  </si>
  <si>
    <t>PA12-1712280005</t>
  </si>
  <si>
    <t>3003.355</t>
  </si>
  <si>
    <t>山西工和</t>
  </si>
  <si>
    <t>PA12-1712280004</t>
  </si>
  <si>
    <t>3003.381</t>
  </si>
  <si>
    <t>正则明</t>
  </si>
  <si>
    <t>3001.008</t>
  </si>
  <si>
    <t>贷款</t>
    <phoneticPr fontId="2" type="noConversion"/>
  </si>
  <si>
    <t>PA11-1711290020</t>
  </si>
  <si>
    <t>3002.281</t>
  </si>
  <si>
    <t>3001.257</t>
  </si>
  <si>
    <t>世纪风行空调公司</t>
  </si>
  <si>
    <t>3001.262</t>
  </si>
  <si>
    <t>鑫信达装饰</t>
  </si>
  <si>
    <t>PA12-180129003</t>
  </si>
  <si>
    <t>PA12-180123003</t>
  </si>
  <si>
    <t>PA12-180116006</t>
  </si>
  <si>
    <t>2018/01/25</t>
  </si>
  <si>
    <t>公司与侨信纠纷律师代理费</t>
  </si>
  <si>
    <t>鼎通物流</t>
  </si>
  <si>
    <t>041125LC17000004</t>
  </si>
  <si>
    <t>鑫通力</t>
  </si>
  <si>
    <t>特沃德</t>
  </si>
  <si>
    <t>3002.573</t>
  </si>
  <si>
    <t>灏源机械</t>
  </si>
  <si>
    <t>3003.393</t>
  </si>
  <si>
    <t>费用预付</t>
    <phoneticPr fontId="2" type="noConversion"/>
  </si>
  <si>
    <t>北京金冠恒</t>
  </si>
  <si>
    <t>安杰达精密机械</t>
  </si>
  <si>
    <t>小计</t>
    <phoneticPr fontId="2" type="noConversion"/>
  </si>
  <si>
    <t>041125LC18000001</t>
  </si>
  <si>
    <t>3002.139</t>
  </si>
  <si>
    <t>福伊特驱动</t>
  </si>
  <si>
    <t>PA12-1512250004</t>
  </si>
  <si>
    <t>3002.238</t>
  </si>
  <si>
    <t>林德叉车</t>
  </si>
  <si>
    <t>PA11-1804230012</t>
  </si>
  <si>
    <t>PA11-1804230018</t>
  </si>
  <si>
    <t>经纬公司</t>
  </si>
  <si>
    <t>泽尔</t>
  </si>
  <si>
    <t>晋中百盛</t>
  </si>
  <si>
    <t>3002.567</t>
  </si>
  <si>
    <t>润州伟业</t>
  </si>
  <si>
    <t>ZQ-OC-17-0246</t>
  </si>
  <si>
    <t>3004.018</t>
  </si>
  <si>
    <t>PA12-1804190001</t>
  </si>
  <si>
    <t>ZQ-OC-17-0253</t>
  </si>
  <si>
    <t>3003.053</t>
  </si>
  <si>
    <t>太原市川维科贸有限公</t>
  </si>
  <si>
    <t>未付款项</t>
    <phoneticPr fontId="2" type="noConversion"/>
  </si>
  <si>
    <t>3002.001.2</t>
  </si>
  <si>
    <t>路奇霓-原材料</t>
  </si>
  <si>
    <t>3002.191</t>
  </si>
  <si>
    <t>中车青岛四方</t>
  </si>
  <si>
    <t>PA11-1805150006</t>
  </si>
  <si>
    <t>3002.033</t>
  </si>
  <si>
    <t>辉腾</t>
  </si>
  <si>
    <t>PA12-180528006</t>
  </si>
  <si>
    <t>PA12-180514005</t>
  </si>
  <si>
    <t>PA12-180522001</t>
  </si>
  <si>
    <t>3001.264</t>
  </si>
  <si>
    <t>太原兴力通空调</t>
  </si>
  <si>
    <t>PA12-180528001</t>
  </si>
  <si>
    <t>PA12-180530002</t>
  </si>
  <si>
    <t>PA12-180530003</t>
  </si>
  <si>
    <t>情况说明</t>
    <phoneticPr fontId="2" type="noConversion"/>
  </si>
  <si>
    <t>备注</t>
    <phoneticPr fontId="2" type="noConversion"/>
  </si>
  <si>
    <t>报销时间</t>
    <phoneticPr fontId="2" type="noConversion"/>
  </si>
  <si>
    <t>预计付款月份</t>
    <phoneticPr fontId="2" type="noConversion"/>
  </si>
  <si>
    <t>是否付款</t>
    <phoneticPr fontId="2" type="noConversion"/>
  </si>
  <si>
    <t>扣款金额</t>
    <phoneticPr fontId="2" type="noConversion"/>
  </si>
  <si>
    <t>哈尔滨通达</t>
    <phoneticPr fontId="2" type="noConversion"/>
  </si>
  <si>
    <t>车轮硬度三点检测设备改造（硬度机输送线改造）</t>
    <phoneticPr fontId="2" type="noConversion"/>
  </si>
  <si>
    <t>PA12-171129004</t>
    <phoneticPr fontId="2" type="noConversion"/>
  </si>
  <si>
    <t>车轴探伤机维修费 ZQ-OC-17-0092，10%质保金</t>
    <phoneticPr fontId="2" type="noConversion"/>
  </si>
  <si>
    <t>车轴磁粉探伤机大修 ZQ-OC-16-0134，10%质保金</t>
    <phoneticPr fontId="2" type="noConversion"/>
  </si>
  <si>
    <t>一二号车间地坪维修费17-0365,5%质保金</t>
    <phoneticPr fontId="2" type="noConversion"/>
  </si>
  <si>
    <t>车间地面定置划线17-0348</t>
    <phoneticPr fontId="2" type="noConversion"/>
  </si>
  <si>
    <t>车轮线2、车轮线4高博起重机延长改造17-0096</t>
    <phoneticPr fontId="2" type="noConversion"/>
  </si>
  <si>
    <t>PA12-171221001</t>
    <phoneticPr fontId="2" type="noConversion"/>
  </si>
  <si>
    <t>空心轴探伤机维修费17-0353</t>
    <phoneticPr fontId="2" type="noConversion"/>
  </si>
  <si>
    <t>PA12-180320001</t>
    <phoneticPr fontId="2" type="noConversion"/>
  </si>
  <si>
    <t>零星工程维修费17-0403</t>
    <phoneticPr fontId="2" type="noConversion"/>
  </si>
  <si>
    <t>PA12-1712230003</t>
    <phoneticPr fontId="2" type="noConversion"/>
  </si>
  <si>
    <t>智能物流一期地面维修费17-0421</t>
    <phoneticPr fontId="2" type="noConversion"/>
  </si>
  <si>
    <t>PA12-1712280002</t>
    <phoneticPr fontId="2" type="noConversion"/>
  </si>
  <si>
    <t>厂房3套大门改造小门，6米大门板矫正，18-0034</t>
    <phoneticPr fontId="2" type="noConversion"/>
  </si>
  <si>
    <t>型式试验费</t>
    <phoneticPr fontId="2" type="noConversion"/>
  </si>
  <si>
    <t>上海办公室装修17-0208</t>
    <phoneticPr fontId="2" type="noConversion"/>
  </si>
  <si>
    <t>PA12-171221009</t>
    <phoneticPr fontId="2" type="noConversion"/>
  </si>
  <si>
    <t>数控磨床维修费17-0398</t>
    <phoneticPr fontId="2" type="noConversion"/>
  </si>
  <si>
    <t>PA12-171229003</t>
    <phoneticPr fontId="2" type="noConversion"/>
  </si>
  <si>
    <t>3002.514</t>
    <phoneticPr fontId="2" type="noConversion"/>
  </si>
  <si>
    <t>设备维修费17-03604#厂房起重机维修</t>
    <phoneticPr fontId="2" type="noConversion"/>
  </si>
  <si>
    <t>PA12-171223004</t>
    <phoneticPr fontId="2" type="noConversion"/>
  </si>
  <si>
    <t>设备维修费17-02624#厂房2台起重机移装至3#厂房</t>
    <phoneticPr fontId="2" type="noConversion"/>
  </si>
  <si>
    <t>PA12-171223007</t>
    <phoneticPr fontId="2" type="noConversion"/>
  </si>
  <si>
    <t>5台起重机委外维修合同ZQ-OC-17-0359</t>
    <phoneticPr fontId="2" type="noConversion"/>
  </si>
  <si>
    <t>PA12-1712230002</t>
    <phoneticPr fontId="2" type="noConversion"/>
  </si>
  <si>
    <t>上海备品轮对定位系统</t>
    <phoneticPr fontId="2" type="noConversion"/>
  </si>
  <si>
    <t>2018/01/23</t>
    <phoneticPr fontId="2" type="noConversion"/>
  </si>
  <si>
    <t>监理费17-0387</t>
    <phoneticPr fontId="2" type="noConversion"/>
  </si>
  <si>
    <t>办公楼维修费，5%质保金</t>
    <phoneticPr fontId="2" type="noConversion"/>
  </si>
  <si>
    <t>办公楼维修费（增加部分），5%质保金</t>
    <phoneticPr fontId="2" type="noConversion"/>
  </si>
  <si>
    <t>2018/01/25</t>
    <phoneticPr fontId="2" type="noConversion"/>
  </si>
  <si>
    <t>总经理办公室改造，5%质保金</t>
    <phoneticPr fontId="2" type="noConversion"/>
  </si>
  <si>
    <t>3003.388</t>
    <phoneticPr fontId="2" type="noConversion"/>
  </si>
  <si>
    <t>百思特管理咨询有限公司</t>
    <phoneticPr fontId="2" type="noConversion"/>
  </si>
  <si>
    <t>百思特管理升级，第五期费用</t>
    <phoneticPr fontId="2" type="noConversion"/>
  </si>
  <si>
    <t>PA14-1802070001</t>
    <phoneticPr fontId="2" type="noConversion"/>
  </si>
  <si>
    <t>3999</t>
    <phoneticPr fontId="2" type="noConversion"/>
  </si>
  <si>
    <t>其他</t>
    <phoneticPr fontId="2" type="noConversion"/>
  </si>
  <si>
    <t>空心轴探伤机维修费18-0018，10%质保金</t>
    <phoneticPr fontId="2" type="noConversion"/>
  </si>
  <si>
    <t>PA12-180116007</t>
    <phoneticPr fontId="2" type="noConversion"/>
  </si>
  <si>
    <t>实验室空调维修，17-0387，10%质保金</t>
    <phoneticPr fontId="2" type="noConversion"/>
  </si>
  <si>
    <t>工业门维修费18-0137，5%质保金</t>
    <phoneticPr fontId="2" type="noConversion"/>
  </si>
  <si>
    <t>空调设备维修费18-0056，5%质保金</t>
    <phoneticPr fontId="2" type="noConversion"/>
  </si>
  <si>
    <t>叉车天线改造费18-0094</t>
    <phoneticPr fontId="2" type="noConversion"/>
  </si>
  <si>
    <t>叉车天线改造费18-0047</t>
    <phoneticPr fontId="2" type="noConversion"/>
  </si>
  <si>
    <t>大连国检</t>
  </si>
  <si>
    <t>1</t>
    <phoneticPr fontId="2" type="noConversion"/>
  </si>
  <si>
    <t>041125LC18000005</t>
  </si>
  <si>
    <t>是否付款</t>
  </si>
  <si>
    <t>扣款金额</t>
  </si>
  <si>
    <t>3002.014</t>
  </si>
  <si>
    <t>3002.168</t>
  </si>
  <si>
    <t>BST</t>
  </si>
  <si>
    <t>3002.465</t>
  </si>
  <si>
    <t>3002.507</t>
  </si>
  <si>
    <t>金达威</t>
  </si>
  <si>
    <t>3001.246</t>
    <phoneticPr fontId="2" type="noConversion"/>
  </si>
  <si>
    <t>天津博凯文</t>
    <phoneticPr fontId="2" type="noConversion"/>
  </si>
  <si>
    <t>PA12-180625004</t>
  </si>
  <si>
    <t>起重机维修费，2018-,5%质保金</t>
    <phoneticPr fontId="2" type="noConversion"/>
  </si>
  <si>
    <t>海尔售后</t>
    <phoneticPr fontId="2" type="noConversion"/>
  </si>
  <si>
    <t>3003.212</t>
    <phoneticPr fontId="2" type="noConversion"/>
  </si>
  <si>
    <t>PA12-180627004</t>
  </si>
  <si>
    <t>空调维修费18-0181</t>
    <phoneticPr fontId="2" type="noConversion"/>
  </si>
  <si>
    <t>3003.374</t>
  </si>
  <si>
    <t>北京登峰伟业</t>
  </si>
  <si>
    <t>PA12-180619003</t>
    <phoneticPr fontId="2" type="noConversion"/>
  </si>
  <si>
    <t>北京车轴打磨间隔改造，5%质保金</t>
    <phoneticPr fontId="2" type="noConversion"/>
  </si>
  <si>
    <t>3003.380</t>
  </si>
  <si>
    <t>晋浪贸易</t>
  </si>
  <si>
    <t>PA12-180629001</t>
    <phoneticPr fontId="2" type="noConversion"/>
  </si>
  <si>
    <t>自动涂胶机改造费18-0159，10%质保金</t>
    <phoneticPr fontId="2" type="noConversion"/>
  </si>
  <si>
    <t>PA12-180627003</t>
    <phoneticPr fontId="2" type="noConversion"/>
  </si>
  <si>
    <t>起重机搬迁费18-0166,10%质保金</t>
    <phoneticPr fontId="2" type="noConversion"/>
  </si>
  <si>
    <t>3003.151</t>
    <phoneticPr fontId="2" type="noConversion"/>
  </si>
  <si>
    <t>山西宝瑞税务师事务所</t>
    <phoneticPr fontId="2" type="noConversion"/>
  </si>
  <si>
    <t>09001LC1800014</t>
  </si>
  <si>
    <t>041125LC18000007</t>
  </si>
  <si>
    <t>041125LC18000009</t>
  </si>
  <si>
    <t>041125LC18000006</t>
  </si>
  <si>
    <t>3001.024</t>
  </si>
  <si>
    <t>康美达</t>
  </si>
  <si>
    <t>PA11-1807260011</t>
  </si>
  <si>
    <t>PA11-1807260012</t>
  </si>
  <si>
    <t>PA11-1807260013</t>
  </si>
  <si>
    <t>PA11-1807260020</t>
  </si>
  <si>
    <t>PA11-1807260029</t>
  </si>
  <si>
    <t>PA11-1807270009</t>
  </si>
  <si>
    <t>PA11-1807270010</t>
  </si>
  <si>
    <t>PA11-1807270011</t>
  </si>
  <si>
    <t>PA11-1807260015</t>
  </si>
  <si>
    <t>PA11-1807260025</t>
  </si>
  <si>
    <t>PA11-1807300007</t>
  </si>
  <si>
    <t>PA11-1807300008</t>
  </si>
  <si>
    <t>PA11-1807300018</t>
  </si>
  <si>
    <t>PA11-1807260014</t>
  </si>
  <si>
    <t>PA11-1807260016</t>
  </si>
  <si>
    <t>PA11-1807260023</t>
  </si>
  <si>
    <t>PA11-1807260024</t>
  </si>
  <si>
    <t>PA11-1807290004</t>
  </si>
  <si>
    <t>PA11-1807290005</t>
  </si>
  <si>
    <t>PA11-1807290006</t>
  </si>
  <si>
    <t>PA11-1807290018</t>
  </si>
  <si>
    <t>PA11-1807300009</t>
  </si>
  <si>
    <t>PA11-1807300024</t>
  </si>
  <si>
    <t>PA11-1807300025</t>
  </si>
  <si>
    <t>3002.523</t>
  </si>
  <si>
    <t>太原延中诚和</t>
  </si>
  <si>
    <t>3002.533</t>
  </si>
  <si>
    <t>鸿皓嘉裕</t>
  </si>
  <si>
    <t>3003.370</t>
  </si>
  <si>
    <t>北京段</t>
  </si>
  <si>
    <t>PA12-180719003</t>
  </si>
  <si>
    <t>1号车间地面改造18-0678,5%质保金</t>
    <phoneticPr fontId="2" type="noConversion"/>
  </si>
  <si>
    <t>2017年税务审计费</t>
    <phoneticPr fontId="2" type="noConversion"/>
  </si>
  <si>
    <t>PA12-1807260002</t>
  </si>
  <si>
    <t>3003.372</t>
    <phoneticPr fontId="2" type="noConversion"/>
  </si>
  <si>
    <t>坤达税务</t>
    <phoneticPr fontId="2" type="noConversion"/>
  </si>
  <si>
    <t>同期资料尾款</t>
    <phoneticPr fontId="2" type="noConversion"/>
  </si>
  <si>
    <t>PA12-1807260001</t>
  </si>
  <si>
    <t>运费</t>
    <phoneticPr fontId="2" type="noConversion"/>
  </si>
  <si>
    <t>LCC3141201800056</t>
  </si>
  <si>
    <t>LCC3141201800080</t>
  </si>
  <si>
    <t>LCC3141201800058</t>
  </si>
  <si>
    <t>LCC3141201800057</t>
  </si>
  <si>
    <t>鑫怡</t>
  </si>
  <si>
    <t>PA11-1808300056</t>
  </si>
  <si>
    <t>PA11-1808300054</t>
  </si>
  <si>
    <t>PA11-1808290005</t>
  </si>
  <si>
    <t>PA11-1808290004</t>
  </si>
  <si>
    <t>3001.109</t>
  </si>
  <si>
    <t>常州春雷</t>
  </si>
  <si>
    <t>PA11-1808300073</t>
  </si>
  <si>
    <t>PA11-1808300074</t>
  </si>
  <si>
    <t>PA11-1808300058</t>
  </si>
  <si>
    <t>3001.112</t>
  </si>
  <si>
    <t>北京德高洁</t>
  </si>
  <si>
    <t>PA11-1808300069</t>
  </si>
  <si>
    <t>PA11-1808300079</t>
  </si>
  <si>
    <t>PA11-1808300078</t>
  </si>
  <si>
    <t>PA11-1808300017</t>
  </si>
  <si>
    <t>PA11-1808300016</t>
  </si>
  <si>
    <t>PA11-1808300015</t>
  </si>
  <si>
    <t>PA11-1808300014</t>
  </si>
  <si>
    <t>PA11-1808300013</t>
  </si>
  <si>
    <t>PA11-1808300012</t>
  </si>
  <si>
    <t>PA11-1808300011</t>
  </si>
  <si>
    <t>PA11-1808300007</t>
  </si>
  <si>
    <t>PA11-1808300006</t>
  </si>
  <si>
    <t>3002.169</t>
  </si>
  <si>
    <t>太原飞马</t>
  </si>
  <si>
    <t>PA11-1808300021</t>
  </si>
  <si>
    <t>PA11-1808300020</t>
  </si>
  <si>
    <t>PA11-1808300022</t>
  </si>
  <si>
    <t>PA11-1808300023</t>
  </si>
  <si>
    <t>3002.186</t>
  </si>
  <si>
    <t>宏鹏进口轴承</t>
  </si>
  <si>
    <t>PA11-1808300019</t>
  </si>
  <si>
    <t>PA11-1808290013</t>
  </si>
  <si>
    <t>PA11-1808300070</t>
  </si>
  <si>
    <t>PA11-1808300068</t>
  </si>
  <si>
    <t>PA11-1808300066</t>
  </si>
  <si>
    <t>PA11-1808300067</t>
  </si>
  <si>
    <t>ZQ-PC-GE-2018-0567</t>
  </si>
  <si>
    <t>PA12-1808130002</t>
  </si>
  <si>
    <t>PA11-1808300033</t>
  </si>
  <si>
    <t>PA11-1808300024</t>
  </si>
  <si>
    <t>PA11-1808300008</t>
  </si>
  <si>
    <t>PA11-1808300032</t>
  </si>
  <si>
    <t>3002.333</t>
  </si>
  <si>
    <t>惠储晟</t>
  </si>
  <si>
    <t>PA11-1808300071</t>
  </si>
  <si>
    <t>PA11-1808170001</t>
  </si>
  <si>
    <t>PA11-1808300037</t>
  </si>
  <si>
    <t>PA11-1808300087</t>
  </si>
  <si>
    <t>PA11-1808300086</t>
  </si>
  <si>
    <t>PA11-1808300085</t>
  </si>
  <si>
    <t>PA11-1808300084</t>
  </si>
  <si>
    <t>PA11-1808300083</t>
  </si>
  <si>
    <t>PA11-1808300082</t>
  </si>
  <si>
    <t>PA11-1808300081</t>
  </si>
  <si>
    <t>PA11-1808300080</t>
  </si>
  <si>
    <t>PA11-1808300077</t>
  </si>
  <si>
    <t>PA11-1808300060</t>
  </si>
  <si>
    <t>PA11-1808300035</t>
  </si>
  <si>
    <t>PA11-1808300065</t>
  </si>
  <si>
    <t>PA11-1808300075</t>
  </si>
  <si>
    <t>3002.467</t>
  </si>
  <si>
    <t>博然贸易</t>
  </si>
  <si>
    <t>PA11-1808300025</t>
  </si>
  <si>
    <t>PA11-1808300063</t>
  </si>
  <si>
    <t>PA11-1808300064</t>
  </si>
  <si>
    <t>PA11-1808300005</t>
  </si>
  <si>
    <t>PA11-1808300009</t>
  </si>
  <si>
    <t>PA11-1808300010</t>
  </si>
  <si>
    <t>PA11-1808300038</t>
  </si>
  <si>
    <t>PA11-1808300039</t>
  </si>
  <si>
    <t>PA11-1808300040</t>
  </si>
  <si>
    <t>PA11-1808300059</t>
  </si>
  <si>
    <t>3002.543</t>
  </si>
  <si>
    <t>标建</t>
  </si>
  <si>
    <t>PA11-1808300089</t>
  </si>
  <si>
    <t>PA11-1808300090</t>
  </si>
  <si>
    <t>PA11-1808300091</t>
  </si>
  <si>
    <t>PA11-1808300088</t>
  </si>
  <si>
    <t>PA11-1808300030</t>
  </si>
  <si>
    <t>PA11-1808300029</t>
  </si>
  <si>
    <t>PA11-1808300027</t>
  </si>
  <si>
    <t>PA11-1808300028</t>
  </si>
  <si>
    <t>3002.548</t>
  </si>
  <si>
    <t>PA11-1808300041</t>
  </si>
  <si>
    <t>PA11-1808290020</t>
  </si>
  <si>
    <t>PA11-1808300042</t>
  </si>
  <si>
    <t>PA11-1808300043</t>
  </si>
  <si>
    <t>PA11-1808300044</t>
  </si>
  <si>
    <t>PA11-1808300045</t>
  </si>
  <si>
    <t>PA11-1808300046</t>
  </si>
  <si>
    <t>PA11-1808300047</t>
  </si>
  <si>
    <t>PA11-1808300049</t>
  </si>
  <si>
    <t>PA11-1808300052</t>
  </si>
  <si>
    <t>PA11-1808300053</t>
  </si>
  <si>
    <t>PA11-1808300055</t>
  </si>
  <si>
    <t>PA11-1808290003</t>
  </si>
  <si>
    <t>PA11-1808290006</t>
  </si>
  <si>
    <t>PA11-1808290008</t>
  </si>
  <si>
    <t>PA11-1808290009</t>
  </si>
  <si>
    <t>PA11-1808290014</t>
  </si>
  <si>
    <t>PA11-1808290018</t>
  </si>
  <si>
    <t>3002.562</t>
  </si>
  <si>
    <t>金浪</t>
  </si>
  <si>
    <t>PA11-1808300076</t>
  </si>
  <si>
    <t>PA11-1808300004</t>
  </si>
  <si>
    <t>PA11-1808300048</t>
  </si>
  <si>
    <t>PA11-1808300034</t>
  </si>
  <si>
    <t>3003.332</t>
  </si>
  <si>
    <t>通泰豪风</t>
  </si>
  <si>
    <t>PA11-1808300002</t>
  </si>
  <si>
    <t>3999</t>
  </si>
  <si>
    <t>其他</t>
  </si>
  <si>
    <t>3003.411</t>
  </si>
  <si>
    <t>山西奥凯科技开发有限公司</t>
  </si>
  <si>
    <t>3号车间空调水管道改造ZQ-OC-17-0253，10%质保金</t>
    <phoneticPr fontId="2" type="noConversion"/>
  </si>
  <si>
    <t>山西奥凯能力验证审核费</t>
  </si>
  <si>
    <t>PA12-180814001</t>
    <phoneticPr fontId="2" type="noConversion"/>
  </si>
  <si>
    <t>人民币</t>
    <phoneticPr fontId="19" type="noConversion"/>
  </si>
  <si>
    <t>10%质保金</t>
  </si>
  <si>
    <t xml:space="preserve"> ZQ-PC-GE-16-0767</t>
    <phoneticPr fontId="2" type="noConversion"/>
  </si>
  <si>
    <t>ZQ-PC-GE-10-353</t>
  </si>
  <si>
    <t>ZQ-PC-GE-15-0596</t>
  </si>
  <si>
    <t>3001.027</t>
    <phoneticPr fontId="5" type="noConversion"/>
  </si>
  <si>
    <t>五台第二建太原分公司</t>
  </si>
  <si>
    <t>ZQ-OC-17-0431</t>
    <phoneticPr fontId="2" type="noConversion"/>
  </si>
  <si>
    <t>全尺寸轮对测量地基工程</t>
    <phoneticPr fontId="2" type="noConversion"/>
  </si>
  <si>
    <t>5%质保金</t>
    <phoneticPr fontId="2" type="noConversion"/>
  </si>
  <si>
    <t>山西博蓝特</t>
  </si>
  <si>
    <t>世纪华泽</t>
  </si>
  <si>
    <t>ZQ-PC-GE-11-270</t>
  </si>
  <si>
    <t>10%质保金</t>
    <phoneticPr fontId="2" type="noConversion"/>
  </si>
  <si>
    <t>上海申克</t>
    <phoneticPr fontId="2" type="noConversion"/>
  </si>
  <si>
    <t>一车间联网、二车间机房转移布线</t>
    <phoneticPr fontId="5" type="noConversion"/>
  </si>
  <si>
    <t>人民币</t>
    <phoneticPr fontId="19" type="noConversion"/>
  </si>
  <si>
    <t>天津津机磨床</t>
  </si>
  <si>
    <t>电子二所</t>
  </si>
  <si>
    <t>盛成通信</t>
  </si>
  <si>
    <t>ZQ-PC-GE-17-0628</t>
  </si>
  <si>
    <t>ZQ-PC-GE-17-0610</t>
  </si>
  <si>
    <t>ZQ-PC-GE-17-0609</t>
  </si>
  <si>
    <t>ZQ-PC-GE-17-0607</t>
  </si>
  <si>
    <t>ZQ-PC-GE-17-0608</t>
  </si>
  <si>
    <t>轮对测量机</t>
  </si>
  <si>
    <t>人民币</t>
    <phoneticPr fontId="2" type="noConversion"/>
  </si>
  <si>
    <t>3001.250</t>
  </si>
  <si>
    <t>张家港凯普达</t>
  </si>
  <si>
    <t>ZQ-PC-GE-18-0177</t>
    <phoneticPr fontId="2" type="noConversion"/>
  </si>
  <si>
    <t>电子秤</t>
    <phoneticPr fontId="2" type="noConversion"/>
  </si>
  <si>
    <t>3003.382</t>
  </si>
  <si>
    <t>四川宝滤源</t>
  </si>
  <si>
    <t>3001.255</t>
  </si>
  <si>
    <t>新联铁</t>
  </si>
  <si>
    <t>3001.261</t>
  </si>
  <si>
    <t>上海擎图</t>
  </si>
  <si>
    <t>ZQ-OC-17-0277</t>
  </si>
  <si>
    <t>3001.263</t>
    <phoneticPr fontId="2" type="noConversion"/>
  </si>
  <si>
    <t>北京恒信陆峰</t>
  </si>
  <si>
    <t>ZQ-OC-2018-0058</t>
    <phoneticPr fontId="2" type="noConversion"/>
  </si>
  <si>
    <t>PDM软件</t>
    <phoneticPr fontId="2" type="noConversion"/>
  </si>
  <si>
    <t>ZQ-OC-2018B-0755</t>
    <phoneticPr fontId="2" type="noConversion"/>
  </si>
  <si>
    <t>物联网平台</t>
    <phoneticPr fontId="2" type="noConversion"/>
  </si>
  <si>
    <t>3001.266</t>
  </si>
  <si>
    <t>北京美特</t>
  </si>
  <si>
    <t>ZQ-OC-2018-0116</t>
    <phoneticPr fontId="2" type="noConversion"/>
  </si>
  <si>
    <t>客户管理软件</t>
    <phoneticPr fontId="2" type="noConversion"/>
  </si>
  <si>
    <t>3001.265</t>
    <phoneticPr fontId="2" type="noConversion"/>
  </si>
  <si>
    <t>兴业精机</t>
    <phoneticPr fontId="2" type="noConversion"/>
  </si>
  <si>
    <t>3001.268</t>
  </si>
  <si>
    <t>昆明云隼</t>
  </si>
  <si>
    <t>ZQ-OC-2018-0130</t>
    <phoneticPr fontId="2" type="noConversion"/>
  </si>
  <si>
    <t>文字识别软件</t>
    <phoneticPr fontId="2" type="noConversion"/>
  </si>
  <si>
    <t>人民币</t>
  </si>
  <si>
    <t>ZQ-PC-GE-14-0610</t>
  </si>
  <si>
    <t>备注</t>
    <phoneticPr fontId="2" type="noConversion"/>
  </si>
  <si>
    <t>供应商</t>
    <phoneticPr fontId="2" type="noConversion"/>
  </si>
  <si>
    <t>金额</t>
    <phoneticPr fontId="2" type="noConversion"/>
  </si>
  <si>
    <t>财务审核中</t>
    <phoneticPr fontId="2" type="noConversion"/>
  </si>
  <si>
    <t>合计</t>
    <phoneticPr fontId="2" type="noConversion"/>
  </si>
  <si>
    <t>汇丰贷款2000万明细表</t>
    <phoneticPr fontId="2" type="noConversion"/>
  </si>
  <si>
    <t>合计</t>
    <phoneticPr fontId="2" type="noConversion"/>
  </si>
  <si>
    <t>1802090552</t>
  </si>
  <si>
    <t>IX301IL000028600</t>
  </si>
  <si>
    <t>1802090574</t>
  </si>
  <si>
    <t>1802090577</t>
  </si>
  <si>
    <t>1802090647</t>
  </si>
  <si>
    <t>1802090697</t>
  </si>
  <si>
    <t>1802090698</t>
  </si>
  <si>
    <t>1802090699</t>
  </si>
  <si>
    <t>1802090700</t>
  </si>
  <si>
    <t>1802090701</t>
  </si>
  <si>
    <t>1802090702</t>
  </si>
  <si>
    <t>1802090703</t>
  </si>
  <si>
    <t>1802090704</t>
  </si>
  <si>
    <t>1802090705</t>
  </si>
  <si>
    <t>LCC3141201800059</t>
  </si>
  <si>
    <t>1802090706</t>
  </si>
  <si>
    <t>1802090707</t>
  </si>
  <si>
    <t>1802090708</t>
  </si>
  <si>
    <t>1802090709</t>
  </si>
  <si>
    <t>1802090710</t>
  </si>
  <si>
    <t>1802090711</t>
  </si>
  <si>
    <t>1802090712</t>
  </si>
  <si>
    <t>1802090713</t>
  </si>
  <si>
    <t>1802090714</t>
  </si>
  <si>
    <t>1802090727</t>
  </si>
  <si>
    <t>1802090734</t>
  </si>
  <si>
    <t>1802090735</t>
  </si>
  <si>
    <t>1802090736</t>
  </si>
  <si>
    <t>1802090770</t>
  </si>
  <si>
    <t>1802090771</t>
  </si>
  <si>
    <t>1802090783</t>
  </si>
  <si>
    <t>LCC3141201800078</t>
  </si>
  <si>
    <t>1802090784</t>
  </si>
  <si>
    <t>1802090785</t>
  </si>
  <si>
    <t>1802090786</t>
  </si>
  <si>
    <t>1802090787</t>
  </si>
  <si>
    <t>1802090788</t>
  </si>
  <si>
    <t>1802090789</t>
  </si>
  <si>
    <t>1802090790</t>
  </si>
  <si>
    <t>1802090791</t>
  </si>
  <si>
    <t>1802090792</t>
  </si>
  <si>
    <t>1802090793</t>
  </si>
  <si>
    <t>1802090828</t>
  </si>
  <si>
    <t>1802090829</t>
  </si>
  <si>
    <t>09001LC1800023</t>
  </si>
  <si>
    <t>1802090830</t>
  </si>
  <si>
    <t>1802090831</t>
  </si>
  <si>
    <t>1802090832</t>
  </si>
  <si>
    <t>LCC3141201800079</t>
  </si>
  <si>
    <t>1802090833</t>
  </si>
  <si>
    <t>09001LC1800022</t>
  </si>
  <si>
    <t>1802090834</t>
  </si>
  <si>
    <t>1802090835</t>
  </si>
  <si>
    <t>DPCTYU801814</t>
  </si>
  <si>
    <t>1802090836</t>
  </si>
  <si>
    <t>LCC3141201800077</t>
  </si>
  <si>
    <t>1802090837</t>
  </si>
  <si>
    <t>1802090838</t>
  </si>
  <si>
    <t>09001LC1800024</t>
  </si>
  <si>
    <t>1802090839</t>
  </si>
  <si>
    <t>1802090840</t>
  </si>
  <si>
    <t>1802090841</t>
  </si>
  <si>
    <t>1802090842</t>
  </si>
  <si>
    <t>1802090843</t>
  </si>
  <si>
    <t>1802090844</t>
  </si>
  <si>
    <t>1802090845</t>
  </si>
  <si>
    <t>1802090846</t>
  </si>
  <si>
    <t>1802090847</t>
  </si>
  <si>
    <t>1802090848</t>
  </si>
  <si>
    <t>1802090849</t>
  </si>
  <si>
    <t>1802090850</t>
  </si>
  <si>
    <t>1802090851</t>
  </si>
  <si>
    <t>1802090852</t>
  </si>
  <si>
    <t>1802090853</t>
  </si>
  <si>
    <t>1802090854</t>
  </si>
  <si>
    <t>1802090855</t>
  </si>
  <si>
    <t>1802090856</t>
  </si>
  <si>
    <t>1802090857</t>
  </si>
  <si>
    <t>1802090858</t>
  </si>
  <si>
    <t>1802090859</t>
  </si>
  <si>
    <t>1802090860</t>
  </si>
  <si>
    <t>1802090861</t>
  </si>
  <si>
    <t>1802090862</t>
  </si>
  <si>
    <t>1802090863</t>
  </si>
  <si>
    <t>1802090864</t>
  </si>
  <si>
    <t>1802090869</t>
  </si>
  <si>
    <t>1802090870</t>
  </si>
  <si>
    <t>1802090871</t>
  </si>
  <si>
    <t>1802090872</t>
  </si>
  <si>
    <t>1802090877</t>
  </si>
  <si>
    <t>1802090878</t>
  </si>
  <si>
    <t>1802090879</t>
  </si>
  <si>
    <t>1802090880</t>
  </si>
  <si>
    <t>1802090881</t>
  </si>
  <si>
    <t>1802090882</t>
  </si>
  <si>
    <t>1802090883</t>
  </si>
  <si>
    <t>1802090884</t>
  </si>
  <si>
    <t>1802090890</t>
  </si>
  <si>
    <t>1802090891</t>
  </si>
  <si>
    <t>1802090922</t>
  </si>
  <si>
    <t>1802090923</t>
  </si>
  <si>
    <t>1802090962</t>
  </si>
  <si>
    <t>PA11-1809210032</t>
  </si>
  <si>
    <t>PA11-1809210026</t>
  </si>
  <si>
    <t>PA11-1809210025</t>
  </si>
  <si>
    <t>PA11-1809210010</t>
  </si>
  <si>
    <t>PA11-1809210018</t>
  </si>
  <si>
    <t>PA11-1809210002</t>
  </si>
  <si>
    <t>PA11-1809180010</t>
  </si>
  <si>
    <t>PA11-1809210001</t>
  </si>
  <si>
    <t>PA11-1809210023</t>
  </si>
  <si>
    <t>PA11-1809210022</t>
  </si>
  <si>
    <t>PA11-1809210021</t>
  </si>
  <si>
    <t>PA11-1809210020</t>
  </si>
  <si>
    <t>PA11-1809210003</t>
  </si>
  <si>
    <t>PA11-1809210019</t>
  </si>
  <si>
    <t>PA11-1809210014</t>
  </si>
  <si>
    <t>PA11-1809210008</t>
  </si>
  <si>
    <t>PA11-1809210009</t>
  </si>
  <si>
    <t>PA11-1809210013</t>
  </si>
  <si>
    <t>PA11-1809210017</t>
  </si>
  <si>
    <t>3002.025</t>
  </si>
  <si>
    <t>金鼎天力</t>
  </si>
  <si>
    <t>PA11-1809210024</t>
  </si>
  <si>
    <t>PA11-1809210029</t>
  </si>
  <si>
    <t>PA11-1809180006</t>
  </si>
  <si>
    <t>PA11-1809210015</t>
  </si>
  <si>
    <t>PA11-1809180008</t>
  </si>
  <si>
    <t>PA11-1809180007</t>
  </si>
  <si>
    <t>PA11-1809180005</t>
  </si>
  <si>
    <t>PA11-1809180004</t>
  </si>
  <si>
    <t>PA11-1809180003</t>
  </si>
  <si>
    <t>PA11-1809180002</t>
  </si>
  <si>
    <t>PA11-1809210006</t>
  </si>
  <si>
    <t>PA11-1809110001</t>
  </si>
  <si>
    <t>PA11-1809210027</t>
  </si>
  <si>
    <t>PA11-1809210007</t>
  </si>
  <si>
    <t>3002.051</t>
  </si>
  <si>
    <t>克诺尔</t>
  </si>
  <si>
    <t>PA11-1809300036</t>
  </si>
  <si>
    <t>PA11-1809060001</t>
  </si>
  <si>
    <t>3002.086</t>
  </si>
  <si>
    <t>溢科赛尔</t>
  </si>
  <si>
    <t>PA11-1809210028</t>
  </si>
  <si>
    <t>中航路通</t>
  </si>
  <si>
    <t>PA11-1809300040</t>
  </si>
  <si>
    <t>PA11-1809300039</t>
  </si>
  <si>
    <t>PA11-1809300044</t>
  </si>
  <si>
    <t>PA11-1809110003</t>
  </si>
  <si>
    <t>PA11-1809110002</t>
  </si>
  <si>
    <t>3002.150</t>
  </si>
  <si>
    <t>瑞安乐舟</t>
  </si>
  <si>
    <t>PA11-1809210036</t>
  </si>
  <si>
    <t>PA11-1809210038</t>
  </si>
  <si>
    <t>PA11-1809210037</t>
  </si>
  <si>
    <t>PA11-1809210035</t>
  </si>
  <si>
    <t>PA11-1809210034</t>
  </si>
  <si>
    <t>PA11-1809300041</t>
  </si>
  <si>
    <t>PA11-1809210031</t>
  </si>
  <si>
    <t>PA11-1809210030</t>
  </si>
  <si>
    <t>ZQ-OC-18-0006</t>
  </si>
  <si>
    <t>PA12-1809300007</t>
  </si>
  <si>
    <t>PA11-1809210016</t>
  </si>
  <si>
    <t>PA11-1809180009</t>
  </si>
  <si>
    <t>PA11-1809210033</t>
  </si>
  <si>
    <t>PA11-1809300038</t>
  </si>
  <si>
    <t>PA11-1809300035</t>
  </si>
  <si>
    <t>PA11-1809280001</t>
  </si>
  <si>
    <t>3002.501</t>
  </si>
  <si>
    <t>汇平</t>
  </si>
  <si>
    <t>PA11-1809280002</t>
  </si>
  <si>
    <t>PA11-1809280003</t>
  </si>
  <si>
    <t>PA11-1809280004</t>
  </si>
  <si>
    <t>PA11-1809050001</t>
  </si>
  <si>
    <t>3002.575</t>
  </si>
  <si>
    <t>上海正家</t>
  </si>
  <si>
    <t>PA11-1809210012</t>
  </si>
  <si>
    <t>PA11-1809210011</t>
  </si>
  <si>
    <t>PA11-1809300046</t>
  </si>
  <si>
    <t>PA11-1809300049</t>
  </si>
  <si>
    <t>PA11-1809300047</t>
  </si>
  <si>
    <t>PA11-1809300048</t>
  </si>
  <si>
    <t>PA11-1809300042</t>
  </si>
  <si>
    <t>PA11-1809300043</t>
  </si>
  <si>
    <t>PA11-1809180001</t>
  </si>
  <si>
    <t>PA11-1809300022</t>
  </si>
  <si>
    <t>PA11-1809300016</t>
  </si>
  <si>
    <t>PA11-1809300018</t>
  </si>
  <si>
    <t>PA11-1809300030</t>
  </si>
  <si>
    <t>PA11-1809300032</t>
  </si>
  <si>
    <t>PA11-1809300028</t>
  </si>
  <si>
    <t>PA11-1809300034</t>
  </si>
  <si>
    <t>PA11-1809300026</t>
  </si>
  <si>
    <t>PA11-1809280006</t>
  </si>
  <si>
    <t>PA11-1809280008</t>
  </si>
  <si>
    <t>PA11-1809280010</t>
  </si>
  <si>
    <t>PA11-1809280012</t>
  </si>
  <si>
    <t>PA11-1809280014</t>
  </si>
  <si>
    <t>PA11-1809280016</t>
  </si>
  <si>
    <t>PA11-1809300024</t>
  </si>
  <si>
    <t>PA11-1809280019</t>
  </si>
  <si>
    <t>PA11-1809280021</t>
  </si>
  <si>
    <t>PA11-1809290002</t>
  </si>
  <si>
    <t>PA11-1809290004</t>
  </si>
  <si>
    <t>PA11-1809290006</t>
  </si>
  <si>
    <t>PA11-1809290008</t>
  </si>
  <si>
    <t>PA11-1809290010</t>
  </si>
  <si>
    <t>PA11-1809290012</t>
  </si>
  <si>
    <t>PA11-1809290014</t>
  </si>
  <si>
    <t>PA11-1809290016</t>
  </si>
  <si>
    <t>PA11-1809290018</t>
  </si>
  <si>
    <t>PA11-1809290020</t>
  </si>
  <si>
    <t>PA11-1809290022</t>
  </si>
  <si>
    <t>PA11-1809290024</t>
  </si>
  <si>
    <t>PA11-1809300020</t>
  </si>
  <si>
    <t>PA11-1809300014</t>
  </si>
  <si>
    <t>PA11-1809290115</t>
  </si>
  <si>
    <t>PA11-1809300002</t>
  </si>
  <si>
    <t>PA11-1809300004</t>
  </si>
  <si>
    <t>PA11-1809300006</t>
  </si>
  <si>
    <t>PA11-1809300008</t>
  </si>
  <si>
    <t>PA11-1809300010</t>
  </si>
  <si>
    <t>PA11-1809300012</t>
  </si>
  <si>
    <t>1012</t>
  </si>
  <si>
    <t>代理费</t>
  </si>
  <si>
    <t>PA11-1809290095</t>
  </si>
  <si>
    <t>PA11-1809290094</t>
  </si>
  <si>
    <t>1013</t>
  </si>
  <si>
    <t>海运代理费</t>
  </si>
  <si>
    <t>PA11-1809120009</t>
  </si>
  <si>
    <t>PA11-1809120007</t>
  </si>
  <si>
    <t>PA11-1809120005</t>
  </si>
  <si>
    <t>PA11-1809120004</t>
  </si>
  <si>
    <t>1014</t>
  </si>
  <si>
    <t>空运代理费</t>
  </si>
  <si>
    <t>PA11-1809280018</t>
  </si>
  <si>
    <t>1017</t>
  </si>
  <si>
    <t>代理运输费</t>
  </si>
  <si>
    <t>PA11-1809120010</t>
  </si>
  <si>
    <t>PA11-1809120008</t>
  </si>
  <si>
    <t>PA11-1809120006</t>
  </si>
  <si>
    <t>PA12-180928005</t>
  </si>
  <si>
    <t>维修车间轮轴架5%质保金，ZQ-OC-2018C-0744</t>
    <phoneticPr fontId="2" type="noConversion"/>
  </si>
  <si>
    <t>PA11-1809290072</t>
  </si>
  <si>
    <t>PA11-1809290051</t>
  </si>
  <si>
    <t>PA11-1809290075</t>
  </si>
  <si>
    <t>PA11-1809290074</t>
  </si>
  <si>
    <t>PA12-1809250005</t>
  </si>
  <si>
    <t>PA11-1809290055</t>
  </si>
  <si>
    <t>PA11-1809290058</t>
  </si>
  <si>
    <t>PA11-1809290067</t>
  </si>
  <si>
    <t>PA11-1809290059</t>
  </si>
  <si>
    <t>PA11-1809290035</t>
  </si>
  <si>
    <t>PA11-1809290038</t>
  </si>
  <si>
    <t>PA11-1809290036</t>
  </si>
  <si>
    <t>PA11-1809290033</t>
  </si>
  <si>
    <t>PA11-1809290030</t>
  </si>
  <si>
    <t>PA12-1809260002</t>
  </si>
  <si>
    <t>PA11-1809290032</t>
  </si>
  <si>
    <t>3003.209</t>
  </si>
  <si>
    <t>钢研纳克</t>
  </si>
  <si>
    <t>PA12-1809300005</t>
  </si>
  <si>
    <t>PA12-1809300006</t>
  </si>
  <si>
    <t>研发中心李旻昊报销钢研纳克计量校准费，月末挂账未付款</t>
    <phoneticPr fontId="2" type="noConversion"/>
  </si>
  <si>
    <t>PA11-1809300045</t>
    <phoneticPr fontId="5" type="noConversion"/>
  </si>
  <si>
    <t>PA12-1712070001</t>
    <phoneticPr fontId="2" type="noConversion"/>
  </si>
  <si>
    <t>PA12-1801250001</t>
    <phoneticPr fontId="2" type="noConversion"/>
  </si>
  <si>
    <t>PA12-1801250003</t>
    <phoneticPr fontId="2" type="noConversion"/>
  </si>
  <si>
    <t>PA11-1809290043</t>
    <phoneticPr fontId="2" type="noConversion"/>
  </si>
  <si>
    <t>PA11-1809290041</t>
    <phoneticPr fontId="2" type="noConversion"/>
  </si>
  <si>
    <t>PA11-1809290045</t>
    <phoneticPr fontId="2" type="noConversion"/>
  </si>
  <si>
    <t>PA11-1809290049</t>
    <phoneticPr fontId="2" type="noConversion"/>
  </si>
  <si>
    <t>PA11-1809290046</t>
    <phoneticPr fontId="2" type="noConversion"/>
  </si>
  <si>
    <t>PA12-1809250004</t>
    <phoneticPr fontId="2" type="noConversion"/>
  </si>
  <si>
    <t>3003.414</t>
  </si>
  <si>
    <t>中天祥云</t>
  </si>
  <si>
    <t>PA12-180928004</t>
    <phoneticPr fontId="2" type="noConversion"/>
  </si>
  <si>
    <t>1#厂房轴承间空调维修费10%质保金，ZQ-OC-2018C-0762</t>
    <phoneticPr fontId="2" type="noConversion"/>
  </si>
  <si>
    <t>2018年10月费用资金支付计划</t>
    <phoneticPr fontId="2" type="noConversion"/>
  </si>
  <si>
    <t>合计</t>
    <phoneticPr fontId="2" type="noConversion"/>
  </si>
  <si>
    <t>2018年10月税费资金计划</t>
    <phoneticPr fontId="5" type="noConversion"/>
  </si>
  <si>
    <t>2018年10月预付款资金计划</t>
    <phoneticPr fontId="5" type="noConversion"/>
  </si>
  <si>
    <t>50</t>
    <phoneticPr fontId="2" type="noConversion"/>
  </si>
  <si>
    <t>金额</t>
    <phoneticPr fontId="2" type="noConversion"/>
  </si>
  <si>
    <t>备注</t>
    <phoneticPr fontId="2" type="noConversion"/>
  </si>
  <si>
    <t>供应商</t>
    <phoneticPr fontId="2" type="noConversion"/>
  </si>
  <si>
    <t>川维</t>
    <phoneticPr fontId="2" type="noConversion"/>
  </si>
  <si>
    <t>林华</t>
    <phoneticPr fontId="2" type="noConversion"/>
  </si>
  <si>
    <t>鼎通</t>
    <phoneticPr fontId="2" type="noConversion"/>
  </si>
  <si>
    <t>辉腾</t>
    <phoneticPr fontId="2" type="noConversion"/>
  </si>
  <si>
    <t>交行5000万贷款明细</t>
    <phoneticPr fontId="2" type="noConversion"/>
  </si>
  <si>
    <t>智道</t>
    <phoneticPr fontId="2" type="noConversion"/>
  </si>
  <si>
    <t>退回</t>
    <phoneticPr fontId="2" type="noConversion"/>
  </si>
  <si>
    <t>序号</t>
    <phoneticPr fontId="19" type="noConversion"/>
  </si>
  <si>
    <t>供应商编号</t>
    <phoneticPr fontId="19" type="noConversion"/>
  </si>
  <si>
    <t>供应商名称</t>
    <phoneticPr fontId="19" type="noConversion"/>
  </si>
  <si>
    <t>合同号</t>
    <phoneticPr fontId="19" type="noConversion"/>
  </si>
  <si>
    <t>合同内容</t>
    <phoneticPr fontId="19" type="noConversion"/>
  </si>
  <si>
    <t>合同金额</t>
    <phoneticPr fontId="19" type="noConversion"/>
  </si>
  <si>
    <t>预付</t>
    <phoneticPr fontId="19" type="noConversion"/>
  </si>
  <si>
    <t>应付</t>
    <phoneticPr fontId="19" type="noConversion"/>
  </si>
  <si>
    <t>计算余额</t>
    <phoneticPr fontId="19" type="noConversion"/>
  </si>
  <si>
    <t>账面余额</t>
    <phoneticPr fontId="19" type="noConversion"/>
  </si>
  <si>
    <t>留置</t>
    <phoneticPr fontId="19" type="noConversion"/>
  </si>
  <si>
    <t>可付金额</t>
    <phoneticPr fontId="19" type="noConversion"/>
  </si>
  <si>
    <t>提请付款说明</t>
    <phoneticPr fontId="19" type="noConversion"/>
  </si>
  <si>
    <t>现金支付</t>
    <phoneticPr fontId="19" type="noConversion"/>
  </si>
  <si>
    <t>票据支付</t>
    <phoneticPr fontId="19" type="noConversion"/>
  </si>
  <si>
    <t>贷款支付</t>
    <phoneticPr fontId="2" type="noConversion"/>
  </si>
  <si>
    <t>未付原币</t>
    <phoneticPr fontId="19" type="noConversion"/>
  </si>
  <si>
    <t>备注</t>
    <phoneticPr fontId="2" type="noConversion"/>
  </si>
  <si>
    <t>金额</t>
    <phoneticPr fontId="19" type="noConversion"/>
  </si>
  <si>
    <t>比例</t>
    <phoneticPr fontId="19" type="noConversion"/>
  </si>
  <si>
    <t>借方</t>
    <phoneticPr fontId="19" type="noConversion"/>
  </si>
  <si>
    <t>贷方</t>
    <phoneticPr fontId="19" type="noConversion"/>
  </si>
  <si>
    <t>余额</t>
    <phoneticPr fontId="2" type="noConversion"/>
  </si>
  <si>
    <t>比例</t>
    <phoneticPr fontId="19" type="noConversion"/>
  </si>
  <si>
    <t>原因</t>
    <phoneticPr fontId="19" type="noConversion"/>
  </si>
  <si>
    <t>工作流单号</t>
    <phoneticPr fontId="19" type="noConversion"/>
  </si>
  <si>
    <t>说明</t>
    <phoneticPr fontId="19" type="noConversion"/>
  </si>
  <si>
    <t>预计付款月份</t>
    <phoneticPr fontId="2" type="noConversion"/>
  </si>
  <si>
    <t>3001.108</t>
    <phoneticPr fontId="19" type="noConversion"/>
  </si>
  <si>
    <t>北京博力加机电技术有限公司</t>
    <phoneticPr fontId="19" type="noConversion"/>
  </si>
  <si>
    <t>ZQ-PC-GE-16-1583</t>
    <phoneticPr fontId="5" type="noConversion"/>
  </si>
  <si>
    <t>超声波探伤机</t>
    <phoneticPr fontId="5" type="noConversion"/>
  </si>
  <si>
    <t>人民币</t>
    <phoneticPr fontId="19" type="noConversion"/>
  </si>
  <si>
    <t>10%质保金</t>
    <phoneticPr fontId="19" type="noConversion"/>
  </si>
  <si>
    <t>ZQ-PC-GE-17-1739</t>
    <phoneticPr fontId="2" type="noConversion"/>
  </si>
  <si>
    <t>车轮超声波探伤机</t>
    <phoneticPr fontId="2" type="noConversion"/>
  </si>
  <si>
    <t>人民币</t>
    <phoneticPr fontId="19" type="noConversion"/>
  </si>
  <si>
    <t>3002.238</t>
    <phoneticPr fontId="2" type="noConversion"/>
  </si>
  <si>
    <t>山西林德叉车销售有限公司</t>
    <phoneticPr fontId="2" type="noConversion"/>
  </si>
  <si>
    <t>ZQ-PC-GE-16-1066</t>
    <phoneticPr fontId="2" type="noConversion"/>
  </si>
  <si>
    <t>电动地牛</t>
    <phoneticPr fontId="2" type="noConversion"/>
  </si>
  <si>
    <t>10%质保金</t>
    <phoneticPr fontId="19" type="noConversion"/>
  </si>
  <si>
    <t>ZQ-PC-GE-17-0554</t>
    <phoneticPr fontId="2" type="noConversion"/>
  </si>
  <si>
    <t>10%质保金</t>
    <phoneticPr fontId="19" type="noConversion"/>
  </si>
  <si>
    <t>ZQ-PC-GE-17-0674</t>
    <phoneticPr fontId="19" type="noConversion"/>
  </si>
  <si>
    <t>电动托盘车</t>
    <phoneticPr fontId="19" type="noConversion"/>
  </si>
  <si>
    <t>人民币</t>
    <phoneticPr fontId="19" type="noConversion"/>
  </si>
  <si>
    <t>10%质保金</t>
    <phoneticPr fontId="19" type="noConversion"/>
  </si>
  <si>
    <t>天津达博文机电设备有限公司</t>
    <phoneticPr fontId="19" type="noConversion"/>
  </si>
  <si>
    <t>ZQ-PC-GE-16-1580</t>
    <phoneticPr fontId="5" type="noConversion"/>
  </si>
  <si>
    <t>自力式起重机</t>
    <phoneticPr fontId="5" type="noConversion"/>
  </si>
  <si>
    <t>人民币</t>
    <phoneticPr fontId="19" type="noConversion"/>
  </si>
  <si>
    <t>ZQ-PC-GE-16-1581</t>
    <phoneticPr fontId="5" type="noConversion"/>
  </si>
  <si>
    <t>自立式起重机</t>
    <phoneticPr fontId="5" type="noConversion"/>
  </si>
  <si>
    <t>人民币</t>
    <phoneticPr fontId="19" type="noConversion"/>
  </si>
  <si>
    <t>ZQ-PC-GE-16-1582</t>
    <phoneticPr fontId="5" type="noConversion"/>
  </si>
  <si>
    <t>自立式起重机</t>
    <phoneticPr fontId="5" type="noConversion"/>
  </si>
  <si>
    <t>ZQ-PC-GE-16-1631</t>
    <phoneticPr fontId="5" type="noConversion"/>
  </si>
  <si>
    <t>山西锦鸿瑞祥物资贸易有限公司</t>
    <phoneticPr fontId="19" type="noConversion"/>
  </si>
  <si>
    <t>ZQ-PC-GE-16-0633</t>
    <phoneticPr fontId="19" type="noConversion"/>
  </si>
  <si>
    <t>防爆除湿机</t>
    <phoneticPr fontId="19" type="noConversion"/>
  </si>
  <si>
    <t>ZQ-PC-GE-16-0765</t>
    <phoneticPr fontId="19" type="noConversion"/>
  </si>
  <si>
    <t>帕桑米特尺</t>
    <phoneticPr fontId="19" type="noConversion"/>
  </si>
  <si>
    <t>ZQ-PC-GE-15-1254</t>
    <phoneticPr fontId="2" type="noConversion"/>
  </si>
  <si>
    <t>防爆除湿机</t>
    <phoneticPr fontId="2" type="noConversion"/>
  </si>
  <si>
    <t>ZQ-PC-GE-16-0746</t>
    <phoneticPr fontId="5" type="noConversion"/>
  </si>
  <si>
    <t>压力传感器</t>
    <phoneticPr fontId="5" type="noConversion"/>
  </si>
  <si>
    <t>人民币</t>
    <phoneticPr fontId="5" type="noConversion"/>
  </si>
  <si>
    <t>3001.040</t>
    <phoneticPr fontId="5" type="noConversion"/>
  </si>
  <si>
    <t>太原市哈量工量具销售有限公司</t>
    <phoneticPr fontId="19" type="noConversion"/>
  </si>
  <si>
    <t>ZQ-PC-GE-16-0397</t>
    <phoneticPr fontId="19" type="noConversion"/>
  </si>
  <si>
    <t>全自动检定仪</t>
    <phoneticPr fontId="19" type="noConversion"/>
  </si>
  <si>
    <t>ZQ-PC-GE-18-0202</t>
    <phoneticPr fontId="2" type="noConversion"/>
  </si>
  <si>
    <t>高压油泵</t>
    <phoneticPr fontId="2" type="noConversion"/>
  </si>
  <si>
    <t>10%质保金</t>
    <phoneticPr fontId="19" type="noConversion"/>
  </si>
  <si>
    <t>验收款</t>
    <phoneticPr fontId="2" type="noConversion"/>
  </si>
  <si>
    <t>ZQ-PC-GE-2018-0416</t>
    <phoneticPr fontId="2" type="noConversion"/>
  </si>
  <si>
    <t>帕桑米特尺</t>
    <phoneticPr fontId="2" type="noConversion"/>
  </si>
  <si>
    <t>人民币</t>
    <phoneticPr fontId="19" type="noConversion"/>
  </si>
  <si>
    <t>验收款</t>
    <phoneticPr fontId="2" type="noConversion"/>
  </si>
  <si>
    <t>ZQ-PC-GE-18-0298</t>
    <phoneticPr fontId="2" type="noConversion"/>
  </si>
  <si>
    <t>盘位差测量仪</t>
    <phoneticPr fontId="2" type="noConversion"/>
  </si>
  <si>
    <t>验收款</t>
    <phoneticPr fontId="2" type="noConversion"/>
  </si>
  <si>
    <t>ZQ-PC-GE-18-0297</t>
    <phoneticPr fontId="2" type="noConversion"/>
  </si>
  <si>
    <t>盘位差测量仪</t>
    <phoneticPr fontId="2" type="noConversion"/>
  </si>
  <si>
    <t>人民币</t>
    <phoneticPr fontId="19" type="noConversion"/>
  </si>
  <si>
    <t>3001.211</t>
    <phoneticPr fontId="5" type="noConversion"/>
  </si>
  <si>
    <t>北京今朝跃机电有限公司</t>
    <phoneticPr fontId="19" type="noConversion"/>
  </si>
  <si>
    <t>ZQ-PC-GE-16-1178</t>
    <phoneticPr fontId="2" type="noConversion"/>
  </si>
  <si>
    <t>转子锥度测量仪</t>
    <phoneticPr fontId="2" type="noConversion"/>
  </si>
  <si>
    <t>人民币</t>
    <phoneticPr fontId="2" type="noConversion"/>
  </si>
  <si>
    <t>哈尔滨通达工业环保自动化有限公司</t>
    <phoneticPr fontId="19" type="noConversion"/>
  </si>
  <si>
    <t>弹性车轮翻转吊具</t>
    <phoneticPr fontId="2" type="noConversion"/>
  </si>
  <si>
    <t>10%质保金</t>
    <phoneticPr fontId="5" type="noConversion"/>
  </si>
  <si>
    <t xml:space="preserve"> ZQ-PC-GE-17-0245</t>
    <phoneticPr fontId="5" type="noConversion"/>
  </si>
  <si>
    <t>齿轮箱喷漆系统</t>
    <phoneticPr fontId="5" type="noConversion"/>
  </si>
  <si>
    <t>人民币</t>
    <phoneticPr fontId="2" type="noConversion"/>
  </si>
  <si>
    <t>10%质保金</t>
    <phoneticPr fontId="5" type="noConversion"/>
  </si>
  <si>
    <t xml:space="preserve"> ZQ-PC-GE-17-0396</t>
    <phoneticPr fontId="5" type="noConversion"/>
  </si>
  <si>
    <t>车轮翻转吊具</t>
    <phoneticPr fontId="5" type="noConversion"/>
  </si>
  <si>
    <t>人民币</t>
    <phoneticPr fontId="2" type="noConversion"/>
  </si>
  <si>
    <t>10%质保金</t>
    <phoneticPr fontId="5" type="noConversion"/>
  </si>
  <si>
    <t xml:space="preserve"> ZQ-PC-GE-17-1621</t>
    <phoneticPr fontId="2" type="noConversion"/>
  </si>
  <si>
    <t>上下料装置</t>
    <phoneticPr fontId="2" type="noConversion"/>
  </si>
  <si>
    <t xml:space="preserve"> ZQ-PC-GE-17-0716</t>
    <phoneticPr fontId="5" type="noConversion"/>
  </si>
  <si>
    <t>二期设备</t>
    <phoneticPr fontId="19" type="noConversion"/>
  </si>
  <si>
    <t>人民币</t>
    <phoneticPr fontId="2" type="noConversion"/>
  </si>
  <si>
    <t>晋中经纬</t>
    <phoneticPr fontId="5" type="noConversion"/>
  </si>
  <si>
    <t>ZQ-OC-15-1361</t>
    <phoneticPr fontId="19" type="noConversion"/>
  </si>
  <si>
    <t>DMG1工作台改造</t>
    <phoneticPr fontId="19" type="noConversion"/>
  </si>
  <si>
    <t>2%质保金</t>
    <phoneticPr fontId="2" type="noConversion"/>
  </si>
  <si>
    <t>3002.040</t>
    <phoneticPr fontId="2" type="noConversion"/>
  </si>
  <si>
    <t>山西运泽物资贸易有限公司</t>
    <phoneticPr fontId="19" type="noConversion"/>
  </si>
  <si>
    <t>ZQ-PC-GE-15-1499</t>
    <phoneticPr fontId="19" type="noConversion"/>
  </si>
  <si>
    <t>扭力扳手校验仪</t>
    <phoneticPr fontId="19" type="noConversion"/>
  </si>
  <si>
    <t>ZQ-PC-GE-16-0764</t>
    <phoneticPr fontId="19" type="noConversion"/>
  </si>
  <si>
    <t>扭矩校验仪</t>
    <phoneticPr fontId="19" type="noConversion"/>
  </si>
  <si>
    <t>ZQ-PC-GE-14-0261</t>
    <phoneticPr fontId="2" type="noConversion"/>
  </si>
  <si>
    <t>数显扭矩扳手</t>
    <phoneticPr fontId="2" type="noConversion"/>
  </si>
  <si>
    <t>5%质保金</t>
    <phoneticPr fontId="19" type="noConversion"/>
  </si>
  <si>
    <t>拧紧装置</t>
    <phoneticPr fontId="5" type="noConversion"/>
  </si>
  <si>
    <t>ZQ-PC-GE-12-438</t>
    <phoneticPr fontId="2" type="noConversion"/>
  </si>
  <si>
    <t>护栏</t>
    <phoneticPr fontId="2" type="noConversion"/>
  </si>
  <si>
    <t>人民币</t>
    <phoneticPr fontId="19" type="noConversion"/>
  </si>
  <si>
    <t>宿迁塞亚思</t>
    <phoneticPr fontId="5" type="noConversion"/>
  </si>
  <si>
    <t>ZQ-PC-GE-16-1320</t>
    <phoneticPr fontId="2" type="noConversion"/>
  </si>
  <si>
    <t>自动线装备设备</t>
    <phoneticPr fontId="2" type="noConversion"/>
  </si>
  <si>
    <t>3001.160</t>
    <phoneticPr fontId="5" type="noConversion"/>
  </si>
  <si>
    <t>北京科大</t>
    <phoneticPr fontId="5" type="noConversion"/>
  </si>
  <si>
    <t>ZQ-PC-GE-16-0419</t>
    <phoneticPr fontId="19" type="noConversion"/>
  </si>
  <si>
    <t>轮轨测试仪升级设备</t>
    <phoneticPr fontId="19" type="noConversion"/>
  </si>
  <si>
    <t>山西世纪晟昊科技有限公司</t>
    <phoneticPr fontId="19" type="noConversion"/>
  </si>
  <si>
    <t>ZQ-OC-18-0029</t>
    <phoneticPr fontId="2" type="noConversion"/>
  </si>
  <si>
    <t>网络补强设备</t>
    <phoneticPr fontId="2" type="noConversion"/>
  </si>
  <si>
    <t>ZQ-OC-18-0068</t>
    <phoneticPr fontId="2" type="noConversion"/>
  </si>
  <si>
    <t>网络二次补强设备</t>
    <phoneticPr fontId="2" type="noConversion"/>
  </si>
  <si>
    <t>ZQ-OC-2018-0184/702/690/190/183</t>
    <phoneticPr fontId="2" type="noConversion"/>
  </si>
  <si>
    <t>台式电脑等</t>
    <phoneticPr fontId="2" type="noConversion"/>
  </si>
  <si>
    <t>2018060012-16</t>
    <phoneticPr fontId="2" type="noConversion"/>
  </si>
  <si>
    <t>验收款</t>
    <phoneticPr fontId="2" type="noConversion"/>
  </si>
  <si>
    <t>ZQ-OC-2018B-0758</t>
    <phoneticPr fontId="2" type="noConversion"/>
  </si>
  <si>
    <t>台式电脑</t>
    <phoneticPr fontId="2" type="noConversion"/>
  </si>
  <si>
    <t>山西蓝通电子有限公司</t>
    <phoneticPr fontId="2" type="noConversion"/>
  </si>
  <si>
    <t>ZQ-PC-GE-11-293</t>
    <phoneticPr fontId="2" type="noConversion"/>
  </si>
  <si>
    <t>立体仓库LED显示屏</t>
    <phoneticPr fontId="2" type="noConversion"/>
  </si>
  <si>
    <t>5%质保金</t>
    <phoneticPr fontId="2" type="noConversion"/>
  </si>
  <si>
    <t>中亚</t>
    <phoneticPr fontId="2" type="noConversion"/>
  </si>
  <si>
    <t>周期浸湿循环试验箱</t>
    <phoneticPr fontId="2" type="noConversion"/>
  </si>
  <si>
    <t>10%质保金</t>
    <phoneticPr fontId="2" type="noConversion"/>
  </si>
  <si>
    <t>意浦建筑</t>
    <phoneticPr fontId="2" type="noConversion"/>
  </si>
  <si>
    <t>ZQ-PC-GE-15-0913</t>
    <phoneticPr fontId="2" type="noConversion"/>
  </si>
  <si>
    <t>实验室折叠门</t>
    <phoneticPr fontId="2" type="noConversion"/>
  </si>
  <si>
    <t>无间科技</t>
    <phoneticPr fontId="2" type="noConversion"/>
  </si>
  <si>
    <t xml:space="preserve"> ZQ-OC-2018B-0726</t>
    <phoneticPr fontId="2" type="noConversion"/>
  </si>
  <si>
    <t>备份一体机</t>
    <phoneticPr fontId="2" type="noConversion"/>
  </si>
  <si>
    <t>翁开尔</t>
    <phoneticPr fontId="2" type="noConversion"/>
  </si>
  <si>
    <t>ZQ-PC-GE-15-0533</t>
    <phoneticPr fontId="2" type="noConversion"/>
  </si>
  <si>
    <t>实验室设备</t>
    <phoneticPr fontId="2" type="noConversion"/>
  </si>
  <si>
    <t>验收款</t>
    <phoneticPr fontId="2" type="noConversion"/>
  </si>
  <si>
    <t>苏州华兴</t>
    <phoneticPr fontId="2" type="noConversion"/>
  </si>
  <si>
    <t>ZQ-PC-GE-13-788</t>
    <phoneticPr fontId="2" type="noConversion"/>
  </si>
  <si>
    <t>齿轮箱装配发压测试机</t>
    <phoneticPr fontId="2" type="noConversion"/>
  </si>
  <si>
    <t>5%质保金</t>
    <phoneticPr fontId="2" type="noConversion"/>
  </si>
  <si>
    <t>3001.208</t>
    <phoneticPr fontId="2" type="noConversion"/>
  </si>
  <si>
    <t>上海仪祥</t>
    <phoneticPr fontId="2" type="noConversion"/>
  </si>
  <si>
    <t>ZQ-PC-GE-15-0597</t>
    <phoneticPr fontId="2" type="noConversion"/>
  </si>
  <si>
    <t>漆膜抗冲击测试仪</t>
    <phoneticPr fontId="2" type="noConversion"/>
  </si>
  <si>
    <t>10%质保金（未验收）</t>
    <phoneticPr fontId="2" type="noConversion"/>
  </si>
  <si>
    <t>3001.205</t>
    <phoneticPr fontId="2" type="noConversion"/>
  </si>
  <si>
    <t>上海杨格建筑</t>
    <phoneticPr fontId="2" type="noConversion"/>
  </si>
  <si>
    <t>ZQ-PC-GE-15-0043</t>
    <phoneticPr fontId="2" type="noConversion"/>
  </si>
  <si>
    <t>实验室塑胶地板装修款</t>
    <phoneticPr fontId="2" type="noConversion"/>
  </si>
  <si>
    <t>5%质保金</t>
    <phoneticPr fontId="2" type="noConversion"/>
  </si>
  <si>
    <t>3001.224</t>
    <phoneticPr fontId="5" type="noConversion"/>
  </si>
  <si>
    <t>五台建筑有限公司</t>
    <phoneticPr fontId="2" type="noConversion"/>
  </si>
  <si>
    <t>ZQ-OC-16-0199</t>
    <phoneticPr fontId="2" type="noConversion"/>
  </si>
  <si>
    <t>1号厂房排屑机基础</t>
    <phoneticPr fontId="2" type="noConversion"/>
  </si>
  <si>
    <t>ZQ-OC-16-0254</t>
    <phoneticPr fontId="5" type="noConversion"/>
  </si>
  <si>
    <t>空调改造工程之主机房土建及钢结构加固</t>
    <phoneticPr fontId="5" type="noConversion"/>
  </si>
  <si>
    <t>人民币</t>
    <phoneticPr fontId="19" type="noConversion"/>
  </si>
  <si>
    <t>5%质保金</t>
    <phoneticPr fontId="2" type="noConversion"/>
  </si>
  <si>
    <t>ZQ-OC-17-0157</t>
    <phoneticPr fontId="5" type="noConversion"/>
  </si>
  <si>
    <t>2016年下半年零星工程</t>
    <phoneticPr fontId="5" type="noConversion"/>
  </si>
  <si>
    <t>ZQ-OC-17-0156</t>
    <phoneticPr fontId="5" type="noConversion"/>
  </si>
  <si>
    <t>龙门式轮对车床基础工程</t>
    <phoneticPr fontId="5" type="noConversion"/>
  </si>
  <si>
    <t>ZQ-OC-17-0295</t>
    <phoneticPr fontId="2" type="noConversion"/>
  </si>
  <si>
    <t>零星工程款</t>
    <phoneticPr fontId="2" type="noConversion"/>
  </si>
  <si>
    <t>人民币</t>
    <phoneticPr fontId="19" type="noConversion"/>
  </si>
  <si>
    <t>5%质保金</t>
    <phoneticPr fontId="2" type="noConversion"/>
  </si>
  <si>
    <t xml:space="preserve"> ZQ-OC-2018-0189</t>
    <phoneticPr fontId="2" type="noConversion"/>
  </si>
  <si>
    <t>零星工程款</t>
    <phoneticPr fontId="2" type="noConversion"/>
  </si>
  <si>
    <t>人民币</t>
    <phoneticPr fontId="19" type="noConversion"/>
  </si>
  <si>
    <t>3001.229</t>
    <phoneticPr fontId="5" type="noConversion"/>
  </si>
  <si>
    <t>ZQ-OC-16-0235</t>
    <phoneticPr fontId="5" type="noConversion"/>
  </si>
  <si>
    <t>溴化锂直燃机组</t>
    <phoneticPr fontId="5" type="noConversion"/>
  </si>
  <si>
    <t>5%质保金+扣款</t>
    <phoneticPr fontId="2" type="noConversion"/>
  </si>
  <si>
    <t>3001.232</t>
    <phoneticPr fontId="2" type="noConversion"/>
  </si>
  <si>
    <t>ZQ-OC-16-0251</t>
    <phoneticPr fontId="5" type="noConversion"/>
  </si>
  <si>
    <t>1#、2#厂房新排风机及管道</t>
    <phoneticPr fontId="5" type="noConversion"/>
  </si>
  <si>
    <t>5%质保金+扣款</t>
    <phoneticPr fontId="2" type="noConversion"/>
  </si>
  <si>
    <t>3001.136</t>
    <phoneticPr fontId="5" type="noConversion"/>
  </si>
  <si>
    <t>斯威特</t>
    <phoneticPr fontId="2" type="noConversion"/>
  </si>
  <si>
    <t>PDM系统</t>
    <phoneticPr fontId="2" type="noConversion"/>
  </si>
  <si>
    <t>ZQ-PC-GE-12-149</t>
    <phoneticPr fontId="2" type="noConversion"/>
  </si>
  <si>
    <t>数据安全软件</t>
    <phoneticPr fontId="2" type="noConversion"/>
  </si>
  <si>
    <t>ZQ-PC-GE-12-016</t>
    <phoneticPr fontId="2" type="noConversion"/>
  </si>
  <si>
    <t>3003.049</t>
    <phoneticPr fontId="2" type="noConversion"/>
  </si>
  <si>
    <t>北京鼎捷软件有限公司</t>
    <phoneticPr fontId="2" type="noConversion"/>
  </si>
  <si>
    <t>ZQ-OC-12-027</t>
    <phoneticPr fontId="2" type="noConversion"/>
  </si>
  <si>
    <t>ERP服务及工作流手机签核软件</t>
    <phoneticPr fontId="2" type="noConversion"/>
  </si>
  <si>
    <t>ZQ-OC-14-0026</t>
    <phoneticPr fontId="2" type="noConversion"/>
  </si>
  <si>
    <t>HR软件升级</t>
    <phoneticPr fontId="2" type="noConversion"/>
  </si>
  <si>
    <t>ZQ-OC-13-055</t>
    <phoneticPr fontId="2" type="noConversion"/>
  </si>
  <si>
    <t>ERP系统升级</t>
    <phoneticPr fontId="2" type="noConversion"/>
  </si>
  <si>
    <t>ZQ-OC-18-0686</t>
    <phoneticPr fontId="2" type="noConversion"/>
  </si>
  <si>
    <t>调度平台软件</t>
    <phoneticPr fontId="2" type="noConversion"/>
  </si>
  <si>
    <t>3003.154</t>
    <phoneticPr fontId="2" type="noConversion"/>
  </si>
  <si>
    <t>中鼎物流</t>
    <phoneticPr fontId="2" type="noConversion"/>
  </si>
  <si>
    <t>ZQ-PC-GE-11-306</t>
    <phoneticPr fontId="2" type="noConversion"/>
  </si>
  <si>
    <t>二号厂房立体仓库LED款</t>
    <phoneticPr fontId="2" type="noConversion"/>
  </si>
  <si>
    <t>ZQ-OC-13-104</t>
    <phoneticPr fontId="2" type="noConversion"/>
  </si>
  <si>
    <t>立体库升级</t>
    <phoneticPr fontId="2" type="noConversion"/>
  </si>
  <si>
    <t>ZQ-OC-12-088</t>
    <phoneticPr fontId="2" type="noConversion"/>
  </si>
  <si>
    <t>立体库系统采购</t>
    <phoneticPr fontId="2" type="noConversion"/>
  </si>
  <si>
    <t>3001.86</t>
    <phoneticPr fontId="5" type="noConversion"/>
  </si>
  <si>
    <t>ZQ-PC-GE-16-1584</t>
    <phoneticPr fontId="5" type="noConversion"/>
  </si>
  <si>
    <t>静平衡机</t>
    <phoneticPr fontId="5" type="noConversion"/>
  </si>
  <si>
    <t>10%质保金</t>
    <phoneticPr fontId="2" type="noConversion"/>
  </si>
  <si>
    <t>3002.452</t>
    <phoneticPr fontId="2" type="noConversion"/>
  </si>
  <si>
    <t>北京侨信装饰</t>
    <phoneticPr fontId="2" type="noConversion"/>
  </si>
  <si>
    <t>ZQ-OC-14-0097</t>
    <phoneticPr fontId="2" type="noConversion"/>
  </si>
  <si>
    <t>实验室装修</t>
    <phoneticPr fontId="2" type="noConversion"/>
  </si>
  <si>
    <t>ZQ-OC-15-0004</t>
    <phoneticPr fontId="2" type="noConversion"/>
  </si>
  <si>
    <t>实验室装修</t>
    <phoneticPr fontId="2" type="noConversion"/>
  </si>
  <si>
    <t>3001.070</t>
    <phoneticPr fontId="2" type="noConversion"/>
  </si>
  <si>
    <t>博森科技</t>
    <phoneticPr fontId="2" type="noConversion"/>
  </si>
  <si>
    <t>ZQ-PC-GE-2018-0575</t>
    <phoneticPr fontId="2" type="noConversion"/>
  </si>
  <si>
    <t xml:space="preserve"> 排屑机 </t>
    <phoneticPr fontId="2" type="noConversion"/>
  </si>
  <si>
    <t>3001.219</t>
    <phoneticPr fontId="2" type="noConversion"/>
  </si>
  <si>
    <t>朗德科技</t>
    <phoneticPr fontId="2" type="noConversion"/>
  </si>
  <si>
    <t xml:space="preserve"> ZQ-PC-GE-16-0791</t>
    <phoneticPr fontId="2" type="noConversion"/>
  </si>
  <si>
    <t>声学实验室</t>
    <phoneticPr fontId="2" type="noConversion"/>
  </si>
  <si>
    <t>3002.535</t>
    <phoneticPr fontId="2" type="noConversion"/>
  </si>
  <si>
    <t>赛格森</t>
    <phoneticPr fontId="2" type="noConversion"/>
  </si>
  <si>
    <t>ZQ-PC-GE-17-1643</t>
    <phoneticPr fontId="2" type="noConversion"/>
  </si>
  <si>
    <t>滚压设备</t>
    <phoneticPr fontId="2" type="noConversion"/>
  </si>
  <si>
    <t>3001.222</t>
    <phoneticPr fontId="2" type="noConversion"/>
  </si>
  <si>
    <t>三维天地</t>
    <phoneticPr fontId="2" type="noConversion"/>
  </si>
  <si>
    <t>ZQ-OC-16-0642</t>
    <phoneticPr fontId="2" type="noConversion"/>
  </si>
  <si>
    <t>实验室信息管理系统</t>
    <phoneticPr fontId="2" type="noConversion"/>
  </si>
  <si>
    <t>3003.348</t>
    <phoneticPr fontId="2" type="noConversion"/>
  </si>
  <si>
    <t>山西四建</t>
    <phoneticPr fontId="2" type="noConversion"/>
  </si>
  <si>
    <t>ZQ-OC-16-0222</t>
    <phoneticPr fontId="2" type="noConversion"/>
  </si>
  <si>
    <t xml:space="preserve">1、2号厂房通风换气系统 </t>
    <phoneticPr fontId="2" type="noConversion"/>
  </si>
  <si>
    <t>2018020001
2018050022
2018050023</t>
    <phoneticPr fontId="2" type="noConversion"/>
  </si>
  <si>
    <t>验收款</t>
    <phoneticPr fontId="19" type="noConversion"/>
  </si>
  <si>
    <t>3001.230</t>
    <phoneticPr fontId="2" type="noConversion"/>
  </si>
  <si>
    <t>山西亿诺</t>
    <phoneticPr fontId="2" type="noConversion"/>
  </si>
  <si>
    <t>ZQ-OC-16-0260</t>
    <phoneticPr fontId="5" type="noConversion"/>
  </si>
  <si>
    <t>一号车间监控系统</t>
    <phoneticPr fontId="5" type="noConversion"/>
  </si>
  <si>
    <t>10%质保金</t>
    <phoneticPr fontId="2" type="noConversion"/>
  </si>
  <si>
    <t>ZQ-OC-17-0125</t>
    <phoneticPr fontId="5" type="noConversion"/>
  </si>
  <si>
    <t>10%质保金</t>
    <phoneticPr fontId="2" type="noConversion"/>
  </si>
  <si>
    <t>ZQ-OC-17-0310</t>
    <phoneticPr fontId="2" type="noConversion"/>
  </si>
  <si>
    <t>系统展示屏</t>
    <phoneticPr fontId="2" type="noConversion"/>
  </si>
  <si>
    <t>人民币</t>
    <phoneticPr fontId="19" type="noConversion"/>
  </si>
  <si>
    <t>10%质保金</t>
    <phoneticPr fontId="2" type="noConversion"/>
  </si>
  <si>
    <t>ZQ-OC-18-0030</t>
    <phoneticPr fontId="2" type="noConversion"/>
  </si>
  <si>
    <t>工位机</t>
    <phoneticPr fontId="2" type="noConversion"/>
  </si>
  <si>
    <t>人民币</t>
    <phoneticPr fontId="19" type="noConversion"/>
  </si>
  <si>
    <t>10%质保金</t>
    <phoneticPr fontId="2" type="noConversion"/>
  </si>
  <si>
    <t>验收款</t>
    <phoneticPr fontId="19" type="noConversion"/>
  </si>
  <si>
    <t>ZQ-OC-2018-0171</t>
    <phoneticPr fontId="2" type="noConversion"/>
  </si>
  <si>
    <t xml:space="preserve">调度拼接屏 </t>
    <phoneticPr fontId="2" type="noConversion"/>
  </si>
  <si>
    <t>人民币</t>
    <phoneticPr fontId="19" type="noConversion"/>
  </si>
  <si>
    <t>10%质保金</t>
    <phoneticPr fontId="2" type="noConversion"/>
  </si>
  <si>
    <t>验收款</t>
    <phoneticPr fontId="19" type="noConversion"/>
  </si>
  <si>
    <t>ZQ-OC-2018B-0724</t>
    <phoneticPr fontId="2" type="noConversion"/>
  </si>
  <si>
    <t>展示条屏</t>
    <phoneticPr fontId="2" type="noConversion"/>
  </si>
  <si>
    <t>10%质保金</t>
    <phoneticPr fontId="2" type="noConversion"/>
  </si>
  <si>
    <t>验收款</t>
    <phoneticPr fontId="19" type="noConversion"/>
  </si>
  <si>
    <t xml:space="preserve"> ZQ-OC-2018B-0732</t>
    <phoneticPr fontId="2" type="noConversion"/>
  </si>
  <si>
    <t>工控机（5台）</t>
    <phoneticPr fontId="2" type="noConversion"/>
  </si>
  <si>
    <t>验收款</t>
    <phoneticPr fontId="2" type="noConversion"/>
  </si>
  <si>
    <t>3002.233</t>
    <phoneticPr fontId="5" type="noConversion"/>
  </si>
  <si>
    <t>鑫通力</t>
    <phoneticPr fontId="2" type="noConversion"/>
  </si>
  <si>
    <t>ZQ-PC-GE-12-600</t>
    <phoneticPr fontId="2" type="noConversion"/>
  </si>
  <si>
    <t>工装</t>
    <phoneticPr fontId="2" type="noConversion"/>
  </si>
  <si>
    <t>3002.014</t>
    <phoneticPr fontId="19" type="noConversion"/>
  </si>
  <si>
    <t>成量</t>
    <phoneticPr fontId="2" type="noConversion"/>
  </si>
  <si>
    <t>ZQ-PC-GE-12-305</t>
    <phoneticPr fontId="2" type="noConversion"/>
  </si>
  <si>
    <t>量具</t>
    <phoneticPr fontId="2" type="noConversion"/>
  </si>
  <si>
    <t>3003.054</t>
    <phoneticPr fontId="19" type="noConversion"/>
  </si>
  <si>
    <t>上海朗风计算机科技有</t>
    <phoneticPr fontId="2" type="noConversion"/>
  </si>
  <si>
    <t>ZQ-OC-2018-0687</t>
    <phoneticPr fontId="2" type="noConversion"/>
  </si>
  <si>
    <t>JAVA平台</t>
    <phoneticPr fontId="2" type="noConversion"/>
  </si>
  <si>
    <t>ZQ-OC-18-0186</t>
    <phoneticPr fontId="2" type="noConversion"/>
  </si>
  <si>
    <t>齿轮箱卡片开发</t>
    <phoneticPr fontId="2" type="noConversion"/>
  </si>
  <si>
    <t>3001.235</t>
    <phoneticPr fontId="5" type="noConversion"/>
  </si>
  <si>
    <t>拜尔斯克</t>
    <phoneticPr fontId="2" type="noConversion"/>
  </si>
  <si>
    <t>ZQ-PC-GE-17-0133</t>
    <phoneticPr fontId="5" type="noConversion"/>
  </si>
  <si>
    <t>双槽清洗机</t>
    <phoneticPr fontId="5" type="noConversion"/>
  </si>
  <si>
    <t>ZQ-PC-GE-17-0790</t>
    <phoneticPr fontId="2" type="noConversion"/>
  </si>
  <si>
    <t>清洗设备</t>
    <phoneticPr fontId="2" type="noConversion"/>
  </si>
  <si>
    <t>ZQ-PC-GE- 2018-0872</t>
    <phoneticPr fontId="2" type="noConversion"/>
  </si>
  <si>
    <t>超声波清洗机</t>
    <phoneticPr fontId="2" type="noConversion"/>
  </si>
  <si>
    <t>3001.234</t>
    <phoneticPr fontId="5" type="noConversion"/>
  </si>
  <si>
    <t>戴尔麦克</t>
    <phoneticPr fontId="2" type="noConversion"/>
  </si>
  <si>
    <t>ZQ-PC-GE-17-0132</t>
    <phoneticPr fontId="5" type="noConversion"/>
  </si>
  <si>
    <t>平衡吊</t>
    <phoneticPr fontId="5" type="noConversion"/>
  </si>
  <si>
    <t>3001.237</t>
    <phoneticPr fontId="5" type="noConversion"/>
  </si>
  <si>
    <t>ZQ-PC-GE-17-0437</t>
    <phoneticPr fontId="2" type="noConversion"/>
  </si>
  <si>
    <t>平面磨床</t>
    <phoneticPr fontId="2" type="noConversion"/>
  </si>
  <si>
    <t>3001.240</t>
    <phoneticPr fontId="5" type="noConversion"/>
  </si>
  <si>
    <t>ZQ-PC-GE-17-0356</t>
    <phoneticPr fontId="5" type="noConversion"/>
  </si>
  <si>
    <t>垂直回转货柜</t>
    <phoneticPr fontId="5" type="noConversion"/>
  </si>
  <si>
    <t>3001.238</t>
    <phoneticPr fontId="5" type="noConversion"/>
  </si>
  <si>
    <t>ZQ-PC-GE-17-0403</t>
    <phoneticPr fontId="5" type="noConversion"/>
  </si>
  <si>
    <t>遥感系统</t>
    <phoneticPr fontId="5" type="noConversion"/>
  </si>
  <si>
    <t>3002.548</t>
    <phoneticPr fontId="5" type="noConversion"/>
  </si>
  <si>
    <t>ZQ-PC-GE-17-0413</t>
    <phoneticPr fontId="5" type="noConversion"/>
  </si>
  <si>
    <t>帕桑米特用比较仪</t>
    <phoneticPr fontId="5" type="noConversion"/>
  </si>
  <si>
    <t>ZQ-PC-GE-17-0419</t>
    <phoneticPr fontId="5" type="noConversion"/>
  </si>
  <si>
    <t>数显游标卡尺</t>
    <phoneticPr fontId="5" type="noConversion"/>
  </si>
  <si>
    <t>ZQ-PC-GE-17-0414</t>
    <phoneticPr fontId="5" type="noConversion"/>
  </si>
  <si>
    <t>粗糙度仪</t>
    <phoneticPr fontId="5" type="noConversion"/>
  </si>
  <si>
    <t>ZQ-PC-GE-17-0420</t>
    <phoneticPr fontId="5" type="noConversion"/>
  </si>
  <si>
    <t>数显千分表</t>
    <phoneticPr fontId="5" type="noConversion"/>
  </si>
  <si>
    <t>ZQ-PC-GE-17-0421</t>
    <phoneticPr fontId="5" type="noConversion"/>
  </si>
  <si>
    <t>ZQ-PC-GE-17-0788</t>
    <phoneticPr fontId="5" type="noConversion"/>
  </si>
  <si>
    <t>硬度计</t>
    <phoneticPr fontId="19" type="noConversion"/>
  </si>
  <si>
    <t>3001.239</t>
    <phoneticPr fontId="5" type="noConversion"/>
  </si>
  <si>
    <t>金叶软控</t>
    <phoneticPr fontId="5" type="noConversion"/>
  </si>
  <si>
    <t>机床改造</t>
    <phoneticPr fontId="5" type="noConversion"/>
  </si>
  <si>
    <t>上下料装置</t>
    <phoneticPr fontId="5" type="noConversion"/>
  </si>
  <si>
    <t>三坐标</t>
    <phoneticPr fontId="5" type="noConversion"/>
  </si>
  <si>
    <t>无线检测</t>
    <phoneticPr fontId="5" type="noConversion"/>
  </si>
  <si>
    <t>验收款</t>
    <phoneticPr fontId="5" type="noConversion"/>
  </si>
  <si>
    <t>ZQ-PC-GE-17-0517</t>
    <phoneticPr fontId="2" type="noConversion"/>
  </si>
  <si>
    <t>轮对全尺寸测量设备</t>
    <phoneticPr fontId="5" type="noConversion"/>
  </si>
  <si>
    <t>ZQ-PC-GE-17-0721</t>
    <phoneticPr fontId="19" type="noConversion"/>
  </si>
  <si>
    <t xml:space="preserve">全尺寸测量机 </t>
    <phoneticPr fontId="19" type="noConversion"/>
  </si>
  <si>
    <t>ZQ-PC-GE-17-0720</t>
    <phoneticPr fontId="19" type="noConversion"/>
  </si>
  <si>
    <t>ZQ-PC-GE-17-1226</t>
    <phoneticPr fontId="2" type="noConversion"/>
  </si>
  <si>
    <t>ZQ-PC-GE-17-0166</t>
    <phoneticPr fontId="2" type="noConversion"/>
  </si>
  <si>
    <t>测量数据采集软件</t>
    <phoneticPr fontId="2" type="noConversion"/>
  </si>
  <si>
    <t>3003.176</t>
    <phoneticPr fontId="19" type="noConversion"/>
  </si>
  <si>
    <t>海克斯康</t>
    <phoneticPr fontId="19" type="noConversion"/>
  </si>
  <si>
    <t>ZQ-PC-GE-17-0719</t>
    <phoneticPr fontId="19" type="noConversion"/>
  </si>
  <si>
    <t>三坐标测量机</t>
    <phoneticPr fontId="19" type="noConversion"/>
  </si>
  <si>
    <t>ZQ-PC-GE-17-0718</t>
    <phoneticPr fontId="19" type="noConversion"/>
  </si>
  <si>
    <t>3D测量设备</t>
    <phoneticPr fontId="19" type="noConversion"/>
  </si>
  <si>
    <t>3003.362</t>
    <phoneticPr fontId="5" type="noConversion"/>
  </si>
  <si>
    <t>北京经纬</t>
    <phoneticPr fontId="5" type="noConversion"/>
  </si>
  <si>
    <t>ZQ-OC-17-0187</t>
    <phoneticPr fontId="5" type="noConversion"/>
  </si>
  <si>
    <t>信息服务器系统</t>
    <phoneticPr fontId="5" type="noConversion"/>
  </si>
  <si>
    <t>3001.212</t>
    <phoneticPr fontId="2" type="noConversion"/>
  </si>
  <si>
    <t>上海万利斯</t>
    <phoneticPr fontId="2" type="noConversion"/>
  </si>
  <si>
    <t>ZQ-OC-17-0225</t>
    <phoneticPr fontId="2" type="noConversion"/>
  </si>
  <si>
    <t>武汉检修工段网络架设合同</t>
    <phoneticPr fontId="2" type="noConversion"/>
  </si>
  <si>
    <t>人民币</t>
    <phoneticPr fontId="2" type="noConversion"/>
  </si>
  <si>
    <t>5%质保金</t>
    <phoneticPr fontId="2" type="noConversion"/>
  </si>
  <si>
    <t>ZQ-OC-18-0100</t>
    <phoneticPr fontId="2" type="noConversion"/>
  </si>
  <si>
    <t xml:space="preserve">西安工段网络建设费 </t>
    <phoneticPr fontId="2" type="noConversion"/>
  </si>
  <si>
    <t>人民币</t>
    <phoneticPr fontId="2" type="noConversion"/>
  </si>
  <si>
    <t>验收款</t>
    <phoneticPr fontId="5" type="noConversion"/>
  </si>
  <si>
    <t>ZQ-OC-2018B-0716</t>
    <phoneticPr fontId="2" type="noConversion"/>
  </si>
  <si>
    <t xml:space="preserve"> 服务器  </t>
    <phoneticPr fontId="2" type="noConversion"/>
  </si>
  <si>
    <t>ZQ-OC-2018B-0746</t>
    <phoneticPr fontId="2" type="noConversion"/>
  </si>
  <si>
    <t>沈阳工段信息化网络</t>
    <phoneticPr fontId="2" type="noConversion"/>
  </si>
  <si>
    <t>3001.246</t>
    <phoneticPr fontId="2" type="noConversion"/>
  </si>
  <si>
    <t>天津博凯文</t>
    <phoneticPr fontId="2" type="noConversion"/>
  </si>
  <si>
    <t>ZQ-PC-GE-17-1009</t>
    <phoneticPr fontId="2" type="noConversion"/>
  </si>
  <si>
    <t>油污处理系统</t>
    <phoneticPr fontId="2" type="noConversion"/>
  </si>
  <si>
    <t>人民币</t>
    <phoneticPr fontId="2" type="noConversion"/>
  </si>
  <si>
    <t>ZQ-PC-GE-18-0159</t>
    <phoneticPr fontId="2" type="noConversion"/>
  </si>
  <si>
    <t>框架吊具</t>
    <phoneticPr fontId="2" type="noConversion"/>
  </si>
  <si>
    <t>3003.371</t>
    <phoneticPr fontId="2" type="noConversion"/>
  </si>
  <si>
    <t>大连恒水</t>
    <phoneticPr fontId="2" type="noConversion"/>
  </si>
  <si>
    <t>ZQ-OC-17-0188</t>
    <phoneticPr fontId="2" type="noConversion"/>
  </si>
  <si>
    <t>沈阳机务段轮对检测仪基础施工</t>
    <phoneticPr fontId="2" type="noConversion"/>
  </si>
  <si>
    <t>ZQ-OC-17-0264</t>
    <phoneticPr fontId="2" type="noConversion"/>
  </si>
  <si>
    <t>沈阳机务段轮对检测机附属工程</t>
    <phoneticPr fontId="2" type="noConversion"/>
  </si>
  <si>
    <t>ZQ-OC-17-0363</t>
    <phoneticPr fontId="2" type="noConversion"/>
  </si>
  <si>
    <t>沈阳检修轮对检测机附属工程</t>
    <phoneticPr fontId="2" type="noConversion"/>
  </si>
  <si>
    <t>3002.442</t>
    <phoneticPr fontId="2" type="noConversion"/>
  </si>
  <si>
    <t>德尔塔森</t>
    <phoneticPr fontId="2" type="noConversion"/>
  </si>
  <si>
    <t>ZQ-PC-GE-17-1262</t>
    <phoneticPr fontId="2" type="noConversion"/>
  </si>
  <si>
    <t>应变仪</t>
    <phoneticPr fontId="2" type="noConversion"/>
  </si>
  <si>
    <t>ZQ-PC-GE-17-1306/1096-99</t>
    <phoneticPr fontId="2" type="noConversion"/>
  </si>
  <si>
    <t>工位车等</t>
    <phoneticPr fontId="2" type="noConversion"/>
  </si>
  <si>
    <t>2018040023-27</t>
    <phoneticPr fontId="2" type="noConversion"/>
  </si>
  <si>
    <t>ZQ-OC-18-0112</t>
    <phoneticPr fontId="2" type="noConversion"/>
  </si>
  <si>
    <t>快速卷帘门</t>
    <phoneticPr fontId="2" type="noConversion"/>
  </si>
  <si>
    <t>ZQ-PC-GE-2018B-1025</t>
    <phoneticPr fontId="2" type="noConversion"/>
  </si>
  <si>
    <t>超景深显微镜</t>
    <phoneticPr fontId="2" type="noConversion"/>
  </si>
  <si>
    <t>山西鑫怡</t>
    <phoneticPr fontId="2" type="noConversion"/>
  </si>
  <si>
    <t>ZQ-PC-GE-17-1255</t>
    <phoneticPr fontId="2" type="noConversion"/>
  </si>
  <si>
    <t>空压机</t>
    <phoneticPr fontId="2" type="noConversion"/>
  </si>
  <si>
    <t>3002.559</t>
    <phoneticPr fontId="2" type="noConversion"/>
  </si>
  <si>
    <t>沈阳益景</t>
    <phoneticPr fontId="2" type="noConversion"/>
  </si>
  <si>
    <t>ZQ-PC-GE-17-1357</t>
    <phoneticPr fontId="2" type="noConversion"/>
  </si>
  <si>
    <t>移动工具车</t>
    <phoneticPr fontId="2" type="noConversion"/>
  </si>
  <si>
    <t>ZQ-PC-GE-17-1570</t>
    <phoneticPr fontId="2" type="noConversion"/>
  </si>
  <si>
    <t>悬臂吊</t>
    <phoneticPr fontId="2" type="noConversion"/>
  </si>
  <si>
    <t>3002.558</t>
    <phoneticPr fontId="2" type="noConversion"/>
  </si>
  <si>
    <t>上海兹韦克</t>
    <phoneticPr fontId="2" type="noConversion"/>
  </si>
  <si>
    <t>ZQ-PC-GE-17-1332</t>
    <phoneticPr fontId="2" type="noConversion"/>
  </si>
  <si>
    <t>引伸计</t>
    <phoneticPr fontId="2" type="noConversion"/>
  </si>
  <si>
    <t>ZQ-PC-GE-17-1498</t>
    <phoneticPr fontId="2" type="noConversion"/>
  </si>
  <si>
    <t>超声波清洗机</t>
    <phoneticPr fontId="2" type="noConversion"/>
  </si>
  <si>
    <t>3002.467</t>
    <phoneticPr fontId="2" type="noConversion"/>
  </si>
  <si>
    <t>博然贸易</t>
    <phoneticPr fontId="2" type="noConversion"/>
  </si>
  <si>
    <t>ZQ-PC-GE-17-1364</t>
    <phoneticPr fontId="2" type="noConversion"/>
  </si>
  <si>
    <t>丝线切割机</t>
    <phoneticPr fontId="2" type="noConversion"/>
  </si>
  <si>
    <t>ZQ-PC-GE-17-1642</t>
    <phoneticPr fontId="2" type="noConversion"/>
  </si>
  <si>
    <t>轮对高低温环境箱</t>
    <phoneticPr fontId="2" type="noConversion"/>
  </si>
  <si>
    <t>ZQ-PC-GE-17-1653</t>
    <phoneticPr fontId="2" type="noConversion"/>
  </si>
  <si>
    <t>涡流检测设备</t>
    <phoneticPr fontId="2" type="noConversion"/>
  </si>
  <si>
    <t>ZQ-PC-GE-17-1658</t>
    <phoneticPr fontId="2" type="noConversion"/>
  </si>
  <si>
    <t xml:space="preserve">磁探仪 </t>
    <phoneticPr fontId="2" type="noConversion"/>
  </si>
  <si>
    <t>人民币</t>
    <phoneticPr fontId="2" type="noConversion"/>
  </si>
  <si>
    <t>验收款</t>
    <phoneticPr fontId="5" type="noConversion"/>
  </si>
  <si>
    <t>ZQ-PC-GE-2018B-1066</t>
    <phoneticPr fontId="2" type="noConversion"/>
  </si>
  <si>
    <t>磁力搅拌机</t>
    <phoneticPr fontId="2" type="noConversion"/>
  </si>
  <si>
    <t>ZQ-PC-GE-2018-0974</t>
    <phoneticPr fontId="2" type="noConversion"/>
  </si>
  <si>
    <t xml:space="preserve">金相磨抛机 </t>
    <phoneticPr fontId="2" type="noConversion"/>
  </si>
  <si>
    <t>3001.018</t>
    <phoneticPr fontId="2" type="noConversion"/>
  </si>
  <si>
    <t>北京磁通</t>
    <phoneticPr fontId="2" type="noConversion"/>
  </si>
  <si>
    <t>ZQ-PC-GE-17-1539</t>
    <phoneticPr fontId="2" type="noConversion"/>
  </si>
  <si>
    <t>磁粉探伤机</t>
    <phoneticPr fontId="2" type="noConversion"/>
  </si>
  <si>
    <t>ZQ-PC-GE-17-1644</t>
    <phoneticPr fontId="2" type="noConversion"/>
  </si>
  <si>
    <t>ZQ-PC-GE-17-1471</t>
    <phoneticPr fontId="2" type="noConversion"/>
  </si>
  <si>
    <t>滤油机</t>
    <phoneticPr fontId="2" type="noConversion"/>
  </si>
  <si>
    <t>3001.252</t>
    <phoneticPr fontId="2" type="noConversion"/>
  </si>
  <si>
    <t>长春托利</t>
    <phoneticPr fontId="2" type="noConversion"/>
  </si>
  <si>
    <t>ZQ-PC-GE-17-1652</t>
    <phoneticPr fontId="2" type="noConversion"/>
  </si>
  <si>
    <t>电子秤</t>
    <phoneticPr fontId="2" type="noConversion"/>
  </si>
  <si>
    <t>人民币</t>
    <phoneticPr fontId="2" type="noConversion"/>
  </si>
  <si>
    <t>3001.244</t>
    <phoneticPr fontId="2" type="noConversion"/>
  </si>
  <si>
    <t>南京林城</t>
    <phoneticPr fontId="2" type="noConversion"/>
  </si>
  <si>
    <t>ZQ-PC-GE-17-0849</t>
    <phoneticPr fontId="2" type="noConversion"/>
  </si>
  <si>
    <t>便携式空心轴探伤仪</t>
    <phoneticPr fontId="2" type="noConversion"/>
  </si>
  <si>
    <t>3001.258</t>
    <phoneticPr fontId="2" type="noConversion"/>
  </si>
  <si>
    <t>山西泰汇智</t>
    <phoneticPr fontId="2" type="noConversion"/>
  </si>
  <si>
    <t>ZQ-OC-17-0411</t>
    <phoneticPr fontId="2" type="noConversion"/>
  </si>
  <si>
    <t>1#　2#厂房门禁改造</t>
    <phoneticPr fontId="2" type="noConversion"/>
  </si>
  <si>
    <t>人民币</t>
    <phoneticPr fontId="2" type="noConversion"/>
  </si>
  <si>
    <t>5%质保金</t>
    <phoneticPr fontId="2" type="noConversion"/>
  </si>
  <si>
    <t>3001.256</t>
    <phoneticPr fontId="2" type="noConversion"/>
  </si>
  <si>
    <t>上海伦博</t>
    <phoneticPr fontId="2" type="noConversion"/>
  </si>
  <si>
    <t>ZQ-PC-GE-17-1674</t>
    <phoneticPr fontId="2" type="noConversion"/>
  </si>
  <si>
    <t>电磁加热设备</t>
    <phoneticPr fontId="2" type="noConversion"/>
  </si>
  <si>
    <t>3002.379</t>
    <phoneticPr fontId="2" type="noConversion"/>
  </si>
  <si>
    <t>上海脉科耐兹</t>
    <phoneticPr fontId="2" type="noConversion"/>
  </si>
  <si>
    <t>ZQ-PC-GE-17-1187</t>
    <phoneticPr fontId="2" type="noConversion"/>
  </si>
  <si>
    <t>ZQ-PC-GE-17-1571</t>
    <phoneticPr fontId="2" type="noConversion"/>
  </si>
  <si>
    <t>气动冲击扳手</t>
    <phoneticPr fontId="2" type="noConversion"/>
  </si>
  <si>
    <t>人民币</t>
    <phoneticPr fontId="2" type="noConversion"/>
  </si>
  <si>
    <t>ZQ-PC-GE-17-1673</t>
    <phoneticPr fontId="2" type="noConversion"/>
  </si>
  <si>
    <t>齿轮箱清洗机</t>
    <phoneticPr fontId="2" type="noConversion"/>
  </si>
  <si>
    <t>ZQ-PC-GE-18-0041</t>
    <phoneticPr fontId="2" type="noConversion"/>
  </si>
  <si>
    <t>真空排气机</t>
    <phoneticPr fontId="2" type="noConversion"/>
  </si>
  <si>
    <t>3003.374</t>
    <phoneticPr fontId="2" type="noConversion"/>
  </si>
  <si>
    <t>北京登封伟业</t>
    <phoneticPr fontId="2" type="noConversion"/>
  </si>
  <si>
    <t>北京检修工段自动测量机地基</t>
    <phoneticPr fontId="2" type="noConversion"/>
  </si>
  <si>
    <t>人民币</t>
    <phoneticPr fontId="2" type="noConversion"/>
  </si>
  <si>
    <t>ZQ-OC-17-0290</t>
    <phoneticPr fontId="2" type="noConversion"/>
  </si>
  <si>
    <t>上海检修工段自动测量机地基</t>
    <phoneticPr fontId="2" type="noConversion"/>
  </si>
  <si>
    <t>ZQ-OC-2018-0107</t>
    <phoneticPr fontId="2" type="noConversion"/>
  </si>
  <si>
    <t>CAM软件</t>
    <phoneticPr fontId="2" type="noConversion"/>
  </si>
  <si>
    <t>3002.523</t>
    <phoneticPr fontId="2" type="noConversion"/>
  </si>
  <si>
    <t>太原延中诚和</t>
    <phoneticPr fontId="2" type="noConversion"/>
  </si>
  <si>
    <t>ZQ-OC-2018B-0694…</t>
    <phoneticPr fontId="2" type="noConversion"/>
  </si>
  <si>
    <t>打印机等</t>
    <phoneticPr fontId="2" type="noConversion"/>
  </si>
  <si>
    <t>2018060017-25</t>
    <phoneticPr fontId="2" type="noConversion"/>
  </si>
  <si>
    <t>验收款</t>
    <phoneticPr fontId="5" type="noConversion"/>
  </si>
  <si>
    <t>ZQ-OC-2018B-0717/22/23</t>
    <phoneticPr fontId="2" type="noConversion"/>
  </si>
  <si>
    <t>打印机等</t>
    <phoneticPr fontId="2" type="noConversion"/>
  </si>
  <si>
    <t>2018080008-10</t>
    <phoneticPr fontId="2" type="noConversion"/>
  </si>
  <si>
    <t>ZQ-OC-2018B-0738/39/41/45/50</t>
    <phoneticPr fontId="2" type="noConversion"/>
  </si>
  <si>
    <t>投影仪等</t>
    <phoneticPr fontId="2" type="noConversion"/>
  </si>
  <si>
    <t>2018080011-15</t>
    <phoneticPr fontId="2" type="noConversion"/>
  </si>
  <si>
    <t>验收款</t>
    <phoneticPr fontId="5" type="noConversion"/>
  </si>
  <si>
    <t>3001.242</t>
    <phoneticPr fontId="2" type="noConversion"/>
  </si>
  <si>
    <t>北京坚石</t>
    <phoneticPr fontId="2" type="noConversion"/>
  </si>
  <si>
    <t>ZQ-PC-GE-2018-0471</t>
    <phoneticPr fontId="2" type="noConversion"/>
  </si>
  <si>
    <t>手持喷码枪</t>
    <phoneticPr fontId="2" type="noConversion"/>
  </si>
  <si>
    <t>3002.566</t>
    <phoneticPr fontId="2" type="noConversion"/>
  </si>
  <si>
    <t>普瑞赛斯</t>
    <phoneticPr fontId="2" type="noConversion"/>
  </si>
  <si>
    <t>ZQ-PC-GE-2018-0760</t>
    <phoneticPr fontId="2" type="noConversion"/>
  </si>
  <si>
    <t>齿轮箱跑合台</t>
    <phoneticPr fontId="2" type="noConversion"/>
  </si>
  <si>
    <t>3001.259</t>
    <phoneticPr fontId="2" type="noConversion"/>
  </si>
  <si>
    <t>盖勒普</t>
    <phoneticPr fontId="2" type="noConversion"/>
  </si>
  <si>
    <t>ZQ-OC-2018B-0731</t>
    <phoneticPr fontId="2" type="noConversion"/>
  </si>
  <si>
    <t>MDC系统</t>
    <phoneticPr fontId="2" type="noConversion"/>
  </si>
  <si>
    <t>人民币合计</t>
    <phoneticPr fontId="19" type="noConversion"/>
  </si>
  <si>
    <t>3002.001.9</t>
    <phoneticPr fontId="2" type="noConversion"/>
  </si>
  <si>
    <t>路奇霓</t>
    <phoneticPr fontId="2" type="noConversion"/>
  </si>
  <si>
    <t>疲劳试验台</t>
    <phoneticPr fontId="2" type="noConversion"/>
  </si>
  <si>
    <t>欧元</t>
    <phoneticPr fontId="2" type="noConversion"/>
  </si>
  <si>
    <t>10%质保金（有问题暂不付）</t>
    <phoneticPr fontId="2" type="noConversion"/>
  </si>
  <si>
    <t>3001.133</t>
    <phoneticPr fontId="2" type="noConversion"/>
  </si>
  <si>
    <t>Hegenscheidt</t>
    <phoneticPr fontId="2" type="noConversion"/>
  </si>
  <si>
    <t>ZQ-PC-GE-11-036</t>
    <phoneticPr fontId="2" type="noConversion"/>
  </si>
  <si>
    <t>龙门式轮对车床</t>
    <phoneticPr fontId="2" type="noConversion"/>
  </si>
  <si>
    <t>欧元</t>
    <phoneticPr fontId="19" type="noConversion"/>
  </si>
  <si>
    <t>10%质保金</t>
    <phoneticPr fontId="2" type="noConversion"/>
  </si>
  <si>
    <t>3001.092</t>
    <phoneticPr fontId="2" type="noConversion"/>
  </si>
  <si>
    <t>Amest.s.r.o</t>
    <phoneticPr fontId="2" type="noConversion"/>
  </si>
  <si>
    <t>ZQ-PC-GE-11-490</t>
    <phoneticPr fontId="2" type="noConversion"/>
  </si>
  <si>
    <t>全自动车轴测量机</t>
    <phoneticPr fontId="2" type="noConversion"/>
  </si>
  <si>
    <t>欧元</t>
    <phoneticPr fontId="19" type="noConversion"/>
  </si>
  <si>
    <t>3001.245</t>
    <phoneticPr fontId="19" type="noConversion"/>
  </si>
  <si>
    <t>杰孚</t>
    <phoneticPr fontId="19" type="noConversion"/>
  </si>
  <si>
    <t>ZQ-PC-GE-17-0850</t>
    <phoneticPr fontId="19" type="noConversion"/>
  </si>
  <si>
    <t>车铣复合中心</t>
    <phoneticPr fontId="19" type="noConversion"/>
  </si>
  <si>
    <t>欧元合计</t>
    <phoneticPr fontId="5" type="noConversion"/>
  </si>
  <si>
    <t>材料</t>
    <phoneticPr fontId="2" type="noConversion"/>
  </si>
  <si>
    <t>RMB</t>
    <phoneticPr fontId="2" type="noConversion"/>
  </si>
  <si>
    <t>2018年10月资金支付计划汇总表</t>
    <phoneticPr fontId="2" type="noConversion"/>
  </si>
  <si>
    <t>材料</t>
    <phoneticPr fontId="2" type="noConversion"/>
  </si>
  <si>
    <t>费用</t>
    <phoneticPr fontId="2" type="noConversion"/>
  </si>
  <si>
    <t>货代</t>
    <phoneticPr fontId="2" type="noConversion"/>
  </si>
  <si>
    <t>德尔塔森</t>
    <phoneticPr fontId="2" type="noConversion"/>
  </si>
  <si>
    <t>博然贸易</t>
    <phoneticPr fontId="2" type="noConversion"/>
  </si>
  <si>
    <t>2018年10月辅材资金支付计划</t>
    <phoneticPr fontId="2" type="noConversion"/>
  </si>
  <si>
    <t>2018年10月货代资金支付计划</t>
    <phoneticPr fontId="2" type="noConversion"/>
  </si>
  <si>
    <t>2018年10月固定资产资金支付计划</t>
    <phoneticPr fontId="5" type="noConversion"/>
  </si>
  <si>
    <t>3001.124</t>
    <phoneticPr fontId="2" type="noConversion"/>
  </si>
  <si>
    <t>3002.035</t>
    <phoneticPr fontId="2" type="noConversion"/>
  </si>
  <si>
    <t>3002.070</t>
    <phoneticPr fontId="2" type="noConversion"/>
  </si>
  <si>
    <t>3002.110</t>
    <phoneticPr fontId="2" type="noConversion"/>
  </si>
  <si>
    <t>3002.119</t>
    <phoneticPr fontId="2" type="noConversion"/>
  </si>
  <si>
    <t>3002.442</t>
    <phoneticPr fontId="2" type="noConversion"/>
  </si>
  <si>
    <t>3002.476</t>
    <phoneticPr fontId="2" type="noConversion"/>
  </si>
  <si>
    <t>3002.515</t>
    <phoneticPr fontId="2" type="noConversion"/>
  </si>
  <si>
    <t>3002.544</t>
    <phoneticPr fontId="2" type="noConversion"/>
  </si>
  <si>
    <t>3002.552</t>
    <phoneticPr fontId="2" type="noConversion"/>
  </si>
  <si>
    <t>日期：2018-10-4</t>
    <phoneticPr fontId="5" type="noConversion"/>
  </si>
  <si>
    <t>ZQ-PC-QT-2018A-0052</t>
  </si>
  <si>
    <t>ZQ-PC-QT-2017-0034</t>
  </si>
  <si>
    <t>北京纵横</t>
  </si>
  <si>
    <t>预付款</t>
    <phoneticPr fontId="2" type="noConversion"/>
  </si>
  <si>
    <t>货到付款</t>
    <phoneticPr fontId="2" type="noConversion"/>
  </si>
  <si>
    <t>乔琦</t>
    <phoneticPr fontId="2" type="noConversion"/>
  </si>
  <si>
    <t>北京纵横</t>
    <phoneticPr fontId="2" type="noConversion"/>
  </si>
  <si>
    <t>ZQ-OC-17-0376</t>
  </si>
  <si>
    <t>ZQ-OC-2018-0119</t>
  </si>
  <si>
    <t>ZQ-OC-18-0007</t>
  </si>
  <si>
    <t>ZQ-OC-2018C-0706</t>
  </si>
  <si>
    <t>ZQ-OC-2018-0136</t>
  </si>
  <si>
    <t>ZQ-OC-2018-0123</t>
  </si>
  <si>
    <t>ZQ-OC-2018-0124</t>
  </si>
  <si>
    <t>ZQ-OC-2018-0134</t>
  </si>
  <si>
    <t>ZQ-OC-2018-0122</t>
  </si>
  <si>
    <t>智道</t>
  </si>
  <si>
    <t>安杰达精密机</t>
  </si>
  <si>
    <t>上海郁昕</t>
  </si>
  <si>
    <t>上海淼库</t>
  </si>
  <si>
    <t>白文杰</t>
    <phoneticPr fontId="2" type="noConversion"/>
  </si>
  <si>
    <t>财务审核中</t>
    <phoneticPr fontId="2" type="noConversion"/>
  </si>
  <si>
    <t>业务部门流转中</t>
    <phoneticPr fontId="2" type="noConversion"/>
  </si>
  <si>
    <t>交行贷款2</t>
    <phoneticPr fontId="2" type="noConversion"/>
  </si>
  <si>
    <t>汇丰贷款</t>
    <phoneticPr fontId="2" type="noConversion"/>
  </si>
  <si>
    <t>7</t>
    <phoneticPr fontId="2" type="noConversion"/>
  </si>
  <si>
    <t>4</t>
    <phoneticPr fontId="2" type="noConversion"/>
  </si>
  <si>
    <t>华海</t>
    <phoneticPr fontId="2" type="noConversion"/>
  </si>
  <si>
    <t>华海</t>
    <phoneticPr fontId="2" type="noConversion"/>
  </si>
  <si>
    <t>辉腾</t>
    <phoneticPr fontId="2" type="noConversion"/>
  </si>
  <si>
    <t>田彩华</t>
    <phoneticPr fontId="2" type="noConversion"/>
  </si>
  <si>
    <t>交行贷款1</t>
    <phoneticPr fontId="2" type="noConversion"/>
  </si>
  <si>
    <t>汇丰贷款2</t>
    <phoneticPr fontId="2" type="noConversion"/>
  </si>
  <si>
    <t>13</t>
    <phoneticPr fontId="2" type="noConversion"/>
  </si>
  <si>
    <t>是</t>
    <phoneticPr fontId="2" type="noConversion"/>
  </si>
  <si>
    <t>是</t>
    <phoneticPr fontId="2" type="noConversion"/>
  </si>
  <si>
    <t>滞留本币金额</t>
    <phoneticPr fontId="2" type="noConversion"/>
  </si>
  <si>
    <t>滞留本币金额</t>
    <phoneticPr fontId="2" type="noConversion"/>
  </si>
  <si>
    <t>3001&amp;008</t>
  </si>
  <si>
    <t>3001&amp;024</t>
  </si>
  <si>
    <t>3001&amp;040</t>
  </si>
  <si>
    <t>3001&amp;109</t>
  </si>
  <si>
    <t>3001&amp;112</t>
  </si>
  <si>
    <t>3001&amp;124</t>
  </si>
  <si>
    <t>3002&amp;014</t>
  </si>
  <si>
    <t>3002&amp;016</t>
  </si>
  <si>
    <t>3002&amp;035</t>
  </si>
  <si>
    <t>3002&amp;040</t>
  </si>
  <si>
    <t>3002&amp;051</t>
  </si>
  <si>
    <t>3002&amp;070</t>
  </si>
  <si>
    <t>3002&amp;110</t>
  </si>
  <si>
    <t>3002&amp;119</t>
  </si>
  <si>
    <t>3002&amp;122</t>
  </si>
  <si>
    <t>3002&amp;169</t>
  </si>
  <si>
    <t>3002&amp;186</t>
  </si>
  <si>
    <t>3002&amp;233</t>
  </si>
  <si>
    <t>3002&amp;281</t>
  </si>
  <si>
    <t>3002&amp;333</t>
  </si>
  <si>
    <t>3002&amp;379</t>
  </si>
  <si>
    <t>3002&amp;411</t>
  </si>
  <si>
    <t>3002&amp;442</t>
  </si>
  <si>
    <t>3002&amp;465</t>
  </si>
  <si>
    <t>3002&amp;467</t>
  </si>
  <si>
    <t>3002&amp;476</t>
  </si>
  <si>
    <t>3002&amp;501</t>
  </si>
  <si>
    <t>3002&amp;507</t>
  </si>
  <si>
    <t>3002&amp;515</t>
  </si>
  <si>
    <t>3002&amp;533</t>
  </si>
  <si>
    <t>3002&amp;543</t>
  </si>
  <si>
    <t>3002&amp;544</t>
  </si>
  <si>
    <t>3002&amp;548</t>
  </si>
  <si>
    <t>3002&amp;552</t>
  </si>
  <si>
    <t>3002&amp;562</t>
  </si>
  <si>
    <t>3002&amp;567</t>
  </si>
  <si>
    <t>3002&amp;573</t>
  </si>
  <si>
    <t>3003&amp;332</t>
  </si>
  <si>
    <t>3003&amp;370</t>
  </si>
  <si>
    <t>最终付款金额</t>
  </si>
  <si>
    <t>3003&amp;053</t>
  </si>
  <si>
    <t>3003&amp;095</t>
  </si>
  <si>
    <t>3003&amp;209</t>
  </si>
  <si>
    <t>3003&amp;393</t>
  </si>
  <si>
    <t>PA11-1809290043</t>
  </si>
  <si>
    <t>PA11-1809290041</t>
  </si>
  <si>
    <t>PA11-1809290045</t>
  </si>
  <si>
    <t>PA11-1809290049</t>
  </si>
  <si>
    <t>PA11-1809290046</t>
  </si>
  <si>
    <t>PA12-1809250004</t>
  </si>
  <si>
    <t>运行结果</t>
  </si>
  <si>
    <t>运行成功</t>
  </si>
  <si>
    <t>GL01-181000115</t>
  </si>
  <si>
    <t>GL01-181000116</t>
  </si>
  <si>
    <t>GL01-181000117</t>
  </si>
  <si>
    <t>GL01-181000118</t>
  </si>
  <si>
    <t>GL01-181000119</t>
  </si>
  <si>
    <t>GL01-181000120</t>
  </si>
  <si>
    <t>运行失败</t>
  </si>
  <si>
    <t>生成凭证失败</t>
  </si>
  <si>
    <t>GL01-181000121</t>
  </si>
  <si>
    <t>GL01-181000122</t>
  </si>
  <si>
    <t>GL01-181000123</t>
  </si>
  <si>
    <t>GL01-181000124</t>
  </si>
  <si>
    <t>GL01-181000125</t>
  </si>
  <si>
    <t>GL01-181000126</t>
  </si>
  <si>
    <t>GL01-181000127</t>
  </si>
  <si>
    <t>GL01-181000128</t>
  </si>
  <si>
    <t>GL01-181000129</t>
  </si>
  <si>
    <t>GL01-181000130</t>
  </si>
  <si>
    <t>GL01-181000131</t>
  </si>
  <si>
    <t>GL01-181000133</t>
  </si>
  <si>
    <t>GL01-181000134</t>
  </si>
  <si>
    <t>GL01-181000135</t>
  </si>
  <si>
    <t>GL01-181000136</t>
  </si>
  <si>
    <t>GL01-181000138</t>
  </si>
  <si>
    <t>GL01-181000140</t>
  </si>
  <si>
    <t>GL01-181000141</t>
  </si>
  <si>
    <t>GL01-181000142</t>
  </si>
  <si>
    <t>GL01-181000143</t>
  </si>
  <si>
    <t>GL01-181000144</t>
  </si>
  <si>
    <t>GL01-181000145</t>
  </si>
  <si>
    <t>GL01-181000146</t>
  </si>
  <si>
    <t>GL01-181000148</t>
  </si>
  <si>
    <t>GL01-181000149</t>
  </si>
  <si>
    <t>凭证编号</t>
    <phoneticPr fontId="2" type="noConversion"/>
  </si>
  <si>
    <t>GL01-181000150</t>
  </si>
  <si>
    <t>GL01-181000151</t>
  </si>
  <si>
    <t>GL01-181000152</t>
  </si>
  <si>
    <t>GL01-181000153</t>
  </si>
  <si>
    <t>GL01-181000154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</si>
</sst>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_(* #,##0.00_);_(* \(#,##0.00\);_(* &quot;-&quot;??_);_(@_)"/>
    <numFmt numFmtId="177" formatCode="0.000000_ "/>
    <numFmt numFmtId="178" formatCode="0.00_);[Red]\(0.00\)"/>
    <numFmt numFmtId="179" formatCode="#,##0.00_);[Red]\(#,##0.00\)"/>
    <numFmt numFmtId="180" formatCode="yyyy&quot;年&quot;m&quot;月&quot;;@"/>
    <numFmt numFmtId="181" formatCode="0.00_ "/>
  </numFmts>
  <fonts count="2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4"/>
      <color rgb="FF000000"/>
      <name val="微软雅黑"/>
      <family val="2"/>
      <charset val="134"/>
    </font>
    <font>
      <sz val="12"/>
      <name val="宋体"/>
      <family val="3"/>
      <charset val="134"/>
    </font>
    <font>
      <b/>
      <sz val="12"/>
      <color rgb="FF0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sz val="10"/>
      <name val="宋体"/>
      <family val="2"/>
      <scheme val="minor"/>
    </font>
    <font>
      <sz val="10"/>
      <name val="宋体"/>
      <family val="3"/>
      <charset val="134"/>
      <scheme val="minor"/>
    </font>
    <font>
      <sz val="10"/>
      <color rgb="FFFF0000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BDD7EE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7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4" fillId="0" borderId="0">
      <alignment vertical="center"/>
    </xf>
    <xf numFmtId="176" fontId="3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176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176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176" fontId="3" fillId="0" borderId="0" applyFont="0" applyFill="0" applyBorder="0" applyAlignment="0" applyProtection="0">
      <alignment vertical="center"/>
    </xf>
    <xf numFmtId="0" fontId="12" fillId="0" borderId="0"/>
    <xf numFmtId="176" fontId="12" fillId="0" borderId="0" applyFont="0" applyFill="0" applyBorder="0" applyAlignment="0" applyProtection="0">
      <alignment vertical="center"/>
    </xf>
    <xf numFmtId="0" fontId="14" fillId="0" borderId="0"/>
  </cellStyleXfs>
  <cellXfs count="429">
    <xf numFmtId="0" fontId="0" fillId="0" borderId="0" xfId="0">
      <alignment vertical="center"/>
    </xf>
    <xf numFmtId="176" fontId="7" fillId="0" borderId="5" xfId="4" applyFont="1" applyFill="1" applyBorder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8" applyFont="1">
      <alignment vertical="center"/>
    </xf>
    <xf numFmtId="0" fontId="7" fillId="0" borderId="1" xfId="10" applyFont="1" applyBorder="1" applyAlignment="1">
      <alignment vertical="center" wrapText="1"/>
    </xf>
    <xf numFmtId="176" fontId="7" fillId="0" borderId="1" xfId="11" applyFont="1" applyBorder="1" applyAlignment="1">
      <alignment vertical="center" wrapText="1"/>
    </xf>
    <xf numFmtId="49" fontId="7" fillId="0" borderId="1" xfId="10" applyNumberFormat="1" applyFont="1" applyBorder="1" applyAlignment="1">
      <alignment vertical="center" wrapText="1"/>
    </xf>
    <xf numFmtId="0" fontId="7" fillId="0" borderId="0" xfId="8" applyFont="1" applyFill="1">
      <alignment vertical="center"/>
    </xf>
    <xf numFmtId="49" fontId="7" fillId="0" borderId="5" xfId="12" applyNumberFormat="1" applyFont="1" applyFill="1" applyBorder="1" applyAlignment="1">
      <alignment vertical="center" wrapText="1"/>
    </xf>
    <xf numFmtId="176" fontId="7" fillId="0" borderId="5" xfId="13" applyFont="1" applyFill="1" applyBorder="1" applyAlignment="1">
      <alignment vertical="center" wrapText="1"/>
    </xf>
    <xf numFmtId="49" fontId="7" fillId="0" borderId="15" xfId="12" applyNumberFormat="1" applyFont="1" applyFill="1" applyBorder="1" applyAlignment="1">
      <alignment horizontal="center" vertical="center" wrapText="1"/>
    </xf>
    <xf numFmtId="176" fontId="7" fillId="0" borderId="17" xfId="4" applyFont="1" applyFill="1" applyBorder="1" applyAlignment="1">
      <alignment vertical="center" wrapText="1"/>
    </xf>
    <xf numFmtId="0" fontId="7" fillId="0" borderId="18" xfId="12" applyFont="1" applyFill="1" applyBorder="1" applyAlignment="1">
      <alignment horizontal="center" vertical="center"/>
    </xf>
    <xf numFmtId="0" fontId="11" fillId="0" borderId="0" xfId="8" applyFont="1" applyFill="1" applyBorder="1">
      <alignment vertical="center"/>
    </xf>
    <xf numFmtId="0" fontId="11" fillId="0" borderId="0" xfId="12" applyFont="1" applyFill="1" applyBorder="1" applyAlignment="1">
      <alignment horizontal="center" vertical="center" wrapText="1"/>
    </xf>
    <xf numFmtId="0" fontId="11" fillId="0" borderId="0" xfId="12" applyFont="1" applyFill="1" applyBorder="1" applyAlignment="1">
      <alignment horizontal="left" vertical="center" wrapText="1"/>
    </xf>
    <xf numFmtId="0" fontId="7" fillId="0" borderId="5" xfId="8" applyFont="1" applyFill="1" applyBorder="1">
      <alignment vertical="center"/>
    </xf>
    <xf numFmtId="0" fontId="7" fillId="0" borderId="0" xfId="8" applyFont="1" applyFill="1" applyBorder="1">
      <alignment vertical="center"/>
    </xf>
    <xf numFmtId="176" fontId="7" fillId="0" borderId="0" xfId="1" applyFont="1" applyAlignment="1">
      <alignment horizontal="center" vertical="center"/>
    </xf>
    <xf numFmtId="176" fontId="7" fillId="0" borderId="1" xfId="1" applyFont="1" applyBorder="1" applyAlignment="1">
      <alignment vertical="center" wrapText="1"/>
    </xf>
    <xf numFmtId="0" fontId="7" fillId="0" borderId="1" xfId="8" applyFont="1" applyFill="1" applyBorder="1" applyAlignment="1">
      <alignment vertical="center" wrapText="1"/>
    </xf>
    <xf numFmtId="176" fontId="7" fillId="0" borderId="1" xfId="7" applyFont="1" applyFill="1" applyBorder="1" applyAlignment="1">
      <alignment vertical="center" wrapText="1"/>
    </xf>
    <xf numFmtId="0" fontId="6" fillId="0" borderId="0" xfId="8" applyFont="1" applyFill="1">
      <alignment vertical="center"/>
    </xf>
    <xf numFmtId="49" fontId="7" fillId="0" borderId="1" xfId="8" applyNumberFormat="1" applyFont="1" applyFill="1" applyBorder="1" applyAlignment="1">
      <alignment vertical="center" wrapText="1"/>
    </xf>
    <xf numFmtId="176" fontId="8" fillId="0" borderId="1" xfId="7" applyFont="1" applyFill="1" applyBorder="1" applyAlignment="1">
      <alignment vertical="center" wrapText="1"/>
    </xf>
    <xf numFmtId="0" fontId="7" fillId="0" borderId="2" xfId="8" applyFont="1" applyFill="1" applyBorder="1" applyAlignment="1">
      <alignment vertical="center" wrapText="1"/>
    </xf>
    <xf numFmtId="49" fontId="7" fillId="0" borderId="2" xfId="8" applyNumberFormat="1" applyFont="1" applyFill="1" applyBorder="1" applyAlignment="1">
      <alignment vertical="center" wrapText="1"/>
    </xf>
    <xf numFmtId="176" fontId="7" fillId="0" borderId="2" xfId="7" applyFont="1" applyFill="1" applyBorder="1" applyAlignment="1">
      <alignment vertical="center" wrapText="1"/>
    </xf>
    <xf numFmtId="0" fontId="6" fillId="0" borderId="5" xfId="8" applyFont="1" applyFill="1" applyBorder="1">
      <alignment vertical="center"/>
    </xf>
    <xf numFmtId="176" fontId="6" fillId="0" borderId="5" xfId="7" applyFont="1" applyFill="1" applyBorder="1">
      <alignment vertical="center"/>
    </xf>
    <xf numFmtId="176" fontId="6" fillId="0" borderId="0" xfId="7" applyFont="1" applyFill="1">
      <alignment vertical="center"/>
    </xf>
    <xf numFmtId="176" fontId="6" fillId="3" borderId="5" xfId="8" applyNumberFormat="1" applyFont="1" applyFill="1" applyBorder="1" applyAlignment="1">
      <alignment horizontal="center" vertical="center" wrapText="1"/>
    </xf>
    <xf numFmtId="0" fontId="7" fillId="0" borderId="0" xfId="0" applyFont="1">
      <alignment vertical="center"/>
    </xf>
    <xf numFmtId="0" fontId="7" fillId="0" borderId="5" xfId="0" applyFont="1" applyBorder="1">
      <alignment vertical="center"/>
    </xf>
    <xf numFmtId="176" fontId="7" fillId="0" borderId="5" xfId="1" applyFont="1" applyBorder="1">
      <alignment vertical="center"/>
    </xf>
    <xf numFmtId="176" fontId="7" fillId="0" borderId="5" xfId="0" applyNumberFormat="1" applyFont="1" applyBorder="1">
      <alignment vertical="center"/>
    </xf>
    <xf numFmtId="0" fontId="7" fillId="0" borderId="1" xfId="2" applyFont="1" applyBorder="1" applyAlignment="1">
      <alignment vertical="center" wrapText="1"/>
    </xf>
    <xf numFmtId="0" fontId="7" fillId="0" borderId="0" xfId="2" applyFont="1">
      <alignment vertical="center"/>
    </xf>
    <xf numFmtId="49" fontId="7" fillId="0" borderId="1" xfId="2" applyNumberFormat="1" applyFont="1" applyBorder="1" applyAlignment="1">
      <alignment vertical="center" wrapText="1"/>
    </xf>
    <xf numFmtId="14" fontId="7" fillId="0" borderId="1" xfId="2" applyNumberFormat="1" applyFont="1" applyBorder="1" applyAlignment="1">
      <alignment vertical="center" wrapText="1"/>
    </xf>
    <xf numFmtId="0" fontId="7" fillId="0" borderId="5" xfId="0" applyFont="1" applyBorder="1" applyAlignment="1">
      <alignment horizontal="center" vertical="center"/>
    </xf>
    <xf numFmtId="49" fontId="7" fillId="0" borderId="0" xfId="0" applyNumberFormat="1" applyFont="1">
      <alignment vertical="center"/>
    </xf>
    <xf numFmtId="49" fontId="7" fillId="0" borderId="5" xfId="0" applyNumberFormat="1" applyFont="1" applyBorder="1">
      <alignment vertical="center"/>
    </xf>
    <xf numFmtId="176" fontId="16" fillId="0" borderId="0" xfId="1" applyFont="1" applyFill="1">
      <alignment vertical="center"/>
    </xf>
    <xf numFmtId="0" fontId="16" fillId="0" borderId="0" xfId="2" applyFont="1" applyFill="1">
      <alignment vertical="center"/>
    </xf>
    <xf numFmtId="0" fontId="16" fillId="0" borderId="0" xfId="2" applyFont="1" applyFill="1" applyAlignment="1">
      <alignment horizontal="center" vertical="center"/>
    </xf>
    <xf numFmtId="176" fontId="16" fillId="0" borderId="0" xfId="1" applyFont="1" applyFill="1" applyAlignment="1">
      <alignment vertical="center" wrapText="1"/>
    </xf>
    <xf numFmtId="176" fontId="7" fillId="0" borderId="5" xfId="1" applyFont="1" applyBorder="1" applyAlignment="1">
      <alignment horizontal="center" vertical="center"/>
    </xf>
    <xf numFmtId="0" fontId="6" fillId="2" borderId="11" xfId="8" applyFont="1" applyFill="1" applyBorder="1" applyAlignment="1">
      <alignment horizontal="center" vertical="center"/>
    </xf>
    <xf numFmtId="0" fontId="6" fillId="2" borderId="13" xfId="8" applyFont="1" applyFill="1" applyBorder="1" applyAlignment="1">
      <alignment horizontal="center" vertical="center"/>
    </xf>
    <xf numFmtId="176" fontId="7" fillId="4" borderId="17" xfId="0" applyNumberFormat="1" applyFont="1" applyFill="1" applyBorder="1" applyAlignment="1">
      <alignment horizontal="center" vertical="center"/>
    </xf>
    <xf numFmtId="0" fontId="7" fillId="4" borderId="18" xfId="0" applyFont="1" applyFill="1" applyBorder="1" applyAlignment="1">
      <alignment horizontal="center" vertical="center"/>
    </xf>
    <xf numFmtId="176" fontId="6" fillId="0" borderId="5" xfId="1" applyFont="1" applyFill="1" applyBorder="1" applyAlignment="1">
      <alignment horizontal="center" vertical="center"/>
    </xf>
    <xf numFmtId="0" fontId="6" fillId="2" borderId="12" xfId="8" applyFont="1" applyFill="1" applyBorder="1" applyAlignment="1">
      <alignment horizontal="center" vertical="center"/>
    </xf>
    <xf numFmtId="0" fontId="6" fillId="2" borderId="12" xfId="8" applyFont="1" applyFill="1" applyBorder="1" applyAlignment="1">
      <alignment horizontal="center" vertical="center" wrapText="1"/>
    </xf>
    <xf numFmtId="176" fontId="6" fillId="2" borderId="12" xfId="9" applyFont="1" applyFill="1" applyBorder="1" applyAlignment="1">
      <alignment horizontal="center" vertical="center"/>
    </xf>
    <xf numFmtId="176" fontId="6" fillId="2" borderId="12" xfId="1" applyFont="1" applyFill="1" applyBorder="1" applyAlignment="1">
      <alignment horizontal="center" vertical="center"/>
    </xf>
    <xf numFmtId="9" fontId="6" fillId="0" borderId="15" xfId="8" applyNumberFormat="1" applyFont="1" applyFill="1" applyBorder="1" applyAlignment="1">
      <alignment horizontal="left" vertical="center" wrapText="1"/>
    </xf>
    <xf numFmtId="0" fontId="6" fillId="3" borderId="15" xfId="8" applyFont="1" applyFill="1" applyBorder="1" applyAlignment="1">
      <alignment horizontal="center" vertical="center"/>
    </xf>
    <xf numFmtId="176" fontId="7" fillId="0" borderId="5" xfId="1" applyFont="1" applyBorder="1" applyAlignment="1">
      <alignment vertical="center" wrapText="1"/>
    </xf>
    <xf numFmtId="176" fontId="7" fillId="0" borderId="5" xfId="4" applyFont="1" applyFill="1" applyBorder="1" applyAlignment="1">
      <alignment horizontal="center" vertical="center" wrapText="1"/>
    </xf>
    <xf numFmtId="0" fontId="7" fillId="0" borderId="5" xfId="2" applyFont="1" applyBorder="1">
      <alignment vertical="center"/>
    </xf>
    <xf numFmtId="0" fontId="16" fillId="0" borderId="5" xfId="2" applyFont="1" applyFill="1" applyBorder="1" applyAlignment="1">
      <alignment horizontal="center" vertical="center"/>
    </xf>
    <xf numFmtId="0" fontId="16" fillId="0" borderId="5" xfId="2" applyFont="1" applyFill="1" applyBorder="1">
      <alignment vertical="center"/>
    </xf>
    <xf numFmtId="0" fontId="16" fillId="0" borderId="6" xfId="2" applyFont="1" applyFill="1" applyBorder="1">
      <alignment vertical="center"/>
    </xf>
    <xf numFmtId="176" fontId="7" fillId="0" borderId="0" xfId="1" applyFont="1">
      <alignment vertical="center"/>
    </xf>
    <xf numFmtId="49" fontId="7" fillId="0" borderId="5" xfId="0" applyNumberFormat="1" applyFont="1" applyBorder="1" applyAlignment="1">
      <alignment vertical="center" wrapText="1"/>
    </xf>
    <xf numFmtId="0" fontId="6" fillId="2" borderId="22" xfId="8" applyFont="1" applyFill="1" applyBorder="1" applyAlignment="1">
      <alignment horizontal="center" vertical="center"/>
    </xf>
    <xf numFmtId="176" fontId="7" fillId="4" borderId="23" xfId="0" applyNumberFormat="1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177" fontId="7" fillId="0" borderId="1" xfId="2" applyNumberFormat="1" applyFont="1" applyBorder="1" applyAlignment="1">
      <alignment vertical="center" wrapText="1"/>
    </xf>
    <xf numFmtId="176" fontId="7" fillId="0" borderId="1" xfId="4" applyFont="1" applyBorder="1" applyAlignment="1">
      <alignment vertical="center" wrapText="1"/>
    </xf>
    <xf numFmtId="176" fontId="7" fillId="0" borderId="0" xfId="4" applyFont="1">
      <alignment vertical="center"/>
    </xf>
    <xf numFmtId="0" fontId="7" fillId="0" borderId="2" xfId="2" applyFont="1" applyBorder="1" applyAlignment="1">
      <alignment vertical="center" wrapText="1"/>
    </xf>
    <xf numFmtId="176" fontId="7" fillId="0" borderId="2" xfId="4" applyFont="1" applyBorder="1" applyAlignment="1">
      <alignment vertical="center" wrapText="1"/>
    </xf>
    <xf numFmtId="14" fontId="7" fillId="0" borderId="2" xfId="2" applyNumberFormat="1" applyFont="1" applyBorder="1" applyAlignment="1">
      <alignment vertical="center" wrapText="1"/>
    </xf>
    <xf numFmtId="176" fontId="7" fillId="0" borderId="5" xfId="4" applyFont="1" applyBorder="1">
      <alignment vertical="center"/>
    </xf>
    <xf numFmtId="0" fontId="7" fillId="0" borderId="5" xfId="2" applyFont="1" applyFill="1" applyBorder="1">
      <alignment vertical="center"/>
    </xf>
    <xf numFmtId="0" fontId="7" fillId="0" borderId="0" xfId="2" applyFont="1" applyFill="1">
      <alignment vertical="center"/>
    </xf>
    <xf numFmtId="177" fontId="7" fillId="0" borderId="2" xfId="2" applyNumberFormat="1" applyFont="1" applyBorder="1" applyAlignment="1">
      <alignment vertical="center" wrapText="1"/>
    </xf>
    <xf numFmtId="0" fontId="18" fillId="5" borderId="0" xfId="2" applyFont="1" applyFill="1">
      <alignment vertical="center"/>
    </xf>
    <xf numFmtId="9" fontId="16" fillId="5" borderId="5" xfId="6" applyFont="1" applyFill="1" applyBorder="1" applyAlignment="1">
      <alignment horizontal="center" vertical="center"/>
    </xf>
    <xf numFmtId="176" fontId="16" fillId="5" borderId="5" xfId="4" applyFont="1" applyFill="1" applyBorder="1" applyAlignment="1">
      <alignment horizontal="center" vertical="center"/>
    </xf>
    <xf numFmtId="176" fontId="20" fillId="5" borderId="5" xfId="4" applyFont="1" applyFill="1" applyBorder="1" applyAlignment="1" applyProtection="1">
      <alignment horizontal="center" vertical="center" wrapText="1" shrinkToFit="1"/>
    </xf>
    <xf numFmtId="0" fontId="20" fillId="5" borderId="5" xfId="2" applyNumberFormat="1" applyFont="1" applyFill="1" applyBorder="1" applyAlignment="1">
      <alignment horizontal="center" vertical="center"/>
    </xf>
    <xf numFmtId="0" fontId="20" fillId="5" borderId="5" xfId="2" applyFont="1" applyFill="1" applyBorder="1" applyAlignment="1">
      <alignment horizontal="left" vertical="center"/>
    </xf>
    <xf numFmtId="0" fontId="20" fillId="5" borderId="5" xfId="2" applyFont="1" applyFill="1" applyBorder="1" applyAlignment="1">
      <alignment vertical="center" wrapText="1"/>
    </xf>
    <xf numFmtId="0" fontId="20" fillId="5" borderId="5" xfId="2" applyFont="1" applyFill="1" applyBorder="1" applyAlignment="1">
      <alignment horizontal="center" vertical="center"/>
    </xf>
    <xf numFmtId="176" fontId="20" fillId="5" borderId="5" xfId="4" applyFont="1" applyFill="1" applyBorder="1">
      <alignment vertical="center"/>
    </xf>
    <xf numFmtId="9" fontId="20" fillId="5" borderId="5" xfId="6" applyFont="1" applyFill="1" applyBorder="1" applyAlignment="1">
      <alignment horizontal="center" vertical="center"/>
    </xf>
    <xf numFmtId="4" fontId="20" fillId="5" borderId="5" xfId="4" applyNumberFormat="1" applyFont="1" applyFill="1" applyBorder="1">
      <alignment vertical="center"/>
    </xf>
    <xf numFmtId="10" fontId="20" fillId="5" borderId="5" xfId="6" applyNumberFormat="1" applyFont="1" applyFill="1" applyBorder="1">
      <alignment vertical="center"/>
    </xf>
    <xf numFmtId="176" fontId="20" fillId="5" borderId="5" xfId="4" applyFont="1" applyFill="1" applyBorder="1" applyAlignment="1">
      <alignment horizontal="right" vertical="center"/>
    </xf>
    <xf numFmtId="9" fontId="20" fillId="5" borderId="5" xfId="4" applyNumberFormat="1" applyFont="1" applyFill="1" applyBorder="1" applyAlignment="1">
      <alignment horizontal="center" vertical="center"/>
    </xf>
    <xf numFmtId="176" fontId="20" fillId="5" borderId="5" xfId="4" applyFont="1" applyFill="1" applyBorder="1" applyAlignment="1">
      <alignment horizontal="center" vertical="center" wrapText="1"/>
    </xf>
    <xf numFmtId="57" fontId="20" fillId="5" borderId="5" xfId="2" applyNumberFormat="1" applyFont="1" applyFill="1" applyBorder="1" applyAlignment="1">
      <alignment horizontal="center" vertical="center" wrapText="1"/>
    </xf>
    <xf numFmtId="179" fontId="20" fillId="5" borderId="5" xfId="2" applyNumberFormat="1" applyFont="1" applyFill="1" applyBorder="1" applyAlignment="1">
      <alignment vertical="center"/>
    </xf>
    <xf numFmtId="179" fontId="20" fillId="5" borderId="5" xfId="2" applyNumberFormat="1" applyFont="1" applyFill="1" applyBorder="1" applyAlignment="1">
      <alignment horizontal="right" vertical="center"/>
    </xf>
    <xf numFmtId="176" fontId="20" fillId="5" borderId="5" xfId="5" applyFont="1" applyFill="1" applyBorder="1" applyAlignment="1">
      <alignment vertical="center"/>
    </xf>
    <xf numFmtId="176" fontId="20" fillId="5" borderId="5" xfId="4" applyFont="1" applyFill="1" applyBorder="1" applyAlignment="1">
      <alignment horizontal="left" vertical="center" wrapText="1"/>
    </xf>
    <xf numFmtId="0" fontId="20" fillId="5" borderId="5" xfId="2" applyFont="1" applyFill="1" applyBorder="1" applyAlignment="1">
      <alignment vertical="center"/>
    </xf>
    <xf numFmtId="0" fontId="21" fillId="5" borderId="5" xfId="14" applyFont="1" applyFill="1" applyBorder="1"/>
    <xf numFmtId="0" fontId="20" fillId="5" borderId="5" xfId="2" applyFont="1" applyFill="1" applyBorder="1" applyAlignment="1">
      <alignment horizontal="center" vertical="center" wrapText="1"/>
    </xf>
    <xf numFmtId="176" fontId="20" fillId="5" borderId="5" xfId="4" applyFont="1" applyFill="1" applyBorder="1" applyAlignment="1">
      <alignment horizontal="center" vertical="center"/>
    </xf>
    <xf numFmtId="9" fontId="20" fillId="5" borderId="5" xfId="2" applyNumberFormat="1" applyFont="1" applyFill="1" applyBorder="1" applyAlignment="1">
      <alignment horizontal="center" vertical="center"/>
    </xf>
    <xf numFmtId="57" fontId="20" fillId="5" borderId="5" xfId="4" applyNumberFormat="1" applyFont="1" applyFill="1" applyBorder="1" applyAlignment="1">
      <alignment horizontal="center" vertical="center" wrapText="1"/>
    </xf>
    <xf numFmtId="0" fontId="20" fillId="6" borderId="5" xfId="2" applyFont="1" applyFill="1" applyBorder="1" applyAlignment="1">
      <alignment horizontal="center" vertical="center"/>
    </xf>
    <xf numFmtId="10" fontId="20" fillId="6" borderId="5" xfId="6" applyNumberFormat="1" applyFont="1" applyFill="1" applyBorder="1">
      <alignment vertical="center"/>
    </xf>
    <xf numFmtId="0" fontId="21" fillId="5" borderId="0" xfId="14" applyFont="1" applyFill="1"/>
    <xf numFmtId="176" fontId="20" fillId="6" borderId="5" xfId="4" applyFont="1" applyFill="1" applyBorder="1" applyAlignment="1">
      <alignment horizontal="center" vertical="center"/>
    </xf>
    <xf numFmtId="0" fontId="22" fillId="5" borderId="0" xfId="2" applyFont="1" applyFill="1">
      <alignment vertical="center"/>
    </xf>
    <xf numFmtId="9" fontId="20" fillId="5" borderId="5" xfId="2" applyNumberFormat="1" applyFont="1" applyFill="1" applyBorder="1" applyAlignment="1">
      <alignment horizontal="center" vertical="center" wrapText="1"/>
    </xf>
    <xf numFmtId="9" fontId="20" fillId="5" borderId="5" xfId="6" applyFont="1" applyFill="1" applyBorder="1">
      <alignment vertical="center"/>
    </xf>
    <xf numFmtId="0" fontId="20" fillId="5" borderId="5" xfId="2" applyFont="1" applyFill="1" applyBorder="1" applyAlignment="1">
      <alignment horizontal="left" vertical="center" wrapText="1"/>
    </xf>
    <xf numFmtId="0" fontId="16" fillId="5" borderId="5" xfId="2" applyFont="1" applyFill="1" applyBorder="1" applyAlignment="1">
      <alignment horizontal="center" vertical="center" wrapText="1"/>
    </xf>
    <xf numFmtId="176" fontId="20" fillId="5" borderId="5" xfId="4" applyFont="1" applyFill="1" applyBorder="1" applyAlignment="1">
      <alignment vertical="center" wrapText="1"/>
    </xf>
    <xf numFmtId="176" fontId="20" fillId="5" borderId="5" xfId="2" applyNumberFormat="1" applyFont="1" applyFill="1" applyBorder="1">
      <alignment vertical="center"/>
    </xf>
    <xf numFmtId="180" fontId="20" fillId="5" borderId="5" xfId="4" applyNumberFormat="1" applyFont="1" applyFill="1" applyBorder="1" applyAlignment="1">
      <alignment horizontal="center" vertical="center" wrapText="1"/>
    </xf>
    <xf numFmtId="181" fontId="20" fillId="5" borderId="5" xfId="2" applyNumberFormat="1" applyFont="1" applyFill="1" applyBorder="1" applyAlignment="1">
      <alignment vertical="center" shrinkToFit="1"/>
    </xf>
    <xf numFmtId="181" fontId="20" fillId="5" borderId="5" xfId="2" applyNumberFormat="1" applyFont="1" applyFill="1" applyBorder="1" applyAlignment="1">
      <alignment vertical="center" wrapText="1" shrinkToFit="1"/>
    </xf>
    <xf numFmtId="49" fontId="20" fillId="5" borderId="5" xfId="3" applyNumberFormat="1" applyFont="1" applyFill="1" applyBorder="1" applyAlignment="1">
      <alignment horizontal="center" vertical="center" wrapText="1"/>
    </xf>
    <xf numFmtId="176" fontId="16" fillId="5" borderId="5" xfId="4" applyFont="1" applyFill="1" applyBorder="1" applyAlignment="1">
      <alignment horizontal="left" vertical="center" wrapText="1"/>
    </xf>
    <xf numFmtId="0" fontId="16" fillId="5" borderId="5" xfId="2" applyFont="1" applyFill="1" applyBorder="1" applyAlignment="1">
      <alignment horizontal="left" vertical="center"/>
    </xf>
    <xf numFmtId="176" fontId="16" fillId="5" borderId="5" xfId="4" applyFont="1" applyFill="1" applyBorder="1">
      <alignment vertical="center"/>
    </xf>
    <xf numFmtId="4" fontId="16" fillId="5" borderId="5" xfId="4" applyNumberFormat="1" applyFont="1" applyFill="1" applyBorder="1">
      <alignment vertical="center"/>
    </xf>
    <xf numFmtId="10" fontId="16" fillId="5" borderId="5" xfId="6" applyNumberFormat="1" applyFont="1" applyFill="1" applyBorder="1">
      <alignment vertical="center"/>
    </xf>
    <xf numFmtId="176" fontId="16" fillId="5" borderId="5" xfId="4" applyFont="1" applyFill="1" applyBorder="1" applyAlignment="1">
      <alignment horizontal="right" vertical="center"/>
    </xf>
    <xf numFmtId="176" fontId="16" fillId="5" borderId="5" xfId="5" applyFont="1" applyFill="1" applyBorder="1" applyAlignment="1">
      <alignment vertical="center"/>
    </xf>
    <xf numFmtId="57" fontId="16" fillId="5" borderId="5" xfId="4" applyNumberFormat="1" applyFont="1" applyFill="1" applyBorder="1" applyAlignment="1">
      <alignment horizontal="center" vertical="center" wrapText="1"/>
    </xf>
    <xf numFmtId="57" fontId="23" fillId="5" borderId="5" xfId="4" applyNumberFormat="1" applyFont="1" applyFill="1" applyBorder="1" applyAlignment="1">
      <alignment horizontal="center" vertical="center" wrapText="1"/>
    </xf>
    <xf numFmtId="180" fontId="23" fillId="5" borderId="5" xfId="4" applyNumberFormat="1" applyFont="1" applyFill="1" applyBorder="1" applyAlignment="1">
      <alignment horizontal="center" vertical="center" wrapText="1"/>
    </xf>
    <xf numFmtId="49" fontId="16" fillId="5" borderId="5" xfId="2" applyNumberFormat="1" applyFont="1" applyFill="1" applyBorder="1" applyAlignment="1">
      <alignment vertical="center" wrapText="1" shrinkToFit="1"/>
    </xf>
    <xf numFmtId="0" fontId="16" fillId="5" borderId="5" xfId="2" applyFont="1" applyFill="1" applyBorder="1" applyAlignment="1">
      <alignment vertical="center"/>
    </xf>
    <xf numFmtId="179" fontId="16" fillId="5" borderId="5" xfId="2" applyNumberFormat="1" applyFont="1" applyFill="1" applyBorder="1" applyAlignment="1">
      <alignment vertical="center"/>
    </xf>
    <xf numFmtId="179" fontId="16" fillId="5" borderId="5" xfId="2" applyNumberFormat="1" applyFont="1" applyFill="1" applyBorder="1" applyAlignment="1">
      <alignment horizontal="right" vertical="center"/>
    </xf>
    <xf numFmtId="176" fontId="21" fillId="5" borderId="5" xfId="14" applyNumberFormat="1" applyFont="1" applyFill="1" applyBorder="1"/>
    <xf numFmtId="4" fontId="20" fillId="5" borderId="6" xfId="4" applyNumberFormat="1" applyFont="1" applyFill="1" applyBorder="1">
      <alignment vertical="center"/>
    </xf>
    <xf numFmtId="9" fontId="16" fillId="5" borderId="5" xfId="6" applyFont="1" applyFill="1" applyBorder="1">
      <alignment vertical="center"/>
    </xf>
    <xf numFmtId="0" fontId="20" fillId="5" borderId="19" xfId="2" applyFont="1" applyFill="1" applyBorder="1" applyAlignment="1">
      <alignment horizontal="center" vertical="center"/>
    </xf>
    <xf numFmtId="176" fontId="16" fillId="5" borderId="5" xfId="4" applyFont="1" applyFill="1" applyBorder="1" applyAlignment="1">
      <alignment vertical="center" wrapText="1"/>
    </xf>
    <xf numFmtId="176" fontId="23" fillId="5" borderId="5" xfId="4" applyFont="1" applyFill="1" applyBorder="1">
      <alignment vertical="center"/>
    </xf>
    <xf numFmtId="176" fontId="23" fillId="5" borderId="5" xfId="4" applyFont="1" applyFill="1" applyBorder="1" applyAlignment="1">
      <alignment horizontal="right" vertical="center"/>
    </xf>
    <xf numFmtId="9" fontId="16" fillId="5" borderId="5" xfId="2" applyNumberFormat="1" applyFont="1" applyFill="1" applyBorder="1" applyAlignment="1">
      <alignment horizontal="center" vertical="center"/>
    </xf>
    <xf numFmtId="176" fontId="16" fillId="5" borderId="5" xfId="4" applyFont="1" applyFill="1" applyBorder="1" applyAlignment="1">
      <alignment horizontal="center" vertical="center" wrapText="1"/>
    </xf>
    <xf numFmtId="10" fontId="16" fillId="6" borderId="5" xfId="6" applyNumberFormat="1" applyFont="1" applyFill="1" applyBorder="1">
      <alignment vertical="center"/>
    </xf>
    <xf numFmtId="49" fontId="16" fillId="5" borderId="5" xfId="2" applyNumberFormat="1" applyFont="1" applyFill="1" applyBorder="1" applyAlignment="1">
      <alignment horizontal="left" vertical="center" wrapText="1" shrinkToFit="1"/>
    </xf>
    <xf numFmtId="0" fontId="16" fillId="5" borderId="5" xfId="2" applyNumberFormat="1" applyFont="1" applyFill="1" applyBorder="1" applyAlignment="1">
      <alignment horizontal="center" vertical="center"/>
    </xf>
    <xf numFmtId="4" fontId="18" fillId="5" borderId="0" xfId="2" applyNumberFormat="1" applyFont="1" applyFill="1">
      <alignment vertical="center"/>
    </xf>
    <xf numFmtId="176" fontId="18" fillId="5" borderId="0" xfId="2" applyNumberFormat="1" applyFont="1" applyFill="1">
      <alignment vertical="center"/>
    </xf>
    <xf numFmtId="0" fontId="18" fillId="5" borderId="0" xfId="2" applyFont="1" applyFill="1" applyAlignment="1">
      <alignment horizontal="center" vertical="center"/>
    </xf>
    <xf numFmtId="0" fontId="6" fillId="0" borderId="14" xfId="8" applyFont="1" applyFill="1" applyBorder="1" applyAlignment="1">
      <alignment vertical="center"/>
    </xf>
    <xf numFmtId="176" fontId="6" fillId="0" borderId="5" xfId="9" applyFont="1" applyFill="1" applyBorder="1" applyAlignment="1">
      <alignment vertical="center"/>
    </xf>
    <xf numFmtId="0" fontId="6" fillId="0" borderId="5" xfId="8" applyFont="1" applyFill="1" applyBorder="1" applyAlignment="1">
      <alignment vertical="center"/>
    </xf>
    <xf numFmtId="176" fontId="7" fillId="0" borderId="5" xfId="1" applyFont="1" applyFill="1" applyBorder="1" applyAlignment="1">
      <alignment vertical="center"/>
    </xf>
    <xf numFmtId="0" fontId="6" fillId="3" borderId="5" xfId="8" applyFont="1" applyFill="1" applyBorder="1" applyAlignment="1">
      <alignment vertical="center"/>
    </xf>
    <xf numFmtId="0" fontId="6" fillId="3" borderId="5" xfId="8" applyFont="1" applyFill="1" applyBorder="1" applyAlignment="1">
      <alignment vertical="center" wrapText="1"/>
    </xf>
    <xf numFmtId="176" fontId="6" fillId="3" borderId="5" xfId="9" applyFont="1" applyFill="1" applyBorder="1" applyAlignment="1">
      <alignment vertical="center"/>
    </xf>
    <xf numFmtId="176" fontId="6" fillId="3" borderId="5" xfId="8" applyNumberFormat="1" applyFont="1" applyFill="1" applyBorder="1" applyAlignment="1">
      <alignment vertical="center" wrapText="1"/>
    </xf>
    <xf numFmtId="176" fontId="7" fillId="0" borderId="2" xfId="1" applyFont="1" applyBorder="1" applyAlignment="1">
      <alignment vertical="center" wrapText="1"/>
    </xf>
    <xf numFmtId="49" fontId="7" fillId="0" borderId="2" xfId="2" applyNumberFormat="1" applyFont="1" applyBorder="1" applyAlignment="1">
      <alignment vertical="center" wrapText="1"/>
    </xf>
    <xf numFmtId="0" fontId="20" fillId="5" borderId="19" xfId="2" applyFont="1" applyFill="1" applyBorder="1" applyAlignment="1">
      <alignment horizontal="center" vertical="center" wrapText="1"/>
    </xf>
    <xf numFmtId="49" fontId="16" fillId="5" borderId="6" xfId="2" applyNumberFormat="1" applyFont="1" applyFill="1" applyBorder="1" applyAlignment="1">
      <alignment horizontal="center" vertical="center" wrapText="1"/>
    </xf>
    <xf numFmtId="49" fontId="16" fillId="5" borderId="6" xfId="2" applyNumberFormat="1" applyFont="1" applyFill="1" applyBorder="1" applyAlignment="1">
      <alignment horizontal="left" vertical="center" wrapText="1" shrinkToFit="1"/>
    </xf>
    <xf numFmtId="4" fontId="16" fillId="5" borderId="6" xfId="4" applyNumberFormat="1" applyFont="1" applyFill="1" applyBorder="1" applyAlignment="1">
      <alignment horizontal="right" vertical="center"/>
    </xf>
    <xf numFmtId="49" fontId="20" fillId="5" borderId="6" xfId="2" applyNumberFormat="1" applyFont="1" applyFill="1" applyBorder="1" applyAlignment="1">
      <alignment horizontal="center" vertical="center" wrapText="1"/>
    </xf>
    <xf numFmtId="49" fontId="20" fillId="5" borderId="19" xfId="2" applyNumberFormat="1" applyFont="1" applyFill="1" applyBorder="1" applyAlignment="1">
      <alignment vertical="center" wrapText="1" shrinkToFit="1"/>
    </xf>
    <xf numFmtId="49" fontId="20" fillId="5" borderId="6" xfId="2" applyNumberFormat="1" applyFont="1" applyFill="1" applyBorder="1" applyAlignment="1">
      <alignment vertical="center" wrapText="1" shrinkToFit="1"/>
    </xf>
    <xf numFmtId="4" fontId="20" fillId="5" borderId="6" xfId="4" applyNumberFormat="1" applyFont="1" applyFill="1" applyBorder="1" applyAlignment="1">
      <alignment horizontal="right" vertical="center"/>
    </xf>
    <xf numFmtId="49" fontId="16" fillId="5" borderId="6" xfId="2" applyNumberFormat="1" applyFont="1" applyFill="1" applyBorder="1" applyAlignment="1">
      <alignment vertical="center" wrapText="1" shrinkToFit="1"/>
    </xf>
    <xf numFmtId="176" fontId="20" fillId="5" borderId="6" xfId="4" applyFont="1" applyFill="1" applyBorder="1" applyAlignment="1">
      <alignment horizontal="center" vertical="center"/>
    </xf>
    <xf numFmtId="49" fontId="16" fillId="5" borderId="5" xfId="2" applyNumberFormat="1" applyFont="1" applyFill="1" applyBorder="1" applyAlignment="1">
      <alignment horizontal="center" vertical="center" wrapText="1"/>
    </xf>
    <xf numFmtId="4" fontId="16" fillId="5" borderId="5" xfId="4" applyNumberFormat="1" applyFont="1" applyFill="1" applyBorder="1" applyAlignment="1">
      <alignment horizontal="right" vertical="center"/>
    </xf>
    <xf numFmtId="49" fontId="20" fillId="5" borderId="5" xfId="2" applyNumberFormat="1" applyFont="1" applyFill="1" applyBorder="1" applyAlignment="1">
      <alignment horizontal="center" vertical="center" wrapText="1"/>
    </xf>
    <xf numFmtId="49" fontId="20" fillId="5" borderId="5" xfId="2" applyNumberFormat="1" applyFont="1" applyFill="1" applyBorder="1" applyAlignment="1">
      <alignment vertical="center" wrapText="1" shrinkToFit="1"/>
    </xf>
    <xf numFmtId="4" fontId="20" fillId="5" borderId="5" xfId="4" applyNumberFormat="1" applyFont="1" applyFill="1" applyBorder="1" applyAlignment="1">
      <alignment horizontal="right" vertical="center"/>
    </xf>
    <xf numFmtId="0" fontId="20" fillId="5" borderId="5" xfId="2" applyFont="1" applyFill="1" applyBorder="1" applyAlignment="1">
      <alignment vertical="center" wrapText="1" shrinkToFit="1"/>
    </xf>
    <xf numFmtId="0" fontId="20" fillId="5" borderId="19" xfId="2" applyFont="1" applyFill="1" applyBorder="1" applyAlignment="1">
      <alignment vertical="center" wrapText="1" shrinkToFit="1"/>
    </xf>
    <xf numFmtId="49" fontId="20" fillId="5" borderId="19" xfId="2" applyNumberFormat="1" applyFont="1" applyFill="1" applyBorder="1" applyAlignment="1">
      <alignment horizontal="center" vertical="center"/>
    </xf>
    <xf numFmtId="176" fontId="20" fillId="5" borderId="5" xfId="4" applyFont="1" applyFill="1" applyBorder="1" applyAlignment="1" applyProtection="1">
      <alignment horizontal="center" vertical="center" shrinkToFit="1"/>
    </xf>
    <xf numFmtId="0" fontId="16" fillId="5" borderId="5" xfId="2" applyFont="1" applyFill="1" applyBorder="1" applyAlignment="1">
      <alignment horizontal="center" vertical="center"/>
    </xf>
    <xf numFmtId="0" fontId="16" fillId="5" borderId="19" xfId="2" applyFont="1" applyFill="1" applyBorder="1" applyAlignment="1">
      <alignment horizontal="center" vertical="center"/>
    </xf>
    <xf numFmtId="0" fontId="16" fillId="0" borderId="8" xfId="2" applyFont="1" applyFill="1" applyBorder="1" applyAlignment="1">
      <alignment horizontal="center" vertical="center"/>
    </xf>
    <xf numFmtId="0" fontId="16" fillId="0" borderId="8" xfId="2" applyFont="1" applyFill="1" applyBorder="1">
      <alignment vertical="center"/>
    </xf>
    <xf numFmtId="0" fontId="7" fillId="0" borderId="8" xfId="2" applyFont="1" applyFill="1" applyBorder="1">
      <alignment vertical="center"/>
    </xf>
    <xf numFmtId="0" fontId="7" fillId="0" borderId="8" xfId="2" applyFont="1" applyBorder="1">
      <alignment vertical="center"/>
    </xf>
    <xf numFmtId="0" fontId="16" fillId="0" borderId="24" xfId="2" applyFont="1" applyFill="1" applyBorder="1">
      <alignment vertical="center"/>
    </xf>
    <xf numFmtId="0" fontId="16" fillId="0" borderId="5" xfId="2" applyFont="1" applyFill="1" applyBorder="1" applyAlignment="1">
      <alignment horizontal="center" vertical="center" wrapText="1"/>
    </xf>
    <xf numFmtId="176" fontId="16" fillId="0" borderId="5" xfId="1" applyFont="1" applyFill="1" applyBorder="1" applyAlignment="1">
      <alignment horizontal="center" vertical="center" wrapText="1"/>
    </xf>
    <xf numFmtId="0" fontId="16" fillId="0" borderId="5" xfId="2" applyFont="1" applyFill="1" applyBorder="1" applyAlignment="1">
      <alignment vertical="center" wrapText="1"/>
    </xf>
    <xf numFmtId="49" fontId="16" fillId="0" borderId="5" xfId="2" applyNumberFormat="1" applyFont="1" applyFill="1" applyBorder="1" applyAlignment="1">
      <alignment vertical="center" wrapText="1"/>
    </xf>
    <xf numFmtId="176" fontId="16" fillId="0" borderId="5" xfId="1" applyFont="1" applyFill="1" applyBorder="1" applyAlignment="1">
      <alignment vertical="center" wrapText="1"/>
    </xf>
    <xf numFmtId="14" fontId="16" fillId="0" borderId="5" xfId="2" applyNumberFormat="1" applyFont="1" applyFill="1" applyBorder="1" applyAlignment="1">
      <alignment vertical="center" wrapText="1"/>
    </xf>
    <xf numFmtId="49" fontId="16" fillId="0" borderId="5" xfId="2" applyNumberFormat="1" applyFont="1" applyFill="1" applyBorder="1" applyAlignment="1">
      <alignment vertical="center" wrapText="1"/>
    </xf>
    <xf numFmtId="176" fontId="16" fillId="0" borderId="5" xfId="1" applyFont="1" applyFill="1" applyBorder="1" applyAlignment="1">
      <alignment vertical="center" wrapText="1"/>
    </xf>
    <xf numFmtId="176" fontId="16" fillId="0" borderId="5" xfId="1" applyFont="1" applyFill="1" applyBorder="1" applyAlignment="1">
      <alignment horizontal="center" vertical="center" wrapText="1"/>
    </xf>
    <xf numFmtId="57" fontId="16" fillId="0" borderId="5" xfId="1" applyNumberFormat="1" applyFont="1" applyFill="1" applyBorder="1" applyAlignment="1">
      <alignment horizontal="center" vertical="center" wrapText="1"/>
    </xf>
    <xf numFmtId="176" fontId="16" fillId="0" borderId="5" xfId="4" applyFont="1" applyFill="1" applyBorder="1" applyAlignment="1">
      <alignment vertical="center" wrapText="1"/>
    </xf>
    <xf numFmtId="176" fontId="23" fillId="0" borderId="5" xfId="1" applyFont="1" applyFill="1" applyBorder="1" applyAlignment="1">
      <alignment vertical="center" wrapText="1"/>
    </xf>
    <xf numFmtId="177" fontId="16" fillId="0" borderId="5" xfId="2" applyNumberFormat="1" applyFont="1" applyFill="1" applyBorder="1" applyAlignment="1">
      <alignment vertical="center" wrapText="1"/>
    </xf>
    <xf numFmtId="0" fontId="16" fillId="0" borderId="5" xfId="0" applyFont="1" applyBorder="1" applyAlignment="1">
      <alignment vertical="center" wrapText="1"/>
    </xf>
    <xf numFmtId="49" fontId="16" fillId="0" borderId="5" xfId="0" applyNumberFormat="1" applyFont="1" applyBorder="1" applyAlignment="1">
      <alignment vertical="center" wrapText="1"/>
    </xf>
    <xf numFmtId="49" fontId="16" fillId="0" borderId="5" xfId="0" applyNumberFormat="1" applyFont="1" applyBorder="1" applyAlignment="1">
      <alignment vertical="center" wrapText="1"/>
    </xf>
    <xf numFmtId="14" fontId="16" fillId="0" borderId="5" xfId="2" applyNumberFormat="1" applyFont="1" applyFill="1" applyBorder="1" applyAlignment="1">
      <alignment horizontal="right" vertical="center" wrapText="1"/>
    </xf>
    <xf numFmtId="176" fontId="16" fillId="0" borderId="5" xfId="1" applyFont="1" applyFill="1" applyBorder="1">
      <alignment vertical="center"/>
    </xf>
    <xf numFmtId="49" fontId="16" fillId="0" borderId="5" xfId="2" applyNumberFormat="1" applyFont="1" applyFill="1" applyBorder="1" applyAlignment="1">
      <alignment horizontal="center" vertical="center" wrapText="1"/>
    </xf>
    <xf numFmtId="14" fontId="16" fillId="0" borderId="5" xfId="0" applyNumberFormat="1" applyFont="1" applyBorder="1" applyAlignment="1">
      <alignment vertical="center" wrapText="1"/>
    </xf>
    <xf numFmtId="176" fontId="16" fillId="0" borderId="5" xfId="4" applyFont="1" applyBorder="1" applyAlignment="1">
      <alignment vertical="center" wrapText="1"/>
    </xf>
    <xf numFmtId="177" fontId="16" fillId="0" borderId="5" xfId="0" applyNumberFormat="1" applyFont="1" applyBorder="1" applyAlignment="1">
      <alignment vertical="center" wrapText="1"/>
    </xf>
    <xf numFmtId="0" fontId="16" fillId="0" borderId="5" xfId="0" applyFont="1" applyBorder="1">
      <alignment vertical="center"/>
    </xf>
    <xf numFmtId="14" fontId="16" fillId="0" borderId="5" xfId="2" applyNumberFormat="1" applyFont="1" applyFill="1" applyBorder="1">
      <alignment vertical="center"/>
    </xf>
    <xf numFmtId="49" fontId="16" fillId="0" borderId="5" xfId="2" applyNumberFormat="1" applyFont="1" applyBorder="1" applyAlignment="1">
      <alignment vertical="center" wrapText="1"/>
    </xf>
    <xf numFmtId="14" fontId="16" fillId="0" borderId="5" xfId="2" applyNumberFormat="1" applyFont="1" applyBorder="1" applyAlignment="1">
      <alignment vertical="center" wrapText="1"/>
    </xf>
    <xf numFmtId="176" fontId="16" fillId="0" borderId="5" xfId="1" applyFont="1" applyBorder="1" applyAlignment="1">
      <alignment vertical="center" wrapText="1"/>
    </xf>
    <xf numFmtId="0" fontId="16" fillId="0" borderId="5" xfId="2" applyFont="1" applyBorder="1">
      <alignment vertical="center"/>
    </xf>
    <xf numFmtId="176" fontId="16" fillId="0" borderId="5" xfId="4" applyFont="1" applyBorder="1">
      <alignment vertical="center"/>
    </xf>
    <xf numFmtId="176" fontId="16" fillId="0" borderId="5" xfId="1" applyFont="1" applyBorder="1">
      <alignment vertical="center"/>
    </xf>
    <xf numFmtId="0" fontId="25" fillId="0" borderId="19" xfId="2" applyFont="1" applyBorder="1" applyAlignment="1">
      <alignment vertical="center" wrapText="1"/>
    </xf>
    <xf numFmtId="0" fontId="25" fillId="0" borderId="26" xfId="2" applyFont="1" applyBorder="1" applyAlignment="1">
      <alignment vertical="center" wrapText="1"/>
    </xf>
    <xf numFmtId="0" fontId="25" fillId="0" borderId="2" xfId="2" applyFont="1" applyBorder="1" applyAlignment="1">
      <alignment vertical="center" wrapText="1"/>
    </xf>
    <xf numFmtId="176" fontId="25" fillId="0" borderId="2" xfId="4" applyFont="1" applyBorder="1" applyAlignment="1">
      <alignment vertical="center" wrapText="1"/>
    </xf>
    <xf numFmtId="176" fontId="25" fillId="0" borderId="2" xfId="1" applyFont="1" applyBorder="1" applyAlignment="1">
      <alignment vertical="center" wrapText="1"/>
    </xf>
    <xf numFmtId="176" fontId="25" fillId="0" borderId="21" xfId="1" applyFont="1" applyBorder="1" applyAlignment="1">
      <alignment vertical="center" wrapText="1"/>
    </xf>
    <xf numFmtId="176" fontId="25" fillId="0" borderId="19" xfId="1" applyFont="1" applyBorder="1" applyAlignment="1">
      <alignment vertical="center" wrapText="1"/>
    </xf>
    <xf numFmtId="176" fontId="25" fillId="0" borderId="26" xfId="1" applyFont="1" applyBorder="1" applyAlignment="1">
      <alignment vertical="center" wrapText="1"/>
    </xf>
    <xf numFmtId="0" fontId="25" fillId="0" borderId="19" xfId="2" applyFont="1" applyBorder="1">
      <alignment vertical="center"/>
    </xf>
    <xf numFmtId="49" fontId="26" fillId="0" borderId="1" xfId="0" applyNumberFormat="1" applyFont="1" applyBorder="1" applyAlignment="1">
      <alignment vertical="center" wrapText="1"/>
    </xf>
    <xf numFmtId="49" fontId="7" fillId="0" borderId="5" xfId="2" applyNumberFormat="1" applyFont="1" applyBorder="1" applyAlignment="1">
      <alignment vertical="center" wrapText="1"/>
    </xf>
    <xf numFmtId="176" fontId="7" fillId="0" borderId="5" xfId="4" applyFont="1" applyBorder="1" applyAlignment="1">
      <alignment vertical="center" wrapText="1"/>
    </xf>
    <xf numFmtId="176" fontId="7" fillId="0" borderId="27" xfId="4" applyFont="1" applyBorder="1" applyAlignment="1">
      <alignment vertical="center" wrapText="1"/>
    </xf>
    <xf numFmtId="176" fontId="7" fillId="0" borderId="21" xfId="4" applyFont="1" applyBorder="1" applyAlignment="1">
      <alignment vertical="center" wrapText="1"/>
    </xf>
    <xf numFmtId="176" fontId="7" fillId="0" borderId="7" xfId="4" applyFont="1" applyBorder="1" applyAlignment="1">
      <alignment horizontal="center" vertical="center" wrapText="1"/>
    </xf>
    <xf numFmtId="176" fontId="7" fillId="0" borderId="7" xfId="4" applyFont="1" applyBorder="1">
      <alignment vertical="center"/>
    </xf>
    <xf numFmtId="0" fontId="7" fillId="0" borderId="5" xfId="2" applyFont="1" applyBorder="1" applyAlignment="1">
      <alignment vertical="center" wrapText="1"/>
    </xf>
    <xf numFmtId="179" fontId="23" fillId="5" borderId="5" xfId="2" applyNumberFormat="1" applyFont="1" applyFill="1" applyBorder="1" applyAlignment="1">
      <alignment horizontal="right" vertical="center"/>
    </xf>
    <xf numFmtId="0" fontId="20" fillId="6" borderId="5" xfId="2" applyNumberFormat="1" applyFont="1" applyFill="1" applyBorder="1" applyAlignment="1">
      <alignment horizontal="center" vertical="center"/>
    </xf>
    <xf numFmtId="0" fontId="20" fillId="6" borderId="5" xfId="2" applyFont="1" applyFill="1" applyBorder="1" applyAlignment="1">
      <alignment horizontal="left" vertical="center"/>
    </xf>
    <xf numFmtId="0" fontId="20" fillId="6" borderId="5" xfId="2" applyFont="1" applyFill="1" applyBorder="1" applyAlignment="1">
      <alignment vertical="center"/>
    </xf>
    <xf numFmtId="176" fontId="20" fillId="6" borderId="5" xfId="4" applyFont="1" applyFill="1" applyBorder="1">
      <alignment vertical="center"/>
    </xf>
    <xf numFmtId="9" fontId="20" fillId="6" borderId="5" xfId="6" applyFont="1" applyFill="1" applyBorder="1" applyAlignment="1">
      <alignment horizontal="center" vertical="center"/>
    </xf>
    <xf numFmtId="4" fontId="20" fillId="6" borderId="5" xfId="4" applyNumberFormat="1" applyFont="1" applyFill="1" applyBorder="1">
      <alignment vertical="center"/>
    </xf>
    <xf numFmtId="176" fontId="20" fillId="6" borderId="5" xfId="4" applyFont="1" applyFill="1" applyBorder="1" applyAlignment="1">
      <alignment horizontal="right" vertical="center"/>
    </xf>
    <xf numFmtId="0" fontId="20" fillId="6" borderId="5" xfId="2" applyFont="1" applyFill="1" applyBorder="1" applyAlignment="1">
      <alignment horizontal="center" vertical="center" wrapText="1"/>
    </xf>
    <xf numFmtId="9" fontId="20" fillId="6" borderId="5" xfId="2" applyNumberFormat="1" applyFont="1" applyFill="1" applyBorder="1" applyAlignment="1">
      <alignment horizontal="center" vertical="center"/>
    </xf>
    <xf numFmtId="9" fontId="20" fillId="6" borderId="5" xfId="2" applyNumberFormat="1" applyFont="1" applyFill="1" applyBorder="1" applyAlignment="1">
      <alignment horizontal="center" vertical="center" wrapText="1"/>
    </xf>
    <xf numFmtId="179" fontId="20" fillId="6" borderId="5" xfId="2" applyNumberFormat="1" applyFont="1" applyFill="1" applyBorder="1" applyAlignment="1">
      <alignment vertical="center"/>
    </xf>
    <xf numFmtId="179" fontId="20" fillId="6" borderId="5" xfId="2" applyNumberFormat="1" applyFont="1" applyFill="1" applyBorder="1" applyAlignment="1">
      <alignment horizontal="right" vertical="center"/>
    </xf>
    <xf numFmtId="176" fontId="20" fillId="6" borderId="5" xfId="5" applyFont="1" applyFill="1" applyBorder="1" applyAlignment="1">
      <alignment vertical="center"/>
    </xf>
    <xf numFmtId="0" fontId="18" fillId="6" borderId="0" xfId="2" applyFont="1" applyFill="1">
      <alignment vertical="center"/>
    </xf>
    <xf numFmtId="49" fontId="20" fillId="5" borderId="19" xfId="2" applyNumberFormat="1" applyFont="1" applyFill="1" applyBorder="1" applyAlignment="1">
      <alignment vertical="center" wrapText="1"/>
    </xf>
    <xf numFmtId="176" fontId="20" fillId="6" borderId="5" xfId="4" applyFont="1" applyFill="1" applyBorder="1" applyAlignment="1">
      <alignment horizontal="left" vertical="center" wrapText="1"/>
    </xf>
    <xf numFmtId="9" fontId="20" fillId="6" borderId="5" xfId="6" applyFont="1" applyFill="1" applyBorder="1">
      <alignment vertical="center"/>
    </xf>
    <xf numFmtId="9" fontId="20" fillId="6" borderId="5" xfId="4" applyNumberFormat="1" applyFont="1" applyFill="1" applyBorder="1" applyAlignment="1">
      <alignment horizontal="center" vertical="center"/>
    </xf>
    <xf numFmtId="176" fontId="20" fillId="6" borderId="5" xfId="4" applyFont="1" applyFill="1" applyBorder="1" applyAlignment="1">
      <alignment horizontal="center" vertical="center" wrapText="1"/>
    </xf>
    <xf numFmtId="57" fontId="20" fillId="6" borderId="5" xfId="4" applyNumberFormat="1" applyFont="1" applyFill="1" applyBorder="1" applyAlignment="1">
      <alignment horizontal="center" vertical="center" wrapText="1"/>
    </xf>
    <xf numFmtId="179" fontId="23" fillId="6" borderId="5" xfId="2" applyNumberFormat="1" applyFont="1" applyFill="1" applyBorder="1" applyAlignment="1">
      <alignment horizontal="right" vertical="center"/>
    </xf>
    <xf numFmtId="49" fontId="16" fillId="6" borderId="5" xfId="2" applyNumberFormat="1" applyFont="1" applyFill="1" applyBorder="1" applyAlignment="1">
      <alignment horizontal="center" vertical="center" wrapText="1"/>
    </xf>
    <xf numFmtId="49" fontId="16" fillId="6" borderId="5" xfId="2" applyNumberFormat="1" applyFont="1" applyFill="1" applyBorder="1" applyAlignment="1">
      <alignment vertical="center" wrapText="1" shrinkToFit="1"/>
    </xf>
    <xf numFmtId="176" fontId="16" fillId="6" borderId="5" xfId="4" applyFont="1" applyFill="1" applyBorder="1" applyAlignment="1">
      <alignment horizontal="left" vertical="center" wrapText="1"/>
    </xf>
    <xf numFmtId="0" fontId="16" fillId="6" borderId="5" xfId="2" applyFont="1" applyFill="1" applyBorder="1" applyAlignment="1">
      <alignment vertical="center"/>
    </xf>
    <xf numFmtId="176" fontId="16" fillId="6" borderId="5" xfId="4" applyFont="1" applyFill="1" applyBorder="1" applyAlignment="1">
      <alignment horizontal="center" vertical="center"/>
    </xf>
    <xf numFmtId="176" fontId="16" fillId="6" borderId="5" xfId="4" applyFont="1" applyFill="1" applyBorder="1">
      <alignment vertical="center"/>
    </xf>
    <xf numFmtId="9" fontId="16" fillId="6" borderId="5" xfId="6" applyFont="1" applyFill="1" applyBorder="1" applyAlignment="1">
      <alignment horizontal="center" vertical="center"/>
    </xf>
    <xf numFmtId="4" fontId="16" fillId="6" borderId="5" xfId="4" applyNumberFormat="1" applyFont="1" applyFill="1" applyBorder="1">
      <alignment vertical="center"/>
    </xf>
    <xf numFmtId="4" fontId="16" fillId="6" borderId="5" xfId="4" applyNumberFormat="1" applyFont="1" applyFill="1" applyBorder="1" applyAlignment="1">
      <alignment horizontal="right" vertical="center"/>
    </xf>
    <xf numFmtId="0" fontId="16" fillId="6" borderId="5" xfId="2" applyFont="1" applyFill="1" applyBorder="1" applyAlignment="1">
      <alignment horizontal="center" vertical="center" wrapText="1"/>
    </xf>
    <xf numFmtId="179" fontId="16" fillId="6" borderId="5" xfId="2" applyNumberFormat="1" applyFont="1" applyFill="1" applyBorder="1" applyAlignment="1">
      <alignment vertical="center"/>
    </xf>
    <xf numFmtId="179" fontId="16" fillId="6" borderId="5" xfId="2" applyNumberFormat="1" applyFont="1" applyFill="1" applyBorder="1" applyAlignment="1">
      <alignment horizontal="right" vertical="center"/>
    </xf>
    <xf numFmtId="176" fontId="16" fillId="6" borderId="5" xfId="5" applyFont="1" applyFill="1" applyBorder="1" applyAlignment="1">
      <alignment vertical="center"/>
    </xf>
    <xf numFmtId="49" fontId="20" fillId="6" borderId="5" xfId="2" applyNumberFormat="1" applyFont="1" applyFill="1" applyBorder="1" applyAlignment="1">
      <alignment horizontal="center" vertical="center" wrapText="1"/>
    </xf>
    <xf numFmtId="49" fontId="20" fillId="6" borderId="5" xfId="2" applyNumberFormat="1" applyFont="1" applyFill="1" applyBorder="1" applyAlignment="1">
      <alignment vertical="center" wrapText="1" shrinkToFit="1"/>
    </xf>
    <xf numFmtId="4" fontId="20" fillId="6" borderId="5" xfId="4" applyNumberFormat="1" applyFont="1" applyFill="1" applyBorder="1" applyAlignment="1">
      <alignment horizontal="right" vertical="center"/>
    </xf>
    <xf numFmtId="49" fontId="20" fillId="6" borderId="6" xfId="2" applyNumberFormat="1" applyFont="1" applyFill="1" applyBorder="1" applyAlignment="1">
      <alignment horizontal="center" vertical="center" wrapText="1"/>
    </xf>
    <xf numFmtId="49" fontId="20" fillId="6" borderId="6" xfId="2" applyNumberFormat="1" applyFont="1" applyFill="1" applyBorder="1" applyAlignment="1">
      <alignment vertical="center" wrapText="1" shrinkToFit="1"/>
    </xf>
    <xf numFmtId="176" fontId="20" fillId="6" borderId="5" xfId="4" applyFont="1" applyFill="1" applyBorder="1" applyAlignment="1">
      <alignment vertical="center" wrapText="1"/>
    </xf>
    <xf numFmtId="4" fontId="20" fillId="6" borderId="6" xfId="4" applyNumberFormat="1" applyFont="1" applyFill="1" applyBorder="1">
      <alignment vertical="center"/>
    </xf>
    <xf numFmtId="9" fontId="16" fillId="6" borderId="5" xfId="6" applyFont="1" applyFill="1" applyBorder="1">
      <alignment vertical="center"/>
    </xf>
    <xf numFmtId="49" fontId="7" fillId="0" borderId="5" xfId="0" applyNumberFormat="1" applyFont="1" applyBorder="1" applyAlignment="1">
      <alignment horizontal="center" vertical="center" wrapText="1"/>
    </xf>
    <xf numFmtId="176" fontId="7" fillId="0" borderId="7" xfId="4" applyFont="1" applyBorder="1" applyAlignment="1">
      <alignment vertical="center" wrapText="1"/>
    </xf>
    <xf numFmtId="176" fontId="16" fillId="4" borderId="5" xfId="1" applyFont="1" applyFill="1" applyBorder="1" applyAlignment="1">
      <alignment vertical="center" wrapText="1"/>
    </xf>
    <xf numFmtId="0" fontId="7" fillId="0" borderId="1" xfId="2" applyFont="1" applyFill="1" applyBorder="1" applyAlignment="1">
      <alignment vertical="center" wrapText="1"/>
    </xf>
    <xf numFmtId="176" fontId="7" fillId="0" borderId="1" xfId="4" applyFont="1" applyFill="1" applyBorder="1" applyAlignment="1">
      <alignment vertical="center" wrapText="1"/>
    </xf>
    <xf numFmtId="49" fontId="7" fillId="0" borderId="1" xfId="2" applyNumberFormat="1" applyFont="1" applyFill="1" applyBorder="1" applyAlignment="1">
      <alignment vertical="center" wrapText="1"/>
    </xf>
    <xf numFmtId="14" fontId="7" fillId="0" borderId="1" xfId="2" applyNumberFormat="1" applyFont="1" applyFill="1" applyBorder="1" applyAlignment="1">
      <alignment vertical="center" wrapText="1"/>
    </xf>
    <xf numFmtId="176" fontId="7" fillId="0" borderId="4" xfId="4" applyFont="1" applyFill="1" applyBorder="1" applyAlignment="1">
      <alignment vertical="center" wrapText="1"/>
    </xf>
    <xf numFmtId="0" fontId="7" fillId="0" borderId="2" xfId="2" applyFont="1" applyFill="1" applyBorder="1" applyAlignment="1">
      <alignment vertical="center" wrapText="1"/>
    </xf>
    <xf numFmtId="49" fontId="7" fillId="0" borderId="2" xfId="2" applyNumberFormat="1" applyFont="1" applyFill="1" applyBorder="1" applyAlignment="1">
      <alignment vertical="center" wrapText="1"/>
    </xf>
    <xf numFmtId="176" fontId="7" fillId="0" borderId="2" xfId="4" applyFont="1" applyFill="1" applyBorder="1" applyAlignment="1">
      <alignment vertical="center" wrapText="1"/>
    </xf>
    <xf numFmtId="14" fontId="7" fillId="0" borderId="2" xfId="2" applyNumberFormat="1" applyFont="1" applyFill="1" applyBorder="1" applyAlignment="1">
      <alignment vertical="center" wrapText="1"/>
    </xf>
    <xf numFmtId="176" fontId="7" fillId="0" borderId="5" xfId="4" applyFont="1" applyFill="1" applyBorder="1">
      <alignment vertical="center"/>
    </xf>
    <xf numFmtId="176" fontId="7" fillId="0" borderId="0" xfId="4" applyFont="1" applyFill="1">
      <alignment vertical="center"/>
    </xf>
    <xf numFmtId="176" fontId="7" fillId="0" borderId="21" xfId="4" applyFont="1" applyFill="1" applyBorder="1" applyAlignment="1">
      <alignment vertical="center" wrapText="1"/>
    </xf>
    <xf numFmtId="176" fontId="7" fillId="0" borderId="27" xfId="4" applyFont="1" applyFill="1" applyBorder="1" applyAlignment="1">
      <alignment vertical="center" wrapText="1"/>
    </xf>
    <xf numFmtId="176" fontId="7" fillId="0" borderId="7" xfId="4" applyFont="1" applyFill="1" applyBorder="1">
      <alignment vertical="center"/>
    </xf>
    <xf numFmtId="49" fontId="7" fillId="0" borderId="14" xfId="12" applyNumberFormat="1" applyFont="1" applyFill="1" applyBorder="1" applyAlignment="1">
      <alignment horizontal="center" vertical="center" wrapText="1"/>
    </xf>
    <xf numFmtId="176" fontId="7" fillId="0" borderId="16" xfId="4" applyFont="1" applyFill="1" applyBorder="1" applyAlignment="1">
      <alignment horizontal="center" vertical="center" wrapText="1"/>
    </xf>
    <xf numFmtId="176" fontId="7" fillId="0" borderId="17" xfId="4" applyFont="1" applyFill="1" applyBorder="1" applyAlignment="1">
      <alignment horizontal="center" vertical="center" wrapText="1"/>
    </xf>
    <xf numFmtId="0" fontId="10" fillId="0" borderId="0" xfId="12" applyFont="1" applyFill="1" applyBorder="1" applyAlignment="1">
      <alignment horizontal="center" vertical="center"/>
    </xf>
    <xf numFmtId="0" fontId="7" fillId="0" borderId="11" xfId="12" applyFont="1" applyFill="1" applyBorder="1" applyAlignment="1">
      <alignment horizontal="center" vertical="center" wrapText="1"/>
    </xf>
    <xf numFmtId="0" fontId="7" fillId="0" borderId="14" xfId="12" applyFont="1" applyFill="1" applyBorder="1" applyAlignment="1">
      <alignment horizontal="center" vertical="center" wrapText="1"/>
    </xf>
    <xf numFmtId="0" fontId="7" fillId="0" borderId="12" xfId="12" applyFont="1" applyFill="1" applyBorder="1" applyAlignment="1">
      <alignment horizontal="center" vertical="center" wrapText="1"/>
    </xf>
    <xf numFmtId="0" fontId="7" fillId="0" borderId="5" xfId="12" applyFont="1" applyFill="1" applyBorder="1" applyAlignment="1">
      <alignment horizontal="center" vertical="center" wrapText="1"/>
    </xf>
    <xf numFmtId="176" fontId="7" fillId="0" borderId="12" xfId="4" applyFont="1" applyFill="1" applyBorder="1" applyAlignment="1">
      <alignment horizontal="center" vertical="center" wrapText="1"/>
    </xf>
    <xf numFmtId="176" fontId="7" fillId="0" borderId="5" xfId="4" applyFont="1" applyFill="1" applyBorder="1" applyAlignment="1">
      <alignment horizontal="center" vertical="center" wrapText="1"/>
    </xf>
    <xf numFmtId="176" fontId="7" fillId="0" borderId="12" xfId="4" applyFont="1" applyFill="1" applyBorder="1" applyAlignment="1">
      <alignment horizontal="center" vertical="center"/>
    </xf>
    <xf numFmtId="176" fontId="7" fillId="0" borderId="13" xfId="4" applyFont="1" applyFill="1" applyBorder="1" applyAlignment="1">
      <alignment horizontal="center" vertical="center" wrapText="1"/>
    </xf>
    <xf numFmtId="176" fontId="7" fillId="0" borderId="15" xfId="4" applyFont="1" applyFill="1" applyBorder="1" applyAlignment="1">
      <alignment horizontal="center" vertical="center" wrapText="1"/>
    </xf>
    <xf numFmtId="176" fontId="7" fillId="0" borderId="2" xfId="1" applyFont="1" applyBorder="1" applyAlignment="1">
      <alignment vertical="center" wrapText="1"/>
    </xf>
    <xf numFmtId="176" fontId="7" fillId="0" borderId="3" xfId="1" applyFont="1" applyBorder="1" applyAlignment="1">
      <alignment vertical="center" wrapText="1"/>
    </xf>
    <xf numFmtId="49" fontId="7" fillId="0" borderId="2" xfId="2" applyNumberFormat="1" applyFont="1" applyBorder="1" applyAlignment="1">
      <alignment vertical="center" wrapText="1"/>
    </xf>
    <xf numFmtId="49" fontId="7" fillId="0" borderId="3" xfId="2" applyNumberFormat="1" applyFont="1" applyBorder="1" applyAlignment="1">
      <alignment vertical="center" wrapText="1"/>
    </xf>
    <xf numFmtId="176" fontId="7" fillId="0" borderId="21" xfId="4" applyFont="1" applyFill="1" applyBorder="1" applyAlignment="1">
      <alignment horizontal="center" vertical="center" wrapText="1"/>
    </xf>
    <xf numFmtId="176" fontId="7" fillId="0" borderId="28" xfId="4" applyFont="1" applyFill="1" applyBorder="1" applyAlignment="1">
      <alignment horizontal="center" vertical="center" wrapText="1"/>
    </xf>
    <xf numFmtId="176" fontId="7" fillId="0" borderId="29" xfId="4" applyFont="1" applyFill="1" applyBorder="1" applyAlignment="1">
      <alignment horizontal="center" vertical="center" wrapText="1"/>
    </xf>
    <xf numFmtId="0" fontId="17" fillId="0" borderId="9" xfId="2" applyFont="1" applyFill="1" applyBorder="1" applyAlignment="1">
      <alignment horizontal="center" vertical="center"/>
    </xf>
    <xf numFmtId="49" fontId="7" fillId="0" borderId="2" xfId="2" applyNumberFormat="1" applyFont="1" applyFill="1" applyBorder="1" applyAlignment="1">
      <alignment vertical="center" wrapText="1"/>
    </xf>
    <xf numFmtId="49" fontId="7" fillId="0" borderId="3" xfId="2" applyNumberFormat="1" applyFont="1" applyFill="1" applyBorder="1" applyAlignment="1">
      <alignment vertical="center" wrapText="1"/>
    </xf>
    <xf numFmtId="49" fontId="7" fillId="0" borderId="4" xfId="2" applyNumberFormat="1" applyFont="1" applyFill="1" applyBorder="1" applyAlignment="1">
      <alignment vertical="center" wrapText="1"/>
    </xf>
    <xf numFmtId="176" fontId="7" fillId="0" borderId="2" xfId="4" applyFont="1" applyFill="1" applyBorder="1" applyAlignment="1">
      <alignment horizontal="center" vertical="center" wrapText="1"/>
    </xf>
    <xf numFmtId="176" fontId="7" fillId="0" borderId="3" xfId="4" applyFont="1" applyFill="1" applyBorder="1" applyAlignment="1">
      <alignment horizontal="center" vertical="center" wrapText="1"/>
    </xf>
    <xf numFmtId="176" fontId="7" fillId="0" borderId="4" xfId="4" applyFont="1" applyFill="1" applyBorder="1" applyAlignment="1">
      <alignment horizontal="center" vertical="center" wrapText="1"/>
    </xf>
    <xf numFmtId="176" fontId="7" fillId="0" borderId="2" xfId="4" applyFont="1" applyFill="1" applyBorder="1" applyAlignment="1">
      <alignment vertical="center" wrapText="1"/>
    </xf>
    <xf numFmtId="176" fontId="7" fillId="0" borderId="3" xfId="4" applyFont="1" applyFill="1" applyBorder="1" applyAlignment="1">
      <alignment vertical="center" wrapText="1"/>
    </xf>
    <xf numFmtId="176" fontId="7" fillId="0" borderId="4" xfId="4" applyFont="1" applyFill="1" applyBorder="1" applyAlignment="1">
      <alignment vertical="center" wrapText="1"/>
    </xf>
    <xf numFmtId="176" fontId="7" fillId="0" borderId="21" xfId="4" applyFont="1" applyFill="1" applyBorder="1" applyAlignment="1">
      <alignment vertical="center" wrapText="1"/>
    </xf>
    <xf numFmtId="176" fontId="7" fillId="0" borderId="29" xfId="4" applyFont="1" applyFill="1" applyBorder="1" applyAlignment="1">
      <alignment vertical="center" wrapText="1"/>
    </xf>
    <xf numFmtId="176" fontId="7" fillId="0" borderId="28" xfId="4" applyFont="1" applyFill="1" applyBorder="1" applyAlignment="1">
      <alignment vertical="center" wrapText="1"/>
    </xf>
    <xf numFmtId="176" fontId="7" fillId="0" borderId="4" xfId="1" applyFont="1" applyBorder="1" applyAlignment="1">
      <alignment vertical="center" wrapText="1"/>
    </xf>
    <xf numFmtId="0" fontId="17" fillId="0" borderId="9" xfId="2" applyFont="1" applyBorder="1" applyAlignment="1">
      <alignment horizontal="center" vertical="center"/>
    </xf>
    <xf numFmtId="49" fontId="7" fillId="0" borderId="4" xfId="2" applyNumberFormat="1" applyFont="1" applyBorder="1" applyAlignment="1">
      <alignment vertical="center" wrapText="1"/>
    </xf>
    <xf numFmtId="176" fontId="16" fillId="0" borderId="5" xfId="1" applyFont="1" applyFill="1" applyBorder="1" applyAlignment="1">
      <alignment horizontal="center" vertical="center" wrapText="1"/>
    </xf>
    <xf numFmtId="176" fontId="16" fillId="0" borderId="19" xfId="1" applyFont="1" applyFill="1" applyBorder="1" applyAlignment="1">
      <alignment horizontal="center" vertical="center" wrapText="1"/>
    </xf>
    <xf numFmtId="176" fontId="16" fillId="0" borderId="20" xfId="1" applyFont="1" applyFill="1" applyBorder="1" applyAlignment="1">
      <alignment horizontal="center" vertical="center" wrapText="1"/>
    </xf>
    <xf numFmtId="176" fontId="16" fillId="0" borderId="6" xfId="1" applyFont="1" applyFill="1" applyBorder="1" applyAlignment="1">
      <alignment horizontal="center" vertical="center" wrapText="1"/>
    </xf>
    <xf numFmtId="176" fontId="16" fillId="0" borderId="5" xfId="1" applyFont="1" applyFill="1" applyBorder="1" applyAlignment="1">
      <alignment horizontal="center" vertical="center"/>
    </xf>
    <xf numFmtId="49" fontId="16" fillId="0" borderId="5" xfId="0" applyNumberFormat="1" applyFont="1" applyBorder="1" applyAlignment="1">
      <alignment horizontal="center" vertical="center" wrapText="1"/>
    </xf>
    <xf numFmtId="49" fontId="16" fillId="0" borderId="5" xfId="0" applyNumberFormat="1" applyFont="1" applyBorder="1" applyAlignment="1">
      <alignment vertical="center" wrapText="1"/>
    </xf>
    <xf numFmtId="49" fontId="16" fillId="0" borderId="19" xfId="2" applyNumberFormat="1" applyFont="1" applyFill="1" applyBorder="1" applyAlignment="1">
      <alignment vertical="center" wrapText="1"/>
    </xf>
    <xf numFmtId="49" fontId="16" fillId="0" borderId="20" xfId="2" applyNumberFormat="1" applyFont="1" applyFill="1" applyBorder="1" applyAlignment="1">
      <alignment vertical="center" wrapText="1"/>
    </xf>
    <xf numFmtId="49" fontId="16" fillId="0" borderId="6" xfId="2" applyNumberFormat="1" applyFont="1" applyFill="1" applyBorder="1" applyAlignment="1">
      <alignment vertical="center" wrapText="1"/>
    </xf>
    <xf numFmtId="49" fontId="16" fillId="0" borderId="19" xfId="0" applyNumberFormat="1" applyFont="1" applyBorder="1" applyAlignment="1">
      <alignment vertical="center" wrapText="1"/>
    </xf>
    <xf numFmtId="49" fontId="16" fillId="0" borderId="20" xfId="0" applyNumberFormat="1" applyFont="1" applyBorder="1" applyAlignment="1">
      <alignment vertical="center" wrapText="1"/>
    </xf>
    <xf numFmtId="49" fontId="16" fillId="0" borderId="6" xfId="0" applyNumberFormat="1" applyFont="1" applyBorder="1" applyAlignment="1">
      <alignment vertical="center" wrapText="1"/>
    </xf>
    <xf numFmtId="49" fontId="7" fillId="0" borderId="2" xfId="0" applyNumberFormat="1" applyFont="1" applyBorder="1" applyAlignment="1">
      <alignment vertical="center" wrapText="1"/>
    </xf>
    <xf numFmtId="49" fontId="7" fillId="0" borderId="4" xfId="0" applyNumberFormat="1" applyFont="1" applyBorder="1" applyAlignment="1">
      <alignment vertical="center" wrapText="1"/>
    </xf>
    <xf numFmtId="176" fontId="16" fillId="0" borderId="19" xfId="1" applyFont="1" applyFill="1" applyBorder="1" applyAlignment="1">
      <alignment horizontal="left" vertical="center" wrapText="1"/>
    </xf>
    <xf numFmtId="176" fontId="16" fillId="0" borderId="6" xfId="1" applyFont="1" applyFill="1" applyBorder="1" applyAlignment="1">
      <alignment horizontal="left" vertical="center" wrapText="1"/>
    </xf>
    <xf numFmtId="49" fontId="16" fillId="0" borderId="5" xfId="2" applyNumberFormat="1" applyFont="1" applyFill="1" applyBorder="1" applyAlignment="1">
      <alignment vertical="center" wrapText="1"/>
    </xf>
    <xf numFmtId="176" fontId="16" fillId="0" borderId="5" xfId="1" applyFont="1" applyFill="1" applyBorder="1" applyAlignment="1">
      <alignment vertical="center" wrapText="1"/>
    </xf>
    <xf numFmtId="49" fontId="16" fillId="0" borderId="5" xfId="2" applyNumberFormat="1" applyFont="1" applyFill="1" applyBorder="1" applyAlignment="1">
      <alignment horizontal="center" vertical="center" wrapText="1"/>
    </xf>
    <xf numFmtId="176" fontId="23" fillId="0" borderId="5" xfId="1" applyFont="1" applyFill="1" applyBorder="1" applyAlignment="1">
      <alignment vertical="center" wrapText="1"/>
    </xf>
    <xf numFmtId="176" fontId="16" fillId="0" borderId="5" xfId="1" applyFont="1" applyFill="1" applyBorder="1" applyAlignment="1">
      <alignment horizontal="left" vertical="center" wrapText="1"/>
    </xf>
    <xf numFmtId="49" fontId="16" fillId="0" borderId="5" xfId="2" applyNumberFormat="1" applyFont="1" applyFill="1" applyBorder="1" applyAlignment="1">
      <alignment horizontal="left" vertical="center" wrapText="1"/>
    </xf>
    <xf numFmtId="0" fontId="17" fillId="0" borderId="0" xfId="2" applyFont="1" applyFill="1" applyAlignment="1">
      <alignment horizontal="center" vertical="center"/>
    </xf>
    <xf numFmtId="49" fontId="16" fillId="5" borderId="19" xfId="2" applyNumberFormat="1" applyFont="1" applyFill="1" applyBorder="1" applyAlignment="1">
      <alignment horizontal="center" vertical="center" wrapText="1"/>
    </xf>
    <xf numFmtId="49" fontId="16" fillId="5" borderId="20" xfId="2" applyNumberFormat="1" applyFont="1" applyFill="1" applyBorder="1" applyAlignment="1">
      <alignment horizontal="center" vertical="center" wrapText="1"/>
    </xf>
    <xf numFmtId="49" fontId="16" fillId="5" borderId="6" xfId="2" applyNumberFormat="1" applyFont="1" applyFill="1" applyBorder="1" applyAlignment="1">
      <alignment horizontal="center" vertical="center" wrapText="1"/>
    </xf>
    <xf numFmtId="49" fontId="16" fillId="5" borderId="19" xfId="2" applyNumberFormat="1" applyFont="1" applyFill="1" applyBorder="1" applyAlignment="1">
      <alignment horizontal="left" vertical="center" wrapText="1" shrinkToFit="1"/>
    </xf>
    <xf numFmtId="49" fontId="16" fillId="5" borderId="20" xfId="2" applyNumberFormat="1" applyFont="1" applyFill="1" applyBorder="1" applyAlignment="1">
      <alignment horizontal="left" vertical="center" wrapText="1" shrinkToFit="1"/>
    </xf>
    <xf numFmtId="49" fontId="16" fillId="5" borderId="6" xfId="2" applyNumberFormat="1" applyFont="1" applyFill="1" applyBorder="1" applyAlignment="1">
      <alignment horizontal="left" vertical="center" wrapText="1" shrinkToFit="1"/>
    </xf>
    <xf numFmtId="4" fontId="16" fillId="5" borderId="19" xfId="4" applyNumberFormat="1" applyFont="1" applyFill="1" applyBorder="1" applyAlignment="1">
      <alignment horizontal="right" vertical="center"/>
    </xf>
    <xf numFmtId="4" fontId="16" fillId="5" borderId="20" xfId="4" applyNumberFormat="1" applyFont="1" applyFill="1" applyBorder="1" applyAlignment="1">
      <alignment horizontal="right" vertical="center"/>
    </xf>
    <xf numFmtId="4" fontId="16" fillId="5" borderId="6" xfId="4" applyNumberFormat="1" applyFont="1" applyFill="1" applyBorder="1" applyAlignment="1">
      <alignment horizontal="right" vertical="center"/>
    </xf>
    <xf numFmtId="49" fontId="16" fillId="5" borderId="5" xfId="2" applyNumberFormat="1" applyFont="1" applyFill="1" applyBorder="1" applyAlignment="1">
      <alignment horizontal="center" vertical="center" shrinkToFit="1"/>
    </xf>
    <xf numFmtId="0" fontId="16" fillId="5" borderId="5" xfId="2" applyFont="1" applyFill="1" applyBorder="1" applyAlignment="1">
      <alignment horizontal="center" vertical="center" shrinkToFit="1"/>
    </xf>
    <xf numFmtId="49" fontId="16" fillId="5" borderId="19" xfId="2" applyNumberFormat="1" applyFont="1" applyFill="1" applyBorder="1" applyAlignment="1">
      <alignment vertical="center" wrapText="1" shrinkToFit="1"/>
    </xf>
    <xf numFmtId="49" fontId="16" fillId="5" borderId="6" xfId="2" applyNumberFormat="1" applyFont="1" applyFill="1" applyBorder="1" applyAlignment="1">
      <alignment vertical="center" wrapText="1" shrinkToFit="1"/>
    </xf>
    <xf numFmtId="49" fontId="20" fillId="5" borderId="19" xfId="2" applyNumberFormat="1" applyFont="1" applyFill="1" applyBorder="1" applyAlignment="1">
      <alignment horizontal="center" vertical="center" wrapText="1"/>
    </xf>
    <xf numFmtId="49" fontId="20" fillId="5" borderId="6" xfId="2" applyNumberFormat="1" applyFont="1" applyFill="1" applyBorder="1" applyAlignment="1">
      <alignment horizontal="center" vertical="center" wrapText="1"/>
    </xf>
    <xf numFmtId="49" fontId="20" fillId="5" borderId="19" xfId="2" applyNumberFormat="1" applyFont="1" applyFill="1" applyBorder="1" applyAlignment="1">
      <alignment vertical="center" wrapText="1" shrinkToFit="1"/>
    </xf>
    <xf numFmtId="49" fontId="20" fillId="5" borderId="6" xfId="2" applyNumberFormat="1" applyFont="1" applyFill="1" applyBorder="1" applyAlignment="1">
      <alignment vertical="center" wrapText="1" shrinkToFit="1"/>
    </xf>
    <xf numFmtId="176" fontId="20" fillId="5" borderId="19" xfId="4" applyFont="1" applyFill="1" applyBorder="1" applyAlignment="1">
      <alignment horizontal="center" vertical="center"/>
    </xf>
    <xf numFmtId="176" fontId="20" fillId="5" borderId="6" xfId="4" applyFont="1" applyFill="1" applyBorder="1" applyAlignment="1">
      <alignment horizontal="center" vertical="center"/>
    </xf>
    <xf numFmtId="4" fontId="20" fillId="5" borderId="19" xfId="4" applyNumberFormat="1" applyFont="1" applyFill="1" applyBorder="1" applyAlignment="1">
      <alignment horizontal="right" vertical="center"/>
    </xf>
    <xf numFmtId="4" fontId="20" fillId="5" borderId="6" xfId="4" applyNumberFormat="1" applyFont="1" applyFill="1" applyBorder="1" applyAlignment="1">
      <alignment horizontal="right" vertical="center"/>
    </xf>
    <xf numFmtId="49" fontId="20" fillId="5" borderId="20" xfId="2" applyNumberFormat="1" applyFont="1" applyFill="1" applyBorder="1" applyAlignment="1">
      <alignment horizontal="center" vertical="center" wrapText="1"/>
    </xf>
    <xf numFmtId="49" fontId="20" fillId="5" borderId="19" xfId="2" applyNumberFormat="1" applyFont="1" applyFill="1" applyBorder="1" applyAlignment="1">
      <alignment horizontal="left" vertical="center" wrapText="1" shrinkToFit="1"/>
    </xf>
    <xf numFmtId="49" fontId="20" fillId="5" borderId="20" xfId="2" applyNumberFormat="1" applyFont="1" applyFill="1" applyBorder="1" applyAlignment="1">
      <alignment horizontal="left" vertical="center" wrapText="1" shrinkToFit="1"/>
    </xf>
    <xf numFmtId="49" fontId="20" fillId="5" borderId="6" xfId="2" applyNumberFormat="1" applyFont="1" applyFill="1" applyBorder="1" applyAlignment="1">
      <alignment horizontal="left" vertical="center" wrapText="1" shrinkToFit="1"/>
    </xf>
    <xf numFmtId="176" fontId="20" fillId="5" borderId="20" xfId="4" applyFont="1" applyFill="1" applyBorder="1" applyAlignment="1">
      <alignment horizontal="center" vertical="center"/>
    </xf>
    <xf numFmtId="49" fontId="20" fillId="5" borderId="20" xfId="2" applyNumberFormat="1" applyFont="1" applyFill="1" applyBorder="1" applyAlignment="1">
      <alignment vertical="center" wrapText="1" shrinkToFit="1"/>
    </xf>
    <xf numFmtId="4" fontId="20" fillId="5" borderId="20" xfId="4" applyNumberFormat="1" applyFont="1" applyFill="1" applyBorder="1" applyAlignment="1">
      <alignment horizontal="right" vertical="center"/>
    </xf>
    <xf numFmtId="49" fontId="16" fillId="5" borderId="5" xfId="2" applyNumberFormat="1" applyFont="1" applyFill="1" applyBorder="1" applyAlignment="1">
      <alignment horizontal="center" vertical="center" wrapText="1"/>
    </xf>
    <xf numFmtId="49" fontId="16" fillId="5" borderId="5" xfId="2" applyNumberFormat="1" applyFont="1" applyFill="1" applyBorder="1" applyAlignment="1">
      <alignment vertical="center"/>
    </xf>
    <xf numFmtId="4" fontId="16" fillId="5" borderId="5" xfId="4" applyNumberFormat="1" applyFont="1" applyFill="1" applyBorder="1" applyAlignment="1">
      <alignment horizontal="right" vertical="center"/>
    </xf>
    <xf numFmtId="49" fontId="20" fillId="5" borderId="5" xfId="2" applyNumberFormat="1" applyFont="1" applyFill="1" applyBorder="1" applyAlignment="1">
      <alignment horizontal="center" vertical="center" wrapText="1"/>
    </xf>
    <xf numFmtId="49" fontId="20" fillId="5" borderId="5" xfId="2" applyNumberFormat="1" applyFont="1" applyFill="1" applyBorder="1" applyAlignment="1">
      <alignment vertical="center" wrapText="1" shrinkToFit="1"/>
    </xf>
    <xf numFmtId="4" fontId="20" fillId="5" borderId="5" xfId="4" applyNumberFormat="1" applyFont="1" applyFill="1" applyBorder="1" applyAlignment="1">
      <alignment horizontal="right" vertical="center"/>
    </xf>
    <xf numFmtId="0" fontId="20" fillId="5" borderId="19" xfId="2" applyFont="1" applyFill="1" applyBorder="1" applyAlignment="1">
      <alignment horizontal="center" vertical="center" wrapText="1"/>
    </xf>
    <xf numFmtId="0" fontId="20" fillId="5" borderId="20" xfId="2" applyFont="1" applyFill="1" applyBorder="1" applyAlignment="1">
      <alignment horizontal="center" vertical="center" wrapText="1"/>
    </xf>
    <xf numFmtId="0" fontId="20" fillId="5" borderId="6" xfId="2" applyFont="1" applyFill="1" applyBorder="1" applyAlignment="1">
      <alignment horizontal="center" vertical="center" wrapText="1"/>
    </xf>
    <xf numFmtId="0" fontId="20" fillId="5" borderId="5" xfId="2" applyFont="1" applyFill="1" applyBorder="1" applyAlignment="1">
      <alignment vertical="center" wrapText="1" shrinkToFit="1"/>
    </xf>
    <xf numFmtId="0" fontId="20" fillId="5" borderId="19" xfId="2" applyFont="1" applyFill="1" applyBorder="1" applyAlignment="1">
      <alignment vertical="center" wrapText="1" shrinkToFit="1"/>
    </xf>
    <xf numFmtId="0" fontId="20" fillId="5" borderId="20" xfId="2" applyFont="1" applyFill="1" applyBorder="1" applyAlignment="1">
      <alignment vertical="center" wrapText="1" shrinkToFit="1"/>
    </xf>
    <xf numFmtId="49" fontId="20" fillId="5" borderId="19" xfId="2" applyNumberFormat="1" applyFont="1" applyFill="1" applyBorder="1" applyAlignment="1">
      <alignment horizontal="center" vertical="center"/>
    </xf>
    <xf numFmtId="49" fontId="20" fillId="5" borderId="20" xfId="2" applyNumberFormat="1" applyFont="1" applyFill="1" applyBorder="1" applyAlignment="1">
      <alignment horizontal="center" vertical="center"/>
    </xf>
    <xf numFmtId="49" fontId="20" fillId="5" borderId="6" xfId="2" applyNumberFormat="1" applyFont="1" applyFill="1" applyBorder="1" applyAlignment="1">
      <alignment horizontal="center" vertical="center"/>
    </xf>
    <xf numFmtId="0" fontId="20" fillId="5" borderId="19" xfId="2" applyFont="1" applyFill="1" applyBorder="1" applyAlignment="1">
      <alignment horizontal="center" vertical="center" wrapText="1" shrinkToFit="1"/>
    </xf>
    <xf numFmtId="0" fontId="20" fillId="5" borderId="20" xfId="2" applyFont="1" applyFill="1" applyBorder="1" applyAlignment="1">
      <alignment horizontal="center" vertical="center" wrapText="1" shrinkToFit="1"/>
    </xf>
    <xf numFmtId="0" fontId="20" fillId="5" borderId="6" xfId="2" applyFont="1" applyFill="1" applyBorder="1" applyAlignment="1">
      <alignment horizontal="center" vertical="center" wrapText="1" shrinkToFit="1"/>
    </xf>
    <xf numFmtId="0" fontId="20" fillId="5" borderId="6" xfId="2" applyFont="1" applyFill="1" applyBorder="1" applyAlignment="1">
      <alignment vertical="center" wrapText="1" shrinkToFit="1"/>
    </xf>
    <xf numFmtId="176" fontId="20" fillId="5" borderId="5" xfId="4" applyFont="1" applyFill="1" applyBorder="1" applyAlignment="1" applyProtection="1">
      <alignment horizontal="center" vertical="center" shrinkToFit="1"/>
    </xf>
    <xf numFmtId="176" fontId="20" fillId="5" borderId="19" xfId="4" applyFont="1" applyFill="1" applyBorder="1" applyAlignment="1" applyProtection="1">
      <alignment horizontal="center" vertical="center" shrinkToFit="1"/>
    </xf>
    <xf numFmtId="176" fontId="20" fillId="5" borderId="6" xfId="4" applyFont="1" applyFill="1" applyBorder="1" applyAlignment="1" applyProtection="1">
      <alignment horizontal="center" vertical="center" shrinkToFit="1"/>
    </xf>
    <xf numFmtId="176" fontId="20" fillId="5" borderId="5" xfId="5" applyFont="1" applyFill="1" applyBorder="1" applyAlignment="1" applyProtection="1">
      <alignment horizontal="center" vertical="center" shrinkToFit="1"/>
    </xf>
    <xf numFmtId="0" fontId="16" fillId="5" borderId="5" xfId="2" applyFont="1" applyFill="1" applyBorder="1" applyAlignment="1">
      <alignment horizontal="center" vertical="center"/>
    </xf>
    <xf numFmtId="0" fontId="16" fillId="5" borderId="19" xfId="2" applyFont="1" applyFill="1" applyBorder="1" applyAlignment="1">
      <alignment horizontal="center" vertical="center"/>
    </xf>
    <xf numFmtId="0" fontId="16" fillId="5" borderId="6" xfId="2" applyFont="1" applyFill="1" applyBorder="1" applyAlignment="1">
      <alignment horizontal="center" vertical="center"/>
    </xf>
    <xf numFmtId="176" fontId="16" fillId="5" borderId="19" xfId="4" applyFont="1" applyFill="1" applyBorder="1" applyAlignment="1">
      <alignment horizontal="center" vertical="center"/>
    </xf>
    <xf numFmtId="176" fontId="16" fillId="5" borderId="6" xfId="4" applyFont="1" applyFill="1" applyBorder="1" applyAlignment="1">
      <alignment horizontal="center" vertical="center"/>
    </xf>
    <xf numFmtId="176" fontId="20" fillId="5" borderId="7" xfId="4" applyFont="1" applyFill="1" applyBorder="1" applyAlignment="1" applyProtection="1">
      <alignment horizontal="center" vertical="center" shrinkToFit="1"/>
    </xf>
    <xf numFmtId="176" fontId="20" fillId="5" borderId="10" xfId="4" applyFont="1" applyFill="1" applyBorder="1" applyAlignment="1" applyProtection="1">
      <alignment horizontal="center" vertical="center" shrinkToFit="1"/>
    </xf>
    <xf numFmtId="176" fontId="20" fillId="5" borderId="8" xfId="4" applyFont="1" applyFill="1" applyBorder="1" applyAlignment="1" applyProtection="1">
      <alignment horizontal="center" vertical="center" shrinkToFit="1"/>
    </xf>
    <xf numFmtId="49" fontId="6" fillId="5" borderId="25" xfId="3" applyNumberFormat="1" applyFont="1" applyFill="1" applyBorder="1" applyAlignment="1">
      <alignment horizontal="center" vertical="center"/>
    </xf>
    <xf numFmtId="0" fontId="6" fillId="5" borderId="25" xfId="3" applyFont="1" applyFill="1" applyBorder="1" applyAlignment="1">
      <alignment horizontal="center" vertical="center"/>
    </xf>
    <xf numFmtId="178" fontId="16" fillId="5" borderId="5" xfId="2" applyNumberFormat="1" applyFont="1" applyFill="1" applyBorder="1" applyAlignment="1">
      <alignment horizontal="center" vertical="center"/>
    </xf>
    <xf numFmtId="0" fontId="16" fillId="5" borderId="19" xfId="2" applyFont="1" applyFill="1" applyBorder="1" applyAlignment="1">
      <alignment horizontal="center" vertical="center" wrapText="1" shrinkToFit="1"/>
    </xf>
    <xf numFmtId="0" fontId="16" fillId="5" borderId="20" xfId="2" applyFont="1" applyFill="1" applyBorder="1" applyAlignment="1">
      <alignment horizontal="center" vertical="center" wrapText="1" shrinkToFit="1"/>
    </xf>
    <xf numFmtId="0" fontId="15" fillId="0" borderId="0" xfId="8" applyFont="1" applyBorder="1" applyAlignment="1">
      <alignment horizontal="center" vertical="center"/>
    </xf>
    <xf numFmtId="0" fontId="6" fillId="3" borderId="14" xfId="8" applyFont="1" applyFill="1" applyBorder="1" applyAlignment="1">
      <alignment horizontal="center" vertical="center"/>
    </xf>
    <xf numFmtId="0" fontId="6" fillId="3" borderId="5" xfId="8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13" fillId="0" borderId="9" xfId="8" applyFont="1" applyBorder="1" applyAlignment="1">
      <alignment horizontal="center" vertical="center"/>
    </xf>
    <xf numFmtId="0" fontId="6" fillId="0" borderId="7" xfId="8" applyFont="1" applyFill="1" applyBorder="1" applyAlignment="1">
      <alignment horizontal="center" vertical="center"/>
    </xf>
    <xf numFmtId="0" fontId="6" fillId="0" borderId="10" xfId="8" applyFont="1" applyFill="1" applyBorder="1" applyAlignment="1">
      <alignment horizontal="center" vertical="center"/>
    </xf>
    <xf numFmtId="0" fontId="6" fillId="0" borderId="8" xfId="8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7" fillId="0" borderId="0" xfId="2" applyFont="1" applyAlignment="1">
      <alignment horizontal="center" vertical="center"/>
    </xf>
  </cellXfs>
  <cellStyles count="17">
    <cellStyle name="百分比 2 2 2 2 2" xfId="6"/>
    <cellStyle name="常规" xfId="0" builtinId="0"/>
    <cellStyle name="常规 2" xfId="2"/>
    <cellStyle name="常规 2 2" xfId="8"/>
    <cellStyle name="常规 3" xfId="3"/>
    <cellStyle name="常规 4" xfId="14"/>
    <cellStyle name="常规 5" xfId="16"/>
    <cellStyle name="常规 6" xfId="10"/>
    <cellStyle name="常规 7" xfId="12"/>
    <cellStyle name="千位分隔" xfId="1" builtinId="3"/>
    <cellStyle name="千位分隔 2" xfId="7"/>
    <cellStyle name="千位分隔 2 2 2" xfId="4"/>
    <cellStyle name="千位分隔 2 2 3 2 2" xfId="5"/>
    <cellStyle name="千位分隔 2 3" xfId="9"/>
    <cellStyle name="千位分隔 2 4" xfId="13"/>
    <cellStyle name="千位分隔 3" xfId="15"/>
    <cellStyle name="千位分隔 6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L23"/>
  <sheetViews>
    <sheetView topLeftCell="B1" zoomScale="90" zoomScaleNormal="90" workbookViewId="0">
      <pane xSplit="2" ySplit="3" topLeftCell="D4" activePane="bottomRight" state="frozen"/>
      <selection activeCell="B1" sqref="B1"/>
      <selection pane="topRight" activeCell="D1" sqref="D1"/>
      <selection pane="bottomLeft" activeCell="B4" sqref="B4"/>
      <selection pane="bottomRight" activeCell="O12" sqref="O12"/>
    </sheetView>
  </sheetViews>
  <sheetFormatPr defaultColWidth="9" defaultRowHeight="16.5" x14ac:dyDescent="0.15"/>
  <cols>
    <col min="1" max="1" width="9" style="8"/>
    <col min="2" max="2" width="13.25" style="8" bestFit="1" customWidth="1"/>
    <col min="3" max="3" width="23.875" style="8" customWidth="1"/>
    <col min="4" max="4" width="22.375" style="8" customWidth="1"/>
    <col min="5" max="5" width="15.5" style="8" customWidth="1"/>
    <col min="6" max="6" width="17.375" style="8" bestFit="1" customWidth="1"/>
    <col min="7" max="7" width="14.875" style="8" bestFit="1" customWidth="1"/>
    <col min="8" max="8" width="19.75" style="8" customWidth="1"/>
    <col min="9" max="9" width="14.875" style="8" customWidth="1"/>
    <col min="10" max="10" width="21.375" style="8" customWidth="1"/>
    <col min="11" max="11" width="20.875" style="8" customWidth="1"/>
    <col min="12" max="12" width="10.375" style="8" bestFit="1" customWidth="1"/>
    <col min="13" max="16384" width="9" style="8"/>
  </cols>
  <sheetData>
    <row r="1" spans="1:12" ht="37.5" customHeight="1" thickBot="1" x14ac:dyDescent="0.2">
      <c r="A1" s="297" t="s">
        <v>1534</v>
      </c>
      <c r="B1" s="297"/>
      <c r="C1" s="297"/>
      <c r="D1" s="297"/>
      <c r="E1" s="297"/>
      <c r="F1" s="297"/>
      <c r="G1" s="297"/>
      <c r="H1" s="297"/>
      <c r="I1" s="297"/>
      <c r="J1" s="297"/>
      <c r="K1" s="297"/>
      <c r="L1" s="297"/>
    </row>
    <row r="2" spans="1:12" ht="26.25" customHeight="1" x14ac:dyDescent="0.15">
      <c r="A2" s="298" t="s">
        <v>211</v>
      </c>
      <c r="B2" s="300" t="s">
        <v>212</v>
      </c>
      <c r="C2" s="302" t="s">
        <v>213</v>
      </c>
      <c r="D2" s="302" t="s">
        <v>214</v>
      </c>
      <c r="E2" s="302" t="s">
        <v>215</v>
      </c>
      <c r="F2" s="304" t="s">
        <v>216</v>
      </c>
      <c r="G2" s="304"/>
      <c r="H2" s="304"/>
      <c r="I2" s="304"/>
      <c r="J2" s="304"/>
      <c r="K2" s="302" t="s">
        <v>217</v>
      </c>
      <c r="L2" s="305" t="s">
        <v>218</v>
      </c>
    </row>
    <row r="3" spans="1:12" ht="26.25" customHeight="1" x14ac:dyDescent="0.15">
      <c r="A3" s="299"/>
      <c r="B3" s="301"/>
      <c r="C3" s="303"/>
      <c r="D3" s="303"/>
      <c r="E3" s="303"/>
      <c r="F3" s="61" t="s">
        <v>219</v>
      </c>
      <c r="G3" s="61" t="s">
        <v>220</v>
      </c>
      <c r="H3" s="61" t="s">
        <v>255</v>
      </c>
      <c r="I3" s="61" t="s">
        <v>20</v>
      </c>
      <c r="J3" s="61" t="s">
        <v>221</v>
      </c>
      <c r="K3" s="303"/>
      <c r="L3" s="306"/>
    </row>
    <row r="4" spans="1:12" ht="32.25" customHeight="1" x14ac:dyDescent="0.15">
      <c r="A4" s="294" t="s">
        <v>222</v>
      </c>
      <c r="B4" s="9" t="s">
        <v>223</v>
      </c>
      <c r="C4" s="10">
        <f>费用!M103</f>
        <v>5361426.4499999983</v>
      </c>
      <c r="D4" s="1">
        <f>F4+G4+H4+I4</f>
        <v>2070696.79</v>
      </c>
      <c r="E4" s="1"/>
      <c r="F4" s="1">
        <f>费用!U103</f>
        <v>91000</v>
      </c>
      <c r="G4" s="1">
        <f>费用!V103</f>
        <v>0</v>
      </c>
      <c r="H4" s="1">
        <f>费用!W103</f>
        <v>1979696.79</v>
      </c>
      <c r="I4" s="1">
        <f>费用!X103</f>
        <v>0</v>
      </c>
      <c r="J4" s="1">
        <f>SUM(F4:I4)</f>
        <v>2070696.79</v>
      </c>
      <c r="K4" s="1">
        <f>C4-J4</f>
        <v>3290729.6599999983</v>
      </c>
      <c r="L4" s="11" t="s">
        <v>1580</v>
      </c>
    </row>
    <row r="5" spans="1:12" ht="32.25" customHeight="1" x14ac:dyDescent="0.15">
      <c r="A5" s="294"/>
      <c r="B5" s="9" t="s">
        <v>224</v>
      </c>
      <c r="C5" s="10">
        <f>'固资 '!L162</f>
        <v>17097028.947500002</v>
      </c>
      <c r="D5" s="1">
        <f t="shared" ref="D5:D7" si="0">F5+G5+H5+I5</f>
        <v>916810</v>
      </c>
      <c r="E5" s="1"/>
      <c r="F5" s="1">
        <f>'固资 '!Y162</f>
        <v>113910</v>
      </c>
      <c r="G5" s="1">
        <f>'固资 '!Z162</f>
        <v>802900</v>
      </c>
      <c r="H5" s="1">
        <f>'固资 '!AA162</f>
        <v>0</v>
      </c>
      <c r="I5" s="1">
        <v>0</v>
      </c>
      <c r="J5" s="1">
        <f t="shared" ref="J5:J13" si="1">SUM(F5:I5)</f>
        <v>916810</v>
      </c>
      <c r="K5" s="1">
        <f t="shared" ref="K5:K13" si="2">C5-J5</f>
        <v>16180218.947500002</v>
      </c>
      <c r="L5" s="11" t="s">
        <v>1579</v>
      </c>
    </row>
    <row r="6" spans="1:12" ht="32.25" customHeight="1" x14ac:dyDescent="0.15">
      <c r="A6" s="294"/>
      <c r="B6" s="9" t="s">
        <v>225</v>
      </c>
      <c r="C6" s="10">
        <f>辅材!M198</f>
        <v>25233334.959999982</v>
      </c>
      <c r="D6" s="1">
        <f t="shared" si="0"/>
        <v>7072477.4100000001</v>
      </c>
      <c r="E6" s="1"/>
      <c r="F6" s="1">
        <f>辅材!T198</f>
        <v>939929.69000000006</v>
      </c>
      <c r="G6" s="1">
        <f>辅材!U198</f>
        <v>1211878.2450000001</v>
      </c>
      <c r="H6" s="1">
        <f>辅材!V198</f>
        <v>4920669.4749999996</v>
      </c>
      <c r="I6" s="1">
        <f>辅材!W198</f>
        <v>0</v>
      </c>
      <c r="J6" s="1">
        <f t="shared" si="1"/>
        <v>7072477.4100000001</v>
      </c>
      <c r="K6" s="1">
        <f t="shared" si="2"/>
        <v>18160857.549999982</v>
      </c>
      <c r="L6" s="11" t="s">
        <v>1003</v>
      </c>
    </row>
    <row r="7" spans="1:12" ht="32.25" customHeight="1" x14ac:dyDescent="0.15">
      <c r="A7" s="294" t="s">
        <v>226</v>
      </c>
      <c r="B7" s="9" t="s">
        <v>227</v>
      </c>
      <c r="C7" s="10">
        <v>28328700.190000001</v>
      </c>
      <c r="D7" s="1">
        <f t="shared" si="0"/>
        <v>69907494.251900017</v>
      </c>
      <c r="E7" s="1"/>
      <c r="F7" s="1">
        <f>'主材采购(信用证)'!T95</f>
        <v>69907494.251900017</v>
      </c>
      <c r="G7" s="1">
        <f>'主材采购(信用证)'!U95</f>
        <v>0</v>
      </c>
      <c r="H7" s="1">
        <f>'主材采购(信用证)'!V95</f>
        <v>0</v>
      </c>
      <c r="I7" s="1">
        <f>'主材采购(信用证)'!W95</f>
        <v>0</v>
      </c>
      <c r="J7" s="1">
        <f t="shared" si="1"/>
        <v>69907494.251900017</v>
      </c>
      <c r="K7" s="1">
        <f t="shared" si="2"/>
        <v>-41578794.06190002</v>
      </c>
      <c r="L7" s="11"/>
    </row>
    <row r="8" spans="1:12" ht="32.25" customHeight="1" x14ac:dyDescent="0.15">
      <c r="A8" s="294"/>
      <c r="B8" s="9" t="s">
        <v>228</v>
      </c>
      <c r="C8" s="10"/>
      <c r="D8" s="1"/>
      <c r="E8" s="1">
        <f>F8+G8+H8</f>
        <v>0</v>
      </c>
      <c r="F8" s="1"/>
      <c r="G8" s="1"/>
      <c r="H8" s="1"/>
      <c r="I8" s="1"/>
      <c r="J8" s="1">
        <f t="shared" si="1"/>
        <v>0</v>
      </c>
      <c r="K8" s="1">
        <f t="shared" si="2"/>
        <v>0</v>
      </c>
      <c r="L8" s="11"/>
    </row>
    <row r="9" spans="1:12" ht="32.25" customHeight="1" x14ac:dyDescent="0.15">
      <c r="A9" s="294"/>
      <c r="B9" s="9" t="s">
        <v>229</v>
      </c>
      <c r="C9" s="10"/>
      <c r="D9" s="1"/>
      <c r="E9" s="1">
        <f>F9+G9+H9</f>
        <v>30476167.169999998</v>
      </c>
      <c r="F9" s="1">
        <f>预付!K16</f>
        <v>33857.800000000003</v>
      </c>
      <c r="G9" s="1">
        <f>预付!L16</f>
        <v>0</v>
      </c>
      <c r="H9" s="1">
        <f>预付!M16</f>
        <v>30442309.369999997</v>
      </c>
      <c r="I9" s="1">
        <f>预付!N16</f>
        <v>0</v>
      </c>
      <c r="J9" s="1">
        <f t="shared" si="1"/>
        <v>30476167.169999998</v>
      </c>
      <c r="K9" s="1">
        <f t="shared" si="2"/>
        <v>-30476167.169999998</v>
      </c>
      <c r="L9" s="11" t="s">
        <v>1587</v>
      </c>
    </row>
    <row r="10" spans="1:12" ht="32.25" customHeight="1" x14ac:dyDescent="0.15">
      <c r="A10" s="294"/>
      <c r="B10" s="9" t="s">
        <v>366</v>
      </c>
      <c r="C10" s="10"/>
      <c r="D10" s="1"/>
      <c r="E10" s="1">
        <f>F10+G10+H10</f>
        <v>0</v>
      </c>
      <c r="F10" s="1"/>
      <c r="G10" s="1"/>
      <c r="H10" s="1"/>
      <c r="I10" s="1"/>
      <c r="J10" s="1">
        <f t="shared" si="1"/>
        <v>0</v>
      </c>
      <c r="K10" s="1">
        <f t="shared" si="2"/>
        <v>0</v>
      </c>
      <c r="L10" s="11"/>
    </row>
    <row r="11" spans="1:12" ht="32.25" customHeight="1" x14ac:dyDescent="0.15">
      <c r="A11" s="294"/>
      <c r="B11" s="9" t="s">
        <v>230</v>
      </c>
      <c r="C11" s="10">
        <f>税费!H8</f>
        <v>29710000</v>
      </c>
      <c r="D11" s="1">
        <f>F11+G11+H11+I11</f>
        <v>29710000</v>
      </c>
      <c r="E11" s="1"/>
      <c r="F11" s="1">
        <f>税费!I8</f>
        <v>29710000</v>
      </c>
      <c r="G11" s="1"/>
      <c r="H11" s="1"/>
      <c r="I11" s="1">
        <v>0</v>
      </c>
      <c r="J11" s="1">
        <f>SUM(F11:I11)</f>
        <v>29710000</v>
      </c>
      <c r="K11" s="1">
        <f t="shared" si="2"/>
        <v>0</v>
      </c>
      <c r="L11" s="11"/>
    </row>
    <row r="12" spans="1:12" ht="32.25" customHeight="1" x14ac:dyDescent="0.15">
      <c r="A12" s="294"/>
      <c r="B12" s="9" t="s">
        <v>231</v>
      </c>
      <c r="C12" s="10">
        <f>货代!M52</f>
        <v>9046310.4599999972</v>
      </c>
      <c r="D12" s="1">
        <f>F12+G12+H12</f>
        <v>8434916.6500000004</v>
      </c>
      <c r="E12" s="1"/>
      <c r="F12" s="1">
        <f>货代!T52</f>
        <v>0</v>
      </c>
      <c r="G12" s="1">
        <f>货代!U52</f>
        <v>0</v>
      </c>
      <c r="H12" s="1">
        <f>货代!V52</f>
        <v>8434916.6500000004</v>
      </c>
      <c r="I12" s="1">
        <f>货代!W52</f>
        <v>0</v>
      </c>
      <c r="J12" s="1">
        <f>SUM(F12:I12)</f>
        <v>8434916.6500000004</v>
      </c>
      <c r="K12" s="1">
        <f t="shared" si="2"/>
        <v>611393.8099999968</v>
      </c>
      <c r="L12" s="11" t="s">
        <v>460</v>
      </c>
    </row>
    <row r="13" spans="1:12" ht="32.25" customHeight="1" x14ac:dyDescent="0.15">
      <c r="A13" s="294"/>
      <c r="B13" s="9" t="s">
        <v>232</v>
      </c>
      <c r="C13" s="10">
        <f>预算费用!M62</f>
        <v>14606062</v>
      </c>
      <c r="D13" s="1">
        <f>F13+G13+H13</f>
        <v>14606062</v>
      </c>
      <c r="E13" s="10"/>
      <c r="F13" s="10">
        <f>预算费用!S62</f>
        <v>14606062</v>
      </c>
      <c r="G13" s="1"/>
      <c r="H13" s="1"/>
      <c r="I13" s="1">
        <v>0</v>
      </c>
      <c r="J13" s="1">
        <f t="shared" si="1"/>
        <v>14606062</v>
      </c>
      <c r="K13" s="1">
        <f t="shared" si="2"/>
        <v>0</v>
      </c>
      <c r="L13" s="11"/>
    </row>
    <row r="14" spans="1:12" ht="32.25" customHeight="1" thickBot="1" x14ac:dyDescent="0.2">
      <c r="A14" s="295" t="s">
        <v>233</v>
      </c>
      <c r="B14" s="296"/>
      <c r="C14" s="12">
        <f t="shared" ref="C14:I14" si="3">SUM(C4:C13)</f>
        <v>129382863.00749998</v>
      </c>
      <c r="D14" s="12">
        <f>SUM(D4:D13)</f>
        <v>132718457.10190003</v>
      </c>
      <c r="E14" s="12">
        <f>SUM(E4:E13)</f>
        <v>30476167.169999998</v>
      </c>
      <c r="F14" s="12">
        <f>SUM(F4:F13)</f>
        <v>115402253.74190001</v>
      </c>
      <c r="G14" s="12">
        <f>SUM(G4:G13)</f>
        <v>2014778.2450000001</v>
      </c>
      <c r="H14" s="12">
        <f>SUM(H4:H13)</f>
        <v>45777592.284999996</v>
      </c>
      <c r="I14" s="12">
        <f t="shared" si="3"/>
        <v>0</v>
      </c>
      <c r="J14" s="12">
        <f>SUM(J4:J13)</f>
        <v>163194624.27190003</v>
      </c>
      <c r="K14" s="12">
        <f>SUM(K4:K13)</f>
        <v>-33811761.264400043</v>
      </c>
      <c r="L14" s="13"/>
    </row>
    <row r="16" spans="1:12" s="14" customFormat="1" ht="27.75" customHeight="1" x14ac:dyDescent="0.15">
      <c r="B16" s="15" t="s">
        <v>234</v>
      </c>
      <c r="E16" s="15" t="s">
        <v>235</v>
      </c>
      <c r="H16" s="14" t="s">
        <v>320</v>
      </c>
      <c r="I16" s="15"/>
      <c r="K16" s="16" t="s">
        <v>1553</v>
      </c>
    </row>
    <row r="17" spans="4:11" ht="17.25" x14ac:dyDescent="0.15">
      <c r="K17" s="16"/>
    </row>
    <row r="19" spans="4:11" ht="29.25" hidden="1" customHeight="1" x14ac:dyDescent="0.15">
      <c r="D19" s="17"/>
      <c r="E19" s="17" t="s">
        <v>236</v>
      </c>
      <c r="F19" s="17" t="s">
        <v>237</v>
      </c>
      <c r="G19" s="17" t="s">
        <v>238</v>
      </c>
      <c r="H19" s="18"/>
    </row>
    <row r="20" spans="4:11" ht="29.25" hidden="1" customHeight="1" x14ac:dyDescent="0.15">
      <c r="D20" s="17" t="s">
        <v>239</v>
      </c>
      <c r="E20" s="17"/>
      <c r="F20" s="17"/>
      <c r="G20" s="17"/>
      <c r="H20" s="18"/>
    </row>
    <row r="21" spans="4:11" ht="29.25" hidden="1" customHeight="1" x14ac:dyDescent="0.15">
      <c r="D21" s="17" t="s">
        <v>240</v>
      </c>
      <c r="E21" s="17"/>
      <c r="F21" s="17"/>
      <c r="G21" s="17"/>
      <c r="H21" s="18"/>
    </row>
    <row r="22" spans="4:11" ht="29.25" hidden="1" customHeight="1" x14ac:dyDescent="0.15">
      <c r="D22" s="17" t="s">
        <v>241</v>
      </c>
      <c r="E22" s="17"/>
      <c r="F22" s="17"/>
      <c r="G22" s="17"/>
      <c r="H22" s="18"/>
    </row>
    <row r="23" spans="4:11" ht="29.25" hidden="1" customHeight="1" x14ac:dyDescent="0.15">
      <c r="D23" s="17" t="s">
        <v>242</v>
      </c>
      <c r="E23" s="17"/>
      <c r="F23" s="17"/>
      <c r="G23" s="17"/>
      <c r="H23" s="18"/>
    </row>
  </sheetData>
  <mergeCells count="12">
    <mergeCell ref="A4:A6"/>
    <mergeCell ref="A7:A13"/>
    <mergeCell ref="A14:B14"/>
    <mergeCell ref="A1:L1"/>
    <mergeCell ref="A2:A3"/>
    <mergeCell ref="B2:B3"/>
    <mergeCell ref="C2:C3"/>
    <mergeCell ref="D2:D3"/>
    <mergeCell ref="E2:E3"/>
    <mergeCell ref="F2:J2"/>
    <mergeCell ref="K2:K3"/>
    <mergeCell ref="L2:L3"/>
  </mergeCells>
  <phoneticPr fontId="2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6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C188"/>
  <sheetViews>
    <sheetView workbookViewId="0">
      <pane xSplit="4" ySplit="3" topLeftCell="E148" activePane="bottomRight" state="frozen"/>
      <selection pane="topRight" activeCell="E1" sqref="E1"/>
      <selection pane="bottomLeft" activeCell="A4" sqref="A4"/>
      <selection pane="bottomRight" activeCell="C156" sqref="C156:C158"/>
    </sheetView>
  </sheetViews>
  <sheetFormatPr defaultRowHeight="12" x14ac:dyDescent="0.15"/>
  <cols>
    <col min="1" max="1" width="6.375" style="81" customWidth="1"/>
    <col min="2" max="2" width="11.875" style="150" bestFit="1" customWidth="1"/>
    <col min="3" max="3" width="17.5" style="81" customWidth="1"/>
    <col min="4" max="4" width="37.625" style="81" customWidth="1"/>
    <col min="5" max="5" width="26.25" style="81" customWidth="1"/>
    <col min="6" max="6" width="8.5" style="81" customWidth="1"/>
    <col min="7" max="7" width="16.375" style="81" customWidth="1"/>
    <col min="8" max="8" width="14.875" style="81" customWidth="1"/>
    <col min="9" max="9" width="7.625" style="81" customWidth="1"/>
    <col min="10" max="11" width="15.625" style="81" customWidth="1"/>
    <col min="12" max="12" width="15" style="81" customWidth="1"/>
    <col min="13" max="13" width="11.75" style="81" customWidth="1"/>
    <col min="14" max="14" width="15.125" style="81" customWidth="1"/>
    <col min="15" max="15" width="15.625" style="81" customWidth="1"/>
    <col min="16" max="16" width="21.625" style="81" customWidth="1"/>
    <col min="17" max="17" width="10.875" style="81" customWidth="1"/>
    <col min="18" max="18" width="17.125" style="81" customWidth="1"/>
    <col min="19" max="19" width="14.875" style="81" customWidth="1"/>
    <col min="20" max="20" width="16.625" style="81" bestFit="1" customWidth="1"/>
    <col min="21" max="21" width="13.75" style="81" customWidth="1"/>
    <col min="22" max="23" width="7.375" style="81" bestFit="1" customWidth="1"/>
    <col min="24" max="24" width="11.875" style="81" bestFit="1" customWidth="1"/>
    <col min="25" max="25" width="12.375" style="81" customWidth="1"/>
    <col min="26" max="26" width="12.875" style="81" bestFit="1" customWidth="1"/>
    <col min="27" max="27" width="12.875" style="81" customWidth="1"/>
    <col min="28" max="28" width="14.875" style="81" bestFit="1" customWidth="1"/>
    <col min="29" max="29" width="12.625" style="81" customWidth="1"/>
    <col min="30" max="16384" width="9" style="81"/>
  </cols>
  <sheetData>
    <row r="1" spans="1:29" ht="27.75" customHeight="1" x14ac:dyDescent="0.15">
      <c r="A1" s="413" t="s">
        <v>1542</v>
      </c>
      <c r="B1" s="414"/>
      <c r="C1" s="414"/>
      <c r="D1" s="414"/>
      <c r="E1" s="414"/>
      <c r="F1" s="414"/>
      <c r="G1" s="414"/>
      <c r="H1" s="414"/>
      <c r="I1" s="414"/>
      <c r="J1" s="414"/>
      <c r="K1" s="414"/>
      <c r="L1" s="414"/>
      <c r="M1" s="414"/>
      <c r="N1" s="414"/>
      <c r="O1" s="414"/>
      <c r="P1" s="414"/>
      <c r="Q1" s="414"/>
      <c r="R1" s="414"/>
      <c r="S1" s="414"/>
      <c r="T1" s="414"/>
      <c r="U1" s="414"/>
      <c r="V1" s="414"/>
      <c r="W1" s="414"/>
      <c r="X1" s="414"/>
      <c r="Y1" s="414"/>
      <c r="Z1" s="414"/>
      <c r="AA1" s="414"/>
      <c r="AB1" s="414"/>
      <c r="AC1" s="414"/>
    </row>
    <row r="2" spans="1:29" ht="20.100000000000001" customHeight="1" x14ac:dyDescent="0.15">
      <c r="A2" s="415" t="s">
        <v>1014</v>
      </c>
      <c r="B2" s="405" t="s">
        <v>1015</v>
      </c>
      <c r="C2" s="416" t="s">
        <v>1016</v>
      </c>
      <c r="D2" s="406" t="s">
        <v>1017</v>
      </c>
      <c r="E2" s="406" t="s">
        <v>1018</v>
      </c>
      <c r="F2" s="401" t="s">
        <v>9</v>
      </c>
      <c r="G2" s="405" t="s">
        <v>1019</v>
      </c>
      <c r="H2" s="405" t="s">
        <v>1020</v>
      </c>
      <c r="I2" s="405"/>
      <c r="J2" s="405" t="s">
        <v>1021</v>
      </c>
      <c r="K2" s="405"/>
      <c r="L2" s="405"/>
      <c r="M2" s="405"/>
      <c r="N2" s="405" t="s">
        <v>1022</v>
      </c>
      <c r="O2" s="406" t="s">
        <v>1023</v>
      </c>
      <c r="P2" s="405" t="s">
        <v>1024</v>
      </c>
      <c r="Q2" s="405"/>
      <c r="R2" s="405"/>
      <c r="S2" s="408" t="s">
        <v>1025</v>
      </c>
      <c r="T2" s="410" t="s">
        <v>1026</v>
      </c>
      <c r="U2" s="411"/>
      <c r="V2" s="411"/>
      <c r="W2" s="411"/>
      <c r="X2" s="412"/>
      <c r="Y2" s="401" t="s">
        <v>1027</v>
      </c>
      <c r="Z2" s="401" t="s">
        <v>1028</v>
      </c>
      <c r="AA2" s="402" t="s">
        <v>1029</v>
      </c>
      <c r="AB2" s="404" t="s">
        <v>1030</v>
      </c>
      <c r="AC2" s="405" t="s">
        <v>1031</v>
      </c>
    </row>
    <row r="3" spans="1:29" ht="20.100000000000001" customHeight="1" x14ac:dyDescent="0.15">
      <c r="A3" s="415"/>
      <c r="B3" s="405"/>
      <c r="C3" s="417"/>
      <c r="D3" s="407"/>
      <c r="E3" s="407"/>
      <c r="F3" s="401"/>
      <c r="G3" s="405"/>
      <c r="H3" s="180" t="s">
        <v>1032</v>
      </c>
      <c r="I3" s="82" t="s">
        <v>1033</v>
      </c>
      <c r="J3" s="180" t="s">
        <v>1034</v>
      </c>
      <c r="K3" s="180" t="s">
        <v>1035</v>
      </c>
      <c r="L3" s="83" t="s">
        <v>1036</v>
      </c>
      <c r="M3" s="82" t="s">
        <v>1037</v>
      </c>
      <c r="N3" s="405"/>
      <c r="O3" s="407"/>
      <c r="P3" s="180" t="s">
        <v>1032</v>
      </c>
      <c r="Q3" s="82" t="s">
        <v>1037</v>
      </c>
      <c r="R3" s="180" t="s">
        <v>1038</v>
      </c>
      <c r="S3" s="409"/>
      <c r="T3" s="179" t="s">
        <v>1039</v>
      </c>
      <c r="U3" s="179" t="s">
        <v>1032</v>
      </c>
      <c r="V3" s="179" t="s">
        <v>1037</v>
      </c>
      <c r="W3" s="84" t="s">
        <v>1040</v>
      </c>
      <c r="X3" s="84" t="s">
        <v>1041</v>
      </c>
      <c r="Y3" s="401"/>
      <c r="Z3" s="401"/>
      <c r="AA3" s="403"/>
      <c r="AB3" s="404"/>
      <c r="AC3" s="405"/>
    </row>
    <row r="4" spans="1:29" ht="20.100000000000001" customHeight="1" x14ac:dyDescent="0.15">
      <c r="A4" s="85">
        <v>1</v>
      </c>
      <c r="B4" s="394" t="s">
        <v>1042</v>
      </c>
      <c r="C4" s="391" t="s">
        <v>1043</v>
      </c>
      <c r="D4" s="86" t="s">
        <v>1044</v>
      </c>
      <c r="E4" s="87" t="s">
        <v>1045</v>
      </c>
      <c r="F4" s="88" t="s">
        <v>1046</v>
      </c>
      <c r="G4" s="89">
        <v>2000000</v>
      </c>
      <c r="H4" s="89"/>
      <c r="I4" s="90"/>
      <c r="J4" s="91">
        <f>1200000+600000</f>
        <v>1800000</v>
      </c>
      <c r="K4" s="91">
        <v>2000000</v>
      </c>
      <c r="L4" s="89">
        <f t="shared" ref="L4:L67" si="0">K4-J4</f>
        <v>200000</v>
      </c>
      <c r="M4" s="92">
        <f t="shared" ref="M4:M67" si="1">L4/G4</f>
        <v>0.1</v>
      </c>
      <c r="N4" s="91">
        <f t="shared" ref="N4:N63" si="2">K4-J4-H4</f>
        <v>200000</v>
      </c>
      <c r="O4" s="373">
        <v>-169000</v>
      </c>
      <c r="P4" s="89">
        <f>G4*0.1</f>
        <v>200000</v>
      </c>
      <c r="Q4" s="92">
        <f>P4/G4</f>
        <v>0.1</v>
      </c>
      <c r="R4" s="89" t="s">
        <v>1047</v>
      </c>
      <c r="S4" s="93">
        <f>L4-P4</f>
        <v>0</v>
      </c>
      <c r="T4" s="88"/>
      <c r="U4" s="89"/>
      <c r="V4" s="94"/>
      <c r="W4" s="95"/>
      <c r="X4" s="96"/>
      <c r="Y4" s="97"/>
      <c r="Z4" s="98"/>
      <c r="AA4" s="98"/>
      <c r="AB4" s="99"/>
      <c r="AC4" s="88"/>
    </row>
    <row r="5" spans="1:29" ht="20.100000000000001" customHeight="1" x14ac:dyDescent="0.15">
      <c r="A5" s="85">
        <v>2</v>
      </c>
      <c r="B5" s="396"/>
      <c r="C5" s="400"/>
      <c r="D5" s="86" t="s">
        <v>1048</v>
      </c>
      <c r="E5" s="87" t="s">
        <v>1049</v>
      </c>
      <c r="F5" s="88" t="s">
        <v>1050</v>
      </c>
      <c r="G5" s="89">
        <v>1230000</v>
      </c>
      <c r="H5" s="89">
        <f>G5*0.3</f>
        <v>369000</v>
      </c>
      <c r="I5" s="90">
        <v>0.3</v>
      </c>
      <c r="J5" s="91"/>
      <c r="K5" s="91"/>
      <c r="L5" s="89"/>
      <c r="M5" s="92"/>
      <c r="N5" s="91">
        <f t="shared" si="2"/>
        <v>-369000</v>
      </c>
      <c r="O5" s="374"/>
      <c r="P5" s="89"/>
      <c r="Q5" s="92"/>
      <c r="R5" s="89"/>
      <c r="S5" s="93"/>
      <c r="T5" s="88"/>
      <c r="U5" s="89"/>
      <c r="V5" s="94"/>
      <c r="W5" s="95"/>
      <c r="X5" s="96"/>
      <c r="Y5" s="97"/>
      <c r="Z5" s="98"/>
      <c r="AA5" s="98"/>
      <c r="AB5" s="99"/>
      <c r="AC5" s="88"/>
    </row>
    <row r="6" spans="1:29" ht="20.100000000000001" customHeight="1" x14ac:dyDescent="0.15">
      <c r="A6" s="85">
        <v>3</v>
      </c>
      <c r="B6" s="394" t="s">
        <v>1051</v>
      </c>
      <c r="C6" s="392" t="s">
        <v>1052</v>
      </c>
      <c r="D6" s="100" t="s">
        <v>1053</v>
      </c>
      <c r="E6" s="101" t="s">
        <v>1054</v>
      </c>
      <c r="F6" s="88" t="s">
        <v>1046</v>
      </c>
      <c r="G6" s="89">
        <v>110680</v>
      </c>
      <c r="H6" s="102"/>
      <c r="I6" s="90"/>
      <c r="J6" s="89">
        <f>G6*0.9</f>
        <v>99612</v>
      </c>
      <c r="K6" s="91">
        <v>110680</v>
      </c>
      <c r="L6" s="89">
        <f t="shared" si="0"/>
        <v>11068</v>
      </c>
      <c r="M6" s="92">
        <f t="shared" si="1"/>
        <v>0.1</v>
      </c>
      <c r="N6" s="91">
        <f t="shared" si="2"/>
        <v>11068</v>
      </c>
      <c r="O6" s="373">
        <v>42418</v>
      </c>
      <c r="P6" s="89">
        <f>G6*0.1</f>
        <v>11068</v>
      </c>
      <c r="Q6" s="92">
        <f>P6/G6</f>
        <v>0.1</v>
      </c>
      <c r="R6" s="89" t="s">
        <v>1055</v>
      </c>
      <c r="S6" s="93">
        <f>L6-P6</f>
        <v>0</v>
      </c>
      <c r="T6" s="103"/>
      <c r="U6" s="104"/>
      <c r="V6" s="94"/>
      <c r="W6" s="95"/>
      <c r="X6" s="96"/>
      <c r="Y6" s="97"/>
      <c r="Z6" s="104">
        <f>U6</f>
        <v>0</v>
      </c>
      <c r="AA6" s="98"/>
      <c r="AB6" s="99">
        <f t="shared" ref="AB6:AB69" si="3">U6-Y6-Z6-AA6</f>
        <v>0</v>
      </c>
      <c r="AC6" s="88"/>
    </row>
    <row r="7" spans="1:29" ht="20.100000000000001" customHeight="1" x14ac:dyDescent="0.15">
      <c r="A7" s="85">
        <v>4</v>
      </c>
      <c r="B7" s="395"/>
      <c r="C7" s="391"/>
      <c r="D7" s="100" t="s">
        <v>1056</v>
      </c>
      <c r="E7" s="101" t="s">
        <v>1054</v>
      </c>
      <c r="F7" s="88" t="s">
        <v>1046</v>
      </c>
      <c r="G7" s="89">
        <v>313500</v>
      </c>
      <c r="H7" s="89"/>
      <c r="I7" s="90"/>
      <c r="J7" s="89">
        <f>K7*0.9</f>
        <v>282150</v>
      </c>
      <c r="K7" s="91">
        <v>313500</v>
      </c>
      <c r="L7" s="89">
        <f t="shared" si="0"/>
        <v>31350</v>
      </c>
      <c r="M7" s="92">
        <f t="shared" si="1"/>
        <v>0.1</v>
      </c>
      <c r="N7" s="91">
        <f t="shared" si="2"/>
        <v>31350</v>
      </c>
      <c r="O7" s="381"/>
      <c r="P7" s="89">
        <v>31350</v>
      </c>
      <c r="Q7" s="92">
        <f>P7/G7</f>
        <v>0.1</v>
      </c>
      <c r="R7" s="89" t="s">
        <v>1047</v>
      </c>
      <c r="S7" s="93">
        <f>L7-P7</f>
        <v>0</v>
      </c>
      <c r="T7" s="103"/>
      <c r="U7" s="104"/>
      <c r="V7" s="94"/>
      <c r="W7" s="95"/>
      <c r="X7" s="96"/>
      <c r="Y7" s="97"/>
      <c r="Z7" s="104"/>
      <c r="AA7" s="98"/>
      <c r="AB7" s="99">
        <f t="shared" si="3"/>
        <v>0</v>
      </c>
      <c r="AC7" s="88"/>
    </row>
    <row r="8" spans="1:29" ht="20.100000000000001" customHeight="1" x14ac:dyDescent="0.15">
      <c r="A8" s="85">
        <v>5</v>
      </c>
      <c r="B8" s="396"/>
      <c r="C8" s="400"/>
      <c r="D8" s="100" t="s">
        <v>1058</v>
      </c>
      <c r="E8" s="101" t="s">
        <v>1059</v>
      </c>
      <c r="F8" s="88" t="s">
        <v>1060</v>
      </c>
      <c r="G8" s="89">
        <v>1218400</v>
      </c>
      <c r="H8" s="89"/>
      <c r="I8" s="90"/>
      <c r="J8" s="89">
        <f>365520+731040</f>
        <v>1096560</v>
      </c>
      <c r="K8" s="91">
        <f>G8</f>
        <v>1218400</v>
      </c>
      <c r="L8" s="89">
        <f t="shared" si="0"/>
        <v>121840</v>
      </c>
      <c r="M8" s="92">
        <f t="shared" si="1"/>
        <v>0.1</v>
      </c>
      <c r="N8" s="91"/>
      <c r="O8" s="374"/>
      <c r="P8" s="89">
        <f t="shared" ref="P8:P16" si="4">G8*0.1</f>
        <v>121840</v>
      </c>
      <c r="Q8" s="92">
        <f>P8/G8</f>
        <v>0.1</v>
      </c>
      <c r="R8" s="89" t="s">
        <v>1061</v>
      </c>
      <c r="S8" s="93">
        <f>L8-P8</f>
        <v>0</v>
      </c>
      <c r="T8" s="103"/>
      <c r="U8" s="104"/>
      <c r="V8" s="105"/>
      <c r="W8" s="95"/>
      <c r="X8" s="106"/>
      <c r="Y8" s="98"/>
      <c r="Z8" s="234"/>
      <c r="AA8" s="98"/>
      <c r="AB8" s="99"/>
      <c r="AC8" s="88"/>
    </row>
    <row r="9" spans="1:29" ht="20.100000000000001" customHeight="1" x14ac:dyDescent="0.15">
      <c r="A9" s="85">
        <v>6</v>
      </c>
      <c r="B9" s="388">
        <v>3001.0940000000001</v>
      </c>
      <c r="C9" s="392" t="s">
        <v>1062</v>
      </c>
      <c r="D9" s="100" t="s">
        <v>1063</v>
      </c>
      <c r="E9" s="101" t="s">
        <v>1064</v>
      </c>
      <c r="F9" s="88" t="s">
        <v>1065</v>
      </c>
      <c r="G9" s="89">
        <v>859803</v>
      </c>
      <c r="H9" s="89"/>
      <c r="I9" s="90"/>
      <c r="J9" s="91">
        <f>G9*0.9</f>
        <v>773822.70000000007</v>
      </c>
      <c r="K9" s="91">
        <v>859803</v>
      </c>
      <c r="L9" s="89">
        <f t="shared" si="0"/>
        <v>85980.29999999993</v>
      </c>
      <c r="M9" s="92">
        <f t="shared" si="1"/>
        <v>9.9999999999999922E-2</v>
      </c>
      <c r="N9" s="91">
        <f t="shared" si="2"/>
        <v>85980.29999999993</v>
      </c>
      <c r="O9" s="387">
        <v>380000</v>
      </c>
      <c r="P9" s="89">
        <f t="shared" si="4"/>
        <v>85980.3</v>
      </c>
      <c r="Q9" s="92">
        <f t="shared" ref="Q9:Q15" si="5">P9/G9</f>
        <v>0.1</v>
      </c>
      <c r="R9" s="89" t="s">
        <v>659</v>
      </c>
      <c r="S9" s="93">
        <f t="shared" ref="S9:S25" si="6">L9-P9</f>
        <v>0</v>
      </c>
      <c r="T9" s="103"/>
      <c r="U9" s="89"/>
      <c r="V9" s="105"/>
      <c r="W9" s="95"/>
      <c r="X9" s="106"/>
      <c r="Y9" s="97"/>
      <c r="Z9" s="234"/>
      <c r="AA9" s="98"/>
      <c r="AB9" s="99"/>
      <c r="AC9" s="88"/>
    </row>
    <row r="10" spans="1:29" ht="20.100000000000001" customHeight="1" x14ac:dyDescent="0.15">
      <c r="A10" s="85">
        <v>7</v>
      </c>
      <c r="B10" s="389"/>
      <c r="C10" s="393"/>
      <c r="D10" s="100" t="s">
        <v>1066</v>
      </c>
      <c r="E10" s="101" t="s">
        <v>1067</v>
      </c>
      <c r="F10" s="88" t="s">
        <v>1068</v>
      </c>
      <c r="G10" s="89">
        <v>861630</v>
      </c>
      <c r="H10" s="89"/>
      <c r="I10" s="90"/>
      <c r="J10" s="91">
        <f>G10*0.9</f>
        <v>775467</v>
      </c>
      <c r="K10" s="91">
        <f>G10</f>
        <v>861630</v>
      </c>
      <c r="L10" s="89">
        <f t="shared" si="0"/>
        <v>86163</v>
      </c>
      <c r="M10" s="92">
        <f t="shared" si="1"/>
        <v>0.1</v>
      </c>
      <c r="N10" s="91">
        <f t="shared" si="2"/>
        <v>86163</v>
      </c>
      <c r="O10" s="387"/>
      <c r="P10" s="89">
        <f>G10*0.1</f>
        <v>86163</v>
      </c>
      <c r="Q10" s="92">
        <f t="shared" si="5"/>
        <v>0.1</v>
      </c>
      <c r="R10" s="89" t="s">
        <v>659</v>
      </c>
      <c r="S10" s="93">
        <f t="shared" si="6"/>
        <v>0</v>
      </c>
      <c r="T10" s="103"/>
      <c r="U10" s="89"/>
      <c r="V10" s="94"/>
      <c r="W10" s="95"/>
      <c r="X10" s="106"/>
      <c r="Y10" s="97"/>
      <c r="Z10" s="98"/>
      <c r="AA10" s="98"/>
      <c r="AB10" s="99">
        <f t="shared" si="3"/>
        <v>0</v>
      </c>
      <c r="AC10" s="88"/>
    </row>
    <row r="11" spans="1:29" ht="20.100000000000001" customHeight="1" x14ac:dyDescent="0.15">
      <c r="A11" s="85">
        <v>8</v>
      </c>
      <c r="B11" s="389"/>
      <c r="C11" s="393"/>
      <c r="D11" s="100" t="s">
        <v>1069</v>
      </c>
      <c r="E11" s="101" t="s">
        <v>1070</v>
      </c>
      <c r="F11" s="88" t="s">
        <v>674</v>
      </c>
      <c r="G11" s="89">
        <v>1548756</v>
      </c>
      <c r="H11" s="109"/>
      <c r="I11" s="90"/>
      <c r="J11" s="89">
        <f>G11*0.9</f>
        <v>1393880.4000000001</v>
      </c>
      <c r="K11" s="91">
        <f t="shared" ref="K11:K17" si="7">G11</f>
        <v>1548756</v>
      </c>
      <c r="L11" s="89">
        <f t="shared" si="0"/>
        <v>154875.59999999986</v>
      </c>
      <c r="M11" s="92">
        <f t="shared" si="1"/>
        <v>9.9999999999999908E-2</v>
      </c>
      <c r="N11" s="91">
        <f t="shared" si="2"/>
        <v>154875.59999999986</v>
      </c>
      <c r="O11" s="387"/>
      <c r="P11" s="89">
        <f t="shared" si="4"/>
        <v>154875.6</v>
      </c>
      <c r="Q11" s="92">
        <v>0.1</v>
      </c>
      <c r="R11" s="89" t="s">
        <v>659</v>
      </c>
      <c r="S11" s="93">
        <f t="shared" si="6"/>
        <v>0</v>
      </c>
      <c r="T11" s="103"/>
      <c r="U11" s="89">
        <f>S11</f>
        <v>0</v>
      </c>
      <c r="V11" s="94"/>
      <c r="W11" s="95"/>
      <c r="X11" s="96"/>
      <c r="Y11" s="97"/>
      <c r="Z11" s="98"/>
      <c r="AA11" s="98"/>
      <c r="AB11" s="99"/>
      <c r="AC11" s="88"/>
    </row>
    <row r="12" spans="1:29" ht="20.100000000000001" customHeight="1" x14ac:dyDescent="0.15">
      <c r="A12" s="85">
        <v>9</v>
      </c>
      <c r="B12" s="390"/>
      <c r="C12" s="400"/>
      <c r="D12" s="100" t="s">
        <v>1071</v>
      </c>
      <c r="E12" s="101" t="s">
        <v>1070</v>
      </c>
      <c r="F12" s="88" t="s">
        <v>674</v>
      </c>
      <c r="G12" s="89">
        <v>529811</v>
      </c>
      <c r="H12" s="89"/>
      <c r="I12" s="90"/>
      <c r="J12" s="91">
        <f>G12*0.9</f>
        <v>476829.9</v>
      </c>
      <c r="K12" s="91">
        <f>G12</f>
        <v>529811</v>
      </c>
      <c r="L12" s="89">
        <f t="shared" si="0"/>
        <v>52981.099999999977</v>
      </c>
      <c r="M12" s="92">
        <f t="shared" si="1"/>
        <v>9.999999999999995E-2</v>
      </c>
      <c r="N12" s="91">
        <f>K12-J12-H12</f>
        <v>52981.099999999977</v>
      </c>
      <c r="O12" s="387"/>
      <c r="P12" s="89">
        <f t="shared" si="4"/>
        <v>52981.100000000006</v>
      </c>
      <c r="Q12" s="92">
        <f t="shared" si="5"/>
        <v>0.1</v>
      </c>
      <c r="R12" s="89" t="s">
        <v>659</v>
      </c>
      <c r="S12" s="93">
        <f t="shared" si="6"/>
        <v>0</v>
      </c>
      <c r="T12" s="103"/>
      <c r="U12" s="89"/>
      <c r="V12" s="94"/>
      <c r="W12" s="95"/>
      <c r="X12" s="106"/>
      <c r="Y12" s="97"/>
      <c r="Z12" s="98"/>
      <c r="AA12" s="98"/>
      <c r="AB12" s="99">
        <f t="shared" si="3"/>
        <v>0</v>
      </c>
      <c r="AC12" s="88"/>
    </row>
    <row r="13" spans="1:29" ht="20.100000000000001" customHeight="1" x14ac:dyDescent="0.15">
      <c r="A13" s="85">
        <v>10</v>
      </c>
      <c r="B13" s="388">
        <v>3002.5050000000001</v>
      </c>
      <c r="C13" s="392" t="s">
        <v>1072</v>
      </c>
      <c r="D13" s="100" t="s">
        <v>1073</v>
      </c>
      <c r="E13" s="101" t="s">
        <v>1074</v>
      </c>
      <c r="F13" s="88" t="s">
        <v>674</v>
      </c>
      <c r="G13" s="89">
        <v>66000</v>
      </c>
      <c r="H13" s="89"/>
      <c r="I13" s="90"/>
      <c r="J13" s="89">
        <f>K13*0.9</f>
        <v>59400</v>
      </c>
      <c r="K13" s="91">
        <f t="shared" si="7"/>
        <v>66000</v>
      </c>
      <c r="L13" s="89">
        <f t="shared" si="0"/>
        <v>6600</v>
      </c>
      <c r="M13" s="92">
        <f t="shared" si="1"/>
        <v>0.1</v>
      </c>
      <c r="N13" s="91">
        <f t="shared" si="2"/>
        <v>6600</v>
      </c>
      <c r="O13" s="373">
        <v>27892</v>
      </c>
      <c r="P13" s="89">
        <f t="shared" si="4"/>
        <v>6600</v>
      </c>
      <c r="Q13" s="92">
        <f t="shared" si="5"/>
        <v>0.1</v>
      </c>
      <c r="R13" s="89" t="s">
        <v>659</v>
      </c>
      <c r="S13" s="93">
        <f t="shared" si="6"/>
        <v>0</v>
      </c>
      <c r="T13" s="103"/>
      <c r="U13" s="104"/>
      <c r="V13" s="105"/>
      <c r="W13" s="95"/>
      <c r="X13" s="95"/>
      <c r="Y13" s="97"/>
      <c r="Z13" s="98"/>
      <c r="AA13" s="98"/>
      <c r="AB13" s="99">
        <f t="shared" si="3"/>
        <v>0</v>
      </c>
      <c r="AC13" s="88"/>
    </row>
    <row r="14" spans="1:29" ht="20.100000000000001" customHeight="1" x14ac:dyDescent="0.15">
      <c r="A14" s="85">
        <v>11</v>
      </c>
      <c r="B14" s="389"/>
      <c r="C14" s="393"/>
      <c r="D14" s="100" t="s">
        <v>1075</v>
      </c>
      <c r="E14" s="101" t="s">
        <v>1076</v>
      </c>
      <c r="F14" s="88" t="s">
        <v>674</v>
      </c>
      <c r="G14" s="89">
        <v>30420</v>
      </c>
      <c r="H14" s="89"/>
      <c r="I14" s="90"/>
      <c r="J14" s="89">
        <f t="shared" ref="J14:J22" si="8">K14*0.9</f>
        <v>27378</v>
      </c>
      <c r="K14" s="91">
        <f t="shared" si="7"/>
        <v>30420</v>
      </c>
      <c r="L14" s="89">
        <f t="shared" si="0"/>
        <v>3042</v>
      </c>
      <c r="M14" s="92">
        <f t="shared" si="1"/>
        <v>0.1</v>
      </c>
      <c r="N14" s="91">
        <f t="shared" si="2"/>
        <v>3042</v>
      </c>
      <c r="O14" s="381"/>
      <c r="P14" s="89">
        <f t="shared" si="4"/>
        <v>3042</v>
      </c>
      <c r="Q14" s="92">
        <f t="shared" si="5"/>
        <v>0.1</v>
      </c>
      <c r="R14" s="89" t="s">
        <v>659</v>
      </c>
      <c r="S14" s="93">
        <f t="shared" si="6"/>
        <v>0</v>
      </c>
      <c r="T14" s="103"/>
      <c r="U14" s="89"/>
      <c r="V14" s="105"/>
      <c r="W14" s="95"/>
      <c r="X14" s="95"/>
      <c r="Y14" s="97"/>
      <c r="Z14" s="98"/>
      <c r="AA14" s="98"/>
      <c r="AB14" s="99">
        <f t="shared" si="3"/>
        <v>0</v>
      </c>
      <c r="AC14" s="88"/>
    </row>
    <row r="15" spans="1:29" ht="20.100000000000001" customHeight="1" x14ac:dyDescent="0.15">
      <c r="A15" s="85">
        <v>12</v>
      </c>
      <c r="B15" s="389"/>
      <c r="C15" s="393"/>
      <c r="D15" s="100" t="s">
        <v>1077</v>
      </c>
      <c r="E15" s="101" t="s">
        <v>1078</v>
      </c>
      <c r="F15" s="88" t="s">
        <v>1060</v>
      </c>
      <c r="G15" s="89">
        <v>57500</v>
      </c>
      <c r="H15" s="89"/>
      <c r="I15" s="90"/>
      <c r="J15" s="89">
        <f t="shared" si="8"/>
        <v>51750</v>
      </c>
      <c r="K15" s="91">
        <f t="shared" si="7"/>
        <v>57500</v>
      </c>
      <c r="L15" s="89">
        <f t="shared" si="0"/>
        <v>5750</v>
      </c>
      <c r="M15" s="92">
        <f t="shared" si="1"/>
        <v>0.1</v>
      </c>
      <c r="N15" s="91">
        <f t="shared" si="2"/>
        <v>5750</v>
      </c>
      <c r="O15" s="381"/>
      <c r="P15" s="89">
        <f t="shared" si="4"/>
        <v>5750</v>
      </c>
      <c r="Q15" s="92">
        <f t="shared" si="5"/>
        <v>0.1</v>
      </c>
      <c r="R15" s="89" t="s">
        <v>659</v>
      </c>
      <c r="S15" s="93">
        <f t="shared" si="6"/>
        <v>0</v>
      </c>
      <c r="T15" s="103"/>
      <c r="U15" s="89"/>
      <c r="V15" s="104"/>
      <c r="W15" s="95"/>
      <c r="X15" s="95"/>
      <c r="Y15" s="97"/>
      <c r="Z15" s="98"/>
      <c r="AA15" s="98"/>
      <c r="AB15" s="99">
        <f t="shared" si="3"/>
        <v>0</v>
      </c>
      <c r="AC15" s="88"/>
    </row>
    <row r="16" spans="1:29" ht="20.100000000000001" customHeight="1" x14ac:dyDescent="0.15">
      <c r="A16" s="85">
        <v>13</v>
      </c>
      <c r="B16" s="389"/>
      <c r="C16" s="393"/>
      <c r="D16" s="100" t="s">
        <v>1079</v>
      </c>
      <c r="E16" s="101" t="s">
        <v>1080</v>
      </c>
      <c r="F16" s="88" t="s">
        <v>1081</v>
      </c>
      <c r="G16" s="89">
        <v>125000</v>
      </c>
      <c r="H16" s="89"/>
      <c r="I16" s="90"/>
      <c r="J16" s="89">
        <f t="shared" si="8"/>
        <v>112500</v>
      </c>
      <c r="K16" s="91">
        <v>125000</v>
      </c>
      <c r="L16" s="89">
        <f t="shared" si="0"/>
        <v>12500</v>
      </c>
      <c r="M16" s="92">
        <f t="shared" si="1"/>
        <v>0.1</v>
      </c>
      <c r="N16" s="91">
        <f t="shared" si="2"/>
        <v>12500</v>
      </c>
      <c r="O16" s="381"/>
      <c r="P16" s="89">
        <f t="shared" si="4"/>
        <v>12500</v>
      </c>
      <c r="Q16" s="92">
        <v>0.1</v>
      </c>
      <c r="R16" s="89" t="s">
        <v>659</v>
      </c>
      <c r="S16" s="93">
        <f t="shared" si="6"/>
        <v>0</v>
      </c>
      <c r="T16" s="89"/>
      <c r="U16" s="89"/>
      <c r="V16" s="89"/>
      <c r="W16" s="89"/>
      <c r="X16" s="89"/>
      <c r="Y16" s="89"/>
      <c r="Z16" s="89"/>
      <c r="AA16" s="89"/>
      <c r="AB16" s="99">
        <f t="shared" si="3"/>
        <v>0</v>
      </c>
      <c r="AC16" s="88"/>
    </row>
    <row r="17" spans="1:29" ht="20.100000000000001" customHeight="1" x14ac:dyDescent="0.15">
      <c r="A17" s="85">
        <v>14</v>
      </c>
      <c r="B17" s="394" t="s">
        <v>1082</v>
      </c>
      <c r="C17" s="397" t="s">
        <v>1083</v>
      </c>
      <c r="D17" s="100" t="s">
        <v>1084</v>
      </c>
      <c r="E17" s="101" t="s">
        <v>1085</v>
      </c>
      <c r="F17" s="104" t="s">
        <v>1046</v>
      </c>
      <c r="G17" s="89">
        <v>163000</v>
      </c>
      <c r="H17" s="89"/>
      <c r="I17" s="90"/>
      <c r="J17" s="89">
        <f t="shared" si="8"/>
        <v>146700</v>
      </c>
      <c r="K17" s="91">
        <f t="shared" si="7"/>
        <v>163000</v>
      </c>
      <c r="L17" s="89">
        <f t="shared" si="0"/>
        <v>16300</v>
      </c>
      <c r="M17" s="92">
        <f t="shared" si="1"/>
        <v>0.1</v>
      </c>
      <c r="N17" s="91">
        <f t="shared" si="2"/>
        <v>16300</v>
      </c>
      <c r="O17" s="373">
        <v>234216</v>
      </c>
      <c r="P17" s="89">
        <f>G17*0.1</f>
        <v>16300</v>
      </c>
      <c r="Q17" s="92">
        <f>P17/G17</f>
        <v>0.1</v>
      </c>
      <c r="R17" s="89" t="s">
        <v>1057</v>
      </c>
      <c r="S17" s="93">
        <f t="shared" si="6"/>
        <v>0</v>
      </c>
      <c r="T17" s="103"/>
      <c r="U17" s="89"/>
      <c r="V17" s="105"/>
      <c r="W17" s="103"/>
      <c r="X17" s="103"/>
      <c r="Y17" s="97"/>
      <c r="Z17" s="98"/>
      <c r="AA17" s="98"/>
      <c r="AB17" s="99">
        <f t="shared" si="3"/>
        <v>0</v>
      </c>
      <c r="AC17" s="88"/>
    </row>
    <row r="18" spans="1:29" ht="20.100000000000001" customHeight="1" x14ac:dyDescent="0.15">
      <c r="A18" s="85">
        <v>15</v>
      </c>
      <c r="B18" s="395"/>
      <c r="C18" s="398"/>
      <c r="D18" s="100" t="s">
        <v>1086</v>
      </c>
      <c r="E18" s="101" t="s">
        <v>1087</v>
      </c>
      <c r="F18" s="110" t="s">
        <v>1046</v>
      </c>
      <c r="G18" s="89">
        <v>247000</v>
      </c>
      <c r="H18" s="89"/>
      <c r="I18" s="90"/>
      <c r="J18" s="89">
        <f>K18*0.3</f>
        <v>74100</v>
      </c>
      <c r="K18" s="91">
        <f>G18</f>
        <v>247000</v>
      </c>
      <c r="L18" s="89">
        <f t="shared" si="0"/>
        <v>172900</v>
      </c>
      <c r="M18" s="108">
        <f t="shared" si="1"/>
        <v>0.7</v>
      </c>
      <c r="N18" s="91">
        <f t="shared" si="2"/>
        <v>172900</v>
      </c>
      <c r="O18" s="381"/>
      <c r="P18" s="89">
        <v>24700</v>
      </c>
      <c r="Q18" s="92">
        <f>P18/G18</f>
        <v>0.1</v>
      </c>
      <c r="R18" s="89" t="s">
        <v>1088</v>
      </c>
      <c r="S18" s="93">
        <f t="shared" si="6"/>
        <v>148200</v>
      </c>
      <c r="T18" s="103">
        <v>2018080018</v>
      </c>
      <c r="U18" s="89">
        <v>148200</v>
      </c>
      <c r="V18" s="105">
        <v>0.6</v>
      </c>
      <c r="W18" s="95" t="s">
        <v>1089</v>
      </c>
      <c r="X18" s="96">
        <v>43435</v>
      </c>
      <c r="Y18" s="97"/>
      <c r="Z18" s="98"/>
      <c r="AA18" s="98"/>
      <c r="AB18" s="99">
        <f t="shared" si="3"/>
        <v>148200</v>
      </c>
      <c r="AC18" s="88"/>
    </row>
    <row r="19" spans="1:29" s="111" customFormat="1" ht="18" customHeight="1" x14ac:dyDescent="0.15">
      <c r="A19" s="85">
        <v>20</v>
      </c>
      <c r="B19" s="395"/>
      <c r="C19" s="398"/>
      <c r="D19" s="100" t="s">
        <v>1090</v>
      </c>
      <c r="E19" s="101" t="s">
        <v>1091</v>
      </c>
      <c r="F19" s="110" t="s">
        <v>1092</v>
      </c>
      <c r="G19" s="89">
        <v>29016</v>
      </c>
      <c r="H19" s="89"/>
      <c r="I19" s="90"/>
      <c r="J19" s="89"/>
      <c r="K19" s="91">
        <f>G19</f>
        <v>29016</v>
      </c>
      <c r="L19" s="89">
        <f t="shared" si="0"/>
        <v>29016</v>
      </c>
      <c r="M19" s="108">
        <f t="shared" si="1"/>
        <v>1</v>
      </c>
      <c r="N19" s="91">
        <f t="shared" si="2"/>
        <v>29016</v>
      </c>
      <c r="O19" s="381"/>
      <c r="P19" s="89"/>
      <c r="Q19" s="92"/>
      <c r="R19" s="89"/>
      <c r="S19" s="93">
        <v>29016</v>
      </c>
      <c r="T19" s="103">
        <v>2018070004</v>
      </c>
      <c r="U19" s="89">
        <f>S19</f>
        <v>29016</v>
      </c>
      <c r="V19" s="105">
        <v>1</v>
      </c>
      <c r="W19" s="95" t="s">
        <v>1093</v>
      </c>
      <c r="X19" s="96">
        <v>43405</v>
      </c>
      <c r="Y19" s="97"/>
      <c r="Z19" s="98"/>
      <c r="AA19" s="98"/>
      <c r="AB19" s="99">
        <f t="shared" si="3"/>
        <v>29016</v>
      </c>
      <c r="AC19" s="88"/>
    </row>
    <row r="20" spans="1:29" s="111" customFormat="1" ht="18" customHeight="1" x14ac:dyDescent="0.15">
      <c r="A20" s="85">
        <v>21</v>
      </c>
      <c r="B20" s="395"/>
      <c r="C20" s="398"/>
      <c r="D20" s="100" t="s">
        <v>1094</v>
      </c>
      <c r="E20" s="101" t="s">
        <v>1095</v>
      </c>
      <c r="F20" s="110" t="s">
        <v>1046</v>
      </c>
      <c r="G20" s="89">
        <v>16000</v>
      </c>
      <c r="H20" s="89"/>
      <c r="I20" s="90"/>
      <c r="J20" s="89"/>
      <c r="K20" s="91">
        <v>8000</v>
      </c>
      <c r="L20" s="89">
        <f t="shared" si="0"/>
        <v>8000</v>
      </c>
      <c r="M20" s="108">
        <f t="shared" si="1"/>
        <v>0.5</v>
      </c>
      <c r="N20" s="91">
        <f t="shared" si="2"/>
        <v>8000</v>
      </c>
      <c r="O20" s="381"/>
      <c r="P20" s="89"/>
      <c r="Q20" s="92"/>
      <c r="R20" s="89"/>
      <c r="S20" s="93">
        <v>8000</v>
      </c>
      <c r="T20" s="103">
        <v>2018070003</v>
      </c>
      <c r="U20" s="89">
        <f t="shared" ref="U20:U21" si="9">S20</f>
        <v>8000</v>
      </c>
      <c r="V20" s="105">
        <v>0.5</v>
      </c>
      <c r="W20" s="95" t="s">
        <v>1096</v>
      </c>
      <c r="X20" s="96">
        <v>43405</v>
      </c>
      <c r="Y20" s="97"/>
      <c r="Z20" s="98"/>
      <c r="AA20" s="98"/>
      <c r="AB20" s="99">
        <f t="shared" si="3"/>
        <v>8000</v>
      </c>
      <c r="AC20" s="88"/>
    </row>
    <row r="21" spans="1:29" s="111" customFormat="1" ht="18" customHeight="1" x14ac:dyDescent="0.15">
      <c r="A21" s="85">
        <v>22</v>
      </c>
      <c r="B21" s="396"/>
      <c r="C21" s="399"/>
      <c r="D21" s="100" t="s">
        <v>1097</v>
      </c>
      <c r="E21" s="101" t="s">
        <v>1098</v>
      </c>
      <c r="F21" s="110" t="s">
        <v>1099</v>
      </c>
      <c r="G21" s="89">
        <v>8000</v>
      </c>
      <c r="H21" s="89"/>
      <c r="I21" s="90"/>
      <c r="J21" s="89"/>
      <c r="K21" s="91">
        <f>G21</f>
        <v>8000</v>
      </c>
      <c r="L21" s="89">
        <f t="shared" si="0"/>
        <v>8000</v>
      </c>
      <c r="M21" s="108">
        <f t="shared" si="1"/>
        <v>1</v>
      </c>
      <c r="N21" s="91">
        <f t="shared" si="2"/>
        <v>8000</v>
      </c>
      <c r="O21" s="374"/>
      <c r="P21" s="89"/>
      <c r="Q21" s="92"/>
      <c r="R21" s="89"/>
      <c r="S21" s="93">
        <v>8000</v>
      </c>
      <c r="T21" s="103">
        <v>2018070001</v>
      </c>
      <c r="U21" s="89">
        <f t="shared" si="9"/>
        <v>8000</v>
      </c>
      <c r="V21" s="105">
        <v>1</v>
      </c>
      <c r="W21" s="95" t="s">
        <v>1093</v>
      </c>
      <c r="X21" s="96">
        <v>43405</v>
      </c>
      <c r="Y21" s="97"/>
      <c r="Z21" s="98"/>
      <c r="AA21" s="98"/>
      <c r="AB21" s="99">
        <f t="shared" si="3"/>
        <v>8000</v>
      </c>
      <c r="AC21" s="88"/>
    </row>
    <row r="22" spans="1:29" ht="20.100000000000001" customHeight="1" x14ac:dyDescent="0.15">
      <c r="A22" s="85">
        <v>23</v>
      </c>
      <c r="B22" s="178" t="s">
        <v>1100</v>
      </c>
      <c r="C22" s="177" t="s">
        <v>1101</v>
      </c>
      <c r="D22" s="86" t="s">
        <v>1102</v>
      </c>
      <c r="E22" s="87" t="s">
        <v>1103</v>
      </c>
      <c r="F22" s="88" t="s">
        <v>1104</v>
      </c>
      <c r="G22" s="89">
        <v>126000</v>
      </c>
      <c r="H22" s="89"/>
      <c r="I22" s="90"/>
      <c r="J22" s="89">
        <f t="shared" si="8"/>
        <v>113400</v>
      </c>
      <c r="K22" s="91">
        <v>126000</v>
      </c>
      <c r="L22" s="89">
        <f t="shared" si="0"/>
        <v>12600</v>
      </c>
      <c r="M22" s="92">
        <f t="shared" si="1"/>
        <v>0.1</v>
      </c>
      <c r="N22" s="91">
        <f t="shared" si="2"/>
        <v>12600</v>
      </c>
      <c r="O22" s="175">
        <f>N22</f>
        <v>12600</v>
      </c>
      <c r="P22" s="89">
        <f>G22*0.1</f>
        <v>12600</v>
      </c>
      <c r="Q22" s="92">
        <f>P22/G22</f>
        <v>0.1</v>
      </c>
      <c r="R22" s="89" t="s">
        <v>1057</v>
      </c>
      <c r="S22" s="93">
        <f t="shared" si="6"/>
        <v>0</v>
      </c>
      <c r="T22" s="88"/>
      <c r="U22" s="89">
        <f>S22</f>
        <v>0</v>
      </c>
      <c r="V22" s="94"/>
      <c r="W22" s="95"/>
      <c r="X22" s="95"/>
      <c r="Y22" s="97"/>
      <c r="Z22" s="98"/>
      <c r="AA22" s="98"/>
      <c r="AB22" s="99">
        <f t="shared" si="3"/>
        <v>0</v>
      </c>
      <c r="AC22" s="88"/>
    </row>
    <row r="23" spans="1:29" ht="20.100000000000001" customHeight="1" x14ac:dyDescent="0.15">
      <c r="A23" s="85">
        <v>24</v>
      </c>
      <c r="B23" s="388">
        <v>3001.0039999999999</v>
      </c>
      <c r="C23" s="369" t="s">
        <v>1105</v>
      </c>
      <c r="D23" s="86" t="s">
        <v>660</v>
      </c>
      <c r="E23" s="101" t="s">
        <v>1106</v>
      </c>
      <c r="F23" s="88" t="s">
        <v>684</v>
      </c>
      <c r="G23" s="89">
        <v>170000</v>
      </c>
      <c r="H23" s="89"/>
      <c r="I23" s="90"/>
      <c r="J23" s="89">
        <f>G23*0.9</f>
        <v>153000</v>
      </c>
      <c r="K23" s="91">
        <v>170000</v>
      </c>
      <c r="L23" s="89">
        <f t="shared" si="0"/>
        <v>17000</v>
      </c>
      <c r="M23" s="92">
        <f t="shared" si="1"/>
        <v>0.1</v>
      </c>
      <c r="N23" s="91">
        <f t="shared" si="2"/>
        <v>17000</v>
      </c>
      <c r="O23" s="381">
        <v>1053000</v>
      </c>
      <c r="P23" s="89">
        <f>G23*0.1</f>
        <v>17000</v>
      </c>
      <c r="Q23" s="92">
        <f>P23/G23</f>
        <v>0.1</v>
      </c>
      <c r="R23" s="89" t="s">
        <v>1107</v>
      </c>
      <c r="S23" s="93">
        <f t="shared" si="6"/>
        <v>0</v>
      </c>
      <c r="T23" s="103"/>
      <c r="U23" s="89"/>
      <c r="V23" s="105"/>
      <c r="W23" s="95"/>
      <c r="X23" s="106"/>
      <c r="Y23" s="97"/>
      <c r="Z23" s="98"/>
      <c r="AA23" s="98"/>
      <c r="AB23" s="99">
        <f t="shared" si="3"/>
        <v>0</v>
      </c>
      <c r="AC23" s="88"/>
    </row>
    <row r="24" spans="1:29" s="248" customFormat="1" ht="20.100000000000001" customHeight="1" x14ac:dyDescent="0.15">
      <c r="A24" s="235">
        <v>25</v>
      </c>
      <c r="B24" s="389"/>
      <c r="C24" s="380"/>
      <c r="D24" s="236" t="s">
        <v>1108</v>
      </c>
      <c r="E24" s="237" t="s">
        <v>1109</v>
      </c>
      <c r="F24" s="107" t="s">
        <v>1110</v>
      </c>
      <c r="G24" s="238">
        <v>7070000</v>
      </c>
      <c r="H24" s="238"/>
      <c r="I24" s="239"/>
      <c r="J24" s="238">
        <v>4242000</v>
      </c>
      <c r="K24" s="240">
        <f>G24</f>
        <v>7070000</v>
      </c>
      <c r="L24" s="238">
        <f t="shared" si="0"/>
        <v>2828000</v>
      </c>
      <c r="M24" s="108">
        <f t="shared" si="1"/>
        <v>0.4</v>
      </c>
      <c r="N24" s="240"/>
      <c r="O24" s="381"/>
      <c r="P24" s="238">
        <f>G24*0.1</f>
        <v>707000</v>
      </c>
      <c r="Q24" s="108">
        <f>P24/G24</f>
        <v>0.1</v>
      </c>
      <c r="R24" s="238" t="s">
        <v>1111</v>
      </c>
      <c r="S24" s="241">
        <f t="shared" si="6"/>
        <v>2121000</v>
      </c>
      <c r="T24" s="242"/>
      <c r="U24" s="238"/>
      <c r="V24" s="243"/>
      <c r="W24" s="244"/>
      <c r="X24" s="244"/>
      <c r="Y24" s="245"/>
      <c r="Z24" s="246"/>
      <c r="AA24" s="246"/>
      <c r="AB24" s="247">
        <f t="shared" si="3"/>
        <v>0</v>
      </c>
      <c r="AC24" s="107"/>
    </row>
    <row r="25" spans="1:29" ht="20.100000000000001" customHeight="1" x14ac:dyDescent="0.15">
      <c r="A25" s="85">
        <v>26</v>
      </c>
      <c r="B25" s="389"/>
      <c r="C25" s="380"/>
      <c r="D25" s="86" t="s">
        <v>1112</v>
      </c>
      <c r="E25" s="101" t="s">
        <v>1113</v>
      </c>
      <c r="F25" s="88" t="s">
        <v>1114</v>
      </c>
      <c r="G25" s="89">
        <v>240000</v>
      </c>
      <c r="H25" s="89"/>
      <c r="I25" s="90"/>
      <c r="J25" s="89">
        <f>G25*0.9</f>
        <v>216000</v>
      </c>
      <c r="K25" s="91">
        <v>240000</v>
      </c>
      <c r="L25" s="89">
        <f t="shared" si="0"/>
        <v>24000</v>
      </c>
      <c r="M25" s="92">
        <f t="shared" si="1"/>
        <v>0.1</v>
      </c>
      <c r="N25" s="91">
        <f t="shared" si="2"/>
        <v>24000</v>
      </c>
      <c r="O25" s="381"/>
      <c r="P25" s="89">
        <f>G25*0.1</f>
        <v>24000</v>
      </c>
      <c r="Q25" s="92">
        <f>P25/G25</f>
        <v>0.1</v>
      </c>
      <c r="R25" s="89" t="s">
        <v>1115</v>
      </c>
      <c r="S25" s="93">
        <f t="shared" si="6"/>
        <v>0</v>
      </c>
      <c r="T25" s="103"/>
      <c r="U25" s="89"/>
      <c r="V25" s="105"/>
      <c r="W25" s="95"/>
      <c r="X25" s="106"/>
      <c r="Y25" s="97"/>
      <c r="Z25" s="98"/>
      <c r="AA25" s="98"/>
      <c r="AB25" s="99"/>
      <c r="AC25" s="88"/>
    </row>
    <row r="26" spans="1:29" ht="20.100000000000001" customHeight="1" x14ac:dyDescent="0.15">
      <c r="A26" s="85">
        <v>27</v>
      </c>
      <c r="B26" s="389"/>
      <c r="C26" s="380"/>
      <c r="D26" s="86" t="s">
        <v>1116</v>
      </c>
      <c r="E26" s="101" t="s">
        <v>1117</v>
      </c>
      <c r="F26" s="88" t="s">
        <v>1114</v>
      </c>
      <c r="G26" s="89">
        <v>1980000</v>
      </c>
      <c r="H26" s="89">
        <f>G26*I26</f>
        <v>1188000</v>
      </c>
      <c r="I26" s="90">
        <v>0.6</v>
      </c>
      <c r="J26" s="89"/>
      <c r="K26" s="91"/>
      <c r="L26" s="89">
        <f t="shared" si="0"/>
        <v>0</v>
      </c>
      <c r="M26" s="92">
        <f t="shared" si="1"/>
        <v>0</v>
      </c>
      <c r="N26" s="91">
        <f t="shared" si="2"/>
        <v>-1188000</v>
      </c>
      <c r="O26" s="381"/>
      <c r="P26" s="89"/>
      <c r="Q26" s="92"/>
      <c r="R26" s="89"/>
      <c r="S26" s="93"/>
      <c r="T26" s="103"/>
      <c r="U26" s="89"/>
      <c r="V26" s="105"/>
      <c r="W26" s="95"/>
      <c r="X26" s="106"/>
      <c r="Y26" s="97"/>
      <c r="Z26" s="98"/>
      <c r="AA26" s="98"/>
      <c r="AB26" s="99">
        <f t="shared" si="3"/>
        <v>0</v>
      </c>
      <c r="AC26" s="88"/>
    </row>
    <row r="27" spans="1:29" ht="20.100000000000001" customHeight="1" x14ac:dyDescent="0.15">
      <c r="A27" s="85">
        <v>28</v>
      </c>
      <c r="B27" s="390"/>
      <c r="C27" s="370"/>
      <c r="D27" s="86" t="s">
        <v>1118</v>
      </c>
      <c r="E27" s="101" t="s">
        <v>1119</v>
      </c>
      <c r="F27" s="88" t="s">
        <v>1120</v>
      </c>
      <c r="G27" s="89">
        <v>5500000</v>
      </c>
      <c r="H27" s="89"/>
      <c r="I27" s="90"/>
      <c r="J27" s="89">
        <v>3300000</v>
      </c>
      <c r="K27" s="91">
        <v>5500000</v>
      </c>
      <c r="L27" s="89">
        <f t="shared" si="0"/>
        <v>2200000</v>
      </c>
      <c r="M27" s="92">
        <v>0</v>
      </c>
      <c r="N27" s="91">
        <f t="shared" si="2"/>
        <v>2200000</v>
      </c>
      <c r="O27" s="374"/>
      <c r="P27" s="89"/>
      <c r="Q27" s="113"/>
      <c r="R27" s="89"/>
      <c r="S27" s="93">
        <f>L27-P27</f>
        <v>2200000</v>
      </c>
      <c r="T27" s="103"/>
      <c r="U27" s="89"/>
      <c r="V27" s="105"/>
      <c r="W27" s="112"/>
      <c r="X27" s="112"/>
      <c r="Y27" s="97"/>
      <c r="Z27" s="98"/>
      <c r="AA27" s="98"/>
      <c r="AB27" s="99">
        <f t="shared" si="3"/>
        <v>0</v>
      </c>
      <c r="AC27" s="88"/>
    </row>
    <row r="28" spans="1:29" ht="20.100000000000001" customHeight="1" x14ac:dyDescent="0.15">
      <c r="A28" s="85">
        <v>29</v>
      </c>
      <c r="B28" s="103">
        <v>3002.4650000000001</v>
      </c>
      <c r="C28" s="174" t="s">
        <v>1121</v>
      </c>
      <c r="D28" s="114" t="s">
        <v>1122</v>
      </c>
      <c r="E28" s="87" t="s">
        <v>1123</v>
      </c>
      <c r="F28" s="88" t="s">
        <v>1065</v>
      </c>
      <c r="G28" s="93">
        <v>498000</v>
      </c>
      <c r="H28" s="89"/>
      <c r="I28" s="90"/>
      <c r="J28" s="91">
        <f>K28*0.98</f>
        <v>488040</v>
      </c>
      <c r="K28" s="93">
        <v>498000</v>
      </c>
      <c r="L28" s="89">
        <f t="shared" si="0"/>
        <v>9960</v>
      </c>
      <c r="M28" s="92">
        <f t="shared" si="1"/>
        <v>0.02</v>
      </c>
      <c r="N28" s="91">
        <f t="shared" si="2"/>
        <v>9960</v>
      </c>
      <c r="O28" s="175">
        <v>9960</v>
      </c>
      <c r="P28" s="89">
        <v>9960</v>
      </c>
      <c r="Q28" s="92">
        <f>P28/G28</f>
        <v>0.02</v>
      </c>
      <c r="R28" s="89" t="s">
        <v>1124</v>
      </c>
      <c r="S28" s="93">
        <f t="shared" ref="S28:S42" si="10">L28-P28</f>
        <v>0</v>
      </c>
      <c r="T28" s="103"/>
      <c r="U28" s="104"/>
      <c r="V28" s="105"/>
      <c r="W28" s="112"/>
      <c r="X28" s="96"/>
      <c r="Y28" s="97"/>
      <c r="Z28" s="97"/>
      <c r="AA28" s="97"/>
      <c r="AB28" s="99">
        <f t="shared" si="3"/>
        <v>0</v>
      </c>
      <c r="AC28" s="88"/>
    </row>
    <row r="29" spans="1:29" ht="20.100000000000001" customHeight="1" x14ac:dyDescent="0.15">
      <c r="A29" s="85">
        <v>30</v>
      </c>
      <c r="B29" s="385" t="s">
        <v>1125</v>
      </c>
      <c r="C29" s="391" t="s">
        <v>1126</v>
      </c>
      <c r="D29" s="100" t="s">
        <v>1127</v>
      </c>
      <c r="E29" s="87" t="s">
        <v>1128</v>
      </c>
      <c r="F29" s="88" t="s">
        <v>1046</v>
      </c>
      <c r="G29" s="93">
        <v>46000</v>
      </c>
      <c r="H29" s="89"/>
      <c r="I29" s="90"/>
      <c r="J29" s="91">
        <f>K29*0.9</f>
        <v>41400</v>
      </c>
      <c r="K29" s="93">
        <v>46000</v>
      </c>
      <c r="L29" s="89">
        <f t="shared" si="0"/>
        <v>4600</v>
      </c>
      <c r="M29" s="92">
        <f t="shared" si="1"/>
        <v>0.1</v>
      </c>
      <c r="N29" s="91">
        <f t="shared" si="2"/>
        <v>4600</v>
      </c>
      <c r="O29" s="387">
        <v>175954.2</v>
      </c>
      <c r="P29" s="89">
        <f>G29*0.1</f>
        <v>4600</v>
      </c>
      <c r="Q29" s="92">
        <f>P29/G29</f>
        <v>0.1</v>
      </c>
      <c r="R29" s="89" t="s">
        <v>659</v>
      </c>
      <c r="S29" s="93">
        <f t="shared" si="10"/>
        <v>0</v>
      </c>
      <c r="T29" s="103"/>
      <c r="U29" s="104"/>
      <c r="V29" s="105"/>
      <c r="W29" s="95"/>
      <c r="X29" s="95"/>
      <c r="Y29" s="97"/>
      <c r="Z29" s="97"/>
      <c r="AA29" s="97"/>
      <c r="AB29" s="99">
        <f t="shared" si="3"/>
        <v>0</v>
      </c>
      <c r="AC29" s="88"/>
    </row>
    <row r="30" spans="1:29" ht="20.100000000000001" customHeight="1" x14ac:dyDescent="0.15">
      <c r="A30" s="85">
        <v>31</v>
      </c>
      <c r="B30" s="385"/>
      <c r="C30" s="391"/>
      <c r="D30" s="100" t="s">
        <v>1129</v>
      </c>
      <c r="E30" s="101" t="s">
        <v>1130</v>
      </c>
      <c r="F30" s="88" t="s">
        <v>658</v>
      </c>
      <c r="G30" s="89">
        <v>20592</v>
      </c>
      <c r="H30" s="89"/>
      <c r="I30" s="90"/>
      <c r="J30" s="91">
        <f>K30*0.9</f>
        <v>18532.8</v>
      </c>
      <c r="K30" s="89">
        <v>20592</v>
      </c>
      <c r="L30" s="89">
        <f t="shared" si="0"/>
        <v>2059.2000000000007</v>
      </c>
      <c r="M30" s="92">
        <f t="shared" si="1"/>
        <v>0.10000000000000003</v>
      </c>
      <c r="N30" s="91">
        <f t="shared" si="2"/>
        <v>2059.2000000000007</v>
      </c>
      <c r="O30" s="387"/>
      <c r="P30" s="89">
        <f>G30*0.1</f>
        <v>2059.2000000000003</v>
      </c>
      <c r="Q30" s="92">
        <f>P30/G30</f>
        <v>0.10000000000000002</v>
      </c>
      <c r="R30" s="89" t="s">
        <v>659</v>
      </c>
      <c r="S30" s="93">
        <f t="shared" si="10"/>
        <v>0</v>
      </c>
      <c r="T30" s="103"/>
      <c r="U30" s="89"/>
      <c r="V30" s="105"/>
      <c r="W30" s="95"/>
      <c r="X30" s="95"/>
      <c r="Y30" s="97"/>
      <c r="Z30" s="97"/>
      <c r="AA30" s="97"/>
      <c r="AB30" s="99">
        <f t="shared" si="3"/>
        <v>0</v>
      </c>
      <c r="AC30" s="88"/>
    </row>
    <row r="31" spans="1:29" ht="20.100000000000001" customHeight="1" x14ac:dyDescent="0.15">
      <c r="A31" s="85">
        <v>32</v>
      </c>
      <c r="B31" s="385"/>
      <c r="C31" s="391"/>
      <c r="D31" s="100" t="s">
        <v>1131</v>
      </c>
      <c r="E31" s="101" t="s">
        <v>1132</v>
      </c>
      <c r="F31" s="88" t="s">
        <v>658</v>
      </c>
      <c r="G31" s="89">
        <v>340000</v>
      </c>
      <c r="H31" s="89"/>
      <c r="I31" s="90"/>
      <c r="J31" s="91">
        <f>K31*0.95</f>
        <v>323000</v>
      </c>
      <c r="K31" s="89">
        <v>340000</v>
      </c>
      <c r="L31" s="89">
        <f t="shared" si="0"/>
        <v>17000</v>
      </c>
      <c r="M31" s="92">
        <f t="shared" si="1"/>
        <v>0.05</v>
      </c>
      <c r="N31" s="91">
        <f t="shared" si="2"/>
        <v>17000</v>
      </c>
      <c r="O31" s="387"/>
      <c r="P31" s="89">
        <f>G31*0.05</f>
        <v>17000</v>
      </c>
      <c r="Q31" s="92">
        <f>P31/G31</f>
        <v>0.05</v>
      </c>
      <c r="R31" s="89" t="s">
        <v>1133</v>
      </c>
      <c r="S31" s="93">
        <f t="shared" si="10"/>
        <v>0</v>
      </c>
      <c r="T31" s="103"/>
      <c r="U31" s="89"/>
      <c r="V31" s="104"/>
      <c r="W31" s="95"/>
      <c r="X31" s="95"/>
      <c r="Y31" s="97"/>
      <c r="Z31" s="98"/>
      <c r="AA31" s="98"/>
      <c r="AB31" s="99">
        <f t="shared" si="3"/>
        <v>0</v>
      </c>
      <c r="AC31" s="88"/>
    </row>
    <row r="32" spans="1:29" ht="20.100000000000001" customHeight="1" x14ac:dyDescent="0.15">
      <c r="A32" s="85">
        <v>33</v>
      </c>
      <c r="B32" s="385"/>
      <c r="C32" s="391"/>
      <c r="D32" s="100" t="s">
        <v>661</v>
      </c>
      <c r="E32" s="101" t="s">
        <v>1134</v>
      </c>
      <c r="F32" s="88" t="s">
        <v>658</v>
      </c>
      <c r="G32" s="89">
        <v>1420000</v>
      </c>
      <c r="H32" s="89"/>
      <c r="I32" s="90"/>
      <c r="J32" s="91">
        <f>K32*0.9</f>
        <v>1278000</v>
      </c>
      <c r="K32" s="89">
        <v>1420000</v>
      </c>
      <c r="L32" s="89">
        <f t="shared" si="0"/>
        <v>142000</v>
      </c>
      <c r="M32" s="92">
        <f t="shared" si="1"/>
        <v>0.1</v>
      </c>
      <c r="N32" s="91">
        <f t="shared" si="2"/>
        <v>142000</v>
      </c>
      <c r="O32" s="387"/>
      <c r="P32" s="89">
        <f>G32*0.1</f>
        <v>142000</v>
      </c>
      <c r="Q32" s="92">
        <f>P32/G32</f>
        <v>0.1</v>
      </c>
      <c r="R32" s="89" t="s">
        <v>659</v>
      </c>
      <c r="S32" s="93">
        <f t="shared" si="10"/>
        <v>0</v>
      </c>
      <c r="T32" s="103"/>
      <c r="U32" s="89"/>
      <c r="V32" s="104"/>
      <c r="W32" s="95"/>
      <c r="X32" s="95"/>
      <c r="Y32" s="97"/>
      <c r="Z32" s="98"/>
      <c r="AA32" s="98"/>
      <c r="AB32" s="99">
        <f t="shared" si="3"/>
        <v>0</v>
      </c>
      <c r="AC32" s="88"/>
    </row>
    <row r="33" spans="1:29" ht="20.100000000000001" customHeight="1" x14ac:dyDescent="0.15">
      <c r="A33" s="85">
        <v>34</v>
      </c>
      <c r="B33" s="385"/>
      <c r="C33" s="391"/>
      <c r="D33" s="100" t="s">
        <v>1135</v>
      </c>
      <c r="E33" s="101" t="s">
        <v>1136</v>
      </c>
      <c r="F33" s="88" t="s">
        <v>1137</v>
      </c>
      <c r="G33" s="89">
        <v>10295</v>
      </c>
      <c r="H33" s="89"/>
      <c r="I33" s="90"/>
      <c r="J33" s="89"/>
      <c r="K33" s="89">
        <v>10295</v>
      </c>
      <c r="L33" s="89">
        <f t="shared" si="0"/>
        <v>10295</v>
      </c>
      <c r="M33" s="92">
        <f t="shared" si="1"/>
        <v>1</v>
      </c>
      <c r="N33" s="91">
        <f t="shared" si="2"/>
        <v>10295</v>
      </c>
      <c r="O33" s="387"/>
      <c r="P33" s="89"/>
      <c r="Q33" s="113"/>
      <c r="R33" s="89"/>
      <c r="S33" s="93">
        <f t="shared" si="10"/>
        <v>10295</v>
      </c>
      <c r="T33" s="103"/>
      <c r="U33" s="89"/>
      <c r="V33" s="104"/>
      <c r="W33" s="95"/>
      <c r="X33" s="95"/>
      <c r="Y33" s="97"/>
      <c r="Z33" s="98"/>
      <c r="AA33" s="98"/>
      <c r="AB33" s="99">
        <f t="shared" si="3"/>
        <v>0</v>
      </c>
      <c r="AC33" s="88"/>
    </row>
    <row r="34" spans="1:29" ht="20.100000000000001" customHeight="1" x14ac:dyDescent="0.15">
      <c r="A34" s="85">
        <v>35</v>
      </c>
      <c r="B34" s="103">
        <v>3001.172</v>
      </c>
      <c r="C34" s="176" t="s">
        <v>1138</v>
      </c>
      <c r="D34" s="100" t="s">
        <v>1139</v>
      </c>
      <c r="E34" s="87" t="s">
        <v>1140</v>
      </c>
      <c r="F34" s="88" t="s">
        <v>658</v>
      </c>
      <c r="G34" s="89">
        <v>330000</v>
      </c>
      <c r="H34" s="89"/>
      <c r="I34" s="90"/>
      <c r="J34" s="89">
        <f>G34*0.9</f>
        <v>297000</v>
      </c>
      <c r="K34" s="91">
        <v>330000</v>
      </c>
      <c r="L34" s="89">
        <f t="shared" si="0"/>
        <v>33000</v>
      </c>
      <c r="M34" s="92">
        <f t="shared" si="1"/>
        <v>0.1</v>
      </c>
      <c r="N34" s="91">
        <f t="shared" si="2"/>
        <v>33000</v>
      </c>
      <c r="O34" s="175">
        <v>33000</v>
      </c>
      <c r="P34" s="89">
        <f t="shared" ref="P34:P35" si="11">G34*0.1</f>
        <v>33000</v>
      </c>
      <c r="Q34" s="113">
        <v>0.1</v>
      </c>
      <c r="R34" s="89" t="s">
        <v>659</v>
      </c>
      <c r="S34" s="93">
        <f t="shared" si="10"/>
        <v>0</v>
      </c>
      <c r="T34" s="103"/>
      <c r="U34" s="104"/>
      <c r="V34" s="94"/>
      <c r="W34" s="95"/>
      <c r="X34" s="106"/>
      <c r="Y34" s="97"/>
      <c r="Z34" s="98"/>
      <c r="AA34" s="98"/>
      <c r="AB34" s="99">
        <f t="shared" si="3"/>
        <v>0</v>
      </c>
      <c r="AC34" s="88"/>
    </row>
    <row r="35" spans="1:29" ht="20.100000000000001" customHeight="1" x14ac:dyDescent="0.15">
      <c r="A35" s="85">
        <v>36</v>
      </c>
      <c r="B35" s="173" t="s">
        <v>1141</v>
      </c>
      <c r="C35" s="174" t="s">
        <v>1142</v>
      </c>
      <c r="D35" s="100" t="s">
        <v>1143</v>
      </c>
      <c r="E35" s="101" t="s">
        <v>1144</v>
      </c>
      <c r="F35" s="88" t="s">
        <v>1046</v>
      </c>
      <c r="G35" s="89">
        <v>98000</v>
      </c>
      <c r="H35" s="89"/>
      <c r="I35" s="90"/>
      <c r="J35" s="89">
        <f>K35*0.9</f>
        <v>88200</v>
      </c>
      <c r="K35" s="89">
        <v>98000</v>
      </c>
      <c r="L35" s="89">
        <f t="shared" si="0"/>
        <v>9800</v>
      </c>
      <c r="M35" s="92">
        <f t="shared" si="1"/>
        <v>0.1</v>
      </c>
      <c r="N35" s="91">
        <f t="shared" si="2"/>
        <v>9800</v>
      </c>
      <c r="O35" s="175">
        <v>9800</v>
      </c>
      <c r="P35" s="89">
        <f t="shared" si="11"/>
        <v>9800</v>
      </c>
      <c r="Q35" s="113">
        <v>0.1</v>
      </c>
      <c r="R35" s="89" t="s">
        <v>659</v>
      </c>
      <c r="S35" s="93">
        <f t="shared" si="10"/>
        <v>0</v>
      </c>
      <c r="T35" s="103"/>
      <c r="U35" s="89"/>
      <c r="V35" s="105"/>
      <c r="W35" s="95"/>
      <c r="X35" s="95"/>
      <c r="Y35" s="97"/>
      <c r="Z35" s="97"/>
      <c r="AA35" s="97"/>
      <c r="AB35" s="99">
        <f t="shared" si="3"/>
        <v>0</v>
      </c>
      <c r="AC35" s="88"/>
    </row>
    <row r="36" spans="1:29" ht="20.100000000000001" customHeight="1" x14ac:dyDescent="0.15">
      <c r="A36" s="85">
        <v>40</v>
      </c>
      <c r="B36" s="388">
        <v>3001.1489999999999</v>
      </c>
      <c r="C36" s="376" t="s">
        <v>1145</v>
      </c>
      <c r="D36" s="100" t="s">
        <v>1146</v>
      </c>
      <c r="E36" s="116" t="s">
        <v>1147</v>
      </c>
      <c r="F36" s="88" t="s">
        <v>658</v>
      </c>
      <c r="G36" s="89">
        <v>440000</v>
      </c>
      <c r="H36" s="89">
        <f>G36*I36</f>
        <v>132000</v>
      </c>
      <c r="I36" s="90">
        <v>0.3</v>
      </c>
      <c r="J36" s="117"/>
      <c r="K36" s="89"/>
      <c r="L36" s="89"/>
      <c r="M36" s="92"/>
      <c r="N36" s="91">
        <f t="shared" si="2"/>
        <v>-132000</v>
      </c>
      <c r="O36" s="381">
        <v>-288640</v>
      </c>
      <c r="P36" s="89"/>
      <c r="Q36" s="113"/>
      <c r="R36" s="89"/>
      <c r="S36" s="93">
        <f t="shared" si="10"/>
        <v>0</v>
      </c>
      <c r="T36" s="103"/>
      <c r="U36" s="89"/>
      <c r="V36" s="105"/>
      <c r="W36" s="95"/>
      <c r="X36" s="118"/>
      <c r="Y36" s="97"/>
      <c r="Z36" s="98"/>
      <c r="AA36" s="98"/>
      <c r="AB36" s="99">
        <f t="shared" si="3"/>
        <v>0</v>
      </c>
      <c r="AC36" s="88"/>
    </row>
    <row r="37" spans="1:29" ht="20.100000000000001" customHeight="1" x14ac:dyDescent="0.15">
      <c r="A37" s="85">
        <v>41</v>
      </c>
      <c r="B37" s="389"/>
      <c r="C37" s="377"/>
      <c r="D37" s="100" t="s">
        <v>1148</v>
      </c>
      <c r="E37" s="116" t="s">
        <v>1149</v>
      </c>
      <c r="F37" s="88" t="s">
        <v>658</v>
      </c>
      <c r="G37" s="89">
        <v>715000</v>
      </c>
      <c r="H37" s="89">
        <f>G37*I37</f>
        <v>214500</v>
      </c>
      <c r="I37" s="90">
        <v>0.3</v>
      </c>
      <c r="J37" s="117"/>
      <c r="K37" s="89"/>
      <c r="L37" s="89"/>
      <c r="M37" s="92"/>
      <c r="N37" s="91">
        <f t="shared" si="2"/>
        <v>-214500</v>
      </c>
      <c r="O37" s="381"/>
      <c r="P37" s="89"/>
      <c r="Q37" s="113"/>
      <c r="R37" s="89"/>
      <c r="S37" s="93">
        <f t="shared" si="10"/>
        <v>0</v>
      </c>
      <c r="T37" s="103"/>
      <c r="U37" s="89"/>
      <c r="V37" s="105"/>
      <c r="W37" s="95"/>
      <c r="X37" s="118"/>
      <c r="Y37" s="97"/>
      <c r="Z37" s="98"/>
      <c r="AA37" s="98"/>
      <c r="AB37" s="99">
        <f t="shared" si="3"/>
        <v>0</v>
      </c>
      <c r="AC37" s="88"/>
    </row>
    <row r="38" spans="1:29" ht="20.100000000000001" customHeight="1" x14ac:dyDescent="0.15">
      <c r="A38" s="85">
        <v>44</v>
      </c>
      <c r="B38" s="389"/>
      <c r="C38" s="377"/>
      <c r="D38" s="100" t="s">
        <v>1150</v>
      </c>
      <c r="E38" s="116" t="s">
        <v>1151</v>
      </c>
      <c r="F38" s="107" t="s">
        <v>658</v>
      </c>
      <c r="G38" s="89">
        <v>35210</v>
      </c>
      <c r="H38" s="89"/>
      <c r="I38" s="90"/>
      <c r="J38" s="117"/>
      <c r="K38" s="89">
        <v>35210</v>
      </c>
      <c r="L38" s="89">
        <f t="shared" si="0"/>
        <v>35210</v>
      </c>
      <c r="M38" s="108">
        <f t="shared" si="1"/>
        <v>1</v>
      </c>
      <c r="N38" s="91">
        <f t="shared" si="2"/>
        <v>35210</v>
      </c>
      <c r="O38" s="381"/>
      <c r="P38" s="89"/>
      <c r="Q38" s="113"/>
      <c r="R38" s="89"/>
      <c r="S38" s="93">
        <f>L38-P38</f>
        <v>35210</v>
      </c>
      <c r="T38" s="103" t="s">
        <v>1152</v>
      </c>
      <c r="U38" s="89">
        <f>S38</f>
        <v>35210</v>
      </c>
      <c r="V38" s="105">
        <v>1</v>
      </c>
      <c r="W38" s="95" t="s">
        <v>1153</v>
      </c>
      <c r="X38" s="96">
        <v>43374</v>
      </c>
      <c r="Y38" s="97">
        <v>35210</v>
      </c>
      <c r="Z38" s="98"/>
      <c r="AA38" s="98"/>
      <c r="AB38" s="99">
        <f t="shared" si="3"/>
        <v>0</v>
      </c>
      <c r="AC38" s="88"/>
    </row>
    <row r="39" spans="1:29" ht="20.100000000000001" customHeight="1" x14ac:dyDescent="0.15">
      <c r="A39" s="85">
        <v>45</v>
      </c>
      <c r="B39" s="390"/>
      <c r="C39" s="378"/>
      <c r="D39" s="100" t="s">
        <v>1154</v>
      </c>
      <c r="E39" s="116" t="s">
        <v>1155</v>
      </c>
      <c r="F39" s="107" t="s">
        <v>658</v>
      </c>
      <c r="G39" s="89">
        <v>22650</v>
      </c>
      <c r="H39" s="89"/>
      <c r="I39" s="90"/>
      <c r="J39" s="117"/>
      <c r="K39" s="89">
        <v>22650</v>
      </c>
      <c r="L39" s="89">
        <f t="shared" si="0"/>
        <v>22650</v>
      </c>
      <c r="M39" s="108">
        <f t="shared" si="1"/>
        <v>1</v>
      </c>
      <c r="N39" s="91">
        <f t="shared" si="2"/>
        <v>22650</v>
      </c>
      <c r="O39" s="374"/>
      <c r="P39" s="89"/>
      <c r="Q39" s="113"/>
      <c r="R39" s="89"/>
      <c r="S39" s="93">
        <f>L39-P39</f>
        <v>22650</v>
      </c>
      <c r="T39" s="103">
        <v>2018080027</v>
      </c>
      <c r="U39" s="89">
        <v>22650</v>
      </c>
      <c r="V39" s="105">
        <v>1</v>
      </c>
      <c r="W39" s="95" t="s">
        <v>1153</v>
      </c>
      <c r="X39" s="96">
        <v>43435</v>
      </c>
      <c r="Y39" s="97"/>
      <c r="Z39" s="98"/>
      <c r="AA39" s="98"/>
      <c r="AB39" s="99">
        <f t="shared" si="3"/>
        <v>22650</v>
      </c>
      <c r="AC39" s="88"/>
    </row>
    <row r="40" spans="1:29" ht="20.100000000000001" customHeight="1" x14ac:dyDescent="0.15">
      <c r="A40" s="85">
        <v>46</v>
      </c>
      <c r="B40" s="103">
        <v>3001.1370000000002</v>
      </c>
      <c r="C40" s="174" t="s">
        <v>1156</v>
      </c>
      <c r="D40" s="100" t="s">
        <v>1157</v>
      </c>
      <c r="E40" s="101" t="s">
        <v>1158</v>
      </c>
      <c r="F40" s="88" t="s">
        <v>658</v>
      </c>
      <c r="G40" s="89">
        <v>135128.54</v>
      </c>
      <c r="H40" s="89"/>
      <c r="I40" s="90"/>
      <c r="J40" s="91">
        <f>K40*0.95</f>
        <v>128372.113</v>
      </c>
      <c r="K40" s="89">
        <v>135128.54</v>
      </c>
      <c r="L40" s="89">
        <f t="shared" si="0"/>
        <v>6756.4270000000106</v>
      </c>
      <c r="M40" s="92">
        <f t="shared" si="1"/>
        <v>5.0000000000000072E-2</v>
      </c>
      <c r="N40" s="175"/>
      <c r="O40" s="175"/>
      <c r="P40" s="89">
        <f>G40*0.05</f>
        <v>6756.4270000000006</v>
      </c>
      <c r="Q40" s="92">
        <f>P40/G40</f>
        <v>0.05</v>
      </c>
      <c r="R40" s="89" t="s">
        <v>1159</v>
      </c>
      <c r="S40" s="93">
        <f t="shared" si="10"/>
        <v>1.0004441719502211E-11</v>
      </c>
      <c r="T40" s="103"/>
      <c r="U40" s="89"/>
      <c r="V40" s="104"/>
      <c r="W40" s="95"/>
      <c r="X40" s="95"/>
      <c r="Y40" s="97"/>
      <c r="Z40" s="98"/>
      <c r="AA40" s="98"/>
      <c r="AB40" s="99">
        <f t="shared" si="3"/>
        <v>0</v>
      </c>
      <c r="AC40" s="88"/>
    </row>
    <row r="41" spans="1:29" ht="20.100000000000001" customHeight="1" x14ac:dyDescent="0.15">
      <c r="A41" s="85">
        <v>47</v>
      </c>
      <c r="B41" s="103">
        <v>3001.2069999999999</v>
      </c>
      <c r="C41" s="174" t="s">
        <v>1160</v>
      </c>
      <c r="D41" s="100" t="s">
        <v>662</v>
      </c>
      <c r="E41" s="101" t="s">
        <v>1161</v>
      </c>
      <c r="F41" s="88" t="s">
        <v>658</v>
      </c>
      <c r="G41" s="89">
        <v>189000</v>
      </c>
      <c r="H41" s="89"/>
      <c r="I41" s="90"/>
      <c r="J41" s="91">
        <f>K41*0.6</f>
        <v>113400</v>
      </c>
      <c r="K41" s="89">
        <v>189000</v>
      </c>
      <c r="L41" s="89">
        <f t="shared" si="0"/>
        <v>75600</v>
      </c>
      <c r="M41" s="92">
        <f t="shared" si="1"/>
        <v>0.4</v>
      </c>
      <c r="N41" s="91">
        <f t="shared" si="2"/>
        <v>75600</v>
      </c>
      <c r="O41" s="175">
        <v>75600</v>
      </c>
      <c r="P41" s="89">
        <f>G41*0.1</f>
        <v>18900</v>
      </c>
      <c r="Q41" s="92">
        <f>P41/G41</f>
        <v>0.1</v>
      </c>
      <c r="R41" s="89" t="s">
        <v>1162</v>
      </c>
      <c r="S41" s="93">
        <f t="shared" si="10"/>
        <v>56700</v>
      </c>
      <c r="T41" s="103"/>
      <c r="U41" s="89"/>
      <c r="V41" s="104"/>
      <c r="W41" s="95"/>
      <c r="X41" s="95"/>
      <c r="Y41" s="97"/>
      <c r="Z41" s="98"/>
      <c r="AA41" s="98"/>
      <c r="AB41" s="99">
        <f t="shared" si="3"/>
        <v>0</v>
      </c>
      <c r="AC41" s="88"/>
    </row>
    <row r="42" spans="1:29" ht="20.100000000000001" customHeight="1" x14ac:dyDescent="0.15">
      <c r="A42" s="85">
        <v>48</v>
      </c>
      <c r="B42" s="103">
        <v>3001.2089999999998</v>
      </c>
      <c r="C42" s="174" t="s">
        <v>1163</v>
      </c>
      <c r="D42" s="100" t="s">
        <v>1164</v>
      </c>
      <c r="E42" s="101" t="s">
        <v>1165</v>
      </c>
      <c r="F42" s="88" t="s">
        <v>1046</v>
      </c>
      <c r="G42" s="89">
        <v>120000</v>
      </c>
      <c r="H42" s="89"/>
      <c r="I42" s="90"/>
      <c r="J42" s="91">
        <f>K42*0.95</f>
        <v>114000</v>
      </c>
      <c r="K42" s="89">
        <v>120000</v>
      </c>
      <c r="L42" s="89">
        <f t="shared" si="0"/>
        <v>6000</v>
      </c>
      <c r="M42" s="92">
        <f t="shared" si="1"/>
        <v>0.05</v>
      </c>
      <c r="N42" s="91">
        <f t="shared" si="2"/>
        <v>6000</v>
      </c>
      <c r="O42" s="175">
        <v>6000</v>
      </c>
      <c r="P42" s="89">
        <f>G42*0.05</f>
        <v>6000</v>
      </c>
      <c r="Q42" s="92">
        <f>P42/G42</f>
        <v>0.05</v>
      </c>
      <c r="R42" s="89" t="s">
        <v>667</v>
      </c>
      <c r="S42" s="93">
        <f t="shared" si="10"/>
        <v>0</v>
      </c>
      <c r="T42" s="103"/>
      <c r="U42" s="89"/>
      <c r="V42" s="105"/>
      <c r="W42" s="95"/>
      <c r="X42" s="95"/>
      <c r="Y42" s="97"/>
      <c r="Z42" s="98"/>
      <c r="AA42" s="98"/>
      <c r="AB42" s="99">
        <f t="shared" si="3"/>
        <v>0</v>
      </c>
      <c r="AC42" s="88"/>
    </row>
    <row r="43" spans="1:29" ht="20.100000000000001" customHeight="1" x14ac:dyDescent="0.15">
      <c r="A43" s="85">
        <v>50</v>
      </c>
      <c r="B43" s="161">
        <v>3003.2190000000001</v>
      </c>
      <c r="C43" s="166" t="s">
        <v>1166</v>
      </c>
      <c r="D43" s="100" t="s">
        <v>1167</v>
      </c>
      <c r="E43" s="101" t="s">
        <v>1168</v>
      </c>
      <c r="F43" s="88"/>
      <c r="G43" s="89">
        <v>115000</v>
      </c>
      <c r="H43" s="89">
        <v>57500</v>
      </c>
      <c r="I43" s="90">
        <v>0.5</v>
      </c>
      <c r="J43" s="89"/>
      <c r="K43" s="91"/>
      <c r="L43" s="89">
        <f t="shared" si="0"/>
        <v>0</v>
      </c>
      <c r="M43" s="92"/>
      <c r="N43" s="91">
        <f t="shared" si="2"/>
        <v>-57500</v>
      </c>
      <c r="O43" s="168">
        <v>-57500</v>
      </c>
      <c r="P43" s="89"/>
      <c r="Q43" s="92"/>
      <c r="R43" s="89"/>
      <c r="S43" s="93"/>
      <c r="T43" s="103"/>
      <c r="U43" s="89"/>
      <c r="V43" s="105"/>
      <c r="W43" s="95"/>
      <c r="X43" s="96"/>
      <c r="Y43" s="97"/>
      <c r="Z43" s="98"/>
      <c r="AA43" s="98"/>
      <c r="AB43" s="99"/>
      <c r="AC43" s="88"/>
    </row>
    <row r="44" spans="1:29" ht="20.100000000000001" customHeight="1" x14ac:dyDescent="0.15">
      <c r="A44" s="85">
        <v>51</v>
      </c>
      <c r="B44" s="103">
        <v>3002.2060000000001</v>
      </c>
      <c r="C44" s="174" t="s">
        <v>1169</v>
      </c>
      <c r="D44" s="100" t="s">
        <v>1170</v>
      </c>
      <c r="E44" s="101" t="s">
        <v>1171</v>
      </c>
      <c r="F44" s="107" t="s">
        <v>674</v>
      </c>
      <c r="G44" s="89">
        <v>450000</v>
      </c>
      <c r="H44" s="89"/>
      <c r="I44" s="90"/>
      <c r="J44" s="91">
        <v>135000</v>
      </c>
      <c r="K44" s="89">
        <v>450000</v>
      </c>
      <c r="L44" s="89">
        <f t="shared" si="0"/>
        <v>315000</v>
      </c>
      <c r="M44" s="108">
        <f t="shared" si="1"/>
        <v>0.7</v>
      </c>
      <c r="N44" s="91">
        <f t="shared" si="2"/>
        <v>315000</v>
      </c>
      <c r="O44" s="175">
        <v>315000</v>
      </c>
      <c r="P44" s="89">
        <f>G44*0.1</f>
        <v>45000</v>
      </c>
      <c r="Q44" s="92">
        <f t="shared" ref="Q44:Q56" si="12">P44/G44</f>
        <v>0.1</v>
      </c>
      <c r="R44" s="89" t="s">
        <v>671</v>
      </c>
      <c r="S44" s="93">
        <f>L44-P44</f>
        <v>270000</v>
      </c>
      <c r="T44" s="103">
        <v>2018080016</v>
      </c>
      <c r="U44" s="89">
        <v>270000</v>
      </c>
      <c r="V44" s="105">
        <v>0.6</v>
      </c>
      <c r="W44" s="95" t="s">
        <v>1172</v>
      </c>
      <c r="X44" s="106">
        <v>43435</v>
      </c>
      <c r="Y44" s="97"/>
      <c r="Z44" s="98"/>
      <c r="AA44" s="98"/>
      <c r="AB44" s="99">
        <f t="shared" si="3"/>
        <v>270000</v>
      </c>
      <c r="AC44" s="88"/>
    </row>
    <row r="45" spans="1:29" ht="20.100000000000001" customHeight="1" x14ac:dyDescent="0.15">
      <c r="A45" s="85">
        <v>52</v>
      </c>
      <c r="B45" s="103">
        <v>3001.1689999999999</v>
      </c>
      <c r="C45" s="174" t="s">
        <v>1173</v>
      </c>
      <c r="D45" s="100" t="s">
        <v>1174</v>
      </c>
      <c r="E45" s="101" t="s">
        <v>1175</v>
      </c>
      <c r="F45" s="88" t="s">
        <v>1050</v>
      </c>
      <c r="G45" s="89">
        <v>96000</v>
      </c>
      <c r="H45" s="89"/>
      <c r="I45" s="90"/>
      <c r="J45" s="91">
        <v>91200</v>
      </c>
      <c r="K45" s="89">
        <v>96000</v>
      </c>
      <c r="L45" s="89">
        <f t="shared" si="0"/>
        <v>4800</v>
      </c>
      <c r="M45" s="92">
        <f t="shared" si="1"/>
        <v>0.05</v>
      </c>
      <c r="N45" s="91">
        <f t="shared" si="2"/>
        <v>4800</v>
      </c>
      <c r="O45" s="175">
        <v>4800</v>
      </c>
      <c r="P45" s="89">
        <f>G45*0.05</f>
        <v>4800</v>
      </c>
      <c r="Q45" s="92">
        <f t="shared" si="12"/>
        <v>0.05</v>
      </c>
      <c r="R45" s="89" t="s">
        <v>1176</v>
      </c>
      <c r="S45" s="93">
        <f>L45-P45</f>
        <v>0</v>
      </c>
      <c r="T45" s="103"/>
      <c r="U45" s="89"/>
      <c r="V45" s="104"/>
      <c r="W45" s="95"/>
      <c r="X45" s="95"/>
      <c r="Y45" s="97"/>
      <c r="Z45" s="98"/>
      <c r="AA45" s="98"/>
      <c r="AB45" s="99">
        <f t="shared" si="3"/>
        <v>0</v>
      </c>
      <c r="AC45" s="88"/>
    </row>
    <row r="46" spans="1:29" ht="20.100000000000001" customHeight="1" x14ac:dyDescent="0.15">
      <c r="A46" s="85">
        <v>53</v>
      </c>
      <c r="B46" s="173" t="s">
        <v>1177</v>
      </c>
      <c r="C46" s="174" t="s">
        <v>1178</v>
      </c>
      <c r="D46" s="100" t="s">
        <v>1179</v>
      </c>
      <c r="E46" s="101" t="s">
        <v>1180</v>
      </c>
      <c r="F46" s="88" t="s">
        <v>1046</v>
      </c>
      <c r="G46" s="89">
        <v>185000</v>
      </c>
      <c r="H46" s="89"/>
      <c r="I46" s="90"/>
      <c r="J46" s="91">
        <f>148000+18500</f>
        <v>166500</v>
      </c>
      <c r="K46" s="89">
        <v>185000</v>
      </c>
      <c r="L46" s="89">
        <f t="shared" si="0"/>
        <v>18500</v>
      </c>
      <c r="M46" s="92">
        <f t="shared" si="1"/>
        <v>0.1</v>
      </c>
      <c r="N46" s="91">
        <f t="shared" si="2"/>
        <v>18500</v>
      </c>
      <c r="O46" s="175">
        <v>18500</v>
      </c>
      <c r="P46" s="89">
        <f>G46*0.1</f>
        <v>18500</v>
      </c>
      <c r="Q46" s="92">
        <f t="shared" si="12"/>
        <v>0.1</v>
      </c>
      <c r="R46" s="89" t="s">
        <v>1181</v>
      </c>
      <c r="S46" s="93">
        <f>L46-P46</f>
        <v>0</v>
      </c>
      <c r="T46" s="103"/>
      <c r="U46" s="89"/>
      <c r="V46" s="104"/>
      <c r="W46" s="95"/>
      <c r="X46" s="95"/>
      <c r="Y46" s="97"/>
      <c r="Z46" s="98"/>
      <c r="AA46" s="98"/>
      <c r="AB46" s="99">
        <f t="shared" si="3"/>
        <v>0</v>
      </c>
      <c r="AC46" s="88"/>
    </row>
    <row r="47" spans="1:29" ht="20.100000000000001" customHeight="1" x14ac:dyDescent="0.15">
      <c r="A47" s="85">
        <v>54</v>
      </c>
      <c r="B47" s="173" t="s">
        <v>1182</v>
      </c>
      <c r="C47" s="174" t="s">
        <v>1183</v>
      </c>
      <c r="D47" s="100" t="s">
        <v>1184</v>
      </c>
      <c r="E47" s="101" t="s">
        <v>1185</v>
      </c>
      <c r="F47" s="88" t="s">
        <v>1060</v>
      </c>
      <c r="G47" s="89">
        <v>288510</v>
      </c>
      <c r="H47" s="89"/>
      <c r="I47" s="90"/>
      <c r="J47" s="91">
        <v>274084.5</v>
      </c>
      <c r="K47" s="89">
        <v>288510</v>
      </c>
      <c r="L47" s="89">
        <f t="shared" si="0"/>
        <v>14425.5</v>
      </c>
      <c r="M47" s="92">
        <f t="shared" si="1"/>
        <v>0.05</v>
      </c>
      <c r="N47" s="91">
        <f t="shared" si="2"/>
        <v>14425.5</v>
      </c>
      <c r="O47" s="175">
        <v>14425.5</v>
      </c>
      <c r="P47" s="89">
        <f>G47*0.05</f>
        <v>14425.5</v>
      </c>
      <c r="Q47" s="92">
        <f t="shared" si="12"/>
        <v>0.05</v>
      </c>
      <c r="R47" s="89" t="s">
        <v>1186</v>
      </c>
      <c r="S47" s="93">
        <f>L47-P47</f>
        <v>0</v>
      </c>
      <c r="T47" s="103"/>
      <c r="U47" s="89"/>
      <c r="V47" s="104"/>
      <c r="W47" s="95"/>
      <c r="X47" s="95"/>
      <c r="Y47" s="97"/>
      <c r="Z47" s="98"/>
      <c r="AA47" s="98"/>
      <c r="AB47" s="99">
        <f t="shared" si="3"/>
        <v>0</v>
      </c>
      <c r="AC47" s="88"/>
    </row>
    <row r="48" spans="1:29" ht="20.100000000000001" customHeight="1" x14ac:dyDescent="0.15">
      <c r="A48" s="85">
        <v>55</v>
      </c>
      <c r="B48" s="367" t="s">
        <v>1187</v>
      </c>
      <c r="C48" s="376" t="s">
        <v>1188</v>
      </c>
      <c r="D48" s="100" t="s">
        <v>1189</v>
      </c>
      <c r="E48" s="119" t="s">
        <v>1190</v>
      </c>
      <c r="F48" s="104" t="s">
        <v>674</v>
      </c>
      <c r="G48" s="89">
        <v>2493330.5</v>
      </c>
      <c r="H48" s="89"/>
      <c r="I48" s="90"/>
      <c r="J48" s="89">
        <f>K48*0.95</f>
        <v>2368664.0129999998</v>
      </c>
      <c r="K48" s="89">
        <v>2493330.54</v>
      </c>
      <c r="L48" s="89">
        <f t="shared" si="0"/>
        <v>124666.52700000023</v>
      </c>
      <c r="M48" s="92">
        <f t="shared" si="1"/>
        <v>5.0000000802140045E-2</v>
      </c>
      <c r="N48" s="91">
        <f t="shared" si="2"/>
        <v>124666.52700000023</v>
      </c>
      <c r="O48" s="373">
        <v>365133.99</v>
      </c>
      <c r="P48" s="89">
        <f>G48*0.05</f>
        <v>124666.52500000001</v>
      </c>
      <c r="Q48" s="92">
        <f t="shared" si="12"/>
        <v>0.05</v>
      </c>
      <c r="R48" s="89" t="s">
        <v>667</v>
      </c>
      <c r="S48" s="93"/>
      <c r="T48" s="103"/>
      <c r="U48" s="89"/>
      <c r="V48" s="104"/>
      <c r="W48" s="95"/>
      <c r="X48" s="95"/>
      <c r="Y48" s="97"/>
      <c r="Z48" s="98"/>
      <c r="AA48" s="98"/>
      <c r="AB48" s="99">
        <f t="shared" si="3"/>
        <v>0</v>
      </c>
      <c r="AC48" s="88"/>
    </row>
    <row r="49" spans="1:29" ht="20.100000000000001" customHeight="1" x14ac:dyDescent="0.15">
      <c r="A49" s="85">
        <v>56</v>
      </c>
      <c r="B49" s="375"/>
      <c r="C49" s="377"/>
      <c r="D49" s="100" t="s">
        <v>1191</v>
      </c>
      <c r="E49" s="120" t="s">
        <v>1192</v>
      </c>
      <c r="F49" s="104" t="s">
        <v>1193</v>
      </c>
      <c r="G49" s="89">
        <v>1929189</v>
      </c>
      <c r="H49" s="89"/>
      <c r="I49" s="90"/>
      <c r="J49" s="91">
        <f>K49*0.95</f>
        <v>1832729.5499999998</v>
      </c>
      <c r="K49" s="89">
        <v>1929189</v>
      </c>
      <c r="L49" s="89">
        <f t="shared" si="0"/>
        <v>96459.450000000186</v>
      </c>
      <c r="M49" s="92">
        <f t="shared" si="1"/>
        <v>5.00000000000001E-2</v>
      </c>
      <c r="N49" s="91">
        <f t="shared" si="2"/>
        <v>96459.450000000186</v>
      </c>
      <c r="O49" s="381"/>
      <c r="P49" s="89">
        <f>G49*0.05</f>
        <v>96459.450000000012</v>
      </c>
      <c r="Q49" s="92">
        <f t="shared" si="12"/>
        <v>0.05</v>
      </c>
      <c r="R49" s="89" t="s">
        <v>1194</v>
      </c>
      <c r="S49" s="93">
        <f>L49-P49</f>
        <v>1.7462298274040222E-10</v>
      </c>
      <c r="T49" s="103"/>
      <c r="U49" s="89"/>
      <c r="V49" s="94"/>
      <c r="W49" s="95"/>
      <c r="X49" s="106"/>
      <c r="Y49" s="97"/>
      <c r="Z49" s="98"/>
      <c r="AA49" s="98"/>
      <c r="AB49" s="99">
        <f t="shared" si="3"/>
        <v>0</v>
      </c>
      <c r="AC49" s="88"/>
    </row>
    <row r="50" spans="1:29" ht="20.100000000000001" customHeight="1" x14ac:dyDescent="0.15">
      <c r="A50" s="85">
        <v>57</v>
      </c>
      <c r="B50" s="375"/>
      <c r="C50" s="377"/>
      <c r="D50" s="100" t="s">
        <v>1195</v>
      </c>
      <c r="E50" s="119" t="s">
        <v>1196</v>
      </c>
      <c r="F50" s="104" t="s">
        <v>1060</v>
      </c>
      <c r="G50" s="89">
        <v>424794.15</v>
      </c>
      <c r="H50" s="89"/>
      <c r="I50" s="90"/>
      <c r="J50" s="91">
        <v>403554.45</v>
      </c>
      <c r="K50" s="89">
        <v>424794.15</v>
      </c>
      <c r="L50" s="89">
        <f t="shared" si="0"/>
        <v>21239.700000000012</v>
      </c>
      <c r="M50" s="92">
        <f t="shared" si="1"/>
        <v>4.9999982344389654E-2</v>
      </c>
      <c r="N50" s="91">
        <f t="shared" si="2"/>
        <v>21239.700000000012</v>
      </c>
      <c r="O50" s="381"/>
      <c r="P50" s="89">
        <v>21239.7</v>
      </c>
      <c r="Q50" s="92">
        <f t="shared" si="12"/>
        <v>4.9999982344389626E-2</v>
      </c>
      <c r="R50" s="89" t="s">
        <v>1186</v>
      </c>
      <c r="S50" s="93"/>
      <c r="T50" s="103"/>
      <c r="U50" s="89"/>
      <c r="V50" s="94"/>
      <c r="W50" s="95"/>
      <c r="X50" s="118"/>
      <c r="Y50" s="97"/>
      <c r="Z50" s="98"/>
      <c r="AA50" s="98"/>
      <c r="AB50" s="99">
        <f t="shared" si="3"/>
        <v>0</v>
      </c>
      <c r="AC50" s="88"/>
    </row>
    <row r="51" spans="1:29" ht="20.100000000000001" customHeight="1" x14ac:dyDescent="0.15">
      <c r="A51" s="85">
        <v>58</v>
      </c>
      <c r="B51" s="375"/>
      <c r="C51" s="377"/>
      <c r="D51" s="100" t="s">
        <v>1197</v>
      </c>
      <c r="E51" s="119" t="s">
        <v>1198</v>
      </c>
      <c r="F51" s="104" t="s">
        <v>1060</v>
      </c>
      <c r="G51" s="89">
        <v>504295.37</v>
      </c>
      <c r="H51" s="89"/>
      <c r="I51" s="90"/>
      <c r="J51" s="91">
        <f>G51*0.95</f>
        <v>479080.60149999999</v>
      </c>
      <c r="K51" s="89">
        <v>504295.37</v>
      </c>
      <c r="L51" s="89">
        <f t="shared" si="0"/>
        <v>25214.768500000006</v>
      </c>
      <c r="M51" s="92">
        <f t="shared" si="1"/>
        <v>5.000000000000001E-2</v>
      </c>
      <c r="N51" s="91">
        <f t="shared" si="2"/>
        <v>25214.768500000006</v>
      </c>
      <c r="O51" s="381"/>
      <c r="P51" s="89">
        <f>G51*0.05</f>
        <v>25214.768500000002</v>
      </c>
      <c r="Q51" s="92">
        <f t="shared" si="12"/>
        <v>0.05</v>
      </c>
      <c r="R51" s="89" t="s">
        <v>1186</v>
      </c>
      <c r="S51" s="93">
        <f>L51-P51</f>
        <v>0</v>
      </c>
      <c r="T51" s="103"/>
      <c r="U51" s="89"/>
      <c r="V51" s="94"/>
      <c r="W51" s="95"/>
      <c r="X51" s="118"/>
      <c r="Y51" s="97"/>
      <c r="Z51" s="98"/>
      <c r="AA51" s="98"/>
      <c r="AB51" s="99">
        <f t="shared" si="3"/>
        <v>0</v>
      </c>
      <c r="AC51" s="88"/>
    </row>
    <row r="52" spans="1:29" ht="20.100000000000001" customHeight="1" x14ac:dyDescent="0.15">
      <c r="A52" s="85">
        <v>59</v>
      </c>
      <c r="B52" s="375"/>
      <c r="C52" s="377"/>
      <c r="D52" s="100" t="s">
        <v>1199</v>
      </c>
      <c r="E52" s="119" t="s">
        <v>1200</v>
      </c>
      <c r="F52" s="104" t="s">
        <v>1201</v>
      </c>
      <c r="G52" s="89">
        <v>621477.04</v>
      </c>
      <c r="H52" s="89"/>
      <c r="I52" s="90"/>
      <c r="J52" s="91">
        <f>K52*0.95</f>
        <v>590403.18799999997</v>
      </c>
      <c r="K52" s="89">
        <v>621477.04</v>
      </c>
      <c r="L52" s="89">
        <f t="shared" si="0"/>
        <v>31073.852000000072</v>
      </c>
      <c r="M52" s="92">
        <f t="shared" si="1"/>
        <v>5.0000000000000114E-2</v>
      </c>
      <c r="N52" s="91">
        <f t="shared" si="2"/>
        <v>31073.852000000072</v>
      </c>
      <c r="O52" s="381"/>
      <c r="P52" s="89">
        <f>K52*0.05</f>
        <v>31073.852000000003</v>
      </c>
      <c r="Q52" s="92">
        <f t="shared" si="12"/>
        <v>0.05</v>
      </c>
      <c r="R52" s="89" t="s">
        <v>1202</v>
      </c>
      <c r="S52" s="93">
        <f>L52-P52</f>
        <v>6.9121597334742546E-11</v>
      </c>
      <c r="T52" s="103"/>
      <c r="U52" s="89"/>
      <c r="V52" s="94"/>
      <c r="W52" s="95"/>
      <c r="X52" s="118"/>
      <c r="Y52" s="97"/>
      <c r="Z52" s="98"/>
      <c r="AA52" s="98"/>
      <c r="AB52" s="99">
        <f t="shared" si="3"/>
        <v>0</v>
      </c>
      <c r="AC52" s="88"/>
    </row>
    <row r="53" spans="1:29" ht="20.100000000000001" customHeight="1" x14ac:dyDescent="0.15">
      <c r="A53" s="85">
        <v>60</v>
      </c>
      <c r="B53" s="368"/>
      <c r="C53" s="378"/>
      <c r="D53" s="100" t="s">
        <v>1203</v>
      </c>
      <c r="E53" s="119" t="s">
        <v>1204</v>
      </c>
      <c r="F53" s="104" t="s">
        <v>1205</v>
      </c>
      <c r="G53" s="89">
        <v>658826.37</v>
      </c>
      <c r="H53" s="89"/>
      <c r="I53" s="90"/>
      <c r="J53" s="91">
        <f>G53*0.95</f>
        <v>625885.05149999994</v>
      </c>
      <c r="K53" s="89">
        <f>G53</f>
        <v>658826.37</v>
      </c>
      <c r="L53" s="89">
        <f t="shared" si="0"/>
        <v>32941.318500000052</v>
      </c>
      <c r="M53" s="92">
        <f t="shared" si="1"/>
        <v>5.0000000000000079E-2</v>
      </c>
      <c r="N53" s="91">
        <f t="shared" si="2"/>
        <v>32941.318500000052</v>
      </c>
      <c r="O53" s="381"/>
      <c r="P53" s="89">
        <f>K53*0.05</f>
        <v>32941.318500000001</v>
      </c>
      <c r="Q53" s="92">
        <f t="shared" si="12"/>
        <v>0.05</v>
      </c>
      <c r="R53" s="89" t="s">
        <v>667</v>
      </c>
      <c r="S53" s="93"/>
      <c r="T53" s="103"/>
      <c r="U53" s="89"/>
      <c r="V53" s="94"/>
      <c r="W53" s="95"/>
      <c r="X53" s="118"/>
      <c r="Y53" s="97"/>
      <c r="Z53" s="98"/>
      <c r="AA53" s="98"/>
      <c r="AB53" s="99"/>
      <c r="AC53" s="88"/>
    </row>
    <row r="54" spans="1:29" ht="20.100000000000001" customHeight="1" x14ac:dyDescent="0.15">
      <c r="A54" s="85">
        <v>61</v>
      </c>
      <c r="B54" s="173" t="s">
        <v>663</v>
      </c>
      <c r="C54" s="174" t="s">
        <v>664</v>
      </c>
      <c r="D54" s="100" t="s">
        <v>665</v>
      </c>
      <c r="E54" s="119" t="s">
        <v>666</v>
      </c>
      <c r="F54" s="104" t="s">
        <v>674</v>
      </c>
      <c r="G54" s="89">
        <v>670767.32999999996</v>
      </c>
      <c r="H54" s="89"/>
      <c r="I54" s="90"/>
      <c r="J54" s="91">
        <f>G54*0.95</f>
        <v>637228.96349999995</v>
      </c>
      <c r="K54" s="89">
        <v>670767.32999999996</v>
      </c>
      <c r="L54" s="89">
        <f t="shared" si="0"/>
        <v>33538.366500000004</v>
      </c>
      <c r="M54" s="92">
        <f t="shared" si="1"/>
        <v>5.000000000000001E-2</v>
      </c>
      <c r="N54" s="91">
        <f t="shared" si="2"/>
        <v>33538.366500000004</v>
      </c>
      <c r="O54" s="374"/>
      <c r="P54" s="89">
        <f>K54*0.05</f>
        <v>33538.366499999996</v>
      </c>
      <c r="Q54" s="92">
        <f t="shared" si="12"/>
        <v>4.9999999999999996E-2</v>
      </c>
      <c r="R54" s="89" t="s">
        <v>667</v>
      </c>
      <c r="S54" s="93">
        <f>L54-P54</f>
        <v>0</v>
      </c>
      <c r="T54" s="103"/>
      <c r="U54" s="89"/>
      <c r="V54" s="94"/>
      <c r="W54" s="95"/>
      <c r="X54" s="106"/>
      <c r="Y54" s="97"/>
      <c r="Z54" s="98"/>
      <c r="AA54" s="98"/>
      <c r="AB54" s="99"/>
      <c r="AC54" s="88"/>
    </row>
    <row r="55" spans="1:29" ht="20.100000000000001" customHeight="1" x14ac:dyDescent="0.15">
      <c r="A55" s="85">
        <v>62</v>
      </c>
      <c r="B55" s="173" t="s">
        <v>1206</v>
      </c>
      <c r="C55" s="174" t="s">
        <v>668</v>
      </c>
      <c r="D55" s="100" t="s">
        <v>1207</v>
      </c>
      <c r="E55" s="119" t="s">
        <v>1208</v>
      </c>
      <c r="F55" s="104" t="s">
        <v>1060</v>
      </c>
      <c r="G55" s="89">
        <v>17277200</v>
      </c>
      <c r="H55" s="89"/>
      <c r="I55" s="90"/>
      <c r="J55" s="91">
        <f>15399440+1010222</f>
        <v>16409662</v>
      </c>
      <c r="K55" s="89">
        <v>17277200</v>
      </c>
      <c r="L55" s="89">
        <f t="shared" si="0"/>
        <v>867538</v>
      </c>
      <c r="M55" s="92">
        <f t="shared" si="1"/>
        <v>5.0212881716944872E-2</v>
      </c>
      <c r="N55" s="91">
        <f t="shared" si="2"/>
        <v>867538</v>
      </c>
      <c r="O55" s="175">
        <v>867538</v>
      </c>
      <c r="P55" s="89">
        <v>867538</v>
      </c>
      <c r="Q55" s="92">
        <f t="shared" si="12"/>
        <v>5.0212881716944872E-2</v>
      </c>
      <c r="R55" s="89" t="s">
        <v>1209</v>
      </c>
      <c r="S55" s="93">
        <f>L55-P55</f>
        <v>0</v>
      </c>
      <c r="T55" s="103"/>
      <c r="U55" s="89"/>
      <c r="V55" s="105"/>
      <c r="W55" s="95"/>
      <c r="X55" s="106"/>
      <c r="Y55" s="97"/>
      <c r="Z55" s="98"/>
      <c r="AA55" s="98"/>
      <c r="AB55" s="99">
        <f t="shared" si="3"/>
        <v>0</v>
      </c>
      <c r="AC55" s="88"/>
    </row>
    <row r="56" spans="1:29" ht="20.100000000000001" customHeight="1" x14ac:dyDescent="0.15">
      <c r="A56" s="85">
        <v>63</v>
      </c>
      <c r="B56" s="173" t="s">
        <v>1210</v>
      </c>
      <c r="C56" s="174" t="s">
        <v>669</v>
      </c>
      <c r="D56" s="100" t="s">
        <v>1211</v>
      </c>
      <c r="E56" s="120" t="s">
        <v>1212</v>
      </c>
      <c r="F56" s="104" t="s">
        <v>1060</v>
      </c>
      <c r="G56" s="89">
        <v>1590715</v>
      </c>
      <c r="H56" s="89"/>
      <c r="I56" s="90"/>
      <c r="J56" s="91">
        <v>1113500.5</v>
      </c>
      <c r="K56" s="89">
        <v>1321972</v>
      </c>
      <c r="L56" s="89">
        <f t="shared" si="0"/>
        <v>208471.5</v>
      </c>
      <c r="M56" s="92">
        <f t="shared" si="1"/>
        <v>0.13105521730794015</v>
      </c>
      <c r="N56" s="91">
        <f t="shared" si="2"/>
        <v>208471.5</v>
      </c>
      <c r="O56" s="175">
        <v>208471.5</v>
      </c>
      <c r="P56" s="89">
        <v>95900.75</v>
      </c>
      <c r="Q56" s="92">
        <f t="shared" si="12"/>
        <v>6.0287826543409723E-2</v>
      </c>
      <c r="R56" s="89" t="s">
        <v>1213</v>
      </c>
      <c r="S56" s="93">
        <f>L56-P56</f>
        <v>112570.75</v>
      </c>
      <c r="T56" s="103">
        <v>2018090001</v>
      </c>
      <c r="U56" s="89">
        <v>96177.39</v>
      </c>
      <c r="V56" s="94">
        <v>0.05</v>
      </c>
      <c r="W56" s="95" t="s">
        <v>1153</v>
      </c>
      <c r="X56" s="106">
        <v>43466</v>
      </c>
      <c r="Y56" s="97"/>
      <c r="Z56" s="98"/>
      <c r="AA56" s="98"/>
      <c r="AB56" s="99">
        <f t="shared" si="3"/>
        <v>96177.39</v>
      </c>
      <c r="AC56" s="88"/>
    </row>
    <row r="57" spans="1:29" ht="20.100000000000001" customHeight="1" x14ac:dyDescent="0.15">
      <c r="A57" s="85">
        <v>64</v>
      </c>
      <c r="B57" s="385" t="s">
        <v>1214</v>
      </c>
      <c r="C57" s="386" t="s">
        <v>1215</v>
      </c>
      <c r="D57" s="100" t="s">
        <v>670</v>
      </c>
      <c r="E57" s="101" t="s">
        <v>1216</v>
      </c>
      <c r="F57" s="104" t="s">
        <v>1060</v>
      </c>
      <c r="G57" s="89">
        <v>590000</v>
      </c>
      <c r="H57" s="89"/>
      <c r="I57" s="90"/>
      <c r="J57" s="91">
        <v>531000</v>
      </c>
      <c r="K57" s="89">
        <v>590000</v>
      </c>
      <c r="L57" s="89">
        <f t="shared" si="0"/>
        <v>59000</v>
      </c>
      <c r="M57" s="92">
        <f t="shared" si="1"/>
        <v>0.1</v>
      </c>
      <c r="N57" s="91"/>
      <c r="O57" s="387"/>
      <c r="P57" s="89">
        <f>G57*0.1</f>
        <v>59000</v>
      </c>
      <c r="Q57" s="92">
        <f>P57/G57</f>
        <v>0.1</v>
      </c>
      <c r="R57" s="89" t="s">
        <v>1162</v>
      </c>
      <c r="S57" s="93">
        <f t="shared" ref="S57:S83" si="13">L57-P57</f>
        <v>0</v>
      </c>
      <c r="T57" s="103"/>
      <c r="U57" s="89"/>
      <c r="V57" s="104"/>
      <c r="W57" s="95"/>
      <c r="X57" s="95"/>
      <c r="Y57" s="97"/>
      <c r="Z57" s="98"/>
      <c r="AA57" s="98"/>
      <c r="AB57" s="99">
        <f t="shared" si="3"/>
        <v>0</v>
      </c>
      <c r="AC57" s="88"/>
    </row>
    <row r="58" spans="1:29" ht="20.100000000000001" customHeight="1" x14ac:dyDescent="0.15">
      <c r="A58" s="85">
        <v>65</v>
      </c>
      <c r="B58" s="385"/>
      <c r="C58" s="386"/>
      <c r="D58" s="100" t="s">
        <v>1217</v>
      </c>
      <c r="E58" s="101" t="s">
        <v>1218</v>
      </c>
      <c r="F58" s="104" t="s">
        <v>1060</v>
      </c>
      <c r="G58" s="89">
        <v>138600</v>
      </c>
      <c r="H58" s="89"/>
      <c r="I58" s="90"/>
      <c r="J58" s="91">
        <v>124740</v>
      </c>
      <c r="K58" s="89">
        <v>138600</v>
      </c>
      <c r="L58" s="89">
        <f t="shared" si="0"/>
        <v>13860</v>
      </c>
      <c r="M58" s="92">
        <f t="shared" si="1"/>
        <v>0.1</v>
      </c>
      <c r="N58" s="91"/>
      <c r="O58" s="387"/>
      <c r="P58" s="89">
        <f>G58*0.1</f>
        <v>13860</v>
      </c>
      <c r="Q58" s="92">
        <f>P58/G58</f>
        <v>0.1</v>
      </c>
      <c r="R58" s="89" t="s">
        <v>1162</v>
      </c>
      <c r="S58" s="93">
        <f t="shared" si="13"/>
        <v>0</v>
      </c>
      <c r="T58" s="103"/>
      <c r="U58" s="89"/>
      <c r="V58" s="104"/>
      <c r="W58" s="95"/>
      <c r="X58" s="95"/>
      <c r="Y58" s="97"/>
      <c r="Z58" s="98"/>
      <c r="AA58" s="98"/>
      <c r="AB58" s="99">
        <f t="shared" si="3"/>
        <v>0</v>
      </c>
      <c r="AC58" s="88"/>
    </row>
    <row r="59" spans="1:29" ht="20.100000000000001" customHeight="1" x14ac:dyDescent="0.15">
      <c r="A59" s="85">
        <v>66</v>
      </c>
      <c r="B59" s="385"/>
      <c r="C59" s="386"/>
      <c r="D59" s="100" t="s">
        <v>1219</v>
      </c>
      <c r="E59" s="101" t="s">
        <v>1218</v>
      </c>
      <c r="F59" s="104" t="s">
        <v>658</v>
      </c>
      <c r="G59" s="89">
        <v>165000</v>
      </c>
      <c r="H59" s="89"/>
      <c r="I59" s="90"/>
      <c r="J59" s="91">
        <v>148500</v>
      </c>
      <c r="K59" s="89">
        <v>165000</v>
      </c>
      <c r="L59" s="89">
        <f t="shared" si="0"/>
        <v>16500</v>
      </c>
      <c r="M59" s="92">
        <f t="shared" si="1"/>
        <v>0.1</v>
      </c>
      <c r="N59" s="91"/>
      <c r="O59" s="387"/>
      <c r="P59" s="89">
        <f>G59*0.1</f>
        <v>16500</v>
      </c>
      <c r="Q59" s="92">
        <f>P59/G59</f>
        <v>0.1</v>
      </c>
      <c r="R59" s="89" t="s">
        <v>1162</v>
      </c>
      <c r="S59" s="93">
        <f t="shared" si="13"/>
        <v>0</v>
      </c>
      <c r="T59" s="103"/>
      <c r="U59" s="89"/>
      <c r="V59" s="104"/>
      <c r="W59" s="95"/>
      <c r="X59" s="95"/>
      <c r="Y59" s="97"/>
      <c r="Z59" s="98"/>
      <c r="AA59" s="98"/>
      <c r="AB59" s="99">
        <f t="shared" si="3"/>
        <v>0</v>
      </c>
      <c r="AC59" s="88"/>
    </row>
    <row r="60" spans="1:29" ht="20.100000000000001" customHeight="1" x14ac:dyDescent="0.15">
      <c r="A60" s="85">
        <v>67</v>
      </c>
      <c r="B60" s="367" t="s">
        <v>1220</v>
      </c>
      <c r="C60" s="376" t="s">
        <v>1221</v>
      </c>
      <c r="D60" s="100" t="s">
        <v>1222</v>
      </c>
      <c r="E60" s="119" t="s">
        <v>1223</v>
      </c>
      <c r="F60" s="104" t="s">
        <v>1060</v>
      </c>
      <c r="G60" s="89">
        <v>280000</v>
      </c>
      <c r="H60" s="89"/>
      <c r="I60" s="90"/>
      <c r="J60" s="91">
        <v>250000</v>
      </c>
      <c r="K60" s="89">
        <v>280000</v>
      </c>
      <c r="L60" s="89">
        <f t="shared" si="0"/>
        <v>30000</v>
      </c>
      <c r="M60" s="92">
        <f t="shared" si="1"/>
        <v>0.10714285714285714</v>
      </c>
      <c r="N60" s="91">
        <f t="shared" si="2"/>
        <v>30000</v>
      </c>
      <c r="O60" s="373">
        <v>70000</v>
      </c>
      <c r="P60" s="89"/>
      <c r="Q60" s="113"/>
      <c r="R60" s="89"/>
      <c r="S60" s="93">
        <f t="shared" si="13"/>
        <v>30000</v>
      </c>
      <c r="T60" s="103"/>
      <c r="U60" s="89"/>
      <c r="V60" s="104"/>
      <c r="W60" s="95"/>
      <c r="X60" s="95"/>
      <c r="Y60" s="97"/>
      <c r="Z60" s="98"/>
      <c r="AA60" s="98"/>
      <c r="AB60" s="99">
        <f t="shared" si="3"/>
        <v>0</v>
      </c>
      <c r="AC60" s="88"/>
    </row>
    <row r="61" spans="1:29" ht="20.100000000000001" customHeight="1" x14ac:dyDescent="0.15">
      <c r="A61" s="85">
        <v>68</v>
      </c>
      <c r="B61" s="375"/>
      <c r="C61" s="377"/>
      <c r="D61" s="100" t="s">
        <v>1224</v>
      </c>
      <c r="E61" s="101" t="s">
        <v>1225</v>
      </c>
      <c r="F61" s="104" t="s">
        <v>1060</v>
      </c>
      <c r="G61" s="89">
        <v>150000</v>
      </c>
      <c r="H61" s="89"/>
      <c r="I61" s="90"/>
      <c r="J61" s="89">
        <v>0</v>
      </c>
      <c r="K61" s="89">
        <v>150000</v>
      </c>
      <c r="L61" s="89">
        <f t="shared" si="0"/>
        <v>150000</v>
      </c>
      <c r="M61" s="92">
        <f t="shared" si="1"/>
        <v>1</v>
      </c>
      <c r="N61" s="91">
        <f t="shared" si="2"/>
        <v>150000</v>
      </c>
      <c r="O61" s="381"/>
      <c r="P61" s="89"/>
      <c r="Q61" s="113"/>
      <c r="R61" s="89"/>
      <c r="S61" s="93">
        <f t="shared" si="13"/>
        <v>150000</v>
      </c>
      <c r="T61" s="103"/>
      <c r="U61" s="89"/>
      <c r="V61" s="104"/>
      <c r="W61" s="95"/>
      <c r="X61" s="95"/>
      <c r="Y61" s="97"/>
      <c r="Z61" s="98"/>
      <c r="AA61" s="98"/>
      <c r="AB61" s="99">
        <f t="shared" si="3"/>
        <v>0</v>
      </c>
      <c r="AC61" s="88"/>
    </row>
    <row r="62" spans="1:29" ht="20.100000000000001" customHeight="1" x14ac:dyDescent="0.15">
      <c r="A62" s="85">
        <v>69</v>
      </c>
      <c r="B62" s="375"/>
      <c r="C62" s="377"/>
      <c r="D62" s="100" t="s">
        <v>1226</v>
      </c>
      <c r="E62" s="101" t="s">
        <v>1227</v>
      </c>
      <c r="F62" s="104" t="s">
        <v>1060</v>
      </c>
      <c r="G62" s="89">
        <v>200000</v>
      </c>
      <c r="H62" s="89"/>
      <c r="I62" s="90"/>
      <c r="J62" s="91">
        <v>130000</v>
      </c>
      <c r="K62" s="89">
        <v>200000</v>
      </c>
      <c r="L62" s="89">
        <f t="shared" si="0"/>
        <v>70000</v>
      </c>
      <c r="M62" s="92">
        <f t="shared" si="1"/>
        <v>0.35</v>
      </c>
      <c r="N62" s="91">
        <f t="shared" si="2"/>
        <v>70000</v>
      </c>
      <c r="O62" s="381"/>
      <c r="P62" s="89"/>
      <c r="Q62" s="113"/>
      <c r="R62" s="89"/>
      <c r="S62" s="93">
        <f t="shared" si="13"/>
        <v>70000</v>
      </c>
      <c r="T62" s="103"/>
      <c r="U62" s="89"/>
      <c r="V62" s="104"/>
      <c r="W62" s="95"/>
      <c r="X62" s="95"/>
      <c r="Y62" s="97"/>
      <c r="Z62" s="98"/>
      <c r="AA62" s="98"/>
      <c r="AB62" s="99">
        <f t="shared" si="3"/>
        <v>0</v>
      </c>
      <c r="AC62" s="88"/>
    </row>
    <row r="63" spans="1:29" ht="20.100000000000001" customHeight="1" x14ac:dyDescent="0.15">
      <c r="A63" s="85">
        <v>70</v>
      </c>
      <c r="B63" s="368"/>
      <c r="C63" s="378"/>
      <c r="D63" s="100" t="s">
        <v>1228</v>
      </c>
      <c r="E63" s="101" t="s">
        <v>1229</v>
      </c>
      <c r="F63" s="104" t="s">
        <v>1060</v>
      </c>
      <c r="G63" s="89">
        <v>180000</v>
      </c>
      <c r="H63" s="89">
        <v>180000</v>
      </c>
      <c r="I63" s="90"/>
      <c r="J63" s="91"/>
      <c r="K63" s="89"/>
      <c r="L63" s="89"/>
      <c r="M63" s="92"/>
      <c r="N63" s="91">
        <f t="shared" si="2"/>
        <v>-180000</v>
      </c>
      <c r="O63" s="374"/>
      <c r="P63" s="89"/>
      <c r="Q63" s="113"/>
      <c r="R63" s="89"/>
      <c r="S63" s="93"/>
      <c r="T63" s="103"/>
      <c r="U63" s="89"/>
      <c r="V63" s="104"/>
      <c r="W63" s="95"/>
      <c r="X63" s="95"/>
      <c r="Y63" s="97"/>
      <c r="Z63" s="98"/>
      <c r="AA63" s="98"/>
      <c r="AB63" s="99"/>
      <c r="AC63" s="88"/>
    </row>
    <row r="64" spans="1:29" ht="20.100000000000001" customHeight="1" x14ac:dyDescent="0.15">
      <c r="A64" s="85">
        <v>71</v>
      </c>
      <c r="B64" s="367" t="s">
        <v>1230</v>
      </c>
      <c r="C64" s="369" t="s">
        <v>1231</v>
      </c>
      <c r="D64" s="100" t="s">
        <v>1232</v>
      </c>
      <c r="E64" s="101" t="s">
        <v>1233</v>
      </c>
      <c r="F64" s="104" t="s">
        <v>1060</v>
      </c>
      <c r="G64" s="89">
        <v>104715</v>
      </c>
      <c r="H64" s="89"/>
      <c r="I64" s="90"/>
      <c r="J64" s="91">
        <v>104615</v>
      </c>
      <c r="K64" s="89">
        <v>104715</v>
      </c>
      <c r="L64" s="89">
        <f t="shared" si="0"/>
        <v>100</v>
      </c>
      <c r="M64" s="92">
        <f t="shared" si="1"/>
        <v>9.5497302201212814E-4</v>
      </c>
      <c r="N64" s="91"/>
      <c r="O64" s="373"/>
      <c r="P64" s="89"/>
      <c r="Q64" s="113"/>
      <c r="R64" s="89"/>
      <c r="S64" s="93">
        <f t="shared" si="13"/>
        <v>100</v>
      </c>
      <c r="T64" s="103"/>
      <c r="U64" s="89"/>
      <c r="V64" s="104"/>
      <c r="W64" s="95"/>
      <c r="X64" s="95"/>
      <c r="Y64" s="97"/>
      <c r="Z64" s="98"/>
      <c r="AA64" s="98"/>
      <c r="AB64" s="99">
        <f t="shared" si="3"/>
        <v>0</v>
      </c>
      <c r="AC64" s="88"/>
    </row>
    <row r="65" spans="1:29" ht="20.100000000000001" customHeight="1" x14ac:dyDescent="0.15">
      <c r="A65" s="85">
        <v>72</v>
      </c>
      <c r="B65" s="375"/>
      <c r="C65" s="380"/>
      <c r="D65" s="100" t="s">
        <v>1234</v>
      </c>
      <c r="E65" s="101" t="s">
        <v>1235</v>
      </c>
      <c r="F65" s="104" t="s">
        <v>1060</v>
      </c>
      <c r="G65" s="89">
        <v>69638</v>
      </c>
      <c r="H65" s="89"/>
      <c r="I65" s="90"/>
      <c r="J65" s="91">
        <v>69637.7</v>
      </c>
      <c r="K65" s="89">
        <v>69638</v>
      </c>
      <c r="L65" s="89">
        <f t="shared" si="0"/>
        <v>0.30000000000291038</v>
      </c>
      <c r="M65" s="92">
        <f t="shared" si="1"/>
        <v>4.3079927626139522E-6</v>
      </c>
      <c r="N65" s="91"/>
      <c r="O65" s="381"/>
      <c r="P65" s="89"/>
      <c r="Q65" s="113"/>
      <c r="R65" s="89"/>
      <c r="S65" s="93">
        <f t="shared" si="13"/>
        <v>0.30000000000291038</v>
      </c>
      <c r="T65" s="103"/>
      <c r="U65" s="89"/>
      <c r="V65" s="104"/>
      <c r="W65" s="95"/>
      <c r="X65" s="95"/>
      <c r="Y65" s="97"/>
      <c r="Z65" s="98"/>
      <c r="AA65" s="98"/>
      <c r="AB65" s="99">
        <f t="shared" si="3"/>
        <v>0</v>
      </c>
      <c r="AC65" s="88"/>
    </row>
    <row r="66" spans="1:29" ht="20.100000000000001" customHeight="1" x14ac:dyDescent="0.15">
      <c r="A66" s="85">
        <v>73</v>
      </c>
      <c r="B66" s="368"/>
      <c r="C66" s="370"/>
      <c r="D66" s="100" t="s">
        <v>1236</v>
      </c>
      <c r="E66" s="101" t="s">
        <v>1237</v>
      </c>
      <c r="F66" s="104" t="s">
        <v>1060</v>
      </c>
      <c r="G66" s="89">
        <v>158635.5</v>
      </c>
      <c r="H66" s="89"/>
      <c r="I66" s="90"/>
      <c r="J66" s="89">
        <v>158635.48000000001</v>
      </c>
      <c r="K66" s="89">
        <v>158635.5</v>
      </c>
      <c r="L66" s="89">
        <f t="shared" si="0"/>
        <v>1.9999999989522621E-2</v>
      </c>
      <c r="M66" s="92">
        <f t="shared" si="1"/>
        <v>1.2607518487049002E-7</v>
      </c>
      <c r="N66" s="91"/>
      <c r="O66" s="374"/>
      <c r="P66" s="89"/>
      <c r="Q66" s="113"/>
      <c r="R66" s="89"/>
      <c r="S66" s="93">
        <f t="shared" si="13"/>
        <v>1.9999999989522621E-2</v>
      </c>
      <c r="T66" s="103"/>
      <c r="U66" s="89"/>
      <c r="V66" s="104"/>
      <c r="W66" s="95"/>
      <c r="X66" s="95"/>
      <c r="Y66" s="97"/>
      <c r="Z66" s="98"/>
      <c r="AA66" s="98"/>
      <c r="AB66" s="99">
        <f t="shared" si="3"/>
        <v>0</v>
      </c>
      <c r="AC66" s="88"/>
    </row>
    <row r="67" spans="1:29" ht="20.100000000000001" customHeight="1" x14ac:dyDescent="0.15">
      <c r="A67" s="85">
        <v>74</v>
      </c>
      <c r="B67" s="121" t="s">
        <v>1238</v>
      </c>
      <c r="C67" s="174" t="s">
        <v>672</v>
      </c>
      <c r="D67" s="100" t="s">
        <v>1239</v>
      </c>
      <c r="E67" s="101" t="s">
        <v>1240</v>
      </c>
      <c r="F67" s="104" t="s">
        <v>1060</v>
      </c>
      <c r="G67" s="89">
        <v>1150000</v>
      </c>
      <c r="H67" s="89"/>
      <c r="I67" s="90"/>
      <c r="J67" s="91">
        <f>690000+345000</f>
        <v>1035000</v>
      </c>
      <c r="K67" s="89">
        <v>1150000</v>
      </c>
      <c r="L67" s="89">
        <f t="shared" si="0"/>
        <v>115000</v>
      </c>
      <c r="M67" s="92">
        <f t="shared" si="1"/>
        <v>0.1</v>
      </c>
      <c r="N67" s="91">
        <f t="shared" ref="N67:N132" si="14">K67-J67-H67</f>
        <v>115000</v>
      </c>
      <c r="O67" s="175">
        <f>N67</f>
        <v>115000</v>
      </c>
      <c r="P67" s="89">
        <v>115000</v>
      </c>
      <c r="Q67" s="92">
        <f>P67/G67</f>
        <v>0.1</v>
      </c>
      <c r="R67" s="89" t="s">
        <v>1241</v>
      </c>
      <c r="S67" s="93">
        <f t="shared" si="13"/>
        <v>0</v>
      </c>
      <c r="T67" s="103"/>
      <c r="U67" s="89"/>
      <c r="V67" s="105"/>
      <c r="W67" s="95"/>
      <c r="X67" s="106"/>
      <c r="Y67" s="97"/>
      <c r="Z67" s="98"/>
      <c r="AA67" s="98"/>
      <c r="AB67" s="99">
        <f t="shared" si="3"/>
        <v>0</v>
      </c>
      <c r="AC67" s="88"/>
    </row>
    <row r="68" spans="1:29" ht="20.100000000000001" customHeight="1" x14ac:dyDescent="0.15">
      <c r="A68" s="85">
        <v>75</v>
      </c>
      <c r="B68" s="382" t="s">
        <v>1242</v>
      </c>
      <c r="C68" s="383" t="s">
        <v>1243</v>
      </c>
      <c r="D68" s="122" t="s">
        <v>1244</v>
      </c>
      <c r="E68" s="123" t="s">
        <v>1245</v>
      </c>
      <c r="F68" s="83" t="s">
        <v>1060</v>
      </c>
      <c r="G68" s="124">
        <v>4120000</v>
      </c>
      <c r="H68" s="124">
        <v>824000</v>
      </c>
      <c r="I68" s="82">
        <f>H68/G68</f>
        <v>0.2</v>
      </c>
      <c r="J68" s="124">
        <v>3296000</v>
      </c>
      <c r="K68" s="124">
        <v>3296000</v>
      </c>
      <c r="L68" s="125">
        <f t="shared" ref="L68:L126" si="15">K68-J68</f>
        <v>0</v>
      </c>
      <c r="M68" s="126">
        <f t="shared" ref="M68:M83" si="16">L68/G68</f>
        <v>0</v>
      </c>
      <c r="N68" s="125">
        <f t="shared" si="14"/>
        <v>-824000</v>
      </c>
      <c r="O68" s="384">
        <v>-2438000</v>
      </c>
      <c r="P68" s="124"/>
      <c r="Q68" s="126"/>
      <c r="R68" s="124"/>
      <c r="S68" s="127">
        <f t="shared" si="13"/>
        <v>0</v>
      </c>
      <c r="T68" s="115"/>
      <c r="U68" s="124"/>
      <c r="V68" s="83"/>
      <c r="W68" s="95"/>
      <c r="X68" s="95"/>
      <c r="Y68" s="97"/>
      <c r="Z68" s="98"/>
      <c r="AA68" s="98"/>
      <c r="AB68" s="128">
        <f t="shared" si="3"/>
        <v>0</v>
      </c>
      <c r="AC68" s="180"/>
    </row>
    <row r="69" spans="1:29" ht="20.100000000000001" customHeight="1" x14ac:dyDescent="0.15">
      <c r="A69" s="85">
        <v>76</v>
      </c>
      <c r="B69" s="382"/>
      <c r="C69" s="383"/>
      <c r="D69" s="122" t="s">
        <v>1246</v>
      </c>
      <c r="E69" s="123" t="s">
        <v>1247</v>
      </c>
      <c r="F69" s="83" t="s">
        <v>1050</v>
      </c>
      <c r="G69" s="124">
        <v>3380000</v>
      </c>
      <c r="H69" s="124">
        <v>1614000</v>
      </c>
      <c r="I69" s="82">
        <f>H69/G69</f>
        <v>0.47751479289940829</v>
      </c>
      <c r="J69" s="124"/>
      <c r="K69" s="124"/>
      <c r="L69" s="125">
        <f t="shared" si="15"/>
        <v>0</v>
      </c>
      <c r="M69" s="126">
        <f t="shared" si="16"/>
        <v>0</v>
      </c>
      <c r="N69" s="125">
        <f t="shared" si="14"/>
        <v>-1614000</v>
      </c>
      <c r="O69" s="384"/>
      <c r="P69" s="124"/>
      <c r="Q69" s="126"/>
      <c r="R69" s="124"/>
      <c r="S69" s="127">
        <f t="shared" si="13"/>
        <v>0</v>
      </c>
      <c r="T69" s="115"/>
      <c r="U69" s="124"/>
      <c r="V69" s="83"/>
      <c r="W69" s="95"/>
      <c r="X69" s="95"/>
      <c r="Y69" s="97"/>
      <c r="Z69" s="98"/>
      <c r="AA69" s="98"/>
      <c r="AB69" s="128">
        <f t="shared" si="3"/>
        <v>0</v>
      </c>
      <c r="AC69" s="180"/>
    </row>
    <row r="70" spans="1:29" ht="20.100000000000001" customHeight="1" x14ac:dyDescent="0.15">
      <c r="A70" s="85">
        <v>78</v>
      </c>
      <c r="B70" s="249" t="s">
        <v>1248</v>
      </c>
      <c r="C70" s="166" t="s">
        <v>1249</v>
      </c>
      <c r="D70" s="100" t="s">
        <v>1250</v>
      </c>
      <c r="E70" s="101" t="s">
        <v>1251</v>
      </c>
      <c r="F70" s="104" t="s">
        <v>1050</v>
      </c>
      <c r="G70" s="89">
        <v>23400</v>
      </c>
      <c r="H70" s="89">
        <f>G70*I70</f>
        <v>16379.999999999998</v>
      </c>
      <c r="I70" s="90">
        <v>0.7</v>
      </c>
      <c r="J70" s="89"/>
      <c r="K70" s="89"/>
      <c r="L70" s="89"/>
      <c r="M70" s="92"/>
      <c r="N70" s="91">
        <f t="shared" si="14"/>
        <v>-16379.999999999998</v>
      </c>
      <c r="O70" s="168">
        <v>-16380</v>
      </c>
      <c r="P70" s="89"/>
      <c r="Q70" s="92"/>
      <c r="R70" s="89"/>
      <c r="S70" s="93"/>
      <c r="T70" s="103"/>
      <c r="U70" s="89"/>
      <c r="V70" s="94"/>
      <c r="W70" s="95"/>
      <c r="X70" s="118"/>
      <c r="Y70" s="97"/>
      <c r="Z70" s="98"/>
      <c r="AA70" s="98"/>
      <c r="AB70" s="99"/>
      <c r="AC70" s="88"/>
    </row>
    <row r="71" spans="1:29" ht="20.100000000000001" customHeight="1" x14ac:dyDescent="0.15">
      <c r="A71" s="85">
        <v>79</v>
      </c>
      <c r="B71" s="173" t="s">
        <v>1252</v>
      </c>
      <c r="C71" s="174" t="s">
        <v>1253</v>
      </c>
      <c r="D71" s="100" t="s">
        <v>1254</v>
      </c>
      <c r="E71" s="101" t="s">
        <v>1255</v>
      </c>
      <c r="F71" s="104" t="s">
        <v>1060</v>
      </c>
      <c r="G71" s="89">
        <v>1796000</v>
      </c>
      <c r="H71" s="89"/>
      <c r="I71" s="90"/>
      <c r="J71" s="89">
        <f>G71*0.9</f>
        <v>1616400</v>
      </c>
      <c r="K71" s="89">
        <v>1796000</v>
      </c>
      <c r="L71" s="89">
        <f t="shared" si="15"/>
        <v>179600</v>
      </c>
      <c r="M71" s="92">
        <f t="shared" si="16"/>
        <v>0.1</v>
      </c>
      <c r="N71" s="91">
        <f t="shared" si="14"/>
        <v>179600</v>
      </c>
      <c r="O71" s="175">
        <v>179600</v>
      </c>
      <c r="P71" s="89">
        <f t="shared" ref="P71:P72" si="17">G71*0.1</f>
        <v>179600</v>
      </c>
      <c r="Q71" s="92">
        <f>P71/G71</f>
        <v>0.1</v>
      </c>
      <c r="R71" s="89" t="s">
        <v>659</v>
      </c>
      <c r="S71" s="93">
        <f t="shared" si="13"/>
        <v>0</v>
      </c>
      <c r="T71" s="103"/>
      <c r="U71" s="89"/>
      <c r="V71" s="94"/>
      <c r="W71" s="95"/>
      <c r="X71" s="118"/>
      <c r="Y71" s="97"/>
      <c r="Z71" s="98"/>
      <c r="AA71" s="98"/>
      <c r="AB71" s="99"/>
      <c r="AC71" s="88"/>
    </row>
    <row r="72" spans="1:29" ht="20.100000000000001" customHeight="1" x14ac:dyDescent="0.15">
      <c r="A72" s="85">
        <v>82</v>
      </c>
      <c r="B72" s="249" t="s">
        <v>1256</v>
      </c>
      <c r="C72" s="166" t="s">
        <v>1257</v>
      </c>
      <c r="D72" s="100" t="s">
        <v>1258</v>
      </c>
      <c r="E72" s="101" t="s">
        <v>1259</v>
      </c>
      <c r="F72" s="104" t="s">
        <v>1060</v>
      </c>
      <c r="G72" s="89">
        <v>285000</v>
      </c>
      <c r="H72" s="89">
        <f>G72*I72</f>
        <v>171000</v>
      </c>
      <c r="I72" s="90">
        <v>0.6</v>
      </c>
      <c r="J72" s="89"/>
      <c r="K72" s="89"/>
      <c r="L72" s="89">
        <f t="shared" si="15"/>
        <v>0</v>
      </c>
      <c r="M72" s="92"/>
      <c r="N72" s="91">
        <f>K72-J72-H72</f>
        <v>-171000</v>
      </c>
      <c r="O72" s="168">
        <v>-171000</v>
      </c>
      <c r="P72" s="89">
        <f t="shared" si="17"/>
        <v>28500</v>
      </c>
      <c r="Q72" s="92">
        <f>P72/G72</f>
        <v>0.1</v>
      </c>
      <c r="R72" s="89" t="s">
        <v>1241</v>
      </c>
      <c r="S72" s="93"/>
      <c r="T72" s="103"/>
      <c r="U72" s="89"/>
      <c r="V72" s="94"/>
      <c r="W72" s="95"/>
      <c r="X72" s="118"/>
      <c r="Y72" s="98"/>
      <c r="Z72" s="98"/>
      <c r="AA72" s="98"/>
      <c r="AB72" s="99">
        <f t="shared" ref="AB72:AB135" si="18">U72-Y72-Z72-AA72</f>
        <v>0</v>
      </c>
      <c r="AC72" s="88"/>
    </row>
    <row r="73" spans="1:29" ht="20.100000000000001" customHeight="1" x14ac:dyDescent="0.15">
      <c r="A73" s="85">
        <v>83</v>
      </c>
      <c r="B73" s="173" t="s">
        <v>1260</v>
      </c>
      <c r="C73" s="174" t="s">
        <v>1261</v>
      </c>
      <c r="D73" s="100" t="s">
        <v>1262</v>
      </c>
      <c r="E73" s="101" t="s">
        <v>1263</v>
      </c>
      <c r="F73" s="104" t="s">
        <v>1060</v>
      </c>
      <c r="G73" s="89">
        <v>790000</v>
      </c>
      <c r="H73" s="89"/>
      <c r="I73" s="90"/>
      <c r="J73" s="89">
        <v>711000</v>
      </c>
      <c r="K73" s="89">
        <v>711000</v>
      </c>
      <c r="L73" s="89">
        <f t="shared" si="15"/>
        <v>0</v>
      </c>
      <c r="M73" s="92">
        <f t="shared" si="16"/>
        <v>0</v>
      </c>
      <c r="N73" s="89">
        <v>0</v>
      </c>
      <c r="O73" s="175"/>
      <c r="P73" s="89"/>
      <c r="Q73" s="92"/>
      <c r="R73" s="89"/>
      <c r="S73" s="93">
        <f t="shared" si="13"/>
        <v>0</v>
      </c>
      <c r="T73" s="103"/>
      <c r="U73" s="89"/>
      <c r="V73" s="94"/>
      <c r="W73" s="95"/>
      <c r="X73" s="118"/>
      <c r="Y73" s="97"/>
      <c r="Z73" s="98"/>
      <c r="AA73" s="98"/>
      <c r="AB73" s="99"/>
      <c r="AC73" s="88"/>
    </row>
    <row r="74" spans="1:29" ht="23.25" customHeight="1" x14ac:dyDescent="0.15">
      <c r="A74" s="85">
        <v>84</v>
      </c>
      <c r="B74" s="173" t="s">
        <v>1264</v>
      </c>
      <c r="C74" s="174" t="s">
        <v>1265</v>
      </c>
      <c r="D74" s="100" t="s">
        <v>1266</v>
      </c>
      <c r="E74" s="101" t="s">
        <v>1267</v>
      </c>
      <c r="F74" s="110" t="s">
        <v>1060</v>
      </c>
      <c r="G74" s="89">
        <v>8163319</v>
      </c>
      <c r="H74" s="89"/>
      <c r="I74" s="90"/>
      <c r="J74" s="89">
        <v>3363688</v>
      </c>
      <c r="K74" s="89">
        <v>8163319</v>
      </c>
      <c r="L74" s="89">
        <f t="shared" si="15"/>
        <v>4799631</v>
      </c>
      <c r="M74" s="108">
        <f t="shared" si="16"/>
        <v>0.58795093025275624</v>
      </c>
      <c r="N74" s="91">
        <f>K74-J74-H74-0.2</f>
        <v>4799630.8</v>
      </c>
      <c r="O74" s="117">
        <v>4799630.8</v>
      </c>
      <c r="P74" s="89">
        <f>G74*0.05+0.2</f>
        <v>408166.15</v>
      </c>
      <c r="Q74" s="92">
        <v>0.05</v>
      </c>
      <c r="R74" s="89" t="s">
        <v>1186</v>
      </c>
      <c r="S74" s="93">
        <f t="shared" si="13"/>
        <v>4391464.8499999996</v>
      </c>
      <c r="T74" s="103" t="s">
        <v>1268</v>
      </c>
      <c r="U74" s="89">
        <f>1956004.45+6147+2429313.4</f>
        <v>4391464.8499999996</v>
      </c>
      <c r="V74" s="94">
        <v>0.35</v>
      </c>
      <c r="W74" s="95" t="s">
        <v>1269</v>
      </c>
      <c r="X74" s="106">
        <v>43374</v>
      </c>
      <c r="Y74" s="97"/>
      <c r="Z74" s="98"/>
      <c r="AA74" s="98"/>
      <c r="AB74" s="99">
        <f t="shared" si="18"/>
        <v>4391464.8499999996</v>
      </c>
      <c r="AC74" s="88"/>
    </row>
    <row r="75" spans="1:29" ht="20.100000000000001" customHeight="1" x14ac:dyDescent="0.15">
      <c r="A75" s="85">
        <v>85</v>
      </c>
      <c r="B75" s="367" t="s">
        <v>1270</v>
      </c>
      <c r="C75" s="376" t="s">
        <v>1271</v>
      </c>
      <c r="D75" s="100" t="s">
        <v>1272</v>
      </c>
      <c r="E75" s="101" t="s">
        <v>1273</v>
      </c>
      <c r="F75" s="104" t="s">
        <v>1060</v>
      </c>
      <c r="G75" s="89">
        <v>298800</v>
      </c>
      <c r="H75" s="89"/>
      <c r="I75" s="90"/>
      <c r="J75" s="89">
        <v>268920</v>
      </c>
      <c r="K75" s="89">
        <f>G75</f>
        <v>298800</v>
      </c>
      <c r="L75" s="89">
        <f t="shared" si="15"/>
        <v>29880</v>
      </c>
      <c r="M75" s="92">
        <f t="shared" si="16"/>
        <v>0.1</v>
      </c>
      <c r="N75" s="91">
        <f>K75-J75-H75</f>
        <v>29880</v>
      </c>
      <c r="O75" s="373">
        <v>1012780</v>
      </c>
      <c r="P75" s="89">
        <f>G75*0.1</f>
        <v>29880</v>
      </c>
      <c r="Q75" s="113">
        <v>0.1</v>
      </c>
      <c r="R75" s="89" t="s">
        <v>1274</v>
      </c>
      <c r="S75" s="93">
        <f t="shared" si="13"/>
        <v>0</v>
      </c>
      <c r="T75" s="103"/>
      <c r="U75" s="89">
        <f>S75</f>
        <v>0</v>
      </c>
      <c r="V75" s="94"/>
      <c r="W75" s="95"/>
      <c r="X75" s="118"/>
      <c r="Y75" s="97"/>
      <c r="Z75" s="98"/>
      <c r="AA75" s="98"/>
      <c r="AB75" s="99">
        <f t="shared" si="18"/>
        <v>0</v>
      </c>
      <c r="AC75" s="88"/>
    </row>
    <row r="76" spans="1:29" ht="20.100000000000001" customHeight="1" x14ac:dyDescent="0.15">
      <c r="A76" s="85">
        <v>88</v>
      </c>
      <c r="B76" s="375"/>
      <c r="C76" s="377"/>
      <c r="D76" s="100" t="s">
        <v>1275</v>
      </c>
      <c r="E76" s="101" t="s">
        <v>673</v>
      </c>
      <c r="F76" s="104" t="s">
        <v>674</v>
      </c>
      <c r="G76" s="89">
        <v>276000</v>
      </c>
      <c r="H76" s="89"/>
      <c r="I76" s="90"/>
      <c r="J76" s="89">
        <f>K76*0.9</f>
        <v>248400</v>
      </c>
      <c r="K76" s="89">
        <v>276000</v>
      </c>
      <c r="L76" s="89">
        <f t="shared" si="15"/>
        <v>27600</v>
      </c>
      <c r="M76" s="92">
        <v>0</v>
      </c>
      <c r="N76" s="91">
        <f t="shared" si="14"/>
        <v>27600</v>
      </c>
      <c r="O76" s="381"/>
      <c r="P76" s="89">
        <v>27600</v>
      </c>
      <c r="Q76" s="113">
        <v>0.1</v>
      </c>
      <c r="R76" s="89" t="s">
        <v>1276</v>
      </c>
      <c r="S76" s="93">
        <f t="shared" si="13"/>
        <v>0</v>
      </c>
      <c r="T76" s="103"/>
      <c r="U76" s="89"/>
      <c r="V76" s="94"/>
      <c r="W76" s="95"/>
      <c r="X76" s="130"/>
      <c r="Y76" s="97"/>
      <c r="Z76" s="98"/>
      <c r="AA76" s="98"/>
      <c r="AB76" s="99">
        <f t="shared" si="18"/>
        <v>0</v>
      </c>
      <c r="AC76" s="88"/>
    </row>
    <row r="77" spans="1:29" ht="20.100000000000001" customHeight="1" x14ac:dyDescent="0.15">
      <c r="A77" s="85">
        <v>89</v>
      </c>
      <c r="B77" s="375"/>
      <c r="C77" s="377"/>
      <c r="D77" s="100" t="s">
        <v>1277</v>
      </c>
      <c r="E77" s="101" t="s">
        <v>1278</v>
      </c>
      <c r="F77" s="104" t="s">
        <v>1279</v>
      </c>
      <c r="G77" s="89">
        <v>114000</v>
      </c>
      <c r="H77" s="89"/>
      <c r="I77" s="90"/>
      <c r="J77" s="89">
        <v>102600</v>
      </c>
      <c r="K77" s="89">
        <f>G77</f>
        <v>114000</v>
      </c>
      <c r="L77" s="89">
        <f t="shared" si="15"/>
        <v>11400</v>
      </c>
      <c r="M77" s="92">
        <f t="shared" si="16"/>
        <v>0.1</v>
      </c>
      <c r="N77" s="91">
        <f t="shared" si="14"/>
        <v>11400</v>
      </c>
      <c r="O77" s="381"/>
      <c r="P77" s="89">
        <f>G77*0.1</f>
        <v>11400</v>
      </c>
      <c r="Q77" s="113">
        <v>0.1</v>
      </c>
      <c r="R77" s="89" t="s">
        <v>1280</v>
      </c>
      <c r="S77" s="93">
        <f t="shared" si="13"/>
        <v>0</v>
      </c>
      <c r="T77" s="103"/>
      <c r="U77" s="89">
        <f>S77</f>
        <v>0</v>
      </c>
      <c r="V77" s="94"/>
      <c r="W77" s="95"/>
      <c r="X77" s="131"/>
      <c r="Y77" s="97"/>
      <c r="Z77" s="98"/>
      <c r="AA77" s="98"/>
      <c r="AB77" s="99">
        <f t="shared" si="18"/>
        <v>0</v>
      </c>
      <c r="AC77" s="88"/>
    </row>
    <row r="78" spans="1:29" ht="20.100000000000001" customHeight="1" x14ac:dyDescent="0.15">
      <c r="A78" s="85">
        <v>91</v>
      </c>
      <c r="B78" s="375"/>
      <c r="C78" s="377"/>
      <c r="D78" s="100" t="s">
        <v>1281</v>
      </c>
      <c r="E78" s="101" t="s">
        <v>1282</v>
      </c>
      <c r="F78" s="110" t="s">
        <v>1283</v>
      </c>
      <c r="G78" s="89">
        <v>415800</v>
      </c>
      <c r="H78" s="89"/>
      <c r="I78" s="90"/>
      <c r="J78" s="89">
        <v>126000</v>
      </c>
      <c r="K78" s="89">
        <f>G78</f>
        <v>415800</v>
      </c>
      <c r="L78" s="89">
        <f t="shared" si="15"/>
        <v>289800</v>
      </c>
      <c r="M78" s="108">
        <v>0.7</v>
      </c>
      <c r="N78" s="91">
        <f t="shared" si="14"/>
        <v>289800</v>
      </c>
      <c r="O78" s="381"/>
      <c r="P78" s="89">
        <f>G78*0.1</f>
        <v>41580</v>
      </c>
      <c r="Q78" s="113">
        <v>0.1</v>
      </c>
      <c r="R78" s="89" t="s">
        <v>1284</v>
      </c>
      <c r="S78" s="93">
        <f t="shared" si="13"/>
        <v>248220</v>
      </c>
      <c r="T78" s="103">
        <v>2018080019</v>
      </c>
      <c r="U78" s="89">
        <v>248220</v>
      </c>
      <c r="V78" s="94">
        <v>0.6</v>
      </c>
      <c r="W78" s="95" t="s">
        <v>1285</v>
      </c>
      <c r="X78" s="96">
        <v>43435</v>
      </c>
      <c r="Y78" s="97"/>
      <c r="Z78" s="98"/>
      <c r="AA78" s="98"/>
      <c r="AB78" s="99">
        <f t="shared" si="18"/>
        <v>248220</v>
      </c>
      <c r="AC78" s="88"/>
    </row>
    <row r="79" spans="1:29" ht="20.100000000000001" customHeight="1" x14ac:dyDescent="0.15">
      <c r="A79" s="85">
        <v>92</v>
      </c>
      <c r="B79" s="375"/>
      <c r="C79" s="377"/>
      <c r="D79" s="100" t="s">
        <v>1286</v>
      </c>
      <c r="E79" s="101" t="s">
        <v>1287</v>
      </c>
      <c r="F79" s="110" t="s">
        <v>1288</v>
      </c>
      <c r="G79" s="89">
        <v>840000</v>
      </c>
      <c r="H79" s="89"/>
      <c r="I79" s="90"/>
      <c r="J79" s="89">
        <v>252000</v>
      </c>
      <c r="K79" s="89">
        <v>840000</v>
      </c>
      <c r="L79" s="89">
        <f t="shared" si="15"/>
        <v>588000</v>
      </c>
      <c r="M79" s="108">
        <f t="shared" si="16"/>
        <v>0.7</v>
      </c>
      <c r="N79" s="91">
        <f t="shared" si="14"/>
        <v>588000</v>
      </c>
      <c r="O79" s="381"/>
      <c r="P79" s="89">
        <f>G79*0.1</f>
        <v>84000</v>
      </c>
      <c r="Q79" s="113">
        <v>0.1</v>
      </c>
      <c r="R79" s="89" t="s">
        <v>1289</v>
      </c>
      <c r="S79" s="93">
        <f t="shared" si="13"/>
        <v>504000</v>
      </c>
      <c r="T79" s="103">
        <v>2018060028</v>
      </c>
      <c r="U79" s="89">
        <v>504000</v>
      </c>
      <c r="V79" s="94">
        <v>0.6</v>
      </c>
      <c r="W79" s="95" t="s">
        <v>1290</v>
      </c>
      <c r="X79" s="106">
        <v>43374</v>
      </c>
      <c r="Y79" s="97"/>
      <c r="Z79" s="98">
        <v>504000</v>
      </c>
      <c r="AA79" s="98"/>
      <c r="AB79" s="99">
        <f t="shared" si="18"/>
        <v>0</v>
      </c>
      <c r="AC79" s="88"/>
    </row>
    <row r="80" spans="1:29" ht="20.100000000000001" customHeight="1" x14ac:dyDescent="0.15">
      <c r="A80" s="85">
        <v>93</v>
      </c>
      <c r="B80" s="375"/>
      <c r="C80" s="377"/>
      <c r="D80" s="100" t="s">
        <v>1291</v>
      </c>
      <c r="E80" s="101" t="s">
        <v>1292</v>
      </c>
      <c r="F80" s="110" t="s">
        <v>1060</v>
      </c>
      <c r="G80" s="89">
        <v>52000</v>
      </c>
      <c r="H80" s="89"/>
      <c r="I80" s="90"/>
      <c r="J80" s="89">
        <f>G80*0.3</f>
        <v>15600</v>
      </c>
      <c r="K80" s="89">
        <v>52000</v>
      </c>
      <c r="L80" s="89">
        <f t="shared" si="15"/>
        <v>36400</v>
      </c>
      <c r="M80" s="108">
        <f t="shared" si="16"/>
        <v>0.7</v>
      </c>
      <c r="N80" s="91">
        <f t="shared" si="14"/>
        <v>36400</v>
      </c>
      <c r="O80" s="381"/>
      <c r="P80" s="89">
        <f>G80*0.1</f>
        <v>5200</v>
      </c>
      <c r="Q80" s="113">
        <v>0.1</v>
      </c>
      <c r="R80" s="89" t="s">
        <v>1293</v>
      </c>
      <c r="S80" s="93">
        <f t="shared" si="13"/>
        <v>31200</v>
      </c>
      <c r="T80" s="103">
        <v>2018070017</v>
      </c>
      <c r="U80" s="89">
        <v>31200</v>
      </c>
      <c r="V80" s="94">
        <v>0.6</v>
      </c>
      <c r="W80" s="95" t="s">
        <v>1294</v>
      </c>
      <c r="X80" s="106">
        <v>43405</v>
      </c>
      <c r="Y80" s="97"/>
      <c r="Z80" s="98"/>
      <c r="AA80" s="98"/>
      <c r="AB80" s="99">
        <f t="shared" si="18"/>
        <v>31200</v>
      </c>
      <c r="AC80" s="88"/>
    </row>
    <row r="81" spans="1:29" ht="20.100000000000001" customHeight="1" x14ac:dyDescent="0.15">
      <c r="A81" s="85">
        <v>94</v>
      </c>
      <c r="B81" s="368"/>
      <c r="C81" s="378"/>
      <c r="D81" s="100" t="s">
        <v>1295</v>
      </c>
      <c r="E81" s="101" t="s">
        <v>1296</v>
      </c>
      <c r="F81" s="110" t="s">
        <v>1046</v>
      </c>
      <c r="G81" s="89">
        <v>29700</v>
      </c>
      <c r="H81" s="89"/>
      <c r="I81" s="90"/>
      <c r="J81" s="89"/>
      <c r="K81" s="89">
        <v>29700</v>
      </c>
      <c r="L81" s="89">
        <f t="shared" si="15"/>
        <v>29700</v>
      </c>
      <c r="M81" s="108">
        <f t="shared" si="16"/>
        <v>1</v>
      </c>
      <c r="N81" s="91">
        <f t="shared" si="14"/>
        <v>29700</v>
      </c>
      <c r="O81" s="374"/>
      <c r="P81" s="89"/>
      <c r="Q81" s="113"/>
      <c r="R81" s="89"/>
      <c r="S81" s="93">
        <f t="shared" si="13"/>
        <v>29700</v>
      </c>
      <c r="T81" s="103">
        <v>2018080020</v>
      </c>
      <c r="U81" s="89">
        <v>29700</v>
      </c>
      <c r="V81" s="105">
        <v>1</v>
      </c>
      <c r="W81" s="95" t="s">
        <v>1297</v>
      </c>
      <c r="X81" s="96">
        <v>43435</v>
      </c>
      <c r="Y81" s="97"/>
      <c r="Z81" s="98"/>
      <c r="AA81" s="98"/>
      <c r="AB81" s="99">
        <f t="shared" si="18"/>
        <v>29700</v>
      </c>
      <c r="AC81" s="88"/>
    </row>
    <row r="82" spans="1:29" ht="20.100000000000001" customHeight="1" x14ac:dyDescent="0.15">
      <c r="A82" s="85">
        <v>95</v>
      </c>
      <c r="B82" s="173" t="s">
        <v>1298</v>
      </c>
      <c r="C82" s="174" t="s">
        <v>1299</v>
      </c>
      <c r="D82" s="100" t="s">
        <v>1300</v>
      </c>
      <c r="E82" s="101" t="s">
        <v>1301</v>
      </c>
      <c r="F82" s="104" t="s">
        <v>1137</v>
      </c>
      <c r="G82" s="89">
        <v>7800</v>
      </c>
      <c r="H82" s="89"/>
      <c r="I82" s="90"/>
      <c r="J82" s="89"/>
      <c r="K82" s="89">
        <v>7800</v>
      </c>
      <c r="L82" s="89">
        <f t="shared" si="15"/>
        <v>7800</v>
      </c>
      <c r="M82" s="92">
        <f t="shared" si="16"/>
        <v>1</v>
      </c>
      <c r="N82" s="91"/>
      <c r="O82" s="175">
        <f>N82</f>
        <v>0</v>
      </c>
      <c r="P82" s="89"/>
      <c r="Q82" s="113"/>
      <c r="R82" s="89"/>
      <c r="S82" s="93">
        <f t="shared" si="13"/>
        <v>7800</v>
      </c>
      <c r="T82" s="103"/>
      <c r="U82" s="89"/>
      <c r="V82" s="104"/>
      <c r="W82" s="95"/>
      <c r="X82" s="95"/>
      <c r="Y82" s="97"/>
      <c r="Z82" s="98"/>
      <c r="AA82" s="98"/>
      <c r="AB82" s="99">
        <f t="shared" si="18"/>
        <v>0</v>
      </c>
      <c r="AC82" s="88"/>
    </row>
    <row r="83" spans="1:29" ht="20.100000000000001" customHeight="1" x14ac:dyDescent="0.15">
      <c r="A83" s="85">
        <v>96</v>
      </c>
      <c r="B83" s="173" t="s">
        <v>1302</v>
      </c>
      <c r="C83" s="174" t="s">
        <v>1303</v>
      </c>
      <c r="D83" s="100" t="s">
        <v>1304</v>
      </c>
      <c r="E83" s="101" t="s">
        <v>1305</v>
      </c>
      <c r="F83" s="104" t="s">
        <v>1288</v>
      </c>
      <c r="G83" s="89">
        <v>4150</v>
      </c>
      <c r="H83" s="89"/>
      <c r="I83" s="90"/>
      <c r="J83" s="89"/>
      <c r="K83" s="89">
        <v>4150</v>
      </c>
      <c r="L83" s="89">
        <f t="shared" si="15"/>
        <v>4150</v>
      </c>
      <c r="M83" s="92">
        <f t="shared" si="16"/>
        <v>1</v>
      </c>
      <c r="N83" s="91"/>
      <c r="O83" s="175">
        <f>N83</f>
        <v>0</v>
      </c>
      <c r="P83" s="89"/>
      <c r="Q83" s="113"/>
      <c r="R83" s="89"/>
      <c r="S83" s="93">
        <f t="shared" si="13"/>
        <v>4150</v>
      </c>
      <c r="T83" s="103"/>
      <c r="U83" s="89"/>
      <c r="V83" s="104"/>
      <c r="W83" s="95"/>
      <c r="X83" s="95"/>
      <c r="Y83" s="97"/>
      <c r="Z83" s="98"/>
      <c r="AA83" s="98"/>
      <c r="AB83" s="99">
        <f t="shared" si="18"/>
        <v>0</v>
      </c>
      <c r="AC83" s="88"/>
    </row>
    <row r="84" spans="1:29" ht="20.100000000000001" customHeight="1" x14ac:dyDescent="0.15">
      <c r="A84" s="85">
        <v>97</v>
      </c>
      <c r="B84" s="367" t="s">
        <v>1306</v>
      </c>
      <c r="C84" s="376" t="s">
        <v>1307</v>
      </c>
      <c r="D84" s="100"/>
      <c r="E84" s="101"/>
      <c r="F84" s="104" t="s">
        <v>1060</v>
      </c>
      <c r="G84" s="89">
        <v>8100</v>
      </c>
      <c r="H84" s="89">
        <f>G84*I84</f>
        <v>8100</v>
      </c>
      <c r="I84" s="90">
        <v>1</v>
      </c>
      <c r="J84" s="89"/>
      <c r="K84" s="89">
        <v>0</v>
      </c>
      <c r="L84" s="89">
        <f t="shared" si="15"/>
        <v>0</v>
      </c>
      <c r="M84" s="92"/>
      <c r="N84" s="91">
        <f>K84-J84-H84</f>
        <v>-8100</v>
      </c>
      <c r="O84" s="373">
        <v>-297778.5</v>
      </c>
      <c r="P84" s="89"/>
      <c r="Q84" s="113"/>
      <c r="R84" s="89"/>
      <c r="S84" s="93"/>
      <c r="T84" s="103"/>
      <c r="U84" s="89"/>
      <c r="V84" s="104"/>
      <c r="W84" s="95"/>
      <c r="X84" s="95"/>
      <c r="Y84" s="97"/>
      <c r="Z84" s="98"/>
      <c r="AA84" s="98"/>
      <c r="AB84" s="99">
        <f t="shared" si="18"/>
        <v>0</v>
      </c>
      <c r="AC84" s="88"/>
    </row>
    <row r="85" spans="1:29" ht="20.100000000000001" customHeight="1" x14ac:dyDescent="0.15">
      <c r="A85" s="85">
        <v>98</v>
      </c>
      <c r="B85" s="375"/>
      <c r="C85" s="377"/>
      <c r="D85" s="100" t="s">
        <v>1308</v>
      </c>
      <c r="E85" s="101" t="s">
        <v>1309</v>
      </c>
      <c r="F85" s="104" t="s">
        <v>1060</v>
      </c>
      <c r="G85" s="89">
        <v>350000</v>
      </c>
      <c r="H85" s="89">
        <v>175000</v>
      </c>
      <c r="I85" s="90">
        <v>0.5</v>
      </c>
      <c r="J85" s="89"/>
      <c r="K85" s="89"/>
      <c r="L85" s="89"/>
      <c r="M85" s="92"/>
      <c r="N85" s="91">
        <f t="shared" si="14"/>
        <v>-175000</v>
      </c>
      <c r="O85" s="381"/>
      <c r="P85" s="89"/>
      <c r="Q85" s="113"/>
      <c r="R85" s="89"/>
      <c r="S85" s="93"/>
      <c r="T85" s="103"/>
      <c r="U85" s="89"/>
      <c r="V85" s="104"/>
      <c r="W85" s="95"/>
      <c r="X85" s="95"/>
      <c r="Y85" s="97"/>
      <c r="Z85" s="98"/>
      <c r="AA85" s="98"/>
      <c r="AB85" s="99"/>
      <c r="AC85" s="88"/>
    </row>
    <row r="86" spans="1:29" ht="20.100000000000001" customHeight="1" x14ac:dyDescent="0.15">
      <c r="A86" s="85">
        <v>99</v>
      </c>
      <c r="B86" s="368"/>
      <c r="C86" s="378"/>
      <c r="D86" s="100" t="s">
        <v>1310</v>
      </c>
      <c r="E86" s="101" t="s">
        <v>1311</v>
      </c>
      <c r="F86" s="104" t="s">
        <v>1060</v>
      </c>
      <c r="G86" s="89">
        <v>229357</v>
      </c>
      <c r="H86" s="89">
        <f>G86*I86</f>
        <v>114678.5</v>
      </c>
      <c r="I86" s="90">
        <v>0.5</v>
      </c>
      <c r="J86" s="89"/>
      <c r="K86" s="89"/>
      <c r="L86" s="89"/>
      <c r="M86" s="92"/>
      <c r="N86" s="91">
        <f t="shared" si="14"/>
        <v>-114678.5</v>
      </c>
      <c r="O86" s="374"/>
      <c r="P86" s="89"/>
      <c r="Q86" s="113"/>
      <c r="R86" s="89"/>
      <c r="S86" s="93"/>
      <c r="T86" s="103"/>
      <c r="U86" s="89"/>
      <c r="V86" s="104"/>
      <c r="W86" s="95"/>
      <c r="X86" s="95"/>
      <c r="Y86" s="97"/>
      <c r="Z86" s="98"/>
      <c r="AA86" s="98"/>
      <c r="AB86" s="99"/>
      <c r="AC86" s="88"/>
    </row>
    <row r="87" spans="1:29" s="248" customFormat="1" ht="20.100000000000001" customHeight="1" x14ac:dyDescent="0.15">
      <c r="A87" s="235">
        <v>100</v>
      </c>
      <c r="B87" s="367" t="s">
        <v>1312</v>
      </c>
      <c r="C87" s="376" t="s">
        <v>1313</v>
      </c>
      <c r="D87" s="250" t="s">
        <v>1314</v>
      </c>
      <c r="E87" s="237" t="s">
        <v>1315</v>
      </c>
      <c r="F87" s="110" t="s">
        <v>1060</v>
      </c>
      <c r="G87" s="238">
        <v>2375100</v>
      </c>
      <c r="H87" s="238"/>
      <c r="I87" s="239"/>
      <c r="J87" s="238">
        <f>1662570+475020</f>
        <v>2137590</v>
      </c>
      <c r="K87" s="238">
        <v>2375100</v>
      </c>
      <c r="L87" s="238">
        <f t="shared" si="15"/>
        <v>237510</v>
      </c>
      <c r="M87" s="108">
        <f t="shared" ref="M87:M90" si="19">L87/G87</f>
        <v>0.1</v>
      </c>
      <c r="N87" s="240"/>
      <c r="O87" s="373">
        <v>-99572.65</v>
      </c>
      <c r="P87" s="238">
        <f>G87*0.1</f>
        <v>237510</v>
      </c>
      <c r="Q87" s="251">
        <v>0.1</v>
      </c>
      <c r="R87" s="238" t="s">
        <v>1274</v>
      </c>
      <c r="S87" s="241">
        <f t="shared" ref="S87" si="20">L87-P87</f>
        <v>0</v>
      </c>
      <c r="T87" s="242"/>
      <c r="U87" s="238"/>
      <c r="V87" s="252"/>
      <c r="W87" s="253"/>
      <c r="X87" s="254"/>
      <c r="Y87" s="245"/>
      <c r="Z87" s="255"/>
      <c r="AA87" s="246"/>
      <c r="AB87" s="247"/>
      <c r="AC87" s="107"/>
    </row>
    <row r="88" spans="1:29" ht="20.100000000000001" customHeight="1" x14ac:dyDescent="0.15">
      <c r="A88" s="85">
        <v>101</v>
      </c>
      <c r="B88" s="375"/>
      <c r="C88" s="377"/>
      <c r="D88" s="100" t="s">
        <v>1316</v>
      </c>
      <c r="E88" s="101" t="s">
        <v>1317</v>
      </c>
      <c r="F88" s="104" t="s">
        <v>1060</v>
      </c>
      <c r="G88" s="89">
        <v>50000</v>
      </c>
      <c r="H88" s="89">
        <v>50000</v>
      </c>
      <c r="I88" s="90">
        <v>1</v>
      </c>
      <c r="J88" s="89"/>
      <c r="K88" s="89"/>
      <c r="L88" s="89"/>
      <c r="M88" s="92">
        <f t="shared" si="19"/>
        <v>0</v>
      </c>
      <c r="N88" s="91">
        <f t="shared" si="14"/>
        <v>-50000</v>
      </c>
      <c r="O88" s="381"/>
      <c r="P88" s="89"/>
      <c r="Q88" s="113"/>
      <c r="R88" s="89"/>
      <c r="S88" s="93"/>
      <c r="T88" s="103"/>
      <c r="U88" s="89"/>
      <c r="V88" s="104"/>
      <c r="W88" s="95"/>
      <c r="X88" s="95"/>
      <c r="Y88" s="97"/>
      <c r="Z88" s="98"/>
      <c r="AA88" s="98"/>
      <c r="AB88" s="99"/>
      <c r="AC88" s="88"/>
    </row>
    <row r="89" spans="1:29" ht="20.100000000000001" customHeight="1" x14ac:dyDescent="0.15">
      <c r="A89" s="85">
        <v>102</v>
      </c>
      <c r="B89" s="368"/>
      <c r="C89" s="378"/>
      <c r="D89" s="100" t="s">
        <v>1318</v>
      </c>
      <c r="E89" s="101" t="s">
        <v>1319</v>
      </c>
      <c r="F89" s="104" t="s">
        <v>1060</v>
      </c>
      <c r="G89" s="89">
        <v>49572.65</v>
      </c>
      <c r="H89" s="89">
        <f>G89</f>
        <v>49572.65</v>
      </c>
      <c r="I89" s="90">
        <v>1</v>
      </c>
      <c r="J89" s="89"/>
      <c r="K89" s="89"/>
      <c r="L89" s="89"/>
      <c r="M89" s="92">
        <f t="shared" si="19"/>
        <v>0</v>
      </c>
      <c r="N89" s="91">
        <f t="shared" si="14"/>
        <v>-49572.65</v>
      </c>
      <c r="O89" s="374"/>
      <c r="P89" s="89"/>
      <c r="Q89" s="113"/>
      <c r="R89" s="89"/>
      <c r="S89" s="93"/>
      <c r="T89" s="103"/>
      <c r="U89" s="89"/>
      <c r="V89" s="104"/>
      <c r="W89" s="95"/>
      <c r="X89" s="95"/>
      <c r="Y89" s="97"/>
      <c r="Z89" s="98"/>
      <c r="AA89" s="98"/>
      <c r="AB89" s="99"/>
      <c r="AC89" s="88"/>
    </row>
    <row r="90" spans="1:29" s="248" customFormat="1" ht="20.100000000000001" customHeight="1" x14ac:dyDescent="0.15">
      <c r="A90" s="235">
        <v>103</v>
      </c>
      <c r="B90" s="256" t="s">
        <v>1320</v>
      </c>
      <c r="C90" s="257" t="s">
        <v>1321</v>
      </c>
      <c r="D90" s="258" t="s">
        <v>1322</v>
      </c>
      <c r="E90" s="259" t="s">
        <v>1323</v>
      </c>
      <c r="F90" s="260" t="s">
        <v>1137</v>
      </c>
      <c r="G90" s="261">
        <v>248000</v>
      </c>
      <c r="H90" s="261"/>
      <c r="I90" s="262"/>
      <c r="J90" s="261">
        <f>173600+62000</f>
        <v>235600</v>
      </c>
      <c r="K90" s="261">
        <v>248000</v>
      </c>
      <c r="L90" s="261">
        <f t="shared" si="15"/>
        <v>12400</v>
      </c>
      <c r="M90" s="108">
        <f t="shared" si="19"/>
        <v>0.05</v>
      </c>
      <c r="N90" s="263"/>
      <c r="O90" s="264"/>
      <c r="P90" s="261">
        <f>G90*0.05</f>
        <v>12400</v>
      </c>
      <c r="Q90" s="251">
        <v>0.05</v>
      </c>
      <c r="R90" s="238" t="s">
        <v>1176</v>
      </c>
      <c r="S90" s="241">
        <f t="shared" ref="S90" si="21">L90-P90</f>
        <v>0</v>
      </c>
      <c r="T90" s="265"/>
      <c r="U90" s="261"/>
      <c r="V90" s="252"/>
      <c r="W90" s="253"/>
      <c r="X90" s="254"/>
      <c r="Y90" s="266"/>
      <c r="Z90" s="255"/>
      <c r="AA90" s="267"/>
      <c r="AB90" s="268"/>
      <c r="AC90" s="107"/>
    </row>
    <row r="91" spans="1:29" ht="20.100000000000001" customHeight="1" x14ac:dyDescent="0.15">
      <c r="A91" s="85">
        <v>104</v>
      </c>
      <c r="B91" s="173" t="s">
        <v>1324</v>
      </c>
      <c r="C91" s="174" t="s">
        <v>675</v>
      </c>
      <c r="D91" s="100" t="s">
        <v>1325</v>
      </c>
      <c r="E91" s="101" t="s">
        <v>1326</v>
      </c>
      <c r="F91" s="104" t="s">
        <v>1046</v>
      </c>
      <c r="G91" s="89">
        <v>430000</v>
      </c>
      <c r="H91" s="89"/>
      <c r="I91" s="90"/>
      <c r="J91" s="89">
        <v>258000</v>
      </c>
      <c r="K91" s="89">
        <v>430000</v>
      </c>
      <c r="L91" s="89">
        <f t="shared" si="15"/>
        <v>172000</v>
      </c>
      <c r="M91" s="92">
        <v>0</v>
      </c>
      <c r="N91" s="91">
        <f t="shared" si="14"/>
        <v>172000</v>
      </c>
      <c r="O91" s="175">
        <v>172000</v>
      </c>
      <c r="P91" s="89">
        <f>G91*0.1</f>
        <v>43000</v>
      </c>
      <c r="Q91" s="113">
        <v>0.1</v>
      </c>
      <c r="R91" s="89" t="s">
        <v>1274</v>
      </c>
      <c r="S91" s="93"/>
      <c r="T91" s="103"/>
      <c r="U91" s="89"/>
      <c r="V91" s="104"/>
      <c r="W91" s="95"/>
      <c r="X91" s="95"/>
      <c r="Y91" s="97"/>
      <c r="Z91" s="98"/>
      <c r="AA91" s="98"/>
      <c r="AB91" s="99">
        <f t="shared" si="18"/>
        <v>0</v>
      </c>
      <c r="AC91" s="88"/>
    </row>
    <row r="92" spans="1:29" ht="20.100000000000001" customHeight="1" x14ac:dyDescent="0.15">
      <c r="A92" s="85">
        <v>105</v>
      </c>
      <c r="B92" s="173" t="s">
        <v>1327</v>
      </c>
      <c r="C92" s="174" t="s">
        <v>676</v>
      </c>
      <c r="D92" s="100" t="s">
        <v>1328</v>
      </c>
      <c r="E92" s="101" t="s">
        <v>1329</v>
      </c>
      <c r="F92" s="104" t="s">
        <v>1060</v>
      </c>
      <c r="G92" s="89">
        <v>215000</v>
      </c>
      <c r="H92" s="89">
        <f>G92*I92</f>
        <v>64500</v>
      </c>
      <c r="I92" s="90">
        <v>0.3</v>
      </c>
      <c r="J92" s="89"/>
      <c r="K92" s="89"/>
      <c r="L92" s="89">
        <f t="shared" si="15"/>
        <v>0</v>
      </c>
      <c r="M92" s="92">
        <v>0</v>
      </c>
      <c r="N92" s="91">
        <f t="shared" si="14"/>
        <v>-64500</v>
      </c>
      <c r="O92" s="175">
        <v>-64500</v>
      </c>
      <c r="P92" s="89"/>
      <c r="Q92" s="113"/>
      <c r="R92" s="89"/>
      <c r="S92" s="93"/>
      <c r="T92" s="103"/>
      <c r="U92" s="89"/>
      <c r="V92" s="104"/>
      <c r="W92" s="95"/>
      <c r="X92" s="95"/>
      <c r="Y92" s="97"/>
      <c r="Z92" s="98"/>
      <c r="AA92" s="98"/>
      <c r="AB92" s="99">
        <f t="shared" si="18"/>
        <v>0</v>
      </c>
      <c r="AC92" s="88"/>
    </row>
    <row r="93" spans="1:29" ht="20.100000000000001" customHeight="1" x14ac:dyDescent="0.15">
      <c r="A93" s="85">
        <v>106</v>
      </c>
      <c r="B93" s="173" t="s">
        <v>1330</v>
      </c>
      <c r="C93" s="174" t="s">
        <v>677</v>
      </c>
      <c r="D93" s="100" t="s">
        <v>1331</v>
      </c>
      <c r="E93" s="101" t="s">
        <v>1332</v>
      </c>
      <c r="F93" s="104" t="s">
        <v>1060</v>
      </c>
      <c r="G93" s="89">
        <v>1370000</v>
      </c>
      <c r="H93" s="89"/>
      <c r="I93" s="90"/>
      <c r="J93" s="89">
        <f>411000*3</f>
        <v>1233000</v>
      </c>
      <c r="K93" s="89">
        <v>1370000</v>
      </c>
      <c r="L93" s="89">
        <f t="shared" si="15"/>
        <v>137000</v>
      </c>
      <c r="M93" s="92">
        <v>0</v>
      </c>
      <c r="N93" s="91">
        <f t="shared" si="14"/>
        <v>137000</v>
      </c>
      <c r="O93" s="175">
        <f>N93</f>
        <v>137000</v>
      </c>
      <c r="P93" s="89">
        <f>G93*0.1</f>
        <v>137000</v>
      </c>
      <c r="Q93" s="113">
        <v>0.1</v>
      </c>
      <c r="R93" s="89" t="s">
        <v>1274</v>
      </c>
      <c r="S93" s="93">
        <f t="shared" ref="S93:S111" si="22">L93-P93</f>
        <v>0</v>
      </c>
      <c r="T93" s="103"/>
      <c r="U93" s="89"/>
      <c r="V93" s="94"/>
      <c r="W93" s="95"/>
      <c r="X93" s="106"/>
      <c r="Y93" s="97"/>
      <c r="Z93" s="98"/>
      <c r="AA93" s="98"/>
      <c r="AB93" s="99">
        <f t="shared" si="18"/>
        <v>0</v>
      </c>
      <c r="AC93" s="88"/>
    </row>
    <row r="94" spans="1:29" ht="20.100000000000001" customHeight="1" x14ac:dyDescent="0.15">
      <c r="A94" s="85">
        <v>107</v>
      </c>
      <c r="B94" s="367" t="s">
        <v>1333</v>
      </c>
      <c r="C94" s="369" t="s">
        <v>459</v>
      </c>
      <c r="D94" s="100" t="s">
        <v>1334</v>
      </c>
      <c r="E94" s="101" t="s">
        <v>1335</v>
      </c>
      <c r="F94" s="104" t="s">
        <v>1046</v>
      </c>
      <c r="G94" s="89">
        <v>140000</v>
      </c>
      <c r="H94" s="89"/>
      <c r="I94" s="90"/>
      <c r="J94" s="89">
        <f>K94*0.9</f>
        <v>126000</v>
      </c>
      <c r="K94" s="89">
        <v>140000</v>
      </c>
      <c r="L94" s="89">
        <f t="shared" si="15"/>
        <v>14000</v>
      </c>
      <c r="M94" s="92">
        <f t="shared" ref="M94:M99" si="23">L94/G94</f>
        <v>0.1</v>
      </c>
      <c r="N94" s="91">
        <f t="shared" si="14"/>
        <v>14000</v>
      </c>
      <c r="O94" s="373">
        <v>99000</v>
      </c>
      <c r="P94" s="89">
        <v>14000</v>
      </c>
      <c r="Q94" s="113">
        <v>0.1</v>
      </c>
      <c r="R94" s="89" t="s">
        <v>1274</v>
      </c>
      <c r="S94" s="93">
        <f t="shared" si="22"/>
        <v>0</v>
      </c>
      <c r="T94" s="103"/>
      <c r="U94" s="89"/>
      <c r="V94" s="94"/>
      <c r="W94" s="95"/>
      <c r="X94" s="106"/>
      <c r="Y94" s="97"/>
      <c r="Z94" s="97"/>
      <c r="AA94" s="98"/>
      <c r="AB94" s="99">
        <f t="shared" si="18"/>
        <v>0</v>
      </c>
      <c r="AC94" s="101"/>
    </row>
    <row r="95" spans="1:29" ht="20.100000000000001" customHeight="1" x14ac:dyDescent="0.15">
      <c r="A95" s="85">
        <v>108</v>
      </c>
      <c r="B95" s="375"/>
      <c r="C95" s="380"/>
      <c r="D95" s="100" t="s">
        <v>1336</v>
      </c>
      <c r="E95" s="101" t="s">
        <v>1337</v>
      </c>
      <c r="F95" s="104" t="s">
        <v>1060</v>
      </c>
      <c r="G95" s="89">
        <v>30000</v>
      </c>
      <c r="H95" s="89"/>
      <c r="I95" s="90"/>
      <c r="J95" s="89">
        <f>18000+8990</f>
        <v>26990</v>
      </c>
      <c r="K95" s="89">
        <v>29990</v>
      </c>
      <c r="L95" s="89">
        <f t="shared" si="15"/>
        <v>3000</v>
      </c>
      <c r="M95" s="92">
        <f t="shared" si="23"/>
        <v>0.1</v>
      </c>
      <c r="N95" s="91">
        <f t="shared" si="14"/>
        <v>3000</v>
      </c>
      <c r="O95" s="381"/>
      <c r="P95" s="89">
        <v>3000</v>
      </c>
      <c r="Q95" s="113">
        <v>0.1</v>
      </c>
      <c r="R95" s="89" t="s">
        <v>1274</v>
      </c>
      <c r="S95" s="93">
        <f t="shared" si="22"/>
        <v>0</v>
      </c>
      <c r="T95" s="103"/>
      <c r="U95" s="89"/>
      <c r="V95" s="94"/>
      <c r="W95" s="95"/>
      <c r="X95" s="106"/>
      <c r="Y95" s="97"/>
      <c r="Z95" s="97"/>
      <c r="AA95" s="98"/>
      <c r="AB95" s="99">
        <f t="shared" si="18"/>
        <v>0</v>
      </c>
      <c r="AC95" s="101"/>
    </row>
    <row r="96" spans="1:29" ht="20.100000000000001" customHeight="1" x14ac:dyDescent="0.15">
      <c r="A96" s="85">
        <v>109</v>
      </c>
      <c r="B96" s="375"/>
      <c r="C96" s="380"/>
      <c r="D96" s="100" t="s">
        <v>1338</v>
      </c>
      <c r="E96" s="101" t="s">
        <v>1339</v>
      </c>
      <c r="F96" s="104" t="s">
        <v>1060</v>
      </c>
      <c r="G96" s="89">
        <v>390000</v>
      </c>
      <c r="H96" s="89"/>
      <c r="I96" s="90"/>
      <c r="J96" s="89">
        <f>K96*0.9</f>
        <v>351000</v>
      </c>
      <c r="K96" s="89">
        <v>390000</v>
      </c>
      <c r="L96" s="89">
        <f t="shared" si="15"/>
        <v>39000</v>
      </c>
      <c r="M96" s="92">
        <f t="shared" si="23"/>
        <v>0.1</v>
      </c>
      <c r="N96" s="91">
        <f t="shared" si="14"/>
        <v>39000</v>
      </c>
      <c r="O96" s="381"/>
      <c r="P96" s="89">
        <v>39000</v>
      </c>
      <c r="Q96" s="113">
        <v>0.1</v>
      </c>
      <c r="R96" s="89" t="s">
        <v>1274</v>
      </c>
      <c r="S96" s="93">
        <f t="shared" si="22"/>
        <v>0</v>
      </c>
      <c r="T96" s="103"/>
      <c r="U96" s="89"/>
      <c r="V96" s="94"/>
      <c r="W96" s="95"/>
      <c r="X96" s="106"/>
      <c r="Y96" s="97"/>
      <c r="Z96" s="97"/>
      <c r="AA96" s="98"/>
      <c r="AB96" s="99">
        <f t="shared" si="18"/>
        <v>0</v>
      </c>
      <c r="AC96" s="101"/>
    </row>
    <row r="97" spans="1:29" ht="20.100000000000001" customHeight="1" x14ac:dyDescent="0.15">
      <c r="A97" s="85">
        <v>110</v>
      </c>
      <c r="B97" s="375"/>
      <c r="C97" s="380"/>
      <c r="D97" s="100" t="s">
        <v>1340</v>
      </c>
      <c r="E97" s="101" t="s">
        <v>1341</v>
      </c>
      <c r="F97" s="104" t="s">
        <v>1060</v>
      </c>
      <c r="G97" s="89">
        <v>190000</v>
      </c>
      <c r="H97" s="89"/>
      <c r="I97" s="90"/>
      <c r="J97" s="89">
        <f>K97*0.9</f>
        <v>171000</v>
      </c>
      <c r="K97" s="89">
        <v>190000</v>
      </c>
      <c r="L97" s="89">
        <f t="shared" si="15"/>
        <v>19000</v>
      </c>
      <c r="M97" s="92">
        <f t="shared" si="23"/>
        <v>0.1</v>
      </c>
      <c r="N97" s="91">
        <f t="shared" si="14"/>
        <v>19000</v>
      </c>
      <c r="O97" s="381"/>
      <c r="P97" s="89">
        <v>19000</v>
      </c>
      <c r="Q97" s="113">
        <v>0.1</v>
      </c>
      <c r="R97" s="89" t="s">
        <v>1274</v>
      </c>
      <c r="S97" s="93">
        <f t="shared" si="22"/>
        <v>0</v>
      </c>
      <c r="T97" s="103"/>
      <c r="U97" s="89"/>
      <c r="V97" s="94"/>
      <c r="W97" s="95"/>
      <c r="X97" s="106"/>
      <c r="Y97" s="97"/>
      <c r="Z97" s="97"/>
      <c r="AA97" s="98"/>
      <c r="AB97" s="99">
        <f t="shared" si="18"/>
        <v>0</v>
      </c>
      <c r="AC97" s="101"/>
    </row>
    <row r="98" spans="1:29" ht="20.100000000000001" customHeight="1" x14ac:dyDescent="0.15">
      <c r="A98" s="85">
        <v>111</v>
      </c>
      <c r="B98" s="375"/>
      <c r="C98" s="380"/>
      <c r="D98" s="100" t="s">
        <v>1342</v>
      </c>
      <c r="E98" s="101" t="s">
        <v>1341</v>
      </c>
      <c r="F98" s="104" t="s">
        <v>1060</v>
      </c>
      <c r="G98" s="89">
        <v>110000</v>
      </c>
      <c r="H98" s="89"/>
      <c r="I98" s="90"/>
      <c r="J98" s="89">
        <f>K98*0.9</f>
        <v>99000</v>
      </c>
      <c r="K98" s="89">
        <v>110000</v>
      </c>
      <c r="L98" s="89">
        <f t="shared" si="15"/>
        <v>11000</v>
      </c>
      <c r="M98" s="92">
        <f t="shared" si="23"/>
        <v>0.1</v>
      </c>
      <c r="N98" s="91">
        <f t="shared" si="14"/>
        <v>11000</v>
      </c>
      <c r="O98" s="381"/>
      <c r="P98" s="89">
        <v>11000</v>
      </c>
      <c r="Q98" s="113">
        <v>0.1</v>
      </c>
      <c r="R98" s="89" t="s">
        <v>1274</v>
      </c>
      <c r="S98" s="93">
        <f t="shared" si="22"/>
        <v>0</v>
      </c>
      <c r="T98" s="103"/>
      <c r="U98" s="89"/>
      <c r="V98" s="94"/>
      <c r="W98" s="95"/>
      <c r="X98" s="106"/>
      <c r="Y98" s="97"/>
      <c r="Z98" s="97"/>
      <c r="AA98" s="98"/>
      <c r="AB98" s="99">
        <f t="shared" si="18"/>
        <v>0</v>
      </c>
      <c r="AC98" s="101"/>
    </row>
    <row r="99" spans="1:29" ht="20.100000000000001" customHeight="1" x14ac:dyDescent="0.15">
      <c r="A99" s="85">
        <v>112</v>
      </c>
      <c r="B99" s="368"/>
      <c r="C99" s="370"/>
      <c r="D99" s="100" t="s">
        <v>1343</v>
      </c>
      <c r="E99" s="101" t="s">
        <v>1344</v>
      </c>
      <c r="F99" s="104" t="s">
        <v>1060</v>
      </c>
      <c r="G99" s="89">
        <v>130000</v>
      </c>
      <c r="H99" s="89"/>
      <c r="I99" s="90"/>
      <c r="J99" s="89">
        <f>K99*0.9</f>
        <v>117000</v>
      </c>
      <c r="K99" s="89">
        <f>G99</f>
        <v>130000</v>
      </c>
      <c r="L99" s="89">
        <f t="shared" si="15"/>
        <v>13000</v>
      </c>
      <c r="M99" s="92">
        <f t="shared" si="23"/>
        <v>0.1</v>
      </c>
      <c r="N99" s="91">
        <f t="shared" si="14"/>
        <v>13000</v>
      </c>
      <c r="O99" s="374"/>
      <c r="P99" s="89">
        <f>G99*0.1</f>
        <v>13000</v>
      </c>
      <c r="Q99" s="113">
        <v>0.1</v>
      </c>
      <c r="R99" s="89" t="s">
        <v>1274</v>
      </c>
      <c r="S99" s="93">
        <f t="shared" si="22"/>
        <v>0</v>
      </c>
      <c r="T99" s="103"/>
      <c r="U99" s="89"/>
      <c r="V99" s="94"/>
      <c r="W99" s="95"/>
      <c r="X99" s="106"/>
      <c r="Y99" s="97"/>
      <c r="Z99" s="97"/>
      <c r="AA99" s="98"/>
      <c r="AB99" s="99">
        <f t="shared" si="18"/>
        <v>0</v>
      </c>
      <c r="AC99" s="101"/>
    </row>
    <row r="100" spans="1:29" ht="20.100000000000001" customHeight="1" x14ac:dyDescent="0.15">
      <c r="A100" s="85">
        <v>113</v>
      </c>
      <c r="B100" s="367" t="s">
        <v>1345</v>
      </c>
      <c r="C100" s="376" t="s">
        <v>1346</v>
      </c>
      <c r="D100" s="100" t="s">
        <v>678</v>
      </c>
      <c r="E100" s="101" t="s">
        <v>1347</v>
      </c>
      <c r="F100" s="104" t="s">
        <v>1288</v>
      </c>
      <c r="G100" s="89">
        <v>2429000</v>
      </c>
      <c r="H100" s="89">
        <v>1457400</v>
      </c>
      <c r="I100" s="90">
        <v>0.6</v>
      </c>
      <c r="J100" s="89"/>
      <c r="K100" s="89"/>
      <c r="L100" s="89">
        <f t="shared" si="15"/>
        <v>0</v>
      </c>
      <c r="M100" s="92">
        <v>0</v>
      </c>
      <c r="N100" s="91">
        <f t="shared" si="14"/>
        <v>-1457400</v>
      </c>
      <c r="O100" s="373">
        <v>-9439811.5399999991</v>
      </c>
      <c r="P100" s="89"/>
      <c r="Q100" s="113"/>
      <c r="R100" s="89"/>
      <c r="S100" s="93">
        <f t="shared" si="22"/>
        <v>0</v>
      </c>
      <c r="T100" s="103"/>
      <c r="U100" s="89"/>
      <c r="V100" s="105"/>
      <c r="W100" s="95"/>
      <c r="X100" s="95"/>
      <c r="Y100" s="97"/>
      <c r="Z100" s="98"/>
      <c r="AA100" s="98"/>
      <c r="AB100" s="99">
        <f t="shared" si="18"/>
        <v>0</v>
      </c>
      <c r="AC100" s="88"/>
    </row>
    <row r="101" spans="1:29" ht="20.100000000000001" customHeight="1" x14ac:dyDescent="0.15">
      <c r="A101" s="85">
        <v>114</v>
      </c>
      <c r="B101" s="375"/>
      <c r="C101" s="377"/>
      <c r="D101" s="100" t="s">
        <v>679</v>
      </c>
      <c r="E101" s="101" t="s">
        <v>1348</v>
      </c>
      <c r="F101" s="104" t="s">
        <v>1288</v>
      </c>
      <c r="G101" s="89">
        <v>916102.56</v>
      </c>
      <c r="H101" s="89">
        <f>277200+272461.54</f>
        <v>549661.54</v>
      </c>
      <c r="I101" s="90">
        <v>0.6</v>
      </c>
      <c r="J101" s="89"/>
      <c r="K101" s="89"/>
      <c r="L101" s="89">
        <f t="shared" si="15"/>
        <v>0</v>
      </c>
      <c r="M101" s="92">
        <v>0</v>
      </c>
      <c r="N101" s="91">
        <f t="shared" si="14"/>
        <v>-549661.54</v>
      </c>
      <c r="O101" s="381"/>
      <c r="P101" s="89"/>
      <c r="Q101" s="113"/>
      <c r="R101" s="89"/>
      <c r="S101" s="93">
        <f t="shared" si="22"/>
        <v>0</v>
      </c>
      <c r="T101" s="103"/>
      <c r="U101" s="89"/>
      <c r="V101" s="105"/>
      <c r="W101" s="95"/>
      <c r="X101" s="95"/>
      <c r="Y101" s="97"/>
      <c r="Z101" s="98"/>
      <c r="AA101" s="98"/>
      <c r="AB101" s="99">
        <f t="shared" si="18"/>
        <v>0</v>
      </c>
      <c r="AC101" s="88"/>
    </row>
    <row r="102" spans="1:29" ht="20.100000000000001" customHeight="1" x14ac:dyDescent="0.15">
      <c r="A102" s="85">
        <v>115</v>
      </c>
      <c r="B102" s="375"/>
      <c r="C102" s="377"/>
      <c r="D102" s="100" t="s">
        <v>680</v>
      </c>
      <c r="E102" s="101" t="s">
        <v>1349</v>
      </c>
      <c r="F102" s="104" t="s">
        <v>1060</v>
      </c>
      <c r="G102" s="89">
        <v>1589000</v>
      </c>
      <c r="H102" s="89">
        <v>953400</v>
      </c>
      <c r="I102" s="90">
        <v>0.6</v>
      </c>
      <c r="J102" s="89"/>
      <c r="K102" s="89"/>
      <c r="L102" s="89">
        <f t="shared" si="15"/>
        <v>0</v>
      </c>
      <c r="M102" s="92">
        <v>0</v>
      </c>
      <c r="N102" s="91">
        <f t="shared" si="14"/>
        <v>-953400</v>
      </c>
      <c r="O102" s="381"/>
      <c r="P102" s="89"/>
      <c r="Q102" s="113"/>
      <c r="R102" s="89"/>
      <c r="S102" s="93">
        <f t="shared" si="22"/>
        <v>0</v>
      </c>
      <c r="T102" s="103"/>
      <c r="U102" s="89"/>
      <c r="V102" s="105"/>
      <c r="W102" s="95"/>
      <c r="X102" s="95"/>
      <c r="Y102" s="97"/>
      <c r="Z102" s="98"/>
      <c r="AA102" s="98"/>
      <c r="AB102" s="99">
        <f t="shared" si="18"/>
        <v>0</v>
      </c>
      <c r="AC102" s="88"/>
    </row>
    <row r="103" spans="1:29" ht="20.100000000000001" customHeight="1" x14ac:dyDescent="0.15">
      <c r="A103" s="85">
        <v>116</v>
      </c>
      <c r="B103" s="375"/>
      <c r="C103" s="377"/>
      <c r="D103" s="100" t="s">
        <v>681</v>
      </c>
      <c r="E103" s="101" t="s">
        <v>1350</v>
      </c>
      <c r="F103" s="110" t="s">
        <v>1060</v>
      </c>
      <c r="G103" s="89">
        <v>548500</v>
      </c>
      <c r="H103" s="89"/>
      <c r="I103" s="90"/>
      <c r="J103" s="89">
        <v>329100</v>
      </c>
      <c r="K103" s="89">
        <v>548500</v>
      </c>
      <c r="L103" s="89">
        <f t="shared" si="15"/>
        <v>219400</v>
      </c>
      <c r="M103" s="108">
        <v>0</v>
      </c>
      <c r="N103" s="91">
        <f t="shared" si="14"/>
        <v>219400</v>
      </c>
      <c r="O103" s="381"/>
      <c r="P103" s="89">
        <f>G103*0.1</f>
        <v>54850</v>
      </c>
      <c r="Q103" s="113">
        <v>0.1</v>
      </c>
      <c r="R103" s="89" t="s">
        <v>1274</v>
      </c>
      <c r="S103" s="93">
        <f t="shared" si="22"/>
        <v>164550</v>
      </c>
      <c r="T103" s="103">
        <v>2018060002</v>
      </c>
      <c r="U103" s="89">
        <v>164550</v>
      </c>
      <c r="V103" s="105">
        <v>0.3</v>
      </c>
      <c r="W103" s="95" t="s">
        <v>1351</v>
      </c>
      <c r="X103" s="106">
        <v>43374</v>
      </c>
      <c r="Y103" s="97"/>
      <c r="Z103" s="98"/>
      <c r="AA103" s="98"/>
      <c r="AB103" s="99">
        <f t="shared" si="18"/>
        <v>164550</v>
      </c>
      <c r="AC103" s="88"/>
    </row>
    <row r="104" spans="1:29" ht="20.100000000000001" customHeight="1" x14ac:dyDescent="0.15">
      <c r="A104" s="85">
        <v>117</v>
      </c>
      <c r="B104" s="375"/>
      <c r="C104" s="377"/>
      <c r="D104" s="100" t="s">
        <v>682</v>
      </c>
      <c r="E104" s="101" t="s">
        <v>1349</v>
      </c>
      <c r="F104" s="104" t="s">
        <v>1060</v>
      </c>
      <c r="G104" s="89">
        <v>1417000</v>
      </c>
      <c r="H104" s="89">
        <f>G104*I104</f>
        <v>850200</v>
      </c>
      <c r="I104" s="90">
        <v>0.6</v>
      </c>
      <c r="J104" s="89"/>
      <c r="K104" s="89"/>
      <c r="L104" s="89">
        <f t="shared" si="15"/>
        <v>0</v>
      </c>
      <c r="M104" s="92">
        <v>0</v>
      </c>
      <c r="N104" s="91">
        <f t="shared" si="14"/>
        <v>-850200</v>
      </c>
      <c r="O104" s="381"/>
      <c r="P104" s="89"/>
      <c r="Q104" s="113"/>
      <c r="R104" s="89"/>
      <c r="S104" s="93">
        <f t="shared" si="22"/>
        <v>0</v>
      </c>
      <c r="T104" s="103"/>
      <c r="U104" s="89"/>
      <c r="V104" s="105"/>
      <c r="W104" s="95"/>
      <c r="X104" s="95"/>
      <c r="Y104" s="97"/>
      <c r="Z104" s="98"/>
      <c r="AA104" s="98"/>
      <c r="AB104" s="99">
        <f t="shared" si="18"/>
        <v>0</v>
      </c>
      <c r="AC104" s="88"/>
    </row>
    <row r="105" spans="1:29" ht="20.100000000000001" customHeight="1" x14ac:dyDescent="0.15">
      <c r="A105" s="85">
        <v>118</v>
      </c>
      <c r="B105" s="375"/>
      <c r="C105" s="377"/>
      <c r="D105" s="100" t="s">
        <v>1352</v>
      </c>
      <c r="E105" s="101" t="s">
        <v>1353</v>
      </c>
      <c r="F105" s="104" t="s">
        <v>1060</v>
      </c>
      <c r="G105" s="89">
        <v>900000</v>
      </c>
      <c r="H105" s="89"/>
      <c r="I105" s="90"/>
      <c r="J105" s="89">
        <f>630000+180000</f>
        <v>810000</v>
      </c>
      <c r="K105" s="89">
        <v>900000</v>
      </c>
      <c r="L105" s="89">
        <f t="shared" si="15"/>
        <v>90000</v>
      </c>
      <c r="M105" s="92">
        <f>L105/G105</f>
        <v>0.1</v>
      </c>
      <c r="N105" s="91">
        <f t="shared" si="14"/>
        <v>90000</v>
      </c>
      <c r="O105" s="381"/>
      <c r="P105" s="89">
        <v>90000</v>
      </c>
      <c r="Q105" s="113">
        <v>0.1</v>
      </c>
      <c r="R105" s="89" t="s">
        <v>1162</v>
      </c>
      <c r="S105" s="93">
        <f t="shared" si="22"/>
        <v>0</v>
      </c>
      <c r="T105" s="103"/>
      <c r="U105" s="89"/>
      <c r="V105" s="105"/>
      <c r="W105" s="95"/>
      <c r="X105" s="106"/>
      <c r="Y105" s="97"/>
      <c r="Z105" s="98"/>
      <c r="AA105" s="98"/>
      <c r="AB105" s="99">
        <f t="shared" si="18"/>
        <v>0</v>
      </c>
      <c r="AC105" s="88"/>
    </row>
    <row r="106" spans="1:29" ht="20.100000000000001" customHeight="1" x14ac:dyDescent="0.15">
      <c r="A106" s="85">
        <v>119</v>
      </c>
      <c r="B106" s="375"/>
      <c r="C106" s="377"/>
      <c r="D106" s="100" t="s">
        <v>1354</v>
      </c>
      <c r="E106" s="101" t="s">
        <v>1355</v>
      </c>
      <c r="F106" s="104" t="s">
        <v>658</v>
      </c>
      <c r="G106" s="89">
        <v>6692000</v>
      </c>
      <c r="H106" s="89">
        <f>G106*I106</f>
        <v>4684400</v>
      </c>
      <c r="I106" s="90">
        <v>0.7</v>
      </c>
      <c r="J106" s="89"/>
      <c r="K106" s="89"/>
      <c r="L106" s="89">
        <f t="shared" si="15"/>
        <v>0</v>
      </c>
      <c r="M106" s="92">
        <f t="shared" ref="M106:M109" si="24">L106/G106</f>
        <v>0</v>
      </c>
      <c r="N106" s="91">
        <f t="shared" si="14"/>
        <v>-4684400</v>
      </c>
      <c r="O106" s="381"/>
      <c r="P106" s="89"/>
      <c r="Q106" s="113"/>
      <c r="R106" s="89"/>
      <c r="S106" s="93">
        <f t="shared" si="22"/>
        <v>0</v>
      </c>
      <c r="T106" s="103"/>
      <c r="U106" s="89"/>
      <c r="V106" s="105"/>
      <c r="W106" s="95"/>
      <c r="X106" s="95"/>
      <c r="Y106" s="97"/>
      <c r="Z106" s="98"/>
      <c r="AA106" s="98"/>
      <c r="AB106" s="99">
        <f t="shared" si="18"/>
        <v>0</v>
      </c>
      <c r="AC106" s="88"/>
    </row>
    <row r="107" spans="1:29" ht="20.100000000000001" customHeight="1" x14ac:dyDescent="0.15">
      <c r="A107" s="85">
        <v>120</v>
      </c>
      <c r="B107" s="375"/>
      <c r="C107" s="377"/>
      <c r="D107" s="100" t="s">
        <v>1356</v>
      </c>
      <c r="E107" s="101" t="s">
        <v>1355</v>
      </c>
      <c r="F107" s="104" t="s">
        <v>658</v>
      </c>
      <c r="G107" s="89">
        <v>3824000</v>
      </c>
      <c r="H107" s="89">
        <v>764800</v>
      </c>
      <c r="I107" s="90">
        <v>0.7</v>
      </c>
      <c r="J107" s="89">
        <v>1912000</v>
      </c>
      <c r="K107" s="89">
        <v>1912000</v>
      </c>
      <c r="L107" s="89">
        <f t="shared" si="15"/>
        <v>0</v>
      </c>
      <c r="M107" s="92">
        <f t="shared" si="24"/>
        <v>0</v>
      </c>
      <c r="N107" s="91">
        <f t="shared" si="14"/>
        <v>-764800</v>
      </c>
      <c r="O107" s="381"/>
      <c r="P107" s="89"/>
      <c r="Q107" s="113"/>
      <c r="R107" s="89"/>
      <c r="S107" s="93">
        <f t="shared" si="22"/>
        <v>0</v>
      </c>
      <c r="T107" s="103"/>
      <c r="U107" s="89"/>
      <c r="V107" s="105"/>
      <c r="W107" s="95"/>
      <c r="X107" s="95"/>
      <c r="Y107" s="97"/>
      <c r="Z107" s="98"/>
      <c r="AA107" s="98"/>
      <c r="AB107" s="99">
        <f t="shared" si="18"/>
        <v>0</v>
      </c>
      <c r="AC107" s="88"/>
    </row>
    <row r="108" spans="1:29" ht="20.100000000000001" customHeight="1" x14ac:dyDescent="0.15">
      <c r="A108" s="85">
        <v>121</v>
      </c>
      <c r="B108" s="375"/>
      <c r="C108" s="377"/>
      <c r="D108" s="100" t="s">
        <v>1357</v>
      </c>
      <c r="E108" s="101" t="s">
        <v>683</v>
      </c>
      <c r="F108" s="104" t="s">
        <v>658</v>
      </c>
      <c r="G108" s="89">
        <v>1912000</v>
      </c>
      <c r="H108" s="89">
        <f>G108*I108</f>
        <v>573600</v>
      </c>
      <c r="I108" s="90">
        <v>0.3</v>
      </c>
      <c r="J108" s="89"/>
      <c r="K108" s="89"/>
      <c r="L108" s="89">
        <f t="shared" si="15"/>
        <v>0</v>
      </c>
      <c r="M108" s="92">
        <f t="shared" si="24"/>
        <v>0</v>
      </c>
      <c r="N108" s="91">
        <f t="shared" si="14"/>
        <v>-573600</v>
      </c>
      <c r="O108" s="381"/>
      <c r="P108" s="89"/>
      <c r="Q108" s="113"/>
      <c r="R108" s="89"/>
      <c r="S108" s="93">
        <f t="shared" si="22"/>
        <v>0</v>
      </c>
      <c r="T108" s="103"/>
      <c r="U108" s="89"/>
      <c r="V108" s="105"/>
      <c r="W108" s="95"/>
      <c r="X108" s="95"/>
      <c r="Y108" s="97"/>
      <c r="Z108" s="98"/>
      <c r="AA108" s="98"/>
      <c r="AB108" s="99">
        <f t="shared" si="18"/>
        <v>0</v>
      </c>
      <c r="AC108" s="88"/>
    </row>
    <row r="109" spans="1:29" ht="20.100000000000001" customHeight="1" x14ac:dyDescent="0.15">
      <c r="A109" s="85">
        <v>122</v>
      </c>
      <c r="B109" s="368"/>
      <c r="C109" s="378"/>
      <c r="D109" s="100" t="s">
        <v>1358</v>
      </c>
      <c r="E109" s="101" t="s">
        <v>1359</v>
      </c>
      <c r="F109" s="104" t="s">
        <v>658</v>
      </c>
      <c r="G109" s="89">
        <v>842500</v>
      </c>
      <c r="H109" s="89"/>
      <c r="I109" s="90"/>
      <c r="J109" s="89">
        <f>K109*0.9</f>
        <v>758250</v>
      </c>
      <c r="K109" s="89">
        <f>G109</f>
        <v>842500</v>
      </c>
      <c r="L109" s="89">
        <f t="shared" si="15"/>
        <v>84250</v>
      </c>
      <c r="M109" s="92">
        <f t="shared" si="24"/>
        <v>0.1</v>
      </c>
      <c r="N109" s="91">
        <f t="shared" si="14"/>
        <v>84250</v>
      </c>
      <c r="O109" s="374"/>
      <c r="P109" s="89">
        <v>84250</v>
      </c>
      <c r="Q109" s="113">
        <v>0.1</v>
      </c>
      <c r="R109" s="89" t="s">
        <v>1162</v>
      </c>
      <c r="S109" s="93">
        <f t="shared" si="22"/>
        <v>0</v>
      </c>
      <c r="T109" s="103"/>
      <c r="U109" s="89"/>
      <c r="V109" s="105"/>
      <c r="W109" s="95"/>
      <c r="X109" s="106"/>
      <c r="Y109" s="97"/>
      <c r="Z109" s="98"/>
      <c r="AA109" s="98"/>
      <c r="AB109" s="99">
        <f t="shared" si="18"/>
        <v>0</v>
      </c>
      <c r="AC109" s="88"/>
    </row>
    <row r="110" spans="1:29" ht="20.100000000000001" customHeight="1" x14ac:dyDescent="0.15">
      <c r="A110" s="85">
        <v>123</v>
      </c>
      <c r="B110" s="367" t="s">
        <v>1360</v>
      </c>
      <c r="C110" s="369" t="s">
        <v>1361</v>
      </c>
      <c r="D110" s="100" t="s">
        <v>1362</v>
      </c>
      <c r="E110" s="101" t="s">
        <v>1363</v>
      </c>
      <c r="F110" s="104" t="s">
        <v>1060</v>
      </c>
      <c r="G110" s="89">
        <v>1340000</v>
      </c>
      <c r="H110" s="89"/>
      <c r="I110" s="90"/>
      <c r="J110" s="89">
        <f>402000*3</f>
        <v>1206000</v>
      </c>
      <c r="K110" s="89">
        <v>1340000</v>
      </c>
      <c r="L110" s="89">
        <f t="shared" si="15"/>
        <v>134000</v>
      </c>
      <c r="M110" s="92">
        <f>L110/G110</f>
        <v>0.1</v>
      </c>
      <c r="N110" s="91">
        <f t="shared" si="14"/>
        <v>134000</v>
      </c>
      <c r="O110" s="373">
        <v>-268000</v>
      </c>
      <c r="P110" s="89">
        <v>134000</v>
      </c>
      <c r="Q110" s="92">
        <f>P110/G110</f>
        <v>0.1</v>
      </c>
      <c r="R110" s="89" t="s">
        <v>1162</v>
      </c>
      <c r="S110" s="93">
        <f t="shared" si="22"/>
        <v>0</v>
      </c>
      <c r="T110" s="103"/>
      <c r="U110" s="89"/>
      <c r="V110" s="105"/>
      <c r="W110" s="95"/>
      <c r="X110" s="106"/>
      <c r="Y110" s="97"/>
      <c r="Z110" s="98"/>
      <c r="AA110" s="98"/>
      <c r="AB110" s="99">
        <f t="shared" si="18"/>
        <v>0</v>
      </c>
      <c r="AC110" s="88"/>
    </row>
    <row r="111" spans="1:29" ht="20.100000000000001" customHeight="1" x14ac:dyDescent="0.15">
      <c r="A111" s="85">
        <v>124</v>
      </c>
      <c r="B111" s="368"/>
      <c r="C111" s="370"/>
      <c r="D111" s="100" t="s">
        <v>1364</v>
      </c>
      <c r="E111" s="101" t="s">
        <v>1365</v>
      </c>
      <c r="F111" s="104" t="s">
        <v>658</v>
      </c>
      <c r="G111" s="89">
        <v>1340000</v>
      </c>
      <c r="H111" s="89">
        <f>G111*I111</f>
        <v>402000</v>
      </c>
      <c r="I111" s="90">
        <v>0.3</v>
      </c>
      <c r="J111" s="89"/>
      <c r="K111" s="89"/>
      <c r="L111" s="89">
        <f t="shared" si="15"/>
        <v>0</v>
      </c>
      <c r="M111" s="92">
        <v>0</v>
      </c>
      <c r="N111" s="91">
        <f t="shared" si="14"/>
        <v>-402000</v>
      </c>
      <c r="O111" s="374"/>
      <c r="P111" s="89"/>
      <c r="Q111" s="113"/>
      <c r="R111" s="89"/>
      <c r="S111" s="93">
        <f t="shared" si="22"/>
        <v>0</v>
      </c>
      <c r="T111" s="103"/>
      <c r="U111" s="89"/>
      <c r="V111" s="105"/>
      <c r="W111" s="95"/>
      <c r="X111" s="95"/>
      <c r="Y111" s="97"/>
      <c r="Z111" s="98"/>
      <c r="AA111" s="98"/>
      <c r="AB111" s="99">
        <f t="shared" si="18"/>
        <v>0</v>
      </c>
      <c r="AC111" s="88"/>
    </row>
    <row r="112" spans="1:29" ht="20.100000000000001" customHeight="1" x14ac:dyDescent="0.15">
      <c r="A112" s="85">
        <v>125</v>
      </c>
      <c r="B112" s="165" t="s">
        <v>1366</v>
      </c>
      <c r="C112" s="167" t="s">
        <v>1367</v>
      </c>
      <c r="D112" s="100" t="s">
        <v>1368</v>
      </c>
      <c r="E112" s="101" t="s">
        <v>1369</v>
      </c>
      <c r="F112" s="104" t="s">
        <v>658</v>
      </c>
      <c r="G112" s="89">
        <v>1080000</v>
      </c>
      <c r="H112" s="89"/>
      <c r="I112" s="90"/>
      <c r="J112" s="89">
        <f>G112*0.95</f>
        <v>1026000</v>
      </c>
      <c r="K112" s="89">
        <f>G112</f>
        <v>1080000</v>
      </c>
      <c r="L112" s="89">
        <f t="shared" si="15"/>
        <v>54000</v>
      </c>
      <c r="M112" s="92">
        <v>0</v>
      </c>
      <c r="N112" s="91">
        <f t="shared" si="14"/>
        <v>54000</v>
      </c>
      <c r="O112" s="168">
        <f>N112</f>
        <v>54000</v>
      </c>
      <c r="P112" s="89">
        <f>K112*0.05</f>
        <v>54000</v>
      </c>
      <c r="Q112" s="92">
        <f>P112/G112</f>
        <v>0.05</v>
      </c>
      <c r="R112" s="89" t="s">
        <v>1159</v>
      </c>
      <c r="S112" s="93"/>
      <c r="T112" s="103"/>
      <c r="U112" s="89"/>
      <c r="V112" s="105"/>
      <c r="W112" s="95"/>
      <c r="X112" s="95"/>
      <c r="Y112" s="97"/>
      <c r="Z112" s="98"/>
      <c r="AA112" s="98"/>
      <c r="AB112" s="99">
        <f t="shared" si="18"/>
        <v>0</v>
      </c>
      <c r="AC112" s="88"/>
    </row>
    <row r="113" spans="1:29" ht="20.100000000000001" customHeight="1" x14ac:dyDescent="0.15">
      <c r="A113" s="85">
        <v>126</v>
      </c>
      <c r="B113" s="367" t="s">
        <v>1370</v>
      </c>
      <c r="C113" s="376" t="s">
        <v>1371</v>
      </c>
      <c r="D113" s="100" t="s">
        <v>1372</v>
      </c>
      <c r="E113" s="114" t="s">
        <v>1373</v>
      </c>
      <c r="F113" s="104" t="s">
        <v>1374</v>
      </c>
      <c r="G113" s="89">
        <v>223210</v>
      </c>
      <c r="H113" s="89"/>
      <c r="I113" s="90"/>
      <c r="J113" s="89">
        <f>G113*0.95</f>
        <v>212049.5</v>
      </c>
      <c r="K113" s="89">
        <v>223210</v>
      </c>
      <c r="L113" s="89">
        <f t="shared" si="15"/>
        <v>11160.5</v>
      </c>
      <c r="M113" s="92">
        <f t="shared" ref="M113:M126" si="25">L113/G113</f>
        <v>0.05</v>
      </c>
      <c r="N113" s="91">
        <f t="shared" si="14"/>
        <v>11160.5</v>
      </c>
      <c r="O113" s="373">
        <v>415964.6</v>
      </c>
      <c r="P113" s="89">
        <v>11160.5</v>
      </c>
      <c r="Q113" s="92">
        <f>P113/G113</f>
        <v>0.05</v>
      </c>
      <c r="R113" s="89" t="s">
        <v>1375</v>
      </c>
      <c r="S113" s="93">
        <f>L113-P113</f>
        <v>0</v>
      </c>
      <c r="T113" s="103"/>
      <c r="U113" s="89"/>
      <c r="V113" s="105"/>
      <c r="W113" s="95"/>
      <c r="X113" s="106"/>
      <c r="Y113" s="97"/>
      <c r="Z113" s="98"/>
      <c r="AA113" s="98"/>
      <c r="AB113" s="99">
        <f t="shared" si="18"/>
        <v>0</v>
      </c>
      <c r="AC113" s="88"/>
    </row>
    <row r="114" spans="1:29" ht="20.100000000000001" customHeight="1" x14ac:dyDescent="0.15">
      <c r="A114" s="85">
        <v>127</v>
      </c>
      <c r="B114" s="375"/>
      <c r="C114" s="377"/>
      <c r="D114" s="100" t="s">
        <v>1376</v>
      </c>
      <c r="E114" s="114" t="s">
        <v>1377</v>
      </c>
      <c r="F114" s="110" t="s">
        <v>1378</v>
      </c>
      <c r="G114" s="89">
        <v>257693</v>
      </c>
      <c r="H114" s="89"/>
      <c r="I114" s="90"/>
      <c r="J114" s="89">
        <v>77307.899999999994</v>
      </c>
      <c r="K114" s="89">
        <v>255371</v>
      </c>
      <c r="L114" s="89">
        <f t="shared" si="15"/>
        <v>178063.1</v>
      </c>
      <c r="M114" s="108">
        <v>0.7</v>
      </c>
      <c r="N114" s="91">
        <f t="shared" si="14"/>
        <v>178063.1</v>
      </c>
      <c r="O114" s="381"/>
      <c r="P114" s="89">
        <f>K114*0.05</f>
        <v>12768.550000000001</v>
      </c>
      <c r="Q114" s="92">
        <v>0.05</v>
      </c>
      <c r="R114" s="89" t="s">
        <v>1186</v>
      </c>
      <c r="S114" s="93">
        <f>L114-P114</f>
        <v>165294.55000000002</v>
      </c>
      <c r="T114" s="103">
        <v>2018070016</v>
      </c>
      <c r="U114" s="89">
        <v>165294.54999999999</v>
      </c>
      <c r="V114" s="105">
        <v>0.64729999999999999</v>
      </c>
      <c r="W114" s="95" t="s">
        <v>1379</v>
      </c>
      <c r="X114" s="106">
        <v>43405</v>
      </c>
      <c r="Y114" s="97"/>
      <c r="Z114" s="98"/>
      <c r="AA114" s="98"/>
      <c r="AB114" s="99">
        <f t="shared" si="18"/>
        <v>165294.54999999999</v>
      </c>
      <c r="AC114" s="88"/>
    </row>
    <row r="115" spans="1:29" ht="20.100000000000001" customHeight="1" x14ac:dyDescent="0.15">
      <c r="A115" s="85">
        <v>128</v>
      </c>
      <c r="B115" s="375"/>
      <c r="C115" s="377"/>
      <c r="D115" s="100" t="s">
        <v>1380</v>
      </c>
      <c r="E115" s="114" t="s">
        <v>1381</v>
      </c>
      <c r="F115" s="110" t="s">
        <v>1378</v>
      </c>
      <c r="G115" s="89">
        <v>45000</v>
      </c>
      <c r="H115" s="89"/>
      <c r="I115" s="90"/>
      <c r="J115" s="89"/>
      <c r="K115" s="89">
        <v>45000</v>
      </c>
      <c r="L115" s="89">
        <f t="shared" si="15"/>
        <v>45000</v>
      </c>
      <c r="M115" s="108">
        <v>1</v>
      </c>
      <c r="N115" s="91">
        <f t="shared" si="14"/>
        <v>45000</v>
      </c>
      <c r="O115" s="381"/>
      <c r="P115" s="89"/>
      <c r="Q115" s="92"/>
      <c r="R115" s="89"/>
      <c r="S115" s="93">
        <f>L115-P115</f>
        <v>45000</v>
      </c>
      <c r="T115" s="103">
        <v>2018070007</v>
      </c>
      <c r="U115" s="89">
        <v>45000</v>
      </c>
      <c r="V115" s="105">
        <v>1</v>
      </c>
      <c r="W115" s="95" t="s">
        <v>1379</v>
      </c>
      <c r="X115" s="106">
        <v>43405</v>
      </c>
      <c r="Y115" s="97"/>
      <c r="Z115" s="98"/>
      <c r="AA115" s="98"/>
      <c r="AB115" s="99">
        <f t="shared" si="18"/>
        <v>45000</v>
      </c>
      <c r="AC115" s="88"/>
    </row>
    <row r="116" spans="1:29" ht="20.100000000000001" customHeight="1" x14ac:dyDescent="0.15">
      <c r="A116" s="85">
        <v>129</v>
      </c>
      <c r="B116" s="368"/>
      <c r="C116" s="378"/>
      <c r="D116" s="100" t="s">
        <v>1382</v>
      </c>
      <c r="E116" s="114" t="s">
        <v>1383</v>
      </c>
      <c r="F116" s="110" t="s">
        <v>1378</v>
      </c>
      <c r="G116" s="89">
        <v>259630</v>
      </c>
      <c r="H116" s="89"/>
      <c r="I116" s="90"/>
      <c r="J116" s="89">
        <v>77889</v>
      </c>
      <c r="K116" s="89">
        <v>259630</v>
      </c>
      <c r="L116" s="89">
        <f t="shared" si="15"/>
        <v>181741</v>
      </c>
      <c r="M116" s="108">
        <v>1</v>
      </c>
      <c r="N116" s="91">
        <f t="shared" si="14"/>
        <v>181741</v>
      </c>
      <c r="O116" s="374"/>
      <c r="P116" s="89">
        <f>K116*0.05</f>
        <v>12981.5</v>
      </c>
      <c r="Q116" s="92">
        <v>0.05</v>
      </c>
      <c r="R116" s="89" t="s">
        <v>1159</v>
      </c>
      <c r="S116" s="93">
        <f>L116-P116</f>
        <v>168759.5</v>
      </c>
      <c r="T116" s="103">
        <v>2018080028</v>
      </c>
      <c r="U116" s="89">
        <v>168759.5</v>
      </c>
      <c r="V116" s="105">
        <v>0.64729999999999999</v>
      </c>
      <c r="W116" s="95" t="s">
        <v>1379</v>
      </c>
      <c r="X116" s="106">
        <v>43435</v>
      </c>
      <c r="Y116" s="97"/>
      <c r="Z116" s="98"/>
      <c r="AA116" s="98"/>
      <c r="AB116" s="99">
        <f t="shared" si="18"/>
        <v>168759.5</v>
      </c>
      <c r="AC116" s="88"/>
    </row>
    <row r="117" spans="1:29" ht="20.100000000000001" customHeight="1" x14ac:dyDescent="0.15">
      <c r="A117" s="85">
        <v>130</v>
      </c>
      <c r="B117" s="367" t="s">
        <v>1384</v>
      </c>
      <c r="C117" s="369" t="s">
        <v>1385</v>
      </c>
      <c r="D117" s="100" t="s">
        <v>1386</v>
      </c>
      <c r="E117" s="101" t="s">
        <v>1387</v>
      </c>
      <c r="F117" s="104" t="s">
        <v>1388</v>
      </c>
      <c r="G117" s="89">
        <v>1500000</v>
      </c>
      <c r="H117" s="89">
        <v>900000</v>
      </c>
      <c r="I117" s="90">
        <v>0.6</v>
      </c>
      <c r="J117" s="89"/>
      <c r="K117" s="89"/>
      <c r="L117" s="89">
        <f t="shared" si="15"/>
        <v>0</v>
      </c>
      <c r="M117" s="92">
        <f t="shared" si="25"/>
        <v>0</v>
      </c>
      <c r="N117" s="91">
        <f t="shared" si="14"/>
        <v>-900000</v>
      </c>
      <c r="O117" s="373">
        <v>-708800</v>
      </c>
      <c r="P117" s="89"/>
      <c r="Q117" s="113"/>
      <c r="R117" s="89"/>
      <c r="S117" s="93"/>
      <c r="T117" s="103"/>
      <c r="U117" s="89"/>
      <c r="V117" s="105"/>
      <c r="W117" s="95"/>
      <c r="X117" s="95"/>
      <c r="Y117" s="97"/>
      <c r="Z117" s="98"/>
      <c r="AA117" s="98"/>
      <c r="AB117" s="99">
        <f t="shared" si="18"/>
        <v>0</v>
      </c>
      <c r="AC117" s="88"/>
    </row>
    <row r="118" spans="1:29" ht="20.100000000000001" customHeight="1" x14ac:dyDescent="0.15">
      <c r="A118" s="85">
        <v>131</v>
      </c>
      <c r="B118" s="368"/>
      <c r="C118" s="370"/>
      <c r="D118" s="100" t="s">
        <v>1389</v>
      </c>
      <c r="E118" s="101" t="s">
        <v>1390</v>
      </c>
      <c r="F118" s="110" t="s">
        <v>1378</v>
      </c>
      <c r="G118" s="89">
        <v>478000</v>
      </c>
      <c r="H118" s="89"/>
      <c r="I118" s="90">
        <v>0.6</v>
      </c>
      <c r="J118" s="89">
        <v>286800</v>
      </c>
      <c r="K118" s="89">
        <v>478000</v>
      </c>
      <c r="L118" s="89">
        <f t="shared" si="15"/>
        <v>191200</v>
      </c>
      <c r="M118" s="108">
        <f t="shared" si="25"/>
        <v>0.4</v>
      </c>
      <c r="N118" s="91">
        <f t="shared" si="14"/>
        <v>191200</v>
      </c>
      <c r="O118" s="374"/>
      <c r="P118" s="89">
        <f>G118*0.1</f>
        <v>47800</v>
      </c>
      <c r="Q118" s="92">
        <f>P118/G118</f>
        <v>0.1</v>
      </c>
      <c r="R118" s="89" t="s">
        <v>1162</v>
      </c>
      <c r="S118" s="93">
        <f>L118-P118</f>
        <v>143400</v>
      </c>
      <c r="T118" s="103">
        <v>2018050003</v>
      </c>
      <c r="U118" s="89">
        <v>143400</v>
      </c>
      <c r="V118" s="105">
        <v>0.3</v>
      </c>
      <c r="W118" s="95" t="s">
        <v>1379</v>
      </c>
      <c r="X118" s="106">
        <v>43374</v>
      </c>
      <c r="Y118" s="97"/>
      <c r="Z118" s="98">
        <v>143400</v>
      </c>
      <c r="AA118" s="98"/>
      <c r="AB118" s="99">
        <f t="shared" si="18"/>
        <v>0</v>
      </c>
      <c r="AC118" s="88"/>
    </row>
    <row r="119" spans="1:29" ht="20.100000000000001" customHeight="1" x14ac:dyDescent="0.15">
      <c r="A119" s="85">
        <v>132</v>
      </c>
      <c r="B119" s="367" t="s">
        <v>1391</v>
      </c>
      <c r="C119" s="369" t="s">
        <v>1392</v>
      </c>
      <c r="D119" s="100" t="s">
        <v>1393</v>
      </c>
      <c r="E119" s="101" t="s">
        <v>1394</v>
      </c>
      <c r="F119" s="104" t="s">
        <v>1378</v>
      </c>
      <c r="G119" s="89">
        <v>56009.279999999999</v>
      </c>
      <c r="H119" s="89"/>
      <c r="I119" s="90"/>
      <c r="J119" s="89">
        <f>K119*0.9</f>
        <v>50408.351999999999</v>
      </c>
      <c r="K119" s="89">
        <f>G119</f>
        <v>56009.279999999999</v>
      </c>
      <c r="L119" s="89">
        <f t="shared" si="15"/>
        <v>5600.9279999999999</v>
      </c>
      <c r="M119" s="92">
        <f t="shared" si="25"/>
        <v>0.1</v>
      </c>
      <c r="N119" s="91">
        <f t="shared" si="14"/>
        <v>5600.9279999999999</v>
      </c>
      <c r="O119" s="373">
        <v>14077.42</v>
      </c>
      <c r="P119" s="89">
        <v>5600.93</v>
      </c>
      <c r="Q119" s="92">
        <f>P119/G119</f>
        <v>0.10000003570836834</v>
      </c>
      <c r="R119" s="89" t="s">
        <v>1162</v>
      </c>
      <c r="S119" s="93">
        <v>0</v>
      </c>
      <c r="T119" s="103"/>
      <c r="U119" s="89"/>
      <c r="V119" s="105"/>
      <c r="W119" s="95"/>
      <c r="X119" s="106"/>
      <c r="Y119" s="136"/>
      <c r="Z119" s="98"/>
      <c r="AA119" s="98"/>
      <c r="AB119" s="99">
        <f t="shared" si="18"/>
        <v>0</v>
      </c>
      <c r="AC119" s="88"/>
    </row>
    <row r="120" spans="1:29" ht="20.100000000000001" customHeight="1" x14ac:dyDescent="0.15">
      <c r="A120" s="85">
        <v>133</v>
      </c>
      <c r="B120" s="375"/>
      <c r="C120" s="380"/>
      <c r="D120" s="100" t="s">
        <v>1395</v>
      </c>
      <c r="E120" s="101" t="s">
        <v>1396</v>
      </c>
      <c r="F120" s="104" t="s">
        <v>1388</v>
      </c>
      <c r="G120" s="89">
        <v>13782.67</v>
      </c>
      <c r="H120" s="89"/>
      <c r="I120" s="90"/>
      <c r="J120" s="89">
        <v>12404.4</v>
      </c>
      <c r="K120" s="89">
        <f>G120</f>
        <v>13782.67</v>
      </c>
      <c r="L120" s="89">
        <f t="shared" si="15"/>
        <v>1378.2700000000004</v>
      </c>
      <c r="M120" s="92">
        <f t="shared" si="25"/>
        <v>0.10000021766464701</v>
      </c>
      <c r="N120" s="91">
        <f t="shared" si="14"/>
        <v>1378.2700000000004</v>
      </c>
      <c r="O120" s="381"/>
      <c r="P120" s="89">
        <v>1378.27</v>
      </c>
      <c r="Q120" s="92">
        <f>P120/G120</f>
        <v>0.10000021766464698</v>
      </c>
      <c r="R120" s="89" t="s">
        <v>1162</v>
      </c>
      <c r="S120" s="93">
        <f>L120-P120</f>
        <v>0</v>
      </c>
      <c r="T120" s="103"/>
      <c r="U120" s="89"/>
      <c r="V120" s="105"/>
      <c r="W120" s="95"/>
      <c r="X120" s="106"/>
      <c r="Y120" s="89"/>
      <c r="Z120" s="98"/>
      <c r="AA120" s="98"/>
      <c r="AB120" s="99">
        <f t="shared" si="18"/>
        <v>0</v>
      </c>
      <c r="AC120" s="88"/>
    </row>
    <row r="121" spans="1:29" ht="20.100000000000001" customHeight="1" x14ac:dyDescent="0.15">
      <c r="A121" s="85">
        <v>134</v>
      </c>
      <c r="B121" s="368"/>
      <c r="C121" s="370"/>
      <c r="D121" s="100" t="s">
        <v>1397</v>
      </c>
      <c r="E121" s="101" t="s">
        <v>1398</v>
      </c>
      <c r="F121" s="104" t="s">
        <v>1388</v>
      </c>
      <c r="G121" s="89">
        <v>70982.19</v>
      </c>
      <c r="H121" s="89"/>
      <c r="I121" s="90"/>
      <c r="J121" s="89">
        <v>63883.97</v>
      </c>
      <c r="K121" s="89">
        <v>70982.19</v>
      </c>
      <c r="L121" s="89">
        <f t="shared" si="15"/>
        <v>7098.2200000000012</v>
      </c>
      <c r="M121" s="92">
        <f t="shared" si="25"/>
        <v>0.10000001408804098</v>
      </c>
      <c r="N121" s="91">
        <f t="shared" si="14"/>
        <v>7098.2200000000012</v>
      </c>
      <c r="O121" s="374"/>
      <c r="P121" s="89">
        <v>7098.22</v>
      </c>
      <c r="Q121" s="92">
        <f>P121/G121</f>
        <v>0.10000001408804096</v>
      </c>
      <c r="R121" s="89" t="s">
        <v>1162</v>
      </c>
      <c r="S121" s="93">
        <f>L121-P121</f>
        <v>0</v>
      </c>
      <c r="T121" s="103"/>
      <c r="U121" s="89"/>
      <c r="V121" s="105"/>
      <c r="W121" s="95"/>
      <c r="X121" s="106"/>
      <c r="Y121" s="89"/>
      <c r="Z121" s="98"/>
      <c r="AA121" s="98"/>
      <c r="AB121" s="99">
        <f t="shared" si="18"/>
        <v>0</v>
      </c>
      <c r="AC121" s="88"/>
    </row>
    <row r="122" spans="1:29" ht="20.100000000000001" customHeight="1" x14ac:dyDescent="0.15">
      <c r="A122" s="85">
        <v>135</v>
      </c>
      <c r="B122" s="367" t="s">
        <v>1399</v>
      </c>
      <c r="C122" s="376" t="s">
        <v>1400</v>
      </c>
      <c r="D122" s="100" t="s">
        <v>1401</v>
      </c>
      <c r="E122" s="101" t="s">
        <v>1402</v>
      </c>
      <c r="F122" s="104" t="s">
        <v>1114</v>
      </c>
      <c r="G122" s="89">
        <v>165000</v>
      </c>
      <c r="H122" s="89"/>
      <c r="I122" s="90"/>
      <c r="J122" s="89">
        <f>G122*0.9</f>
        <v>148500</v>
      </c>
      <c r="K122" s="89">
        <f>G122</f>
        <v>165000</v>
      </c>
      <c r="L122" s="89">
        <f t="shared" si="15"/>
        <v>16500</v>
      </c>
      <c r="M122" s="92">
        <f t="shared" si="25"/>
        <v>0.1</v>
      </c>
      <c r="N122" s="91">
        <f t="shared" si="14"/>
        <v>16500</v>
      </c>
      <c r="O122" s="373">
        <v>-38000</v>
      </c>
      <c r="P122" s="89">
        <v>16500</v>
      </c>
      <c r="Q122" s="92">
        <f>P122/G122</f>
        <v>0.1</v>
      </c>
      <c r="R122" s="89" t="s">
        <v>1162</v>
      </c>
      <c r="S122" s="93">
        <f>L122-P122</f>
        <v>0</v>
      </c>
      <c r="T122" s="103"/>
      <c r="U122" s="89"/>
      <c r="V122" s="105"/>
      <c r="W122" s="95"/>
      <c r="X122" s="106"/>
      <c r="Y122" s="97"/>
      <c r="Z122" s="98"/>
      <c r="AA122" s="98"/>
      <c r="AB122" s="99">
        <f t="shared" si="18"/>
        <v>0</v>
      </c>
      <c r="AC122" s="88"/>
    </row>
    <row r="123" spans="1:29" ht="20.100000000000001" customHeight="1" x14ac:dyDescent="0.15">
      <c r="A123" s="85">
        <v>138</v>
      </c>
      <c r="B123" s="375"/>
      <c r="C123" s="377"/>
      <c r="D123" s="100" t="s">
        <v>1403</v>
      </c>
      <c r="E123" s="101" t="s">
        <v>1404</v>
      </c>
      <c r="F123" s="110" t="s">
        <v>1388</v>
      </c>
      <c r="G123" s="89">
        <v>103500</v>
      </c>
      <c r="H123" s="89"/>
      <c r="I123" s="90"/>
      <c r="J123" s="89"/>
      <c r="K123" s="89">
        <v>103500</v>
      </c>
      <c r="L123" s="89">
        <f t="shared" si="15"/>
        <v>103500</v>
      </c>
      <c r="M123" s="108">
        <f t="shared" si="25"/>
        <v>1</v>
      </c>
      <c r="N123" s="91">
        <f t="shared" si="14"/>
        <v>103500</v>
      </c>
      <c r="O123" s="381"/>
      <c r="P123" s="89"/>
      <c r="Q123" s="92"/>
      <c r="R123" s="89"/>
      <c r="S123" s="93">
        <f t="shared" ref="S123:S126" si="26">L123-P123</f>
        <v>103500</v>
      </c>
      <c r="T123" s="103" t="s">
        <v>1405</v>
      </c>
      <c r="U123" s="89">
        <f>S123</f>
        <v>103500</v>
      </c>
      <c r="V123" s="105">
        <v>1</v>
      </c>
      <c r="W123" s="95" t="s">
        <v>1379</v>
      </c>
      <c r="X123" s="106">
        <v>43374</v>
      </c>
      <c r="Y123" s="97"/>
      <c r="Z123" s="98">
        <v>103500</v>
      </c>
      <c r="AA123" s="98"/>
      <c r="AB123" s="99">
        <f t="shared" si="18"/>
        <v>0</v>
      </c>
      <c r="AC123" s="88"/>
    </row>
    <row r="124" spans="1:29" ht="20.100000000000001" customHeight="1" x14ac:dyDescent="0.15">
      <c r="A124" s="85">
        <v>139</v>
      </c>
      <c r="B124" s="375"/>
      <c r="C124" s="377"/>
      <c r="D124" s="100" t="s">
        <v>1406</v>
      </c>
      <c r="E124" s="101" t="s">
        <v>1407</v>
      </c>
      <c r="F124" s="110" t="s">
        <v>1388</v>
      </c>
      <c r="G124" s="89">
        <v>52000</v>
      </c>
      <c r="H124" s="89"/>
      <c r="I124" s="90"/>
      <c r="J124" s="89"/>
      <c r="K124" s="89">
        <v>52000</v>
      </c>
      <c r="L124" s="89">
        <f t="shared" si="15"/>
        <v>52000</v>
      </c>
      <c r="M124" s="108">
        <f t="shared" si="25"/>
        <v>1</v>
      </c>
      <c r="N124" s="91">
        <f t="shared" si="14"/>
        <v>52000</v>
      </c>
      <c r="O124" s="381"/>
      <c r="P124" s="89"/>
      <c r="Q124" s="92"/>
      <c r="R124" s="89"/>
      <c r="S124" s="93">
        <f t="shared" si="26"/>
        <v>52000</v>
      </c>
      <c r="T124" s="103">
        <v>2018050028</v>
      </c>
      <c r="U124" s="89">
        <v>52000</v>
      </c>
      <c r="V124" s="105">
        <v>1</v>
      </c>
      <c r="W124" s="95" t="s">
        <v>1379</v>
      </c>
      <c r="X124" s="106">
        <v>43374</v>
      </c>
      <c r="Y124" s="97"/>
      <c r="Z124" s="98">
        <v>52000</v>
      </c>
      <c r="AA124" s="98"/>
      <c r="AB124" s="99">
        <f t="shared" si="18"/>
        <v>0</v>
      </c>
      <c r="AC124" s="88"/>
    </row>
    <row r="125" spans="1:29" ht="20.100000000000001" customHeight="1" x14ac:dyDescent="0.15">
      <c r="A125" s="85">
        <v>140</v>
      </c>
      <c r="B125" s="368"/>
      <c r="C125" s="378"/>
      <c r="D125" s="100" t="s">
        <v>1408</v>
      </c>
      <c r="E125" s="101" t="s">
        <v>1409</v>
      </c>
      <c r="F125" s="104" t="s">
        <v>1388</v>
      </c>
      <c r="G125" s="89">
        <v>700000</v>
      </c>
      <c r="H125" s="89">
        <v>210000</v>
      </c>
      <c r="I125" s="90">
        <v>0.3</v>
      </c>
      <c r="J125" s="89"/>
      <c r="K125" s="89"/>
      <c r="L125" s="89">
        <f t="shared" si="15"/>
        <v>0</v>
      </c>
      <c r="M125" s="92"/>
      <c r="N125" s="91">
        <f t="shared" si="14"/>
        <v>-210000</v>
      </c>
      <c r="O125" s="374"/>
      <c r="P125" s="89"/>
      <c r="Q125" s="92"/>
      <c r="R125" s="89"/>
      <c r="S125" s="93"/>
      <c r="T125" s="103"/>
      <c r="U125" s="89"/>
      <c r="V125" s="105"/>
      <c r="W125" s="95"/>
      <c r="X125" s="106"/>
      <c r="Y125" s="97"/>
      <c r="Z125" s="98"/>
      <c r="AA125" s="98"/>
      <c r="AB125" s="99"/>
      <c r="AC125" s="88"/>
    </row>
    <row r="126" spans="1:29" s="248" customFormat="1" ht="20.100000000000001" customHeight="1" x14ac:dyDescent="0.15">
      <c r="A126" s="235">
        <v>141</v>
      </c>
      <c r="B126" s="269" t="s">
        <v>346</v>
      </c>
      <c r="C126" s="270" t="s">
        <v>1410</v>
      </c>
      <c r="D126" s="250" t="s">
        <v>1411</v>
      </c>
      <c r="E126" s="237" t="s">
        <v>1412</v>
      </c>
      <c r="F126" s="110" t="s">
        <v>1388</v>
      </c>
      <c r="G126" s="238">
        <v>163000</v>
      </c>
      <c r="H126" s="238"/>
      <c r="I126" s="239"/>
      <c r="J126" s="238">
        <f>48900+97800</f>
        <v>146700</v>
      </c>
      <c r="K126" s="238">
        <v>163000</v>
      </c>
      <c r="L126" s="238">
        <f t="shared" si="15"/>
        <v>16300</v>
      </c>
      <c r="M126" s="108">
        <f t="shared" si="25"/>
        <v>0.1</v>
      </c>
      <c r="N126" s="240"/>
      <c r="O126" s="271"/>
      <c r="P126" s="238">
        <f>G126*0.1</f>
        <v>16300</v>
      </c>
      <c r="Q126" s="251">
        <v>0.1</v>
      </c>
      <c r="R126" s="238" t="s">
        <v>659</v>
      </c>
      <c r="S126" s="241">
        <f t="shared" si="26"/>
        <v>0</v>
      </c>
      <c r="T126" s="242"/>
      <c r="U126" s="238"/>
      <c r="V126" s="243"/>
      <c r="W126" s="253"/>
      <c r="X126" s="254"/>
      <c r="Y126" s="245"/>
      <c r="Z126" s="255"/>
      <c r="AA126" s="246"/>
      <c r="AB126" s="247"/>
      <c r="AC126" s="107"/>
    </row>
    <row r="127" spans="1:29" ht="20.100000000000001" customHeight="1" x14ac:dyDescent="0.15">
      <c r="A127" s="85">
        <v>142</v>
      </c>
      <c r="B127" s="367" t="s">
        <v>1413</v>
      </c>
      <c r="C127" s="369" t="s">
        <v>1414</v>
      </c>
      <c r="D127" s="116" t="s">
        <v>1415</v>
      </c>
      <c r="E127" s="101" t="s">
        <v>1416</v>
      </c>
      <c r="F127" s="104" t="s">
        <v>1388</v>
      </c>
      <c r="G127" s="89">
        <v>31550</v>
      </c>
      <c r="H127" s="89">
        <f>G127*I127</f>
        <v>15775</v>
      </c>
      <c r="I127" s="90">
        <v>0.5</v>
      </c>
      <c r="J127" s="89"/>
      <c r="K127" s="89"/>
      <c r="L127" s="89"/>
      <c r="M127" s="92"/>
      <c r="N127" s="91">
        <f t="shared" si="14"/>
        <v>-15775</v>
      </c>
      <c r="O127" s="371">
        <v>-37675</v>
      </c>
      <c r="P127" s="89"/>
      <c r="Q127" s="113"/>
      <c r="R127" s="89"/>
      <c r="S127" s="93"/>
      <c r="T127" s="103"/>
      <c r="U127" s="89"/>
      <c r="V127" s="105"/>
      <c r="W127" s="95"/>
      <c r="X127" s="106"/>
      <c r="Y127" s="97"/>
      <c r="Z127" s="98"/>
      <c r="AA127" s="98"/>
      <c r="AB127" s="99">
        <f t="shared" si="18"/>
        <v>0</v>
      </c>
      <c r="AC127" s="88"/>
    </row>
    <row r="128" spans="1:29" ht="20.100000000000001" customHeight="1" x14ac:dyDescent="0.15">
      <c r="A128" s="85">
        <v>143</v>
      </c>
      <c r="B128" s="368"/>
      <c r="C128" s="370"/>
      <c r="D128" s="116" t="s">
        <v>1417</v>
      </c>
      <c r="E128" s="101" t="s">
        <v>1418</v>
      </c>
      <c r="F128" s="104" t="s">
        <v>1388</v>
      </c>
      <c r="G128" s="89">
        <v>73000</v>
      </c>
      <c r="H128" s="89">
        <f>G128*I128</f>
        <v>21900</v>
      </c>
      <c r="I128" s="90">
        <v>0.3</v>
      </c>
      <c r="J128" s="89"/>
      <c r="K128" s="89"/>
      <c r="L128" s="89"/>
      <c r="M128" s="92"/>
      <c r="N128" s="91">
        <f t="shared" si="14"/>
        <v>-21900</v>
      </c>
      <c r="O128" s="372"/>
      <c r="P128" s="89"/>
      <c r="Q128" s="113"/>
      <c r="R128" s="89"/>
      <c r="S128" s="93"/>
      <c r="T128" s="103"/>
      <c r="U128" s="89"/>
      <c r="V128" s="105"/>
      <c r="W128" s="95"/>
      <c r="X128" s="106"/>
      <c r="Y128" s="97"/>
      <c r="Z128" s="98"/>
      <c r="AA128" s="98"/>
      <c r="AB128" s="99">
        <f t="shared" si="18"/>
        <v>0</v>
      </c>
      <c r="AC128" s="88"/>
    </row>
    <row r="129" spans="1:29" ht="20.100000000000001" customHeight="1" x14ac:dyDescent="0.15">
      <c r="A129" s="85">
        <v>144</v>
      </c>
      <c r="B129" s="165" t="s">
        <v>1419</v>
      </c>
      <c r="C129" s="167" t="s">
        <v>1420</v>
      </c>
      <c r="D129" s="116" t="s">
        <v>1421</v>
      </c>
      <c r="E129" s="101" t="s">
        <v>1422</v>
      </c>
      <c r="F129" s="104" t="s">
        <v>1378</v>
      </c>
      <c r="G129" s="89">
        <v>291000</v>
      </c>
      <c r="H129" s="89">
        <f>G129*I129</f>
        <v>145500</v>
      </c>
      <c r="I129" s="90">
        <v>0.5</v>
      </c>
      <c r="J129" s="89"/>
      <c r="K129" s="89"/>
      <c r="L129" s="89"/>
      <c r="M129" s="92"/>
      <c r="N129" s="91">
        <f t="shared" si="14"/>
        <v>-145500</v>
      </c>
      <c r="O129" s="170">
        <v>-145500</v>
      </c>
      <c r="P129" s="89"/>
      <c r="Q129" s="113"/>
      <c r="R129" s="89"/>
      <c r="S129" s="93"/>
      <c r="T129" s="103"/>
      <c r="U129" s="89"/>
      <c r="V129" s="105"/>
      <c r="W129" s="95"/>
      <c r="X129" s="106"/>
      <c r="Y129" s="97"/>
      <c r="Z129" s="98"/>
      <c r="AA129" s="98"/>
      <c r="AB129" s="99">
        <f t="shared" si="18"/>
        <v>0</v>
      </c>
      <c r="AC129" s="88"/>
    </row>
    <row r="130" spans="1:29" ht="20.100000000000001" customHeight="1" x14ac:dyDescent="0.15">
      <c r="A130" s="85">
        <v>145</v>
      </c>
      <c r="B130" s="173" t="s">
        <v>685</v>
      </c>
      <c r="C130" s="174" t="s">
        <v>686</v>
      </c>
      <c r="D130" s="116" t="s">
        <v>1423</v>
      </c>
      <c r="E130" s="101" t="s">
        <v>1424</v>
      </c>
      <c r="F130" s="104" t="s">
        <v>1388</v>
      </c>
      <c r="G130" s="89">
        <v>62000</v>
      </c>
      <c r="H130" s="89"/>
      <c r="I130" s="90"/>
      <c r="J130" s="89">
        <f>37200+18600</f>
        <v>55800</v>
      </c>
      <c r="K130" s="89">
        <v>62000</v>
      </c>
      <c r="L130" s="89">
        <f t="shared" ref="L130:L165" si="27">K130-J130</f>
        <v>6200</v>
      </c>
      <c r="M130" s="92">
        <f>L130/G130</f>
        <v>0.1</v>
      </c>
      <c r="N130" s="91">
        <f t="shared" si="14"/>
        <v>6200</v>
      </c>
      <c r="O130" s="137">
        <f>N130</f>
        <v>6200</v>
      </c>
      <c r="P130" s="89">
        <v>6200</v>
      </c>
      <c r="Q130" s="113">
        <v>0.1</v>
      </c>
      <c r="R130" s="89" t="s">
        <v>659</v>
      </c>
      <c r="S130" s="93">
        <f>L130-P130</f>
        <v>0</v>
      </c>
      <c r="T130" s="103"/>
      <c r="U130" s="89"/>
      <c r="V130" s="105"/>
      <c r="W130" s="95"/>
      <c r="X130" s="106"/>
      <c r="Y130" s="97"/>
      <c r="Z130" s="98"/>
      <c r="AA130" s="98"/>
      <c r="AB130" s="99">
        <f t="shared" si="18"/>
        <v>0</v>
      </c>
      <c r="AC130" s="88"/>
    </row>
    <row r="131" spans="1:29" ht="20.100000000000001" customHeight="1" x14ac:dyDescent="0.15">
      <c r="A131" s="85">
        <v>146</v>
      </c>
      <c r="B131" s="367" t="s">
        <v>1425</v>
      </c>
      <c r="C131" s="376" t="s">
        <v>1426</v>
      </c>
      <c r="D131" s="116" t="s">
        <v>1427</v>
      </c>
      <c r="E131" s="101" t="s">
        <v>1428</v>
      </c>
      <c r="F131" s="104" t="s">
        <v>1388</v>
      </c>
      <c r="G131" s="89">
        <v>89000</v>
      </c>
      <c r="H131" s="89"/>
      <c r="I131" s="90"/>
      <c r="J131" s="89">
        <f>53400+31150</f>
        <v>84550</v>
      </c>
      <c r="K131" s="89">
        <v>89000</v>
      </c>
      <c r="L131" s="89">
        <f t="shared" si="27"/>
        <v>4450</v>
      </c>
      <c r="M131" s="92">
        <f>L131/G131</f>
        <v>0.05</v>
      </c>
      <c r="N131" s="91">
        <f t="shared" si="14"/>
        <v>4450</v>
      </c>
      <c r="O131" s="371">
        <v>-431575.8</v>
      </c>
      <c r="P131" s="89">
        <v>4450</v>
      </c>
      <c r="Q131" s="113">
        <v>0.05</v>
      </c>
      <c r="R131" s="89" t="s">
        <v>1159</v>
      </c>
      <c r="S131" s="93"/>
      <c r="T131" s="103"/>
      <c r="U131" s="89"/>
      <c r="V131" s="105"/>
      <c r="W131" s="95"/>
      <c r="X131" s="106"/>
      <c r="Y131" s="97"/>
      <c r="Z131" s="98"/>
      <c r="AA131" s="98"/>
      <c r="AB131" s="99">
        <f t="shared" si="18"/>
        <v>0</v>
      </c>
      <c r="AC131" s="88"/>
    </row>
    <row r="132" spans="1:29" ht="20.100000000000001" customHeight="1" x14ac:dyDescent="0.15">
      <c r="A132" s="85">
        <v>147</v>
      </c>
      <c r="B132" s="375"/>
      <c r="C132" s="377"/>
      <c r="D132" s="116" t="s">
        <v>1429</v>
      </c>
      <c r="E132" s="101" t="s">
        <v>1430</v>
      </c>
      <c r="F132" s="104" t="s">
        <v>1388</v>
      </c>
      <c r="G132" s="89">
        <v>395000</v>
      </c>
      <c r="H132" s="89">
        <f>G132*I132</f>
        <v>237000</v>
      </c>
      <c r="I132" s="90">
        <v>0.6</v>
      </c>
      <c r="J132" s="89"/>
      <c r="K132" s="89"/>
      <c r="L132" s="89"/>
      <c r="M132" s="92"/>
      <c r="N132" s="91">
        <f t="shared" si="14"/>
        <v>-237000</v>
      </c>
      <c r="O132" s="379"/>
      <c r="P132" s="89"/>
      <c r="Q132" s="113"/>
      <c r="R132" s="89"/>
      <c r="S132" s="93"/>
      <c r="T132" s="103"/>
      <c r="U132" s="89"/>
      <c r="V132" s="105"/>
      <c r="W132" s="95"/>
      <c r="X132" s="106"/>
      <c r="Y132" s="97"/>
      <c r="Z132" s="98"/>
      <c r="AA132" s="98"/>
      <c r="AB132" s="99">
        <f t="shared" si="18"/>
        <v>0</v>
      </c>
      <c r="AC132" s="88"/>
    </row>
    <row r="133" spans="1:29" ht="20.100000000000001" customHeight="1" x14ac:dyDescent="0.15">
      <c r="A133" s="85">
        <v>148</v>
      </c>
      <c r="B133" s="375"/>
      <c r="C133" s="377"/>
      <c r="D133" s="116" t="s">
        <v>1431</v>
      </c>
      <c r="E133" s="101" t="s">
        <v>1432</v>
      </c>
      <c r="F133" s="110" t="s">
        <v>1114</v>
      </c>
      <c r="G133" s="89">
        <v>274000</v>
      </c>
      <c r="H133" s="89"/>
      <c r="I133" s="90"/>
      <c r="J133" s="89">
        <f>G133*0.9</f>
        <v>246600</v>
      </c>
      <c r="K133" s="89">
        <v>274000</v>
      </c>
      <c r="L133" s="89">
        <f t="shared" si="27"/>
        <v>27400</v>
      </c>
      <c r="M133" s="108">
        <f>L133/G133</f>
        <v>0.1</v>
      </c>
      <c r="N133" s="91">
        <f t="shared" ref="N133:N165" si="28">K133-J133-H133</f>
        <v>27400</v>
      </c>
      <c r="O133" s="379"/>
      <c r="P133" s="89">
        <f>G133*0.1</f>
        <v>27400</v>
      </c>
      <c r="Q133" s="113">
        <v>0.1</v>
      </c>
      <c r="R133" s="89" t="s">
        <v>659</v>
      </c>
      <c r="S133" s="93">
        <f>L133-P133</f>
        <v>0</v>
      </c>
      <c r="T133" s="103"/>
      <c r="U133" s="89"/>
      <c r="V133" s="105"/>
      <c r="W133" s="95"/>
      <c r="X133" s="106"/>
      <c r="Y133" s="97"/>
      <c r="Z133" s="246"/>
      <c r="AA133" s="98"/>
      <c r="AB133" s="99"/>
      <c r="AC133" s="88"/>
    </row>
    <row r="134" spans="1:29" ht="20.100000000000001" customHeight="1" x14ac:dyDescent="0.15">
      <c r="A134" s="85">
        <v>149</v>
      </c>
      <c r="B134" s="375"/>
      <c r="C134" s="377"/>
      <c r="D134" s="116" t="s">
        <v>687</v>
      </c>
      <c r="E134" s="101" t="s">
        <v>688</v>
      </c>
      <c r="F134" s="104" t="s">
        <v>684</v>
      </c>
      <c r="G134" s="89">
        <v>82350</v>
      </c>
      <c r="H134" s="89">
        <f>G134*I134</f>
        <v>24705</v>
      </c>
      <c r="I134" s="90">
        <v>0.3</v>
      </c>
      <c r="J134" s="89"/>
      <c r="K134" s="89"/>
      <c r="L134" s="89"/>
      <c r="M134" s="92"/>
      <c r="N134" s="91">
        <f t="shared" si="28"/>
        <v>-24705</v>
      </c>
      <c r="O134" s="379"/>
      <c r="P134" s="89"/>
      <c r="Q134" s="113"/>
      <c r="R134" s="89"/>
      <c r="S134" s="93"/>
      <c r="T134" s="103"/>
      <c r="U134" s="89"/>
      <c r="V134" s="105"/>
      <c r="W134" s="95"/>
      <c r="X134" s="106"/>
      <c r="Y134" s="97"/>
      <c r="Z134" s="98"/>
      <c r="AA134" s="98"/>
      <c r="AB134" s="99"/>
      <c r="AC134" s="88"/>
    </row>
    <row r="135" spans="1:29" ht="20.100000000000001" customHeight="1" x14ac:dyDescent="0.15">
      <c r="A135" s="85">
        <v>152</v>
      </c>
      <c r="B135" s="375"/>
      <c r="C135" s="377"/>
      <c r="D135" s="116" t="s">
        <v>1433</v>
      </c>
      <c r="E135" s="101" t="s">
        <v>1434</v>
      </c>
      <c r="F135" s="110" t="s">
        <v>1435</v>
      </c>
      <c r="G135" s="89">
        <v>9700</v>
      </c>
      <c r="H135" s="89"/>
      <c r="I135" s="90"/>
      <c r="J135" s="89"/>
      <c r="K135" s="89">
        <v>9700</v>
      </c>
      <c r="L135" s="89">
        <f t="shared" si="27"/>
        <v>9700</v>
      </c>
      <c r="M135" s="108">
        <f>L135/G135</f>
        <v>1</v>
      </c>
      <c r="N135" s="91">
        <f t="shared" si="28"/>
        <v>9700</v>
      </c>
      <c r="O135" s="379"/>
      <c r="P135" s="89"/>
      <c r="Q135" s="113"/>
      <c r="R135" s="89"/>
      <c r="S135" s="93">
        <v>9700</v>
      </c>
      <c r="T135" s="103">
        <v>2018060001</v>
      </c>
      <c r="U135" s="89">
        <v>9700</v>
      </c>
      <c r="V135" s="105">
        <v>1</v>
      </c>
      <c r="W135" s="95" t="s">
        <v>1436</v>
      </c>
      <c r="X135" s="106">
        <v>43374</v>
      </c>
      <c r="Y135" s="97">
        <v>9700</v>
      </c>
      <c r="Z135" s="98"/>
      <c r="AA135" s="98"/>
      <c r="AB135" s="99">
        <f t="shared" si="18"/>
        <v>0</v>
      </c>
      <c r="AC135" s="88"/>
    </row>
    <row r="136" spans="1:29" ht="20.100000000000001" customHeight="1" x14ac:dyDescent="0.15">
      <c r="A136" s="85">
        <v>154</v>
      </c>
      <c r="B136" s="375"/>
      <c r="C136" s="377"/>
      <c r="D136" s="116" t="s">
        <v>1437</v>
      </c>
      <c r="E136" s="101" t="s">
        <v>1438</v>
      </c>
      <c r="F136" s="104"/>
      <c r="G136" s="89">
        <v>19140</v>
      </c>
      <c r="H136" s="89">
        <f>G136*0.3</f>
        <v>5742</v>
      </c>
      <c r="I136" s="90">
        <v>0.3</v>
      </c>
      <c r="J136" s="89"/>
      <c r="K136" s="89"/>
      <c r="L136" s="89"/>
      <c r="M136" s="92"/>
      <c r="N136" s="91">
        <f t="shared" si="28"/>
        <v>-5742</v>
      </c>
      <c r="O136" s="379"/>
      <c r="P136" s="89"/>
      <c r="Q136" s="113"/>
      <c r="R136" s="89"/>
      <c r="S136" s="93"/>
      <c r="T136" s="103"/>
      <c r="U136" s="89"/>
      <c r="V136" s="105"/>
      <c r="W136" s="95"/>
      <c r="X136" s="106"/>
      <c r="Y136" s="97"/>
      <c r="Z136" s="98"/>
      <c r="AA136" s="98"/>
      <c r="AB136" s="99"/>
      <c r="AC136" s="88"/>
    </row>
    <row r="137" spans="1:29" ht="20.100000000000001" customHeight="1" x14ac:dyDescent="0.15">
      <c r="A137" s="85">
        <v>155</v>
      </c>
      <c r="B137" s="368"/>
      <c r="C137" s="378"/>
      <c r="D137" s="116" t="s">
        <v>1439</v>
      </c>
      <c r="E137" s="101" t="s">
        <v>1440</v>
      </c>
      <c r="F137" s="104"/>
      <c r="G137" s="89">
        <v>342798</v>
      </c>
      <c r="H137" s="89">
        <f>G137*0.6</f>
        <v>205678.8</v>
      </c>
      <c r="I137" s="90">
        <v>0.6</v>
      </c>
      <c r="J137" s="89"/>
      <c r="K137" s="89"/>
      <c r="L137" s="89"/>
      <c r="M137" s="92"/>
      <c r="N137" s="91">
        <f t="shared" si="28"/>
        <v>-205678.8</v>
      </c>
      <c r="O137" s="372"/>
      <c r="P137" s="89"/>
      <c r="Q137" s="113"/>
      <c r="R137" s="89"/>
      <c r="S137" s="93"/>
      <c r="T137" s="103"/>
      <c r="U137" s="89"/>
      <c r="V137" s="105"/>
      <c r="W137" s="95"/>
      <c r="X137" s="106"/>
      <c r="Y137" s="97"/>
      <c r="Z137" s="98"/>
      <c r="AA137" s="98"/>
      <c r="AB137" s="99"/>
      <c r="AC137" s="88"/>
    </row>
    <row r="138" spans="1:29" ht="20.100000000000001" customHeight="1" x14ac:dyDescent="0.15">
      <c r="A138" s="85">
        <v>156</v>
      </c>
      <c r="B138" s="367" t="s">
        <v>1441</v>
      </c>
      <c r="C138" s="369" t="s">
        <v>1442</v>
      </c>
      <c r="D138" s="116" t="s">
        <v>1443</v>
      </c>
      <c r="E138" s="101" t="s">
        <v>1444</v>
      </c>
      <c r="F138" s="110" t="s">
        <v>1388</v>
      </c>
      <c r="G138" s="89">
        <v>655000</v>
      </c>
      <c r="H138" s="89"/>
      <c r="I138" s="90"/>
      <c r="J138" s="89">
        <f>G138*0.9</f>
        <v>589500</v>
      </c>
      <c r="K138" s="89">
        <v>655000</v>
      </c>
      <c r="L138" s="89">
        <f t="shared" si="27"/>
        <v>65500</v>
      </c>
      <c r="M138" s="108">
        <f>L138/G138</f>
        <v>0.1</v>
      </c>
      <c r="N138" s="91">
        <f t="shared" si="28"/>
        <v>65500</v>
      </c>
      <c r="O138" s="371">
        <v>-327500</v>
      </c>
      <c r="P138" s="89">
        <f>G138*0.1</f>
        <v>65500</v>
      </c>
      <c r="Q138" s="113">
        <v>0.1</v>
      </c>
      <c r="R138" s="89" t="s">
        <v>659</v>
      </c>
      <c r="S138" s="93">
        <f>L138-P138</f>
        <v>0</v>
      </c>
      <c r="T138" s="103"/>
      <c r="U138" s="89"/>
      <c r="V138" s="105"/>
      <c r="W138" s="95"/>
      <c r="X138" s="106"/>
      <c r="Y138" s="97"/>
      <c r="Z138" s="255"/>
      <c r="AA138" s="98"/>
      <c r="AB138" s="99"/>
      <c r="AC138" s="88"/>
    </row>
    <row r="139" spans="1:29" ht="20.100000000000001" customHeight="1" x14ac:dyDescent="0.15">
      <c r="A139" s="85">
        <v>157</v>
      </c>
      <c r="B139" s="368"/>
      <c r="C139" s="370"/>
      <c r="D139" s="116" t="s">
        <v>1445</v>
      </c>
      <c r="E139" s="101" t="s">
        <v>1444</v>
      </c>
      <c r="F139" s="104" t="s">
        <v>1388</v>
      </c>
      <c r="G139" s="89">
        <v>655000</v>
      </c>
      <c r="H139" s="89">
        <f>G139*I139</f>
        <v>393000</v>
      </c>
      <c r="I139" s="90">
        <v>0.6</v>
      </c>
      <c r="J139" s="89"/>
      <c r="K139" s="89"/>
      <c r="L139" s="89"/>
      <c r="M139" s="92"/>
      <c r="N139" s="91">
        <f t="shared" si="28"/>
        <v>-393000</v>
      </c>
      <c r="O139" s="372"/>
      <c r="P139" s="89"/>
      <c r="Q139" s="113"/>
      <c r="R139" s="89"/>
      <c r="S139" s="93"/>
      <c r="T139" s="103"/>
      <c r="U139" s="89"/>
      <c r="V139" s="105"/>
      <c r="W139" s="95"/>
      <c r="X139" s="106"/>
      <c r="Y139" s="97"/>
      <c r="Z139" s="98"/>
      <c r="AA139" s="98"/>
      <c r="AB139" s="99">
        <f t="shared" ref="AB139:AB161" si="29">U139-Y139-Z139-AA139</f>
        <v>0</v>
      </c>
      <c r="AC139" s="88"/>
    </row>
    <row r="140" spans="1:29" ht="20.100000000000001" customHeight="1" x14ac:dyDescent="0.15">
      <c r="A140" s="85">
        <v>158</v>
      </c>
      <c r="B140" s="173" t="s">
        <v>689</v>
      </c>
      <c r="C140" s="174" t="s">
        <v>690</v>
      </c>
      <c r="D140" s="116" t="s">
        <v>1446</v>
      </c>
      <c r="E140" s="101" t="s">
        <v>1447</v>
      </c>
      <c r="F140" s="104" t="s">
        <v>1388</v>
      </c>
      <c r="G140" s="89">
        <v>50000</v>
      </c>
      <c r="H140" s="89">
        <f>G140*I140</f>
        <v>35000</v>
      </c>
      <c r="I140" s="90">
        <v>0.7</v>
      </c>
      <c r="J140" s="89"/>
      <c r="K140" s="89"/>
      <c r="L140" s="89"/>
      <c r="M140" s="92"/>
      <c r="N140" s="91">
        <f t="shared" si="28"/>
        <v>-35000</v>
      </c>
      <c r="O140" s="137">
        <f>N140</f>
        <v>-35000</v>
      </c>
      <c r="P140" s="89"/>
      <c r="Q140" s="113"/>
      <c r="R140" s="89"/>
      <c r="S140" s="93"/>
      <c r="T140" s="103"/>
      <c r="U140" s="89"/>
      <c r="V140" s="105"/>
      <c r="W140" s="95"/>
      <c r="X140" s="106"/>
      <c r="Y140" s="97"/>
      <c r="Z140" s="98"/>
      <c r="AA140" s="98"/>
      <c r="AB140" s="99">
        <f t="shared" si="29"/>
        <v>0</v>
      </c>
      <c r="AC140" s="88"/>
    </row>
    <row r="141" spans="1:29" s="248" customFormat="1" ht="20.100000000000001" customHeight="1" x14ac:dyDescent="0.15">
      <c r="A141" s="235">
        <v>159</v>
      </c>
      <c r="B141" s="272" t="s">
        <v>1448</v>
      </c>
      <c r="C141" s="273" t="s">
        <v>1449</v>
      </c>
      <c r="D141" s="274" t="s">
        <v>1450</v>
      </c>
      <c r="E141" s="237" t="s">
        <v>1451</v>
      </c>
      <c r="F141" s="110" t="s">
        <v>1452</v>
      </c>
      <c r="G141" s="238">
        <v>199000</v>
      </c>
      <c r="H141" s="238"/>
      <c r="I141" s="239"/>
      <c r="J141" s="238">
        <f>G141*0.9</f>
        <v>179100</v>
      </c>
      <c r="K141" s="238">
        <v>199000</v>
      </c>
      <c r="L141" s="238">
        <f t="shared" si="27"/>
        <v>19900</v>
      </c>
      <c r="M141" s="108">
        <f>L141/G141</f>
        <v>0.1</v>
      </c>
      <c r="N141" s="240">
        <f t="shared" si="28"/>
        <v>19900</v>
      </c>
      <c r="O141" s="275">
        <f>N141</f>
        <v>19900</v>
      </c>
      <c r="P141" s="238">
        <v>19900</v>
      </c>
      <c r="Q141" s="251">
        <v>0.1</v>
      </c>
      <c r="R141" s="238" t="s">
        <v>659</v>
      </c>
      <c r="S141" s="241"/>
      <c r="T141" s="242"/>
      <c r="U141" s="238"/>
      <c r="V141" s="243"/>
      <c r="W141" s="253"/>
      <c r="X141" s="254"/>
      <c r="Y141" s="245"/>
      <c r="Z141" s="255"/>
      <c r="AA141" s="246"/>
      <c r="AB141" s="247"/>
      <c r="AC141" s="107"/>
    </row>
    <row r="142" spans="1:29" ht="20.100000000000001" customHeight="1" x14ac:dyDescent="0.15">
      <c r="A142" s="85">
        <v>160</v>
      </c>
      <c r="B142" s="165" t="s">
        <v>1453</v>
      </c>
      <c r="C142" s="167" t="s">
        <v>1454</v>
      </c>
      <c r="D142" s="116" t="s">
        <v>1455</v>
      </c>
      <c r="E142" s="101" t="s">
        <v>1456</v>
      </c>
      <c r="F142" s="104" t="s">
        <v>1452</v>
      </c>
      <c r="G142" s="89">
        <v>390000</v>
      </c>
      <c r="H142" s="89"/>
      <c r="I142" s="90"/>
      <c r="J142" s="89">
        <v>351000</v>
      </c>
      <c r="K142" s="89">
        <v>390000</v>
      </c>
      <c r="L142" s="89">
        <f t="shared" si="27"/>
        <v>39000</v>
      </c>
      <c r="M142" s="92">
        <f>L142/G142</f>
        <v>0.1</v>
      </c>
      <c r="N142" s="91">
        <f t="shared" si="28"/>
        <v>39000</v>
      </c>
      <c r="O142" s="137">
        <v>39000</v>
      </c>
      <c r="P142" s="89">
        <v>39000</v>
      </c>
      <c r="Q142" s="113">
        <v>0.1</v>
      </c>
      <c r="R142" s="89" t="s">
        <v>659</v>
      </c>
      <c r="S142" s="93">
        <f>L142-P142</f>
        <v>0</v>
      </c>
      <c r="T142" s="103"/>
      <c r="U142" s="89"/>
      <c r="V142" s="105"/>
      <c r="W142" s="95"/>
      <c r="X142" s="106"/>
      <c r="Y142" s="97"/>
      <c r="Z142" s="98"/>
      <c r="AA142" s="98"/>
      <c r="AB142" s="99"/>
      <c r="AC142" s="88"/>
    </row>
    <row r="143" spans="1:29" s="248" customFormat="1" ht="20.100000000000001" customHeight="1" x14ac:dyDescent="0.15">
      <c r="A143" s="235">
        <v>161</v>
      </c>
      <c r="B143" s="272" t="s">
        <v>1457</v>
      </c>
      <c r="C143" s="273" t="s">
        <v>1458</v>
      </c>
      <c r="D143" s="274" t="s">
        <v>1459</v>
      </c>
      <c r="E143" s="237" t="s">
        <v>1460</v>
      </c>
      <c r="F143" s="110" t="s">
        <v>1461</v>
      </c>
      <c r="G143" s="238">
        <v>193900</v>
      </c>
      <c r="H143" s="238"/>
      <c r="I143" s="239"/>
      <c r="J143" s="238">
        <f>G143*0.95</f>
        <v>184205</v>
      </c>
      <c r="K143" s="238">
        <v>193900</v>
      </c>
      <c r="L143" s="238">
        <f t="shared" si="27"/>
        <v>9695</v>
      </c>
      <c r="M143" s="108">
        <f>L143/G143</f>
        <v>0.05</v>
      </c>
      <c r="N143" s="240">
        <f t="shared" si="28"/>
        <v>9695</v>
      </c>
      <c r="O143" s="275">
        <v>9695</v>
      </c>
      <c r="P143" s="238">
        <f>G143*0.05</f>
        <v>9695</v>
      </c>
      <c r="Q143" s="276">
        <v>0.05</v>
      </c>
      <c r="R143" s="238" t="s">
        <v>1462</v>
      </c>
      <c r="S143" s="241">
        <f>L143-P143</f>
        <v>0</v>
      </c>
      <c r="T143" s="242"/>
      <c r="U143" s="238"/>
      <c r="V143" s="243"/>
      <c r="W143" s="253"/>
      <c r="X143" s="254"/>
      <c r="Y143" s="245"/>
      <c r="Z143" s="255"/>
      <c r="AA143" s="246"/>
      <c r="AB143" s="247"/>
      <c r="AC143" s="107"/>
    </row>
    <row r="144" spans="1:29" s="248" customFormat="1" ht="20.100000000000001" customHeight="1" x14ac:dyDescent="0.15">
      <c r="A144" s="235">
        <v>162</v>
      </c>
      <c r="B144" s="272" t="s">
        <v>1463</v>
      </c>
      <c r="C144" s="273" t="s">
        <v>1464</v>
      </c>
      <c r="D144" s="274" t="s">
        <v>1465</v>
      </c>
      <c r="E144" s="237" t="s">
        <v>1466</v>
      </c>
      <c r="F144" s="110" t="s">
        <v>1378</v>
      </c>
      <c r="G144" s="238">
        <v>316000</v>
      </c>
      <c r="H144" s="238"/>
      <c r="I144" s="239"/>
      <c r="J144" s="238">
        <f>G144*0.9</f>
        <v>284400</v>
      </c>
      <c r="K144" s="238">
        <v>316000</v>
      </c>
      <c r="L144" s="238">
        <f t="shared" si="27"/>
        <v>31600</v>
      </c>
      <c r="M144" s="108">
        <f>L144/G144</f>
        <v>0.1</v>
      </c>
      <c r="N144" s="240">
        <f t="shared" si="28"/>
        <v>31600</v>
      </c>
      <c r="O144" s="275">
        <f>N144</f>
        <v>31600</v>
      </c>
      <c r="P144" s="238">
        <v>31600</v>
      </c>
      <c r="Q144" s="251">
        <v>0.1</v>
      </c>
      <c r="R144" s="238" t="s">
        <v>659</v>
      </c>
      <c r="S144" s="241">
        <f>L144-P144</f>
        <v>0</v>
      </c>
      <c r="T144" s="242"/>
      <c r="U144" s="238"/>
      <c r="V144" s="243"/>
      <c r="W144" s="253"/>
      <c r="X144" s="254"/>
      <c r="Y144" s="245"/>
      <c r="Z144" s="255"/>
      <c r="AA144" s="246"/>
      <c r="AB144" s="247"/>
      <c r="AC144" s="107"/>
    </row>
    <row r="145" spans="1:29" ht="20.100000000000001" customHeight="1" x14ac:dyDescent="0.15">
      <c r="A145" s="85">
        <v>163</v>
      </c>
      <c r="B145" s="367" t="s">
        <v>1467</v>
      </c>
      <c r="C145" s="369" t="s">
        <v>1468</v>
      </c>
      <c r="D145" s="116" t="s">
        <v>1469</v>
      </c>
      <c r="E145" s="101" t="s">
        <v>1416</v>
      </c>
      <c r="F145" s="104" t="s">
        <v>1388</v>
      </c>
      <c r="G145" s="89"/>
      <c r="H145" s="89"/>
      <c r="I145" s="90"/>
      <c r="J145" s="89"/>
      <c r="K145" s="89"/>
      <c r="L145" s="89"/>
      <c r="M145" s="92"/>
      <c r="N145" s="91"/>
      <c r="O145" s="373"/>
      <c r="P145" s="89"/>
      <c r="Q145" s="113"/>
      <c r="R145" s="89"/>
      <c r="S145" s="93"/>
      <c r="T145" s="103"/>
      <c r="U145" s="89"/>
      <c r="V145" s="105"/>
      <c r="W145" s="95"/>
      <c r="X145" s="106"/>
      <c r="Y145" s="97"/>
      <c r="Z145" s="98"/>
      <c r="AA145" s="98"/>
      <c r="AB145" s="99"/>
      <c r="AC145" s="139"/>
    </row>
    <row r="146" spans="1:29" ht="20.100000000000001" customHeight="1" x14ac:dyDescent="0.15">
      <c r="A146" s="85">
        <v>164</v>
      </c>
      <c r="B146" s="368"/>
      <c r="C146" s="370"/>
      <c r="D146" s="116" t="s">
        <v>1470</v>
      </c>
      <c r="E146" s="101" t="s">
        <v>1471</v>
      </c>
      <c r="F146" s="104" t="s">
        <v>1472</v>
      </c>
      <c r="G146" s="89"/>
      <c r="H146" s="89"/>
      <c r="I146" s="90"/>
      <c r="J146" s="89"/>
      <c r="K146" s="89"/>
      <c r="L146" s="89"/>
      <c r="M146" s="92"/>
      <c r="N146" s="91"/>
      <c r="O146" s="374"/>
      <c r="P146" s="89"/>
      <c r="Q146" s="113"/>
      <c r="R146" s="89"/>
      <c r="S146" s="93"/>
      <c r="T146" s="103"/>
      <c r="U146" s="89"/>
      <c r="V146" s="105"/>
      <c r="W146" s="95"/>
      <c r="X146" s="106"/>
      <c r="Y146" s="97"/>
      <c r="Z146" s="98"/>
      <c r="AA146" s="98"/>
      <c r="AB146" s="99"/>
      <c r="AC146" s="139"/>
    </row>
    <row r="147" spans="1:29" ht="20.100000000000001" customHeight="1" x14ac:dyDescent="0.15">
      <c r="A147" s="85">
        <v>165</v>
      </c>
      <c r="B147" s="165" t="s">
        <v>691</v>
      </c>
      <c r="C147" s="167" t="s">
        <v>692</v>
      </c>
      <c r="D147" s="116" t="s">
        <v>1473</v>
      </c>
      <c r="E147" s="101" t="s">
        <v>1474</v>
      </c>
      <c r="F147" s="104" t="s">
        <v>1472</v>
      </c>
      <c r="G147" s="89">
        <v>540000</v>
      </c>
      <c r="H147" s="89">
        <f>G147*I147</f>
        <v>162000</v>
      </c>
      <c r="I147" s="90">
        <v>0.3</v>
      </c>
      <c r="J147" s="89"/>
      <c r="K147" s="89"/>
      <c r="L147" s="89"/>
      <c r="M147" s="92"/>
      <c r="N147" s="91">
        <f t="shared" si="28"/>
        <v>-162000</v>
      </c>
      <c r="O147" s="168">
        <v>-162000</v>
      </c>
      <c r="P147" s="89"/>
      <c r="Q147" s="113"/>
      <c r="R147" s="89"/>
      <c r="S147" s="93"/>
      <c r="T147" s="103"/>
      <c r="U147" s="89"/>
      <c r="V147" s="105"/>
      <c r="W147" s="95"/>
      <c r="X147" s="106"/>
      <c r="Y147" s="97"/>
      <c r="Z147" s="98"/>
      <c r="AA147" s="98"/>
      <c r="AB147" s="99">
        <f t="shared" si="29"/>
        <v>0</v>
      </c>
      <c r="AC147" s="139"/>
    </row>
    <row r="148" spans="1:29" ht="20.100000000000001" customHeight="1" x14ac:dyDescent="0.15">
      <c r="A148" s="85">
        <v>166</v>
      </c>
      <c r="B148" s="165" t="s">
        <v>693</v>
      </c>
      <c r="C148" s="167" t="s">
        <v>694</v>
      </c>
      <c r="D148" s="116" t="s">
        <v>1475</v>
      </c>
      <c r="E148" s="101" t="s">
        <v>1476</v>
      </c>
      <c r="F148" s="104" t="s">
        <v>1472</v>
      </c>
      <c r="G148" s="89">
        <v>160000</v>
      </c>
      <c r="H148" s="89"/>
      <c r="I148" s="90"/>
      <c r="J148" s="89">
        <f>96000+48000</f>
        <v>144000</v>
      </c>
      <c r="K148" s="89">
        <v>160000</v>
      </c>
      <c r="L148" s="89">
        <f t="shared" si="27"/>
        <v>16000</v>
      </c>
      <c r="M148" s="92">
        <f>L148/G148</f>
        <v>0.1</v>
      </c>
      <c r="N148" s="91">
        <f t="shared" si="28"/>
        <v>16000</v>
      </c>
      <c r="O148" s="168">
        <v>16000</v>
      </c>
      <c r="P148" s="89">
        <f>G148*0.1</f>
        <v>16000</v>
      </c>
      <c r="Q148" s="113">
        <v>0.1</v>
      </c>
      <c r="R148" s="89" t="s">
        <v>659</v>
      </c>
      <c r="S148" s="93">
        <f>L148-P148</f>
        <v>0</v>
      </c>
      <c r="T148" s="103"/>
      <c r="U148" s="89"/>
      <c r="V148" s="105"/>
      <c r="W148" s="95"/>
      <c r="X148" s="106"/>
      <c r="Y148" s="97"/>
      <c r="Z148" s="98"/>
      <c r="AA148" s="98"/>
      <c r="AB148" s="99">
        <f t="shared" si="29"/>
        <v>0</v>
      </c>
      <c r="AC148" s="139"/>
    </row>
    <row r="149" spans="1:29" ht="20.100000000000001" customHeight="1" x14ac:dyDescent="0.15">
      <c r="A149" s="85">
        <v>167</v>
      </c>
      <c r="B149" s="354" t="s">
        <v>1477</v>
      </c>
      <c r="C149" s="365" t="s">
        <v>1478</v>
      </c>
      <c r="D149" s="140" t="s">
        <v>695</v>
      </c>
      <c r="E149" s="133" t="s">
        <v>1479</v>
      </c>
      <c r="F149" s="104" t="s">
        <v>1480</v>
      </c>
      <c r="G149" s="124">
        <v>50300</v>
      </c>
      <c r="H149" s="124"/>
      <c r="I149" s="82"/>
      <c r="J149" s="124">
        <f>G149*0.95</f>
        <v>47785</v>
      </c>
      <c r="K149" s="124">
        <f>G149</f>
        <v>50300</v>
      </c>
      <c r="L149" s="141">
        <f t="shared" si="27"/>
        <v>2515</v>
      </c>
      <c r="M149" s="92">
        <f>L149/G149</f>
        <v>0.05</v>
      </c>
      <c r="N149" s="125">
        <f t="shared" si="28"/>
        <v>2515</v>
      </c>
      <c r="O149" s="360">
        <v>7545</v>
      </c>
      <c r="P149" s="124">
        <f>G149*0.05</f>
        <v>2515</v>
      </c>
      <c r="Q149" s="138">
        <v>0.05</v>
      </c>
      <c r="R149" s="89" t="s">
        <v>1159</v>
      </c>
      <c r="S149" s="142">
        <f>L149-P149</f>
        <v>0</v>
      </c>
      <c r="T149" s="115"/>
      <c r="U149" s="124">
        <f>S149</f>
        <v>0</v>
      </c>
      <c r="V149" s="143"/>
      <c r="W149" s="144"/>
      <c r="X149" s="129"/>
      <c r="Y149" s="134"/>
      <c r="Z149" s="135"/>
      <c r="AA149" s="135"/>
      <c r="AB149" s="99">
        <f t="shared" si="29"/>
        <v>0</v>
      </c>
      <c r="AC149" s="181"/>
    </row>
    <row r="150" spans="1:29" ht="20.100000000000001" customHeight="1" x14ac:dyDescent="0.15">
      <c r="A150" s="85">
        <v>168</v>
      </c>
      <c r="B150" s="356"/>
      <c r="C150" s="366"/>
      <c r="D150" s="140" t="s">
        <v>1481</v>
      </c>
      <c r="E150" s="133" t="s">
        <v>1482</v>
      </c>
      <c r="F150" s="104" t="s">
        <v>1388</v>
      </c>
      <c r="G150" s="124">
        <v>100600</v>
      </c>
      <c r="H150" s="124"/>
      <c r="I150" s="82"/>
      <c r="J150" s="124">
        <f>K150*0.95</f>
        <v>95570</v>
      </c>
      <c r="K150" s="124">
        <v>100600</v>
      </c>
      <c r="L150" s="124">
        <f t="shared" si="27"/>
        <v>5030</v>
      </c>
      <c r="M150" s="126">
        <v>1</v>
      </c>
      <c r="N150" s="125">
        <f t="shared" si="28"/>
        <v>5030</v>
      </c>
      <c r="O150" s="362"/>
      <c r="P150" s="124">
        <f>G150*0.05</f>
        <v>5030</v>
      </c>
      <c r="Q150" s="138">
        <v>0.05</v>
      </c>
      <c r="R150" s="89" t="s">
        <v>1159</v>
      </c>
      <c r="S150" s="142">
        <f>L150-P150</f>
        <v>0</v>
      </c>
      <c r="T150" s="115"/>
      <c r="U150" s="124"/>
      <c r="V150" s="143"/>
      <c r="W150" s="144"/>
      <c r="X150" s="129"/>
      <c r="Y150" s="134"/>
      <c r="Z150" s="135"/>
      <c r="AA150" s="135"/>
      <c r="AB150" s="99">
        <f t="shared" si="29"/>
        <v>0</v>
      </c>
      <c r="AC150" s="181"/>
    </row>
    <row r="151" spans="1:29" ht="20.100000000000001" customHeight="1" x14ac:dyDescent="0.15">
      <c r="A151" s="85">
        <v>169</v>
      </c>
      <c r="B151" s="354" t="s">
        <v>696</v>
      </c>
      <c r="C151" s="357" t="s">
        <v>697</v>
      </c>
      <c r="D151" s="140" t="s">
        <v>698</v>
      </c>
      <c r="E151" s="133" t="s">
        <v>699</v>
      </c>
      <c r="F151" s="104" t="s">
        <v>684</v>
      </c>
      <c r="G151" s="124">
        <v>921375</v>
      </c>
      <c r="H151" s="124">
        <v>276412</v>
      </c>
      <c r="I151" s="90">
        <v>0.3</v>
      </c>
      <c r="J151" s="124"/>
      <c r="K151" s="124"/>
      <c r="L151" s="124"/>
      <c r="M151" s="126"/>
      <c r="N151" s="125">
        <f t="shared" si="28"/>
        <v>-276412</v>
      </c>
      <c r="O151" s="360">
        <v>-435412</v>
      </c>
      <c r="P151" s="124"/>
      <c r="Q151" s="138"/>
      <c r="R151" s="89"/>
      <c r="S151" s="142"/>
      <c r="T151" s="115"/>
      <c r="U151" s="124"/>
      <c r="V151" s="143"/>
      <c r="W151" s="144"/>
      <c r="X151" s="129"/>
      <c r="Y151" s="134"/>
      <c r="Z151" s="135"/>
      <c r="AA151" s="135"/>
      <c r="AB151" s="99">
        <f t="shared" si="29"/>
        <v>0</v>
      </c>
      <c r="AC151" s="181"/>
    </row>
    <row r="152" spans="1:29" ht="20.100000000000001" customHeight="1" x14ac:dyDescent="0.15">
      <c r="A152" s="85">
        <v>170</v>
      </c>
      <c r="B152" s="356"/>
      <c r="C152" s="359"/>
      <c r="D152" s="140" t="s">
        <v>700</v>
      </c>
      <c r="E152" s="133" t="s">
        <v>701</v>
      </c>
      <c r="F152" s="104"/>
      <c r="G152" s="124">
        <v>530000</v>
      </c>
      <c r="H152" s="124">
        <v>159000</v>
      </c>
      <c r="I152" s="90">
        <v>0.3</v>
      </c>
      <c r="J152" s="124"/>
      <c r="K152" s="124"/>
      <c r="L152" s="124"/>
      <c r="M152" s="126"/>
      <c r="N152" s="125">
        <f t="shared" si="28"/>
        <v>-159000</v>
      </c>
      <c r="O152" s="362"/>
      <c r="P152" s="124"/>
      <c r="Q152" s="138"/>
      <c r="R152" s="89"/>
      <c r="S152" s="142"/>
      <c r="T152" s="115"/>
      <c r="U152" s="124"/>
      <c r="V152" s="143"/>
      <c r="W152" s="144"/>
      <c r="X152" s="129"/>
      <c r="Y152" s="134"/>
      <c r="Z152" s="135"/>
      <c r="AA152" s="135"/>
      <c r="AB152" s="99"/>
      <c r="AC152" s="181"/>
    </row>
    <row r="153" spans="1:29" ht="20.100000000000001" customHeight="1" x14ac:dyDescent="0.15">
      <c r="A153" s="85">
        <v>171</v>
      </c>
      <c r="B153" s="171" t="s">
        <v>702</v>
      </c>
      <c r="C153" s="132" t="s">
        <v>703</v>
      </c>
      <c r="D153" s="140" t="s">
        <v>704</v>
      </c>
      <c r="E153" s="133" t="s">
        <v>705</v>
      </c>
      <c r="F153" s="104" t="s">
        <v>684</v>
      </c>
      <c r="G153" s="124">
        <v>430000</v>
      </c>
      <c r="H153" s="124">
        <f>G153*I153</f>
        <v>129000</v>
      </c>
      <c r="I153" s="90">
        <v>0.3</v>
      </c>
      <c r="J153" s="124"/>
      <c r="K153" s="124"/>
      <c r="L153" s="124"/>
      <c r="M153" s="126"/>
      <c r="N153" s="125">
        <f t="shared" si="28"/>
        <v>-129000</v>
      </c>
      <c r="O153" s="164">
        <f>N153</f>
        <v>-129000</v>
      </c>
      <c r="P153" s="124"/>
      <c r="Q153" s="138"/>
      <c r="R153" s="89"/>
      <c r="S153" s="142"/>
      <c r="T153" s="115"/>
      <c r="U153" s="124"/>
      <c r="V153" s="143"/>
      <c r="W153" s="144"/>
      <c r="X153" s="129"/>
      <c r="Y153" s="134"/>
      <c r="Z153" s="135"/>
      <c r="AA153" s="135"/>
      <c r="AB153" s="99">
        <f t="shared" si="29"/>
        <v>0</v>
      </c>
      <c r="AC153" s="181"/>
    </row>
    <row r="154" spans="1:29" ht="20.100000000000001" customHeight="1" x14ac:dyDescent="0.15">
      <c r="A154" s="85">
        <v>172</v>
      </c>
      <c r="B154" s="162" t="s">
        <v>706</v>
      </c>
      <c r="C154" s="169" t="s">
        <v>707</v>
      </c>
      <c r="D154" s="140" t="s">
        <v>1483</v>
      </c>
      <c r="E154" s="133" t="s">
        <v>1484</v>
      </c>
      <c r="F154" s="104" t="s">
        <v>1114</v>
      </c>
      <c r="G154" s="124">
        <v>700000</v>
      </c>
      <c r="H154" s="124">
        <f>G154*I154</f>
        <v>210000</v>
      </c>
      <c r="I154" s="90">
        <v>0.3</v>
      </c>
      <c r="J154" s="124"/>
      <c r="K154" s="124"/>
      <c r="L154" s="124"/>
      <c r="M154" s="126"/>
      <c r="N154" s="125">
        <f t="shared" si="28"/>
        <v>-210000</v>
      </c>
      <c r="O154" s="164">
        <f>N154</f>
        <v>-210000</v>
      </c>
      <c r="P154" s="124"/>
      <c r="Q154" s="138"/>
      <c r="R154" s="89"/>
      <c r="S154" s="142"/>
      <c r="T154" s="115"/>
      <c r="U154" s="124"/>
      <c r="V154" s="143"/>
      <c r="W154" s="144"/>
      <c r="X154" s="129"/>
      <c r="Y154" s="134"/>
      <c r="Z154" s="135"/>
      <c r="AA154" s="135"/>
      <c r="AB154" s="99">
        <f t="shared" si="29"/>
        <v>0</v>
      </c>
      <c r="AC154" s="181"/>
    </row>
    <row r="155" spans="1:29" ht="20.100000000000001" customHeight="1" x14ac:dyDescent="0.15">
      <c r="A155" s="85">
        <v>173</v>
      </c>
      <c r="B155" s="162" t="s">
        <v>708</v>
      </c>
      <c r="C155" s="169" t="s">
        <v>709</v>
      </c>
      <c r="D155" s="140" t="s">
        <v>710</v>
      </c>
      <c r="E155" s="133" t="s">
        <v>711</v>
      </c>
      <c r="F155" s="104" t="s">
        <v>684</v>
      </c>
      <c r="G155" s="124">
        <v>110000</v>
      </c>
      <c r="H155" s="124">
        <f>G155*I155</f>
        <v>33000</v>
      </c>
      <c r="I155" s="90">
        <v>0.3</v>
      </c>
      <c r="J155" s="124"/>
      <c r="K155" s="124"/>
      <c r="L155" s="124"/>
      <c r="M155" s="126"/>
      <c r="N155" s="125">
        <f t="shared" si="28"/>
        <v>-33000</v>
      </c>
      <c r="O155" s="164">
        <f>N155</f>
        <v>-33000</v>
      </c>
      <c r="P155" s="124"/>
      <c r="Q155" s="138"/>
      <c r="R155" s="89"/>
      <c r="S155" s="142"/>
      <c r="T155" s="115"/>
      <c r="U155" s="124"/>
      <c r="V155" s="143"/>
      <c r="W155" s="144"/>
      <c r="X155" s="129"/>
      <c r="Y155" s="134"/>
      <c r="Z155" s="135"/>
      <c r="AA155" s="135"/>
      <c r="AB155" s="99">
        <f t="shared" si="29"/>
        <v>0</v>
      </c>
      <c r="AC155" s="181"/>
    </row>
    <row r="156" spans="1:29" ht="20.100000000000001" customHeight="1" x14ac:dyDescent="0.15">
      <c r="A156" s="85">
        <v>174</v>
      </c>
      <c r="B156" s="354" t="s">
        <v>1485</v>
      </c>
      <c r="C156" s="357" t="s">
        <v>1486</v>
      </c>
      <c r="D156" s="140" t="s">
        <v>1487</v>
      </c>
      <c r="E156" s="133" t="s">
        <v>1488</v>
      </c>
      <c r="F156" s="110" t="s">
        <v>712</v>
      </c>
      <c r="G156" s="124">
        <v>34500</v>
      </c>
      <c r="H156" s="124"/>
      <c r="I156" s="90"/>
      <c r="J156" s="124"/>
      <c r="K156" s="124">
        <v>34500</v>
      </c>
      <c r="L156" s="124">
        <f t="shared" si="27"/>
        <v>34500</v>
      </c>
      <c r="M156" s="145">
        <v>1</v>
      </c>
      <c r="N156" s="125">
        <f t="shared" si="28"/>
        <v>34500</v>
      </c>
      <c r="O156" s="360">
        <v>61250</v>
      </c>
      <c r="P156" s="124"/>
      <c r="Q156" s="138"/>
      <c r="R156" s="89"/>
      <c r="S156" s="93">
        <f t="shared" ref="S156:S158" si="30">L156-P156</f>
        <v>34500</v>
      </c>
      <c r="T156" s="115" t="s">
        <v>1489</v>
      </c>
      <c r="U156" s="124">
        <v>34500</v>
      </c>
      <c r="V156" s="105">
        <v>1</v>
      </c>
      <c r="W156" s="95" t="s">
        <v>1490</v>
      </c>
      <c r="X156" s="106">
        <v>43374</v>
      </c>
      <c r="Y156" s="134">
        <v>34500</v>
      </c>
      <c r="Z156" s="135"/>
      <c r="AA156" s="135"/>
      <c r="AB156" s="99">
        <f t="shared" si="29"/>
        <v>0</v>
      </c>
      <c r="AC156" s="181"/>
    </row>
    <row r="157" spans="1:29" ht="20.100000000000001" customHeight="1" x14ac:dyDescent="0.15">
      <c r="A157" s="85">
        <v>175</v>
      </c>
      <c r="B157" s="355"/>
      <c r="C157" s="358"/>
      <c r="D157" s="122" t="s">
        <v>1491</v>
      </c>
      <c r="E157" s="133" t="s">
        <v>1492</v>
      </c>
      <c r="F157" s="110" t="s">
        <v>712</v>
      </c>
      <c r="G157" s="124">
        <v>10450</v>
      </c>
      <c r="H157" s="124"/>
      <c r="I157" s="90"/>
      <c r="J157" s="124"/>
      <c r="K157" s="124">
        <v>10450</v>
      </c>
      <c r="L157" s="124">
        <f t="shared" si="27"/>
        <v>10450</v>
      </c>
      <c r="M157" s="145">
        <v>1</v>
      </c>
      <c r="N157" s="125">
        <f t="shared" si="28"/>
        <v>10450</v>
      </c>
      <c r="O157" s="361"/>
      <c r="P157" s="124"/>
      <c r="Q157" s="138"/>
      <c r="R157" s="89"/>
      <c r="S157" s="93">
        <f t="shared" si="30"/>
        <v>10450</v>
      </c>
      <c r="T157" s="115" t="s">
        <v>1493</v>
      </c>
      <c r="U157" s="124">
        <v>10450</v>
      </c>
      <c r="V157" s="105">
        <v>1</v>
      </c>
      <c r="W157" s="95" t="s">
        <v>1490</v>
      </c>
      <c r="X157" s="106">
        <v>43435</v>
      </c>
      <c r="Y157" s="134"/>
      <c r="Z157" s="135"/>
      <c r="AA157" s="135"/>
      <c r="AB157" s="99">
        <f t="shared" si="29"/>
        <v>10450</v>
      </c>
      <c r="AC157" s="181"/>
    </row>
    <row r="158" spans="1:29" ht="20.100000000000001" customHeight="1" x14ac:dyDescent="0.15">
      <c r="A158" s="85">
        <v>176</v>
      </c>
      <c r="B158" s="356"/>
      <c r="C158" s="359"/>
      <c r="D158" s="122" t="s">
        <v>1494</v>
      </c>
      <c r="E158" s="133" t="s">
        <v>1495</v>
      </c>
      <c r="F158" s="110" t="s">
        <v>712</v>
      </c>
      <c r="G158" s="124">
        <v>16300</v>
      </c>
      <c r="H158" s="124"/>
      <c r="I158" s="90"/>
      <c r="J158" s="124"/>
      <c r="K158" s="124">
        <v>16300</v>
      </c>
      <c r="L158" s="124">
        <f t="shared" si="27"/>
        <v>16300</v>
      </c>
      <c r="M158" s="108">
        <f>L158/G158</f>
        <v>1</v>
      </c>
      <c r="N158" s="125">
        <f>K158-J158-H158</f>
        <v>16300</v>
      </c>
      <c r="O158" s="362"/>
      <c r="P158" s="124"/>
      <c r="Q158" s="138"/>
      <c r="R158" s="89"/>
      <c r="S158" s="93">
        <f t="shared" si="30"/>
        <v>16300</v>
      </c>
      <c r="T158" s="115" t="s">
        <v>1496</v>
      </c>
      <c r="U158" s="124">
        <v>16300</v>
      </c>
      <c r="V158" s="105">
        <v>1</v>
      </c>
      <c r="W158" s="95" t="s">
        <v>1497</v>
      </c>
      <c r="X158" s="106">
        <v>43435</v>
      </c>
      <c r="Y158" s="134"/>
      <c r="Z158" s="135"/>
      <c r="AA158" s="135"/>
      <c r="AB158" s="99">
        <f t="shared" si="29"/>
        <v>16300</v>
      </c>
      <c r="AC158" s="181"/>
    </row>
    <row r="159" spans="1:29" ht="20.100000000000001" customHeight="1" x14ac:dyDescent="0.15">
      <c r="A159" s="85">
        <v>177</v>
      </c>
      <c r="B159" s="171" t="s">
        <v>1498</v>
      </c>
      <c r="C159" s="146" t="s">
        <v>1499</v>
      </c>
      <c r="D159" s="140" t="s">
        <v>1500</v>
      </c>
      <c r="E159" s="133" t="s">
        <v>1501</v>
      </c>
      <c r="F159" s="110" t="s">
        <v>712</v>
      </c>
      <c r="G159" s="124">
        <v>34500</v>
      </c>
      <c r="H159" s="124"/>
      <c r="I159" s="90"/>
      <c r="J159" s="124"/>
      <c r="K159" s="124">
        <v>34500</v>
      </c>
      <c r="L159" s="124">
        <f t="shared" si="27"/>
        <v>34500</v>
      </c>
      <c r="M159" s="145">
        <v>1</v>
      </c>
      <c r="N159" s="125">
        <f t="shared" si="28"/>
        <v>34500</v>
      </c>
      <c r="O159" s="164">
        <v>34500</v>
      </c>
      <c r="P159" s="124"/>
      <c r="Q159" s="138"/>
      <c r="R159" s="89"/>
      <c r="S159" s="93">
        <f>L159-P159</f>
        <v>34500</v>
      </c>
      <c r="T159" s="115">
        <v>2018060026</v>
      </c>
      <c r="U159" s="124">
        <v>34500</v>
      </c>
      <c r="V159" s="105">
        <v>1</v>
      </c>
      <c r="W159" s="95" t="s">
        <v>1497</v>
      </c>
      <c r="X159" s="106">
        <v>43374</v>
      </c>
      <c r="Y159" s="134">
        <v>34500</v>
      </c>
      <c r="Z159" s="135"/>
      <c r="AA159" s="135"/>
      <c r="AB159" s="99">
        <f t="shared" si="29"/>
        <v>0</v>
      </c>
      <c r="AC159" s="181"/>
    </row>
    <row r="160" spans="1:29" ht="20.100000000000001" customHeight="1" x14ac:dyDescent="0.15">
      <c r="A160" s="85">
        <v>178</v>
      </c>
      <c r="B160" s="162" t="s">
        <v>1502</v>
      </c>
      <c r="C160" s="163" t="s">
        <v>1503</v>
      </c>
      <c r="D160" s="140" t="s">
        <v>1504</v>
      </c>
      <c r="E160" s="133" t="s">
        <v>1505</v>
      </c>
      <c r="F160" s="104" t="s">
        <v>712</v>
      </c>
      <c r="G160" s="124">
        <v>7800000</v>
      </c>
      <c r="H160" s="124">
        <v>3120000</v>
      </c>
      <c r="I160" s="90">
        <v>0.4</v>
      </c>
      <c r="J160" s="124"/>
      <c r="K160" s="124"/>
      <c r="L160" s="124"/>
      <c r="M160" s="126"/>
      <c r="N160" s="125">
        <f t="shared" si="28"/>
        <v>-3120000</v>
      </c>
      <c r="O160" s="164">
        <v>-3120000</v>
      </c>
      <c r="P160" s="124"/>
      <c r="Q160" s="138"/>
      <c r="R160" s="89"/>
      <c r="S160" s="93"/>
      <c r="T160" s="115"/>
      <c r="U160" s="124"/>
      <c r="V160" s="105"/>
      <c r="W160" s="95"/>
      <c r="X160" s="106"/>
      <c r="Y160" s="134"/>
      <c r="Z160" s="135"/>
      <c r="AA160" s="135"/>
      <c r="AB160" s="99">
        <f t="shared" si="29"/>
        <v>0</v>
      </c>
      <c r="AC160" s="181"/>
    </row>
    <row r="161" spans="1:29" ht="20.100000000000001" customHeight="1" x14ac:dyDescent="0.15">
      <c r="A161" s="85">
        <v>179</v>
      </c>
      <c r="B161" s="162" t="s">
        <v>1506</v>
      </c>
      <c r="C161" s="163" t="s">
        <v>1507</v>
      </c>
      <c r="D161" s="140" t="s">
        <v>1508</v>
      </c>
      <c r="E161" s="133" t="s">
        <v>1509</v>
      </c>
      <c r="F161" s="104"/>
      <c r="G161" s="124">
        <v>45066</v>
      </c>
      <c r="H161" s="124">
        <v>13519.8</v>
      </c>
      <c r="I161" s="90">
        <v>0.3</v>
      </c>
      <c r="J161" s="124"/>
      <c r="K161" s="124"/>
      <c r="L161" s="124"/>
      <c r="M161" s="126"/>
      <c r="N161" s="125">
        <f t="shared" si="28"/>
        <v>-13519.8</v>
      </c>
      <c r="O161" s="164">
        <v>-13519.8</v>
      </c>
      <c r="P161" s="124"/>
      <c r="Q161" s="138"/>
      <c r="R161" s="89"/>
      <c r="S161" s="93"/>
      <c r="T161" s="115"/>
      <c r="U161" s="124"/>
      <c r="V161" s="105"/>
      <c r="W161" s="95"/>
      <c r="X161" s="106"/>
      <c r="Y161" s="134"/>
      <c r="Z161" s="135"/>
      <c r="AA161" s="135"/>
      <c r="AB161" s="99">
        <f t="shared" si="29"/>
        <v>0</v>
      </c>
      <c r="AC161" s="181"/>
    </row>
    <row r="162" spans="1:29" ht="20.100000000000001" customHeight="1" x14ac:dyDescent="0.15">
      <c r="A162" s="363" t="s">
        <v>1510</v>
      </c>
      <c r="B162" s="364"/>
      <c r="C162" s="364"/>
      <c r="D162" s="364"/>
      <c r="E162" s="364"/>
      <c r="F162" s="83"/>
      <c r="G162" s="124">
        <f>SUM(G4:G161)</f>
        <v>130852622.14999999</v>
      </c>
      <c r="H162" s="124">
        <f>SUM(H4:H161)</f>
        <v>21760925.290000003</v>
      </c>
      <c r="I162" s="124"/>
      <c r="J162" s="124">
        <f>SUM(J4:J161)</f>
        <v>69899707.032499999</v>
      </c>
      <c r="K162" s="124">
        <f>SUM(K4:K161)</f>
        <v>86996735.980000004</v>
      </c>
      <c r="L162" s="124">
        <f>SUM(L4:L161)</f>
        <v>17097028.947500002</v>
      </c>
      <c r="M162" s="124"/>
      <c r="N162" s="124">
        <f>SUM(N4:N161)</f>
        <v>-7988113.2895</v>
      </c>
      <c r="O162" s="124">
        <f>SUM(O4:O161)</f>
        <v>-7988113.2799999984</v>
      </c>
      <c r="P162" s="124">
        <f>SUM(P4:P161)</f>
        <v>5560297.9774999991</v>
      </c>
      <c r="Q162" s="124"/>
      <c r="R162" s="124">
        <f>SUM(R4:R161)</f>
        <v>0</v>
      </c>
      <c r="S162" s="124">
        <f>SUM(S4:S161)</f>
        <v>11436230.969999999</v>
      </c>
      <c r="T162" s="124"/>
      <c r="U162" s="124">
        <f>SUM(U4:U161)</f>
        <v>6769792.2899999991</v>
      </c>
      <c r="V162" s="124"/>
      <c r="W162" s="124"/>
      <c r="X162" s="124"/>
      <c r="Y162" s="124">
        <f>SUM(Y4:Y161)</f>
        <v>113910</v>
      </c>
      <c r="Z162" s="124">
        <f>SUM(Z4:Z161)</f>
        <v>802900</v>
      </c>
      <c r="AA162" s="124">
        <f>SUM(AA4:AA161)</f>
        <v>0</v>
      </c>
      <c r="AB162" s="124">
        <f>SUM(AB4:AB161)</f>
        <v>5852982.2899999991</v>
      </c>
      <c r="AC162" s="83"/>
    </row>
    <row r="163" spans="1:29" ht="22.5" customHeight="1" x14ac:dyDescent="0.15">
      <c r="A163" s="147">
        <v>183</v>
      </c>
      <c r="B163" s="171" t="s">
        <v>1511</v>
      </c>
      <c r="C163" s="132" t="s">
        <v>1512</v>
      </c>
      <c r="D163" s="122" t="s">
        <v>713</v>
      </c>
      <c r="E163" s="133" t="s">
        <v>1513</v>
      </c>
      <c r="F163" s="83" t="s">
        <v>1514</v>
      </c>
      <c r="G163" s="124">
        <v>1900000</v>
      </c>
      <c r="H163" s="124"/>
      <c r="I163" s="82">
        <f>H163/G163</f>
        <v>0</v>
      </c>
      <c r="J163" s="125">
        <v>1710000</v>
      </c>
      <c r="K163" s="124">
        <v>1900000</v>
      </c>
      <c r="L163" s="124">
        <f t="shared" si="27"/>
        <v>190000</v>
      </c>
      <c r="M163" s="126">
        <f>L163/G163</f>
        <v>0.1</v>
      </c>
      <c r="N163" s="125">
        <f t="shared" si="28"/>
        <v>190000</v>
      </c>
      <c r="O163" s="172">
        <v>190000</v>
      </c>
      <c r="P163" s="124">
        <f>G163*0.1</f>
        <v>190000</v>
      </c>
      <c r="Q163" s="138"/>
      <c r="R163" s="140" t="s">
        <v>1515</v>
      </c>
      <c r="S163" s="127">
        <f>N163-P163</f>
        <v>0</v>
      </c>
      <c r="T163" s="115"/>
      <c r="U163" s="124"/>
      <c r="V163" s="83"/>
      <c r="W163" s="95"/>
      <c r="X163" s="95"/>
      <c r="Y163" s="97"/>
      <c r="Z163" s="98"/>
      <c r="AA163" s="98"/>
      <c r="AB163" s="128">
        <f>U163-Y163-Z163-AA163</f>
        <v>0</v>
      </c>
      <c r="AC163" s="180"/>
    </row>
    <row r="164" spans="1:29" ht="22.5" customHeight="1" x14ac:dyDescent="0.15">
      <c r="A164" s="147">
        <v>184</v>
      </c>
      <c r="B164" s="171" t="s">
        <v>1516</v>
      </c>
      <c r="C164" s="132" t="s">
        <v>1517</v>
      </c>
      <c r="D164" s="122" t="s">
        <v>1518</v>
      </c>
      <c r="E164" s="133" t="s">
        <v>1519</v>
      </c>
      <c r="F164" s="83" t="s">
        <v>1520</v>
      </c>
      <c r="G164" s="124">
        <v>1195000</v>
      </c>
      <c r="H164" s="124"/>
      <c r="I164" s="82">
        <f>H164/G164</f>
        <v>0</v>
      </c>
      <c r="J164" s="124">
        <f>G164*0.9</f>
        <v>1075500</v>
      </c>
      <c r="K164" s="124">
        <f>G164</f>
        <v>1195000</v>
      </c>
      <c r="L164" s="124">
        <f t="shared" si="27"/>
        <v>119500</v>
      </c>
      <c r="M164" s="126">
        <f>L164/G164</f>
        <v>0.1</v>
      </c>
      <c r="N164" s="125">
        <f t="shared" si="28"/>
        <v>119500</v>
      </c>
      <c r="O164" s="172">
        <v>119500</v>
      </c>
      <c r="P164" s="124">
        <f>G164*0.1</f>
        <v>119500</v>
      </c>
      <c r="Q164" s="138"/>
      <c r="R164" s="124" t="s">
        <v>1521</v>
      </c>
      <c r="S164" s="127"/>
      <c r="T164" s="115"/>
      <c r="U164" s="124"/>
      <c r="V164" s="83"/>
      <c r="W164" s="95"/>
      <c r="X164" s="95"/>
      <c r="Y164" s="97"/>
      <c r="Z164" s="98"/>
      <c r="AA164" s="98"/>
      <c r="AB164" s="128">
        <f>U164-Y164-Z164-AA164</f>
        <v>0</v>
      </c>
      <c r="AC164" s="180"/>
    </row>
    <row r="165" spans="1:29" ht="22.5" customHeight="1" x14ac:dyDescent="0.15">
      <c r="A165" s="147">
        <v>185</v>
      </c>
      <c r="B165" s="171" t="s">
        <v>1522</v>
      </c>
      <c r="C165" s="132" t="s">
        <v>1523</v>
      </c>
      <c r="D165" s="122" t="s">
        <v>1524</v>
      </c>
      <c r="E165" s="133" t="s">
        <v>1525</v>
      </c>
      <c r="F165" s="83" t="s">
        <v>1526</v>
      </c>
      <c r="G165" s="124">
        <v>41000</v>
      </c>
      <c r="H165" s="124">
        <v>6150</v>
      </c>
      <c r="I165" s="82">
        <f>H165/G165</f>
        <v>0.15</v>
      </c>
      <c r="J165" s="124"/>
      <c r="K165" s="124">
        <v>41000</v>
      </c>
      <c r="L165" s="124">
        <f t="shared" si="27"/>
        <v>41000</v>
      </c>
      <c r="M165" s="126">
        <f>L165/G165</f>
        <v>1</v>
      </c>
      <c r="N165" s="125">
        <f t="shared" si="28"/>
        <v>34850</v>
      </c>
      <c r="O165" s="172">
        <v>34850</v>
      </c>
      <c r="P165" s="124"/>
      <c r="Q165" s="138"/>
      <c r="R165" s="124"/>
      <c r="S165" s="127"/>
      <c r="T165" s="115"/>
      <c r="U165" s="124"/>
      <c r="V165" s="83"/>
      <c r="W165" s="95"/>
      <c r="X165" s="95"/>
      <c r="Y165" s="97"/>
      <c r="Z165" s="98"/>
      <c r="AA165" s="98"/>
      <c r="AB165" s="128">
        <f>U165-Y165-Z165-AA165</f>
        <v>0</v>
      </c>
      <c r="AC165" s="180"/>
    </row>
    <row r="166" spans="1:29" ht="22.5" customHeight="1" x14ac:dyDescent="0.15">
      <c r="A166" s="147">
        <v>186</v>
      </c>
      <c r="B166" s="171" t="s">
        <v>1527</v>
      </c>
      <c r="C166" s="132" t="s">
        <v>1528</v>
      </c>
      <c r="D166" s="122" t="s">
        <v>1529</v>
      </c>
      <c r="E166" s="133" t="s">
        <v>1530</v>
      </c>
      <c r="F166" s="83" t="s">
        <v>1526</v>
      </c>
      <c r="G166" s="124">
        <v>1399000</v>
      </c>
      <c r="H166" s="124">
        <f>G166*I166</f>
        <v>1259100</v>
      </c>
      <c r="I166" s="82">
        <v>0.9</v>
      </c>
      <c r="J166" s="124"/>
      <c r="K166" s="124"/>
      <c r="L166" s="124">
        <f>K166-J166</f>
        <v>0</v>
      </c>
      <c r="M166" s="126">
        <v>0</v>
      </c>
      <c r="N166" s="125">
        <f>K166-J166-H166</f>
        <v>-1259100</v>
      </c>
      <c r="O166" s="164">
        <v>-1259100</v>
      </c>
      <c r="P166" s="124"/>
      <c r="Q166" s="138"/>
      <c r="R166" s="124"/>
      <c r="S166" s="127">
        <f>L166-P166</f>
        <v>0</v>
      </c>
      <c r="T166" s="115"/>
      <c r="U166" s="124"/>
      <c r="V166" s="143"/>
      <c r="W166" s="95"/>
      <c r="X166" s="95"/>
      <c r="Y166" s="97"/>
      <c r="Z166" s="98"/>
      <c r="AA166" s="98"/>
      <c r="AB166" s="128">
        <f>U166-Y166-Z166-AA166</f>
        <v>0</v>
      </c>
      <c r="AC166" s="180"/>
    </row>
    <row r="167" spans="1:29" ht="20.100000000000001" customHeight="1" x14ac:dyDescent="0.15">
      <c r="A167" s="363" t="s">
        <v>1531</v>
      </c>
      <c r="B167" s="364"/>
      <c r="C167" s="364"/>
      <c r="D167" s="364"/>
      <c r="E167" s="364"/>
      <c r="F167" s="83">
        <f>SUM(F4:F165)</f>
        <v>0</v>
      </c>
      <c r="G167" s="124">
        <f>SUM(G163:G165)</f>
        <v>3136000</v>
      </c>
      <c r="H167" s="124">
        <f>SUM(H163:H165)</f>
        <v>6150</v>
      </c>
      <c r="I167" s="82"/>
      <c r="J167" s="124">
        <f>SUM(J163:J165)</f>
        <v>2785500</v>
      </c>
      <c r="K167" s="124">
        <f>SUM(K163:K165)</f>
        <v>3136000</v>
      </c>
      <c r="L167" s="124">
        <f>SUM(L163:L165)</f>
        <v>350500</v>
      </c>
      <c r="M167" s="138"/>
      <c r="N167" s="124">
        <f>SUM(N163:N166)</f>
        <v>-914750</v>
      </c>
      <c r="O167" s="124">
        <f>SUM(O163:O166)</f>
        <v>-914750</v>
      </c>
      <c r="P167" s="124">
        <f>SUM(P163:P165)</f>
        <v>309500</v>
      </c>
      <c r="Q167" s="138"/>
      <c r="R167" s="124">
        <f>SUM(R163:R165)</f>
        <v>0</v>
      </c>
      <c r="S167" s="127">
        <f>SUM(S163:S165)</f>
        <v>0</v>
      </c>
      <c r="T167" s="124"/>
      <c r="U167" s="124"/>
      <c r="V167" s="124"/>
      <c r="W167" s="95">
        <f>SUM(W4:W165)</f>
        <v>0</v>
      </c>
      <c r="X167" s="95"/>
      <c r="Y167" s="124">
        <f>SUM(Y163:Y165)</f>
        <v>0</v>
      </c>
      <c r="Z167" s="124">
        <f>SUM(Z163:Z165)</f>
        <v>0</v>
      </c>
      <c r="AA167" s="124"/>
      <c r="AB167" s="124">
        <f>SUM(AB163:AB165)</f>
        <v>0</v>
      </c>
      <c r="AC167" s="83">
        <f>SUM(AC4:AC66)</f>
        <v>0</v>
      </c>
    </row>
    <row r="170" spans="1:29" x14ac:dyDescent="0.15">
      <c r="O170" s="148">
        <f>O162-N162</f>
        <v>9.5000015571713448E-3</v>
      </c>
    </row>
    <row r="171" spans="1:29" x14ac:dyDescent="0.15">
      <c r="O171" s="81">
        <v>-9811159.0199999996</v>
      </c>
    </row>
    <row r="172" spans="1:29" x14ac:dyDescent="0.15">
      <c r="O172" s="149"/>
    </row>
    <row r="173" spans="1:29" x14ac:dyDescent="0.15">
      <c r="O173" s="149"/>
    </row>
    <row r="175" spans="1:29" x14ac:dyDescent="0.15">
      <c r="O175" s="148"/>
    </row>
    <row r="178" spans="15:15" x14ac:dyDescent="0.15">
      <c r="O178" s="149"/>
    </row>
    <row r="182" spans="15:15" x14ac:dyDescent="0.15">
      <c r="O182" s="149"/>
    </row>
    <row r="185" spans="15:15" x14ac:dyDescent="0.15">
      <c r="O185" s="148"/>
    </row>
    <row r="188" spans="15:15" x14ac:dyDescent="0.15">
      <c r="O188" s="149"/>
    </row>
  </sheetData>
  <mergeCells count="112">
    <mergeCell ref="A1:AC1"/>
    <mergeCell ref="A2:A3"/>
    <mergeCell ref="B2:B3"/>
    <mergeCell ref="C2:C3"/>
    <mergeCell ref="D2:D3"/>
    <mergeCell ref="E2:E3"/>
    <mergeCell ref="F2:F3"/>
    <mergeCell ref="G2:G3"/>
    <mergeCell ref="H2:I2"/>
    <mergeCell ref="J2:M2"/>
    <mergeCell ref="AC2:AC3"/>
    <mergeCell ref="B6:B8"/>
    <mergeCell ref="C6:C8"/>
    <mergeCell ref="O6:O8"/>
    <mergeCell ref="B9:B12"/>
    <mergeCell ref="C9:C12"/>
    <mergeCell ref="O9:O12"/>
    <mergeCell ref="Z2:Z3"/>
    <mergeCell ref="AA2:AA3"/>
    <mergeCell ref="AB2:AB3"/>
    <mergeCell ref="B4:B5"/>
    <mergeCell ref="C4:C5"/>
    <mergeCell ref="O4:O5"/>
    <mergeCell ref="N2:N3"/>
    <mergeCell ref="O2:O3"/>
    <mergeCell ref="P2:R2"/>
    <mergeCell ref="S2:S3"/>
    <mergeCell ref="T2:X2"/>
    <mergeCell ref="Y2:Y3"/>
    <mergeCell ref="B23:B27"/>
    <mergeCell ref="C23:C27"/>
    <mergeCell ref="O23:O27"/>
    <mergeCell ref="B29:B33"/>
    <mergeCell ref="C29:C33"/>
    <mergeCell ref="O29:O33"/>
    <mergeCell ref="B13:B16"/>
    <mergeCell ref="C13:C16"/>
    <mergeCell ref="O13:O16"/>
    <mergeCell ref="B17:B21"/>
    <mergeCell ref="C17:C21"/>
    <mergeCell ref="O17:O21"/>
    <mergeCell ref="B57:B59"/>
    <mergeCell ref="C57:C59"/>
    <mergeCell ref="O57:O59"/>
    <mergeCell ref="B60:B63"/>
    <mergeCell ref="C60:C63"/>
    <mergeCell ref="O60:O63"/>
    <mergeCell ref="B36:B39"/>
    <mergeCell ref="C36:C39"/>
    <mergeCell ref="O36:O39"/>
    <mergeCell ref="B48:B53"/>
    <mergeCell ref="C48:C53"/>
    <mergeCell ref="O48:O54"/>
    <mergeCell ref="B75:B81"/>
    <mergeCell ref="C75:C81"/>
    <mergeCell ref="O75:O81"/>
    <mergeCell ref="B84:B86"/>
    <mergeCell ref="C84:C86"/>
    <mergeCell ref="O84:O86"/>
    <mergeCell ref="B64:B66"/>
    <mergeCell ref="C64:C66"/>
    <mergeCell ref="O64:O66"/>
    <mergeCell ref="B68:B69"/>
    <mergeCell ref="C68:C69"/>
    <mergeCell ref="O68:O69"/>
    <mergeCell ref="B100:B109"/>
    <mergeCell ref="C100:C109"/>
    <mergeCell ref="O100:O109"/>
    <mergeCell ref="B110:B111"/>
    <mergeCell ref="C110:C111"/>
    <mergeCell ref="O110:O111"/>
    <mergeCell ref="B87:B89"/>
    <mergeCell ref="C87:C89"/>
    <mergeCell ref="O87:O89"/>
    <mergeCell ref="B94:B99"/>
    <mergeCell ref="C94:C99"/>
    <mergeCell ref="O94:O99"/>
    <mergeCell ref="B119:B121"/>
    <mergeCell ref="C119:C121"/>
    <mergeCell ref="O119:O121"/>
    <mergeCell ref="B122:B125"/>
    <mergeCell ref="C122:C125"/>
    <mergeCell ref="O122:O125"/>
    <mergeCell ref="B113:B116"/>
    <mergeCell ref="C113:C116"/>
    <mergeCell ref="O113:O116"/>
    <mergeCell ref="B117:B118"/>
    <mergeCell ref="C117:C118"/>
    <mergeCell ref="O117:O118"/>
    <mergeCell ref="B138:B139"/>
    <mergeCell ref="C138:C139"/>
    <mergeCell ref="O138:O139"/>
    <mergeCell ref="B145:B146"/>
    <mergeCell ref="C145:C146"/>
    <mergeCell ref="O145:O146"/>
    <mergeCell ref="B127:B128"/>
    <mergeCell ref="C127:C128"/>
    <mergeCell ref="O127:O128"/>
    <mergeCell ref="B131:B137"/>
    <mergeCell ref="C131:C137"/>
    <mergeCell ref="O131:O137"/>
    <mergeCell ref="B156:B158"/>
    <mergeCell ref="C156:C158"/>
    <mergeCell ref="O156:O158"/>
    <mergeCell ref="A162:E162"/>
    <mergeCell ref="A167:E167"/>
    <mergeCell ref="B149:B150"/>
    <mergeCell ref="C149:C150"/>
    <mergeCell ref="O149:O150"/>
    <mergeCell ref="B151:B152"/>
    <mergeCell ref="C151:C152"/>
    <mergeCell ref="O151:O152"/>
  </mergeCells>
  <phoneticPr fontId="2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31" fitToHeight="5" orientation="landscape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7"/>
  <sheetViews>
    <sheetView workbookViewId="0">
      <selection activeCell="H5" sqref="H5"/>
    </sheetView>
  </sheetViews>
  <sheetFormatPr defaultRowHeight="16.5" x14ac:dyDescent="0.15"/>
  <cols>
    <col min="1" max="1" width="5.25" style="2" customWidth="1"/>
    <col min="2" max="2" width="9.625" style="2" customWidth="1"/>
    <col min="3" max="3" width="24.125" style="2" bestFit="1" customWidth="1"/>
    <col min="4" max="4" width="13.875" style="2" customWidth="1"/>
    <col min="5" max="5" width="11" style="2" customWidth="1"/>
    <col min="6" max="6" width="7.375" style="2" customWidth="1"/>
    <col min="7" max="8" width="16.125" style="2" bestFit="1" customWidth="1"/>
    <col min="9" max="9" width="9" style="2"/>
    <col min="10" max="10" width="20.875" style="2" customWidth="1"/>
    <col min="11" max="11" width="16.25" style="19" customWidth="1"/>
    <col min="12" max="12" width="15.5" style="2" customWidth="1"/>
    <col min="13" max="13" width="16.125" style="2" bestFit="1" customWidth="1"/>
    <col min="14" max="14" width="16.125" style="2" customWidth="1"/>
    <col min="15" max="15" width="12.375" style="2" customWidth="1"/>
    <col min="16" max="16384" width="9" style="2"/>
  </cols>
  <sheetData>
    <row r="1" spans="1:15" ht="27.75" customHeight="1" thickBot="1" x14ac:dyDescent="0.2">
      <c r="A1" s="418" t="s">
        <v>1002</v>
      </c>
      <c r="B1" s="418"/>
      <c r="C1" s="418"/>
      <c r="D1" s="418"/>
      <c r="E1" s="418"/>
      <c r="F1" s="418"/>
      <c r="G1" s="418"/>
      <c r="H1" s="418"/>
      <c r="I1" s="418"/>
      <c r="J1" s="418"/>
      <c r="K1" s="418"/>
      <c r="L1" s="418"/>
      <c r="M1" s="418"/>
      <c r="N1" s="418"/>
      <c r="O1" s="418"/>
    </row>
    <row r="2" spans="1:15" ht="24" customHeight="1" x14ac:dyDescent="0.15">
      <c r="A2" s="49" t="s">
        <v>0</v>
      </c>
      <c r="B2" s="54" t="s">
        <v>1</v>
      </c>
      <c r="C2" s="54" t="s">
        <v>5</v>
      </c>
      <c r="D2" s="55" t="s">
        <v>7</v>
      </c>
      <c r="E2" s="54" t="s">
        <v>8</v>
      </c>
      <c r="F2" s="54" t="s">
        <v>9</v>
      </c>
      <c r="G2" s="56" t="s">
        <v>118</v>
      </c>
      <c r="H2" s="56" t="s">
        <v>119</v>
      </c>
      <c r="I2" s="54" t="s">
        <v>120</v>
      </c>
      <c r="J2" s="54" t="s">
        <v>308</v>
      </c>
      <c r="K2" s="57" t="s">
        <v>309</v>
      </c>
      <c r="L2" s="54" t="s">
        <v>310</v>
      </c>
      <c r="M2" s="54" t="s">
        <v>311</v>
      </c>
      <c r="N2" s="68" t="s">
        <v>389</v>
      </c>
      <c r="O2" s="50" t="s">
        <v>13</v>
      </c>
    </row>
    <row r="3" spans="1:15" s="3" customFormat="1" ht="22.5" customHeight="1" x14ac:dyDescent="0.15">
      <c r="A3" s="151">
        <v>1</v>
      </c>
      <c r="B3" s="67" t="s">
        <v>1532</v>
      </c>
      <c r="C3" s="67" t="s">
        <v>1554</v>
      </c>
      <c r="D3" s="277" t="s">
        <v>1556</v>
      </c>
      <c r="E3" s="67" t="s">
        <v>1557</v>
      </c>
      <c r="F3" s="67" t="s">
        <v>1533</v>
      </c>
      <c r="G3" s="152">
        <v>2320000</v>
      </c>
      <c r="H3" s="60">
        <v>1160000</v>
      </c>
      <c r="I3" s="67" t="s">
        <v>1559</v>
      </c>
      <c r="J3" s="67" t="s">
        <v>1575</v>
      </c>
      <c r="K3" s="60"/>
      <c r="L3" s="153"/>
      <c r="M3" s="154">
        <v>1160000</v>
      </c>
      <c r="N3" s="53"/>
      <c r="O3" s="58" t="s">
        <v>1585</v>
      </c>
    </row>
    <row r="4" spans="1:15" s="3" customFormat="1" ht="21" customHeight="1" x14ac:dyDescent="0.15">
      <c r="A4" s="151">
        <v>2</v>
      </c>
      <c r="B4" s="67" t="s">
        <v>1532</v>
      </c>
      <c r="C4" s="67" t="s">
        <v>1555</v>
      </c>
      <c r="D4" s="277" t="s">
        <v>1556</v>
      </c>
      <c r="E4" s="67" t="s">
        <v>1558</v>
      </c>
      <c r="F4" s="67" t="s">
        <v>1533</v>
      </c>
      <c r="G4" s="152">
        <v>42014700</v>
      </c>
      <c r="H4" s="60">
        <v>4547200</v>
      </c>
      <c r="I4" s="67" t="s">
        <v>1559</v>
      </c>
      <c r="J4" s="67" t="s">
        <v>1575</v>
      </c>
      <c r="K4" s="60"/>
      <c r="L4" s="153"/>
      <c r="M4" s="154">
        <v>4547200</v>
      </c>
      <c r="N4" s="53"/>
      <c r="O4" s="58" t="s">
        <v>1577</v>
      </c>
    </row>
    <row r="5" spans="1:15" s="3" customFormat="1" ht="21" customHeight="1" x14ac:dyDescent="0.15">
      <c r="A5" s="151">
        <v>3</v>
      </c>
      <c r="B5" s="67" t="s">
        <v>1532</v>
      </c>
      <c r="C5" s="67" t="s">
        <v>1561</v>
      </c>
      <c r="D5" s="277" t="s">
        <v>284</v>
      </c>
      <c r="E5" s="67" t="s">
        <v>1558</v>
      </c>
      <c r="F5" s="67" t="s">
        <v>29</v>
      </c>
      <c r="G5" s="152">
        <v>0</v>
      </c>
      <c r="H5" s="60">
        <v>302492.69</v>
      </c>
      <c r="I5" s="67" t="s">
        <v>1574</v>
      </c>
      <c r="J5" s="67" t="s">
        <v>1575</v>
      </c>
      <c r="K5" s="60"/>
      <c r="L5" s="153"/>
      <c r="M5" s="154">
        <v>302492.69</v>
      </c>
      <c r="N5" s="53"/>
      <c r="O5" s="58" t="s">
        <v>1578</v>
      </c>
    </row>
    <row r="6" spans="1:15" s="3" customFormat="1" ht="21" customHeight="1" x14ac:dyDescent="0.15">
      <c r="A6" s="151">
        <v>4</v>
      </c>
      <c r="B6" s="67" t="s">
        <v>1532</v>
      </c>
      <c r="C6" s="67" t="s">
        <v>1562</v>
      </c>
      <c r="D6" s="277" t="s">
        <v>1570</v>
      </c>
      <c r="E6" s="67" t="s">
        <v>1558</v>
      </c>
      <c r="F6" s="67" t="s">
        <v>29</v>
      </c>
      <c r="G6" s="152">
        <v>0</v>
      </c>
      <c r="H6" s="60">
        <v>2493750</v>
      </c>
      <c r="I6" s="67" t="s">
        <v>1574</v>
      </c>
      <c r="J6" s="67" t="s">
        <v>1576</v>
      </c>
      <c r="K6" s="60"/>
      <c r="L6" s="153"/>
      <c r="M6" s="60">
        <v>2493750</v>
      </c>
      <c r="N6" s="53"/>
      <c r="O6" s="58" t="s">
        <v>1585</v>
      </c>
    </row>
    <row r="7" spans="1:15" s="3" customFormat="1" ht="21" customHeight="1" x14ac:dyDescent="0.15">
      <c r="A7" s="151">
        <v>5</v>
      </c>
      <c r="B7" s="67" t="s">
        <v>1532</v>
      </c>
      <c r="C7" s="67" t="s">
        <v>1563</v>
      </c>
      <c r="D7" s="277" t="s">
        <v>1571</v>
      </c>
      <c r="E7" s="67" t="s">
        <v>1558</v>
      </c>
      <c r="F7" s="67" t="s">
        <v>29</v>
      </c>
      <c r="G7" s="152">
        <v>0</v>
      </c>
      <c r="H7" s="60">
        <v>713400</v>
      </c>
      <c r="I7" s="67" t="s">
        <v>1574</v>
      </c>
      <c r="J7" s="67" t="s">
        <v>1576</v>
      </c>
      <c r="K7" s="60"/>
      <c r="L7" s="153"/>
      <c r="M7" s="60">
        <v>713400</v>
      </c>
      <c r="N7" s="53"/>
      <c r="O7" s="58" t="s">
        <v>1577</v>
      </c>
    </row>
    <row r="8" spans="1:15" s="3" customFormat="1" ht="21" customHeight="1" x14ac:dyDescent="0.15">
      <c r="A8" s="151">
        <v>6</v>
      </c>
      <c r="B8" s="67" t="s">
        <v>1532</v>
      </c>
      <c r="C8" s="67" t="s">
        <v>1564</v>
      </c>
      <c r="D8" s="277" t="s">
        <v>1572</v>
      </c>
      <c r="E8" s="67" t="s">
        <v>1558</v>
      </c>
      <c r="F8" s="67" t="s">
        <v>29</v>
      </c>
      <c r="G8" s="152">
        <v>0</v>
      </c>
      <c r="H8" s="60">
        <v>42525</v>
      </c>
      <c r="I8" s="67" t="s">
        <v>1574</v>
      </c>
      <c r="J8" s="67" t="s">
        <v>1576</v>
      </c>
      <c r="K8" s="60"/>
      <c r="L8" s="153"/>
      <c r="M8" s="60">
        <v>42525</v>
      </c>
      <c r="N8" s="53"/>
      <c r="O8" s="58" t="s">
        <v>1577</v>
      </c>
    </row>
    <row r="9" spans="1:15" s="3" customFormat="1" ht="21" customHeight="1" x14ac:dyDescent="0.15">
      <c r="A9" s="151">
        <v>7</v>
      </c>
      <c r="B9" s="67" t="s">
        <v>1532</v>
      </c>
      <c r="C9" s="67" t="s">
        <v>1565</v>
      </c>
      <c r="D9" s="277" t="s">
        <v>367</v>
      </c>
      <c r="E9" s="67" t="s">
        <v>1558</v>
      </c>
      <c r="F9" s="67" t="s">
        <v>29</v>
      </c>
      <c r="G9" s="152">
        <v>0</v>
      </c>
      <c r="H9" s="60">
        <v>201283.20000000001</v>
      </c>
      <c r="I9" s="67" t="s">
        <v>1574</v>
      </c>
      <c r="J9" s="67" t="s">
        <v>1576</v>
      </c>
      <c r="K9" s="60"/>
      <c r="L9" s="153"/>
      <c r="M9" s="60">
        <v>201283.20000000001</v>
      </c>
      <c r="N9" s="53"/>
      <c r="O9" s="58" t="s">
        <v>1578</v>
      </c>
    </row>
    <row r="10" spans="1:15" s="3" customFormat="1" ht="21" customHeight="1" x14ac:dyDescent="0.15">
      <c r="A10" s="151">
        <v>8</v>
      </c>
      <c r="B10" s="67" t="s">
        <v>1532</v>
      </c>
      <c r="C10" s="67" t="s">
        <v>1567</v>
      </c>
      <c r="D10" s="277" t="s">
        <v>367</v>
      </c>
      <c r="E10" s="67" t="s">
        <v>1558</v>
      </c>
      <c r="F10" s="67" t="s">
        <v>29</v>
      </c>
      <c r="G10" s="152">
        <v>0</v>
      </c>
      <c r="H10" s="60">
        <v>139432</v>
      </c>
      <c r="I10" s="67" t="s">
        <v>1574</v>
      </c>
      <c r="J10" s="67" t="s">
        <v>1576</v>
      </c>
      <c r="K10" s="60"/>
      <c r="L10" s="153"/>
      <c r="M10" s="60">
        <v>139432</v>
      </c>
      <c r="N10" s="53"/>
      <c r="O10" s="58" t="s">
        <v>1578</v>
      </c>
    </row>
    <row r="11" spans="1:15" s="3" customFormat="1" ht="21" customHeight="1" x14ac:dyDescent="0.15">
      <c r="A11" s="151">
        <v>9</v>
      </c>
      <c r="B11" s="67" t="s">
        <v>1532</v>
      </c>
      <c r="C11" s="67" t="s">
        <v>1568</v>
      </c>
      <c r="D11" s="277" t="s">
        <v>367</v>
      </c>
      <c r="E11" s="67" t="s">
        <v>1558</v>
      </c>
      <c r="F11" s="67" t="s">
        <v>29</v>
      </c>
      <c r="G11" s="152">
        <v>0</v>
      </c>
      <c r="H11" s="60">
        <v>58046.400000000001</v>
      </c>
      <c r="I11" s="67" t="s">
        <v>1574</v>
      </c>
      <c r="J11" s="67" t="s">
        <v>1576</v>
      </c>
      <c r="K11" s="60">
        <f>H11-M11</f>
        <v>33857.800000000003</v>
      </c>
      <c r="L11" s="153"/>
      <c r="M11" s="60">
        <v>24188.6</v>
      </c>
      <c r="N11" s="53"/>
      <c r="O11" s="58" t="s">
        <v>1578</v>
      </c>
    </row>
    <row r="12" spans="1:15" s="3" customFormat="1" ht="21" customHeight="1" x14ac:dyDescent="0.15">
      <c r="A12" s="151">
        <v>10</v>
      </c>
      <c r="B12" s="67" t="s">
        <v>1532</v>
      </c>
      <c r="C12" s="67" t="s">
        <v>1566</v>
      </c>
      <c r="D12" s="277" t="s">
        <v>367</v>
      </c>
      <c r="E12" s="67" t="s">
        <v>1558</v>
      </c>
      <c r="F12" s="67" t="s">
        <v>29</v>
      </c>
      <c r="G12" s="152">
        <v>0</v>
      </c>
      <c r="H12" s="60">
        <v>104864</v>
      </c>
      <c r="I12" s="67" t="s">
        <v>1574</v>
      </c>
      <c r="J12" s="67" t="s">
        <v>1576</v>
      </c>
      <c r="K12" s="60"/>
      <c r="L12" s="153"/>
      <c r="M12" s="60">
        <v>104864</v>
      </c>
      <c r="N12" s="53"/>
      <c r="O12" s="58" t="s">
        <v>1586</v>
      </c>
    </row>
    <row r="13" spans="1:15" s="3" customFormat="1" ht="21" customHeight="1" x14ac:dyDescent="0.15">
      <c r="A13" s="151">
        <v>11</v>
      </c>
      <c r="B13" s="67" t="s">
        <v>1532</v>
      </c>
      <c r="C13" s="67" t="s">
        <v>1569</v>
      </c>
      <c r="D13" s="277" t="s">
        <v>1573</v>
      </c>
      <c r="E13" s="67" t="s">
        <v>1558</v>
      </c>
      <c r="F13" s="67" t="s">
        <v>29</v>
      </c>
      <c r="G13" s="152">
        <v>0</v>
      </c>
      <c r="H13" s="60">
        <v>505945.59999999998</v>
      </c>
      <c r="I13" s="67" t="s">
        <v>1574</v>
      </c>
      <c r="J13" s="67" t="s">
        <v>1576</v>
      </c>
      <c r="K13" s="60"/>
      <c r="L13" s="153"/>
      <c r="M13" s="60">
        <v>505945.59999999998</v>
      </c>
      <c r="N13" s="53"/>
      <c r="O13" s="58" t="s">
        <v>1577</v>
      </c>
    </row>
    <row r="14" spans="1:15" s="3" customFormat="1" ht="21" customHeight="1" x14ac:dyDescent="0.15">
      <c r="A14" s="151">
        <v>12</v>
      </c>
      <c r="B14" s="67" t="s">
        <v>1532</v>
      </c>
      <c r="C14" s="67"/>
      <c r="D14" s="277" t="s">
        <v>1582</v>
      </c>
      <c r="E14" s="67" t="s">
        <v>1558</v>
      </c>
      <c r="F14" s="67" t="s">
        <v>29</v>
      </c>
      <c r="G14" s="152"/>
      <c r="H14" s="60">
        <v>10000000</v>
      </c>
      <c r="I14" s="67" t="s">
        <v>1584</v>
      </c>
      <c r="J14" s="67" t="s">
        <v>1576</v>
      </c>
      <c r="K14" s="60"/>
      <c r="L14" s="153"/>
      <c r="M14" s="60">
        <v>10207228.279999999</v>
      </c>
      <c r="N14" s="53"/>
      <c r="O14" s="58" t="s">
        <v>1585</v>
      </c>
    </row>
    <row r="15" spans="1:15" s="3" customFormat="1" ht="21" customHeight="1" x14ac:dyDescent="0.15">
      <c r="A15" s="151">
        <v>13</v>
      </c>
      <c r="B15" s="67" t="s">
        <v>1532</v>
      </c>
      <c r="C15" s="67"/>
      <c r="D15" s="277" t="s">
        <v>1583</v>
      </c>
      <c r="E15" s="67" t="s">
        <v>1558</v>
      </c>
      <c r="F15" s="67" t="s">
        <v>29</v>
      </c>
      <c r="G15" s="152"/>
      <c r="H15" s="60">
        <v>10000000</v>
      </c>
      <c r="I15" s="67" t="s">
        <v>1584</v>
      </c>
      <c r="J15" s="67" t="s">
        <v>1576</v>
      </c>
      <c r="K15" s="60"/>
      <c r="L15" s="153"/>
      <c r="M15" s="60">
        <v>10000000</v>
      </c>
      <c r="N15" s="53"/>
      <c r="O15" s="58" t="s">
        <v>1585</v>
      </c>
    </row>
    <row r="16" spans="1:15" ht="24" customHeight="1" x14ac:dyDescent="0.15">
      <c r="A16" s="419" t="s">
        <v>369</v>
      </c>
      <c r="B16" s="420"/>
      <c r="C16" s="155"/>
      <c r="D16" s="156"/>
      <c r="E16" s="155"/>
      <c r="F16" s="155"/>
      <c r="G16" s="157"/>
      <c r="H16" s="157">
        <f>SUM(H3:H15)</f>
        <v>30268938.890000001</v>
      </c>
      <c r="I16" s="155"/>
      <c r="J16" s="155"/>
      <c r="K16" s="158">
        <f>SUM(K3:K15)</f>
        <v>33857.800000000003</v>
      </c>
      <c r="L16" s="158"/>
      <c r="M16" s="158">
        <f>SUM(M3:M15)</f>
        <v>30442309.369999997</v>
      </c>
      <c r="N16" s="32"/>
      <c r="O16" s="59"/>
    </row>
    <row r="17" spans="1:15" ht="24" customHeight="1" thickBot="1" x14ac:dyDescent="0.2">
      <c r="A17" s="421" t="s">
        <v>307</v>
      </c>
      <c r="B17" s="422"/>
      <c r="C17" s="70"/>
      <c r="D17" s="70"/>
      <c r="E17" s="70"/>
      <c r="F17" s="70"/>
      <c r="G17" s="70"/>
      <c r="H17" s="51">
        <f>H16</f>
        <v>30268938.890000001</v>
      </c>
      <c r="I17" s="70"/>
      <c r="J17" s="70"/>
      <c r="K17" s="51">
        <f>K16</f>
        <v>33857.800000000003</v>
      </c>
      <c r="L17" s="51"/>
      <c r="M17" s="51">
        <f>M16</f>
        <v>30442309.369999997</v>
      </c>
      <c r="N17" s="69">
        <f>N16</f>
        <v>0</v>
      </c>
      <c r="O17" s="52"/>
    </row>
  </sheetData>
  <mergeCells count="3">
    <mergeCell ref="A1:O1"/>
    <mergeCell ref="A16:B16"/>
    <mergeCell ref="A17:B17"/>
  </mergeCells>
  <phoneticPr fontId="2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63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8"/>
  <sheetViews>
    <sheetView workbookViewId="0">
      <selection activeCell="I12" sqref="I12"/>
    </sheetView>
  </sheetViews>
  <sheetFormatPr defaultColWidth="9" defaultRowHeight="16.5" x14ac:dyDescent="0.15"/>
  <cols>
    <col min="1" max="1" width="5.5" style="4" bestFit="1" customWidth="1"/>
    <col min="2" max="2" width="16.625" style="4" customWidth="1"/>
    <col min="3" max="3" width="7.75" style="4" bestFit="1" customWidth="1"/>
    <col min="4" max="4" width="13.25" style="4" bestFit="1" customWidth="1"/>
    <col min="5" max="5" width="5.5" style="4" bestFit="1" customWidth="1"/>
    <col min="6" max="6" width="19.5" style="4" bestFit="1" customWidth="1"/>
    <col min="7" max="7" width="8.5" style="4" bestFit="1" customWidth="1"/>
    <col min="8" max="9" width="19.5" style="4" bestFit="1" customWidth="1"/>
    <col min="10" max="13" width="14.5" style="4" customWidth="1"/>
    <col min="14" max="16384" width="9" style="4"/>
  </cols>
  <sheetData>
    <row r="1" spans="1:13" ht="24" customHeight="1" x14ac:dyDescent="0.15">
      <c r="D1" s="423" t="s">
        <v>1001</v>
      </c>
      <c r="E1" s="423"/>
      <c r="F1" s="423"/>
      <c r="G1" s="423"/>
      <c r="H1" s="423"/>
      <c r="I1" s="423"/>
      <c r="J1" s="423"/>
      <c r="K1" s="423"/>
      <c r="L1" s="423"/>
      <c r="M1" s="423"/>
    </row>
    <row r="2" spans="1:13" ht="27" customHeight="1" x14ac:dyDescent="0.15">
      <c r="A2" s="5" t="s">
        <v>0</v>
      </c>
      <c r="B2" s="5" t="s">
        <v>1</v>
      </c>
      <c r="C2" s="5" t="s">
        <v>2</v>
      </c>
      <c r="D2" s="5" t="s">
        <v>4</v>
      </c>
      <c r="E2" s="5" t="s">
        <v>9</v>
      </c>
      <c r="F2" s="6" t="s">
        <v>10</v>
      </c>
      <c r="G2" s="6" t="s">
        <v>11</v>
      </c>
      <c r="H2" s="6" t="s">
        <v>12</v>
      </c>
      <c r="I2" s="6" t="s">
        <v>17</v>
      </c>
      <c r="J2" s="6" t="s">
        <v>18</v>
      </c>
      <c r="K2" s="6" t="s">
        <v>19</v>
      </c>
      <c r="L2" s="6" t="s">
        <v>20</v>
      </c>
      <c r="M2" s="6" t="s">
        <v>21</v>
      </c>
    </row>
    <row r="3" spans="1:13" ht="27" customHeight="1" x14ac:dyDescent="0.15">
      <c r="A3" s="5">
        <v>483</v>
      </c>
      <c r="B3" s="7" t="s">
        <v>121</v>
      </c>
      <c r="C3" s="7" t="s">
        <v>23</v>
      </c>
      <c r="D3" s="7" t="s">
        <v>122</v>
      </c>
      <c r="E3" s="7" t="s">
        <v>29</v>
      </c>
      <c r="F3" s="6">
        <f>F4*0.12</f>
        <v>1080000</v>
      </c>
      <c r="G3" s="6">
        <v>1</v>
      </c>
      <c r="H3" s="6">
        <f t="shared" ref="H3:I3" si="0">H4*0.12</f>
        <v>1080000</v>
      </c>
      <c r="I3" s="6">
        <f t="shared" si="0"/>
        <v>1080000</v>
      </c>
      <c r="J3" s="6">
        <v>0</v>
      </c>
      <c r="K3" s="6">
        <v>0</v>
      </c>
      <c r="L3" s="6">
        <v>0</v>
      </c>
      <c r="M3" s="6">
        <v>0</v>
      </c>
    </row>
    <row r="4" spans="1:13" ht="27" customHeight="1" x14ac:dyDescent="0.15">
      <c r="A4" s="5">
        <v>481</v>
      </c>
      <c r="B4" s="7" t="s">
        <v>121</v>
      </c>
      <c r="C4" s="7" t="s">
        <v>23</v>
      </c>
      <c r="D4" s="7" t="s">
        <v>123</v>
      </c>
      <c r="E4" s="7" t="s">
        <v>29</v>
      </c>
      <c r="F4" s="6">
        <v>9000000</v>
      </c>
      <c r="G4" s="6">
        <v>1</v>
      </c>
      <c r="H4" s="6">
        <v>9000000</v>
      </c>
      <c r="I4" s="6">
        <v>9000000</v>
      </c>
      <c r="J4" s="6">
        <v>0</v>
      </c>
      <c r="K4" s="6">
        <v>0</v>
      </c>
      <c r="L4" s="6">
        <v>0</v>
      </c>
      <c r="M4" s="6">
        <v>0</v>
      </c>
    </row>
    <row r="5" spans="1:13" ht="27" customHeight="1" x14ac:dyDescent="0.15">
      <c r="A5" s="5">
        <v>481</v>
      </c>
      <c r="B5" s="7" t="s">
        <v>124</v>
      </c>
      <c r="C5" s="7" t="s">
        <v>125</v>
      </c>
      <c r="D5" s="7" t="s">
        <v>126</v>
      </c>
      <c r="E5" s="7" t="s">
        <v>29</v>
      </c>
      <c r="F5" s="6">
        <v>18000000</v>
      </c>
      <c r="G5" s="6">
        <v>1</v>
      </c>
      <c r="H5" s="6">
        <v>18000000</v>
      </c>
      <c r="I5" s="6">
        <v>18000000</v>
      </c>
      <c r="J5" s="6"/>
      <c r="K5" s="6"/>
      <c r="L5" s="6"/>
      <c r="M5" s="6"/>
    </row>
    <row r="6" spans="1:13" ht="27" customHeight="1" x14ac:dyDescent="0.15">
      <c r="A6" s="5">
        <v>484</v>
      </c>
      <c r="B6" s="7" t="s">
        <v>121</v>
      </c>
      <c r="C6" s="7" t="s">
        <v>23</v>
      </c>
      <c r="D6" s="7" t="s">
        <v>127</v>
      </c>
      <c r="E6" s="7" t="s">
        <v>29</v>
      </c>
      <c r="F6" s="6">
        <v>230000</v>
      </c>
      <c r="G6" s="6">
        <v>1</v>
      </c>
      <c r="H6" s="6">
        <v>230000</v>
      </c>
      <c r="I6" s="6">
        <v>230000</v>
      </c>
      <c r="J6" s="6">
        <v>0</v>
      </c>
      <c r="K6" s="6">
        <v>0</v>
      </c>
      <c r="L6" s="6">
        <v>0</v>
      </c>
      <c r="M6" s="6">
        <v>0</v>
      </c>
    </row>
    <row r="7" spans="1:13" ht="27" customHeight="1" x14ac:dyDescent="0.15">
      <c r="A7" s="5">
        <v>485</v>
      </c>
      <c r="B7" s="7" t="s">
        <v>124</v>
      </c>
      <c r="C7" s="7" t="s">
        <v>128</v>
      </c>
      <c r="D7" s="7" t="s">
        <v>129</v>
      </c>
      <c r="E7" s="7" t="s">
        <v>29</v>
      </c>
      <c r="F7" s="6">
        <v>1400000</v>
      </c>
      <c r="G7" s="6">
        <v>1</v>
      </c>
      <c r="H7" s="6">
        <v>1400000</v>
      </c>
      <c r="I7" s="6">
        <v>1400000</v>
      </c>
      <c r="J7" s="6">
        <v>0</v>
      </c>
      <c r="K7" s="6">
        <v>0</v>
      </c>
      <c r="L7" s="6">
        <v>0</v>
      </c>
      <c r="M7" s="6">
        <v>0</v>
      </c>
    </row>
    <row r="8" spans="1:13" ht="27" customHeight="1" x14ac:dyDescent="0.15">
      <c r="A8" s="5">
        <v>482</v>
      </c>
      <c r="B8" s="7" t="s">
        <v>121</v>
      </c>
      <c r="C8" s="7" t="s">
        <v>23</v>
      </c>
      <c r="D8" s="7" t="s">
        <v>25</v>
      </c>
      <c r="E8" s="7" t="s">
        <v>29</v>
      </c>
      <c r="F8" s="6">
        <f>SUM(F3:F7)</f>
        <v>29710000</v>
      </c>
      <c r="G8" s="6"/>
      <c r="H8" s="6">
        <f>SUM(H3:H7)</f>
        <v>29710000</v>
      </c>
      <c r="I8" s="6">
        <f>SUM(I3:I7)</f>
        <v>29710000</v>
      </c>
      <c r="J8" s="6">
        <v>0</v>
      </c>
      <c r="K8" s="6">
        <v>0</v>
      </c>
      <c r="L8" s="6">
        <v>0</v>
      </c>
      <c r="M8" s="6">
        <v>0</v>
      </c>
    </row>
  </sheetData>
  <mergeCells count="1">
    <mergeCell ref="D1:M1"/>
  </mergeCells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W62"/>
  <sheetViews>
    <sheetView topLeftCell="A46" workbookViewId="0">
      <selection activeCell="M62" sqref="M62"/>
    </sheetView>
  </sheetViews>
  <sheetFormatPr defaultColWidth="9" defaultRowHeight="16.5" x14ac:dyDescent="0.15"/>
  <cols>
    <col min="1" max="1" width="5.5" style="23" bestFit="1" customWidth="1"/>
    <col min="2" max="2" width="12.5" style="23" customWidth="1"/>
    <col min="3" max="3" width="7.75" style="23" bestFit="1" customWidth="1"/>
    <col min="4" max="4" width="7.125" style="23" bestFit="1" customWidth="1"/>
    <col min="5" max="5" width="16.875" style="23" customWidth="1"/>
    <col min="6" max="6" width="7.375" style="23" bestFit="1" customWidth="1"/>
    <col min="7" max="7" width="18" style="23" customWidth="1"/>
    <col min="8" max="11" width="7.375" style="23" hidden="1" customWidth="1"/>
    <col min="12" max="12" width="5.5" style="23" bestFit="1" customWidth="1"/>
    <col min="13" max="13" width="19.625" style="31" bestFit="1" customWidth="1"/>
    <col min="14" max="14" width="5.5" style="31" hidden="1" customWidth="1"/>
    <col min="15" max="16" width="7.375" style="31" hidden="1" customWidth="1"/>
    <col min="17" max="17" width="5.5" style="31" hidden="1" customWidth="1"/>
    <col min="18" max="18" width="19.625" style="31" bestFit="1" customWidth="1"/>
    <col min="19" max="19" width="19.5" style="31" bestFit="1" customWidth="1"/>
    <col min="20" max="22" width="12.125" style="31" bestFit="1" customWidth="1"/>
    <col min="23" max="23" width="7.375" style="31" bestFit="1" customWidth="1"/>
    <col min="24" max="16384" width="9" style="23"/>
  </cols>
  <sheetData>
    <row r="1" spans="1:23" ht="33" x14ac:dyDescent="0.15">
      <c r="A1" s="21" t="s">
        <v>0</v>
      </c>
      <c r="B1" s="21" t="s">
        <v>1</v>
      </c>
      <c r="C1" s="21" t="s">
        <v>2</v>
      </c>
      <c r="D1" s="21" t="s">
        <v>130</v>
      </c>
      <c r="E1" s="21" t="s">
        <v>131</v>
      </c>
      <c r="F1" s="21" t="s">
        <v>3</v>
      </c>
      <c r="G1" s="21" t="s">
        <v>4</v>
      </c>
      <c r="H1" s="21" t="s">
        <v>5</v>
      </c>
      <c r="I1" s="21" t="s">
        <v>6</v>
      </c>
      <c r="J1" s="21" t="s">
        <v>7</v>
      </c>
      <c r="K1" s="21" t="s">
        <v>8</v>
      </c>
      <c r="L1" s="21" t="s">
        <v>9</v>
      </c>
      <c r="M1" s="22" t="s">
        <v>132</v>
      </c>
      <c r="N1" s="22" t="s">
        <v>11</v>
      </c>
      <c r="O1" s="22" t="s">
        <v>12</v>
      </c>
      <c r="P1" s="22" t="s">
        <v>14</v>
      </c>
      <c r="Q1" s="22" t="s">
        <v>13</v>
      </c>
      <c r="R1" s="22" t="s">
        <v>15</v>
      </c>
      <c r="S1" s="22" t="s">
        <v>17</v>
      </c>
      <c r="T1" s="22" t="s">
        <v>18</v>
      </c>
      <c r="U1" s="22" t="s">
        <v>19</v>
      </c>
      <c r="V1" s="22" t="s">
        <v>20</v>
      </c>
      <c r="W1" s="22" t="s">
        <v>21</v>
      </c>
    </row>
    <row r="2" spans="1:23" x14ac:dyDescent="0.15">
      <c r="A2" s="21">
        <v>4</v>
      </c>
      <c r="B2" s="24" t="s">
        <v>52</v>
      </c>
      <c r="C2" s="24" t="s">
        <v>23</v>
      </c>
      <c r="D2" s="24" t="s">
        <v>133</v>
      </c>
      <c r="E2" s="24" t="s">
        <v>134</v>
      </c>
      <c r="F2" s="24" t="s">
        <v>135</v>
      </c>
      <c r="G2" s="24" t="s">
        <v>136</v>
      </c>
      <c r="H2" s="24"/>
      <c r="I2" s="24"/>
      <c r="J2" s="24"/>
      <c r="K2" s="24"/>
      <c r="L2" s="24" t="s">
        <v>29</v>
      </c>
      <c r="M2" s="22">
        <v>20600</v>
      </c>
      <c r="N2" s="22"/>
      <c r="O2" s="22"/>
      <c r="P2" s="22"/>
      <c r="Q2" s="22"/>
      <c r="R2" s="22"/>
      <c r="S2" s="22"/>
      <c r="T2" s="22">
        <v>0</v>
      </c>
      <c r="U2" s="22">
        <v>0</v>
      </c>
      <c r="V2" s="22">
        <v>0</v>
      </c>
      <c r="W2" s="22"/>
    </row>
    <row r="3" spans="1:23" x14ac:dyDescent="0.15">
      <c r="A3" s="21">
        <v>5</v>
      </c>
      <c r="B3" s="24" t="s">
        <v>52</v>
      </c>
      <c r="C3" s="24" t="s">
        <v>23</v>
      </c>
      <c r="D3" s="24" t="s">
        <v>133</v>
      </c>
      <c r="E3" s="24" t="s">
        <v>134</v>
      </c>
      <c r="F3" s="24" t="s">
        <v>137</v>
      </c>
      <c r="G3" s="24" t="s">
        <v>138</v>
      </c>
      <c r="H3" s="24"/>
      <c r="I3" s="24"/>
      <c r="J3" s="24"/>
      <c r="K3" s="24"/>
      <c r="L3" s="24" t="s">
        <v>29</v>
      </c>
      <c r="M3" s="22">
        <v>430000</v>
      </c>
      <c r="N3" s="22"/>
      <c r="O3" s="22"/>
      <c r="P3" s="22"/>
      <c r="Q3" s="22"/>
      <c r="R3" s="22"/>
      <c r="S3" s="22"/>
      <c r="T3" s="22">
        <v>0</v>
      </c>
      <c r="U3" s="22">
        <v>0</v>
      </c>
      <c r="V3" s="22">
        <v>0</v>
      </c>
      <c r="W3" s="22"/>
    </row>
    <row r="4" spans="1:23" x14ac:dyDescent="0.15">
      <c r="A4" s="21">
        <v>1</v>
      </c>
      <c r="B4" s="24" t="s">
        <v>52</v>
      </c>
      <c r="C4" s="24" t="s">
        <v>23</v>
      </c>
      <c r="D4" s="24" t="s">
        <v>133</v>
      </c>
      <c r="E4" s="24" t="s">
        <v>134</v>
      </c>
      <c r="F4" s="24" t="s">
        <v>139</v>
      </c>
      <c r="G4" s="24" t="s">
        <v>140</v>
      </c>
      <c r="H4" s="24"/>
      <c r="I4" s="24"/>
      <c r="J4" s="24"/>
      <c r="K4" s="24"/>
      <c r="L4" s="24" t="s">
        <v>29</v>
      </c>
      <c r="M4" s="22">
        <v>10920</v>
      </c>
      <c r="N4" s="22"/>
      <c r="O4" s="22"/>
      <c r="P4" s="22"/>
      <c r="Q4" s="22"/>
      <c r="R4" s="22"/>
      <c r="S4" s="22"/>
      <c r="T4" s="22">
        <v>0</v>
      </c>
      <c r="U4" s="22">
        <v>0</v>
      </c>
      <c r="V4" s="22">
        <v>0</v>
      </c>
      <c r="W4" s="22"/>
    </row>
    <row r="5" spans="1:23" x14ac:dyDescent="0.15">
      <c r="A5" s="21"/>
      <c r="B5" s="24" t="s">
        <v>52</v>
      </c>
      <c r="C5" s="24" t="s">
        <v>23</v>
      </c>
      <c r="D5" s="24" t="s">
        <v>141</v>
      </c>
      <c r="E5" s="24" t="s">
        <v>134</v>
      </c>
      <c r="F5" s="24" t="s">
        <v>142</v>
      </c>
      <c r="G5" s="24" t="s">
        <v>143</v>
      </c>
      <c r="H5" s="24"/>
      <c r="I5" s="24"/>
      <c r="J5" s="24"/>
      <c r="K5" s="24"/>
      <c r="L5" s="24" t="s">
        <v>29</v>
      </c>
      <c r="M5" s="22">
        <v>3000</v>
      </c>
      <c r="N5" s="22"/>
      <c r="O5" s="22"/>
      <c r="P5" s="22"/>
      <c r="Q5" s="22"/>
      <c r="R5" s="22"/>
      <c r="S5" s="22"/>
      <c r="T5" s="22"/>
      <c r="U5" s="22"/>
      <c r="V5" s="22"/>
      <c r="W5" s="22"/>
    </row>
    <row r="6" spans="1:23" x14ac:dyDescent="0.15">
      <c r="A6" s="21">
        <v>7</v>
      </c>
      <c r="B6" s="24" t="s">
        <v>52</v>
      </c>
      <c r="C6" s="24" t="s">
        <v>23</v>
      </c>
      <c r="D6" s="24" t="s">
        <v>141</v>
      </c>
      <c r="E6" s="24" t="s">
        <v>134</v>
      </c>
      <c r="F6" s="24"/>
      <c r="G6" s="24" t="s">
        <v>25</v>
      </c>
      <c r="H6" s="24"/>
      <c r="I6" s="24"/>
      <c r="J6" s="24"/>
      <c r="K6" s="24"/>
      <c r="L6" s="24" t="s">
        <v>29</v>
      </c>
      <c r="M6" s="22">
        <f>SUM(M2:M5)</f>
        <v>464520</v>
      </c>
      <c r="N6" s="22"/>
      <c r="O6" s="22"/>
      <c r="P6" s="22"/>
      <c r="Q6" s="22"/>
      <c r="R6" s="22"/>
      <c r="S6" s="22"/>
      <c r="T6" s="22">
        <v>0</v>
      </c>
      <c r="U6" s="22">
        <v>0</v>
      </c>
      <c r="V6" s="22">
        <v>0</v>
      </c>
      <c r="W6" s="22"/>
    </row>
    <row r="7" spans="1:23" x14ac:dyDescent="0.15">
      <c r="A7" s="21">
        <v>5</v>
      </c>
      <c r="B7" s="24" t="s">
        <v>52</v>
      </c>
      <c r="C7" s="24" t="s">
        <v>23</v>
      </c>
      <c r="D7" s="24" t="s">
        <v>144</v>
      </c>
      <c r="E7" s="24" t="s">
        <v>145</v>
      </c>
      <c r="F7" s="24" t="s">
        <v>146</v>
      </c>
      <c r="G7" s="24" t="s">
        <v>147</v>
      </c>
      <c r="H7" s="24"/>
      <c r="I7" s="24"/>
      <c r="J7" s="24"/>
      <c r="K7" s="24"/>
      <c r="L7" s="24" t="s">
        <v>29</v>
      </c>
      <c r="M7" s="22">
        <v>2000</v>
      </c>
      <c r="N7" s="25"/>
      <c r="O7" s="25"/>
      <c r="P7" s="25"/>
      <c r="Q7" s="25"/>
      <c r="R7" s="22"/>
      <c r="S7" s="22"/>
      <c r="T7" s="22">
        <v>0</v>
      </c>
      <c r="U7" s="22">
        <v>0</v>
      </c>
      <c r="V7" s="22">
        <v>0</v>
      </c>
      <c r="W7" s="22"/>
    </row>
    <row r="8" spans="1:23" x14ac:dyDescent="0.15">
      <c r="A8" s="21">
        <v>7</v>
      </c>
      <c r="B8" s="24" t="s">
        <v>52</v>
      </c>
      <c r="C8" s="24" t="s">
        <v>23</v>
      </c>
      <c r="D8" s="24" t="s">
        <v>144</v>
      </c>
      <c r="E8" s="24" t="s">
        <v>145</v>
      </c>
      <c r="F8" s="24" t="s">
        <v>148</v>
      </c>
      <c r="G8" s="24" t="s">
        <v>149</v>
      </c>
      <c r="H8" s="24"/>
      <c r="I8" s="24"/>
      <c r="J8" s="24"/>
      <c r="K8" s="24"/>
      <c r="L8" s="24" t="s">
        <v>29</v>
      </c>
      <c r="M8" s="22">
        <v>3500</v>
      </c>
      <c r="N8" s="25"/>
      <c r="O8" s="25"/>
      <c r="P8" s="25"/>
      <c r="Q8" s="25"/>
      <c r="R8" s="22"/>
      <c r="S8" s="22"/>
      <c r="T8" s="22">
        <v>0</v>
      </c>
      <c r="U8" s="22">
        <v>0</v>
      </c>
      <c r="V8" s="22">
        <v>0</v>
      </c>
      <c r="W8" s="22"/>
    </row>
    <row r="9" spans="1:23" x14ac:dyDescent="0.15">
      <c r="A9" s="21">
        <v>6</v>
      </c>
      <c r="B9" s="24" t="s">
        <v>52</v>
      </c>
      <c r="C9" s="24" t="s">
        <v>23</v>
      </c>
      <c r="D9" s="24" t="s">
        <v>144</v>
      </c>
      <c r="E9" s="24" t="s">
        <v>145</v>
      </c>
      <c r="F9" s="24" t="s">
        <v>150</v>
      </c>
      <c r="G9" s="24" t="s">
        <v>151</v>
      </c>
      <c r="H9" s="24"/>
      <c r="I9" s="24"/>
      <c r="J9" s="24"/>
      <c r="K9" s="24"/>
      <c r="L9" s="24" t="s">
        <v>29</v>
      </c>
      <c r="M9" s="22">
        <v>43500</v>
      </c>
      <c r="N9" s="25"/>
      <c r="O9" s="25"/>
      <c r="P9" s="25"/>
      <c r="Q9" s="25"/>
      <c r="R9" s="22"/>
      <c r="S9" s="22"/>
      <c r="T9" s="22">
        <v>0</v>
      </c>
      <c r="U9" s="22">
        <v>0</v>
      </c>
      <c r="V9" s="22">
        <v>0</v>
      </c>
      <c r="W9" s="22"/>
    </row>
    <row r="10" spans="1:23" x14ac:dyDescent="0.15">
      <c r="A10" s="21">
        <v>8</v>
      </c>
      <c r="B10" s="24" t="s">
        <v>52</v>
      </c>
      <c r="C10" s="24" t="s">
        <v>23</v>
      </c>
      <c r="D10" s="24" t="s">
        <v>144</v>
      </c>
      <c r="E10" s="24" t="s">
        <v>145</v>
      </c>
      <c r="F10" s="24"/>
      <c r="G10" s="24" t="s">
        <v>25</v>
      </c>
      <c r="H10" s="24"/>
      <c r="I10" s="24"/>
      <c r="J10" s="24"/>
      <c r="K10" s="24"/>
      <c r="L10" s="24" t="s">
        <v>29</v>
      </c>
      <c r="M10" s="22">
        <f>SUM(M7:M9)</f>
        <v>49000</v>
      </c>
      <c r="N10" s="22"/>
      <c r="O10" s="22"/>
      <c r="P10" s="22"/>
      <c r="Q10" s="22"/>
      <c r="R10" s="22"/>
      <c r="S10" s="22"/>
      <c r="T10" s="22">
        <v>0</v>
      </c>
      <c r="U10" s="22">
        <v>0</v>
      </c>
      <c r="V10" s="22">
        <v>0</v>
      </c>
      <c r="W10" s="22"/>
    </row>
    <row r="11" spans="1:23" x14ac:dyDescent="0.15">
      <c r="A11" s="21">
        <v>2</v>
      </c>
      <c r="B11" s="24" t="s">
        <v>52</v>
      </c>
      <c r="C11" s="24" t="s">
        <v>23</v>
      </c>
      <c r="D11" s="24" t="s">
        <v>152</v>
      </c>
      <c r="E11" s="24" t="s">
        <v>153</v>
      </c>
      <c r="F11" s="24" t="s">
        <v>146</v>
      </c>
      <c r="G11" s="24" t="s">
        <v>147</v>
      </c>
      <c r="H11" s="24"/>
      <c r="I11" s="24"/>
      <c r="J11" s="24"/>
      <c r="K11" s="24"/>
      <c r="L11" s="24" t="s">
        <v>29</v>
      </c>
      <c r="M11" s="22">
        <v>31850</v>
      </c>
      <c r="N11" s="22"/>
      <c r="O11" s="22"/>
      <c r="P11" s="22"/>
      <c r="Q11" s="22"/>
      <c r="R11" s="22"/>
      <c r="S11" s="22"/>
      <c r="T11" s="22">
        <v>0</v>
      </c>
      <c r="U11" s="22">
        <v>0</v>
      </c>
      <c r="V11" s="22">
        <v>0</v>
      </c>
      <c r="W11" s="22"/>
    </row>
    <row r="12" spans="1:23" x14ac:dyDescent="0.15">
      <c r="A12" s="21">
        <v>3</v>
      </c>
      <c r="B12" s="24" t="s">
        <v>52</v>
      </c>
      <c r="C12" s="24" t="s">
        <v>23</v>
      </c>
      <c r="D12" s="24" t="s">
        <v>152</v>
      </c>
      <c r="E12" s="24" t="s">
        <v>153</v>
      </c>
      <c r="F12" s="24" t="s">
        <v>154</v>
      </c>
      <c r="G12" s="24" t="s">
        <v>155</v>
      </c>
      <c r="H12" s="24"/>
      <c r="I12" s="24"/>
      <c r="J12" s="24"/>
      <c r="K12" s="24"/>
      <c r="L12" s="24" t="s">
        <v>29</v>
      </c>
      <c r="M12" s="22">
        <v>56500</v>
      </c>
      <c r="N12" s="22"/>
      <c r="O12" s="22"/>
      <c r="P12" s="22"/>
      <c r="Q12" s="22"/>
      <c r="R12" s="22"/>
      <c r="S12" s="22"/>
      <c r="T12" s="22">
        <v>0</v>
      </c>
      <c r="U12" s="22">
        <v>0</v>
      </c>
      <c r="V12" s="22">
        <v>0</v>
      </c>
      <c r="W12" s="22"/>
    </row>
    <row r="13" spans="1:23" x14ac:dyDescent="0.15">
      <c r="A13" s="21">
        <v>4</v>
      </c>
      <c r="B13" s="24" t="s">
        <v>52</v>
      </c>
      <c r="C13" s="24" t="s">
        <v>23</v>
      </c>
      <c r="D13" s="24" t="s">
        <v>152</v>
      </c>
      <c r="E13" s="24" t="s">
        <v>153</v>
      </c>
      <c r="F13" s="24" t="s">
        <v>148</v>
      </c>
      <c r="G13" s="24" t="s">
        <v>149</v>
      </c>
      <c r="H13" s="24"/>
      <c r="I13" s="24"/>
      <c r="J13" s="24"/>
      <c r="K13" s="24"/>
      <c r="L13" s="24" t="s">
        <v>29</v>
      </c>
      <c r="M13" s="22">
        <v>3000</v>
      </c>
      <c r="N13" s="22"/>
      <c r="O13" s="22"/>
      <c r="P13" s="22"/>
      <c r="Q13" s="22"/>
      <c r="R13" s="22"/>
      <c r="S13" s="22"/>
      <c r="T13" s="22">
        <v>0</v>
      </c>
      <c r="U13" s="22">
        <v>0</v>
      </c>
      <c r="V13" s="22">
        <v>0</v>
      </c>
      <c r="W13" s="22"/>
    </row>
    <row r="14" spans="1:23" x14ac:dyDescent="0.15">
      <c r="A14" s="21">
        <v>1</v>
      </c>
      <c r="B14" s="24" t="s">
        <v>52</v>
      </c>
      <c r="C14" s="24" t="s">
        <v>23</v>
      </c>
      <c r="D14" s="24" t="s">
        <v>152</v>
      </c>
      <c r="E14" s="24" t="s">
        <v>153</v>
      </c>
      <c r="F14" s="24" t="s">
        <v>156</v>
      </c>
      <c r="G14" s="24" t="s">
        <v>157</v>
      </c>
      <c r="H14" s="24"/>
      <c r="I14" s="24"/>
      <c r="J14" s="24"/>
      <c r="K14" s="24"/>
      <c r="L14" s="24" t="s">
        <v>29</v>
      </c>
      <c r="M14" s="22">
        <v>24200</v>
      </c>
      <c r="N14" s="22"/>
      <c r="O14" s="22"/>
      <c r="P14" s="22"/>
      <c r="Q14" s="22"/>
      <c r="R14" s="22"/>
      <c r="S14" s="22"/>
      <c r="T14" s="22">
        <v>0</v>
      </c>
      <c r="U14" s="22">
        <v>0</v>
      </c>
      <c r="V14" s="22">
        <v>0</v>
      </c>
      <c r="W14" s="22"/>
    </row>
    <row r="15" spans="1:23" x14ac:dyDescent="0.15">
      <c r="A15" s="21">
        <v>6</v>
      </c>
      <c r="B15" s="24" t="s">
        <v>52</v>
      </c>
      <c r="C15" s="24" t="s">
        <v>23</v>
      </c>
      <c r="D15" s="24" t="s">
        <v>152</v>
      </c>
      <c r="E15" s="24" t="s">
        <v>153</v>
      </c>
      <c r="F15" s="24"/>
      <c r="G15" s="24" t="s">
        <v>25</v>
      </c>
      <c r="H15" s="24"/>
      <c r="I15" s="24"/>
      <c r="J15" s="24"/>
      <c r="K15" s="24"/>
      <c r="L15" s="24" t="s">
        <v>29</v>
      </c>
      <c r="M15" s="22">
        <f>SUM(M11:M14)</f>
        <v>115550</v>
      </c>
      <c r="N15" s="22"/>
      <c r="O15" s="22"/>
      <c r="P15" s="22"/>
      <c r="Q15" s="22"/>
      <c r="R15" s="22"/>
      <c r="S15" s="22"/>
      <c r="T15" s="22">
        <v>0</v>
      </c>
      <c r="U15" s="22">
        <v>0</v>
      </c>
      <c r="V15" s="22">
        <v>0</v>
      </c>
      <c r="W15" s="22"/>
    </row>
    <row r="16" spans="1:23" x14ac:dyDescent="0.15">
      <c r="A16" s="21"/>
      <c r="B16" s="24" t="s">
        <v>52</v>
      </c>
      <c r="C16" s="24" t="s">
        <v>23</v>
      </c>
      <c r="D16" s="24" t="s">
        <v>158</v>
      </c>
      <c r="E16" s="24" t="s">
        <v>159</v>
      </c>
      <c r="F16" s="24" t="s">
        <v>160</v>
      </c>
      <c r="G16" s="24" t="s">
        <v>161</v>
      </c>
      <c r="H16" s="24"/>
      <c r="I16" s="24"/>
      <c r="J16" s="24"/>
      <c r="K16" s="24"/>
      <c r="L16" s="24" t="s">
        <v>29</v>
      </c>
      <c r="M16" s="22">
        <v>30000</v>
      </c>
      <c r="N16" s="22"/>
      <c r="O16" s="22"/>
      <c r="P16" s="22"/>
      <c r="Q16" s="22"/>
      <c r="R16" s="22"/>
      <c r="S16" s="22"/>
      <c r="T16" s="22"/>
      <c r="U16" s="22"/>
      <c r="V16" s="22"/>
      <c r="W16" s="22"/>
    </row>
    <row r="17" spans="1:23" x14ac:dyDescent="0.15">
      <c r="A17" s="21"/>
      <c r="B17" s="24" t="s">
        <v>52</v>
      </c>
      <c r="C17" s="24" t="s">
        <v>23</v>
      </c>
      <c r="D17" s="24" t="s">
        <v>158</v>
      </c>
      <c r="E17" s="24" t="s">
        <v>159</v>
      </c>
      <c r="F17" s="24" t="s">
        <v>162</v>
      </c>
      <c r="G17" s="24" t="s">
        <v>163</v>
      </c>
      <c r="H17" s="24"/>
      <c r="I17" s="24"/>
      <c r="J17" s="24"/>
      <c r="K17" s="24"/>
      <c r="L17" s="24" t="s">
        <v>29</v>
      </c>
      <c r="M17" s="22">
        <v>3500</v>
      </c>
      <c r="N17" s="22"/>
      <c r="O17" s="22"/>
      <c r="P17" s="22"/>
      <c r="Q17" s="22"/>
      <c r="R17" s="22"/>
      <c r="S17" s="22"/>
      <c r="T17" s="22"/>
      <c r="U17" s="22"/>
      <c r="V17" s="22"/>
      <c r="W17" s="22"/>
    </row>
    <row r="18" spans="1:23" x14ac:dyDescent="0.15">
      <c r="A18" s="21"/>
      <c r="B18" s="24" t="s">
        <v>52</v>
      </c>
      <c r="C18" s="24" t="s">
        <v>23</v>
      </c>
      <c r="D18" s="24" t="s">
        <v>158</v>
      </c>
      <c r="E18" s="24" t="s">
        <v>159</v>
      </c>
      <c r="F18" s="24" t="s">
        <v>156</v>
      </c>
      <c r="G18" s="24" t="s">
        <v>157</v>
      </c>
      <c r="H18" s="24"/>
      <c r="I18" s="24"/>
      <c r="J18" s="24"/>
      <c r="K18" s="24"/>
      <c r="L18" s="24" t="s">
        <v>29</v>
      </c>
      <c r="M18" s="22">
        <v>5000</v>
      </c>
      <c r="N18" s="22"/>
      <c r="O18" s="22"/>
      <c r="P18" s="22"/>
      <c r="Q18" s="22"/>
      <c r="R18" s="22"/>
      <c r="S18" s="22"/>
      <c r="T18" s="22"/>
      <c r="U18" s="22"/>
      <c r="V18" s="22"/>
      <c r="W18" s="22"/>
    </row>
    <row r="19" spans="1:23" x14ac:dyDescent="0.15">
      <c r="A19" s="21"/>
      <c r="B19" s="24" t="s">
        <v>52</v>
      </c>
      <c r="C19" s="24" t="s">
        <v>23</v>
      </c>
      <c r="D19" s="24" t="s">
        <v>158</v>
      </c>
      <c r="E19" s="24" t="s">
        <v>159</v>
      </c>
      <c r="F19" s="24" t="s">
        <v>164</v>
      </c>
      <c r="G19" s="24" t="s">
        <v>165</v>
      </c>
      <c r="H19" s="24"/>
      <c r="I19" s="24"/>
      <c r="J19" s="24"/>
      <c r="K19" s="24"/>
      <c r="L19" s="24" t="s">
        <v>29</v>
      </c>
      <c r="M19" s="22">
        <v>50</v>
      </c>
      <c r="N19" s="22"/>
      <c r="O19" s="22"/>
      <c r="P19" s="22"/>
      <c r="Q19" s="22"/>
      <c r="R19" s="22"/>
      <c r="S19" s="22"/>
      <c r="T19" s="22"/>
      <c r="U19" s="22"/>
      <c r="V19" s="22"/>
      <c r="W19" s="22"/>
    </row>
    <row r="20" spans="1:23" x14ac:dyDescent="0.15">
      <c r="A20" s="21"/>
      <c r="B20" s="24" t="s">
        <v>52</v>
      </c>
      <c r="C20" s="24" t="s">
        <v>23</v>
      </c>
      <c r="D20" s="24" t="s">
        <v>158</v>
      </c>
      <c r="E20" s="24" t="s">
        <v>159</v>
      </c>
      <c r="F20" s="24"/>
      <c r="G20" s="24" t="s">
        <v>25</v>
      </c>
      <c r="H20" s="24"/>
      <c r="I20" s="24"/>
      <c r="J20" s="24"/>
      <c r="K20" s="24"/>
      <c r="L20" s="24" t="s">
        <v>29</v>
      </c>
      <c r="M20" s="22">
        <f>SUM(M16:M19)</f>
        <v>38550</v>
      </c>
      <c r="N20" s="22"/>
      <c r="O20" s="22"/>
      <c r="P20" s="22"/>
      <c r="Q20" s="22"/>
      <c r="R20" s="22"/>
      <c r="S20" s="22"/>
      <c r="T20" s="22"/>
      <c r="U20" s="22"/>
      <c r="V20" s="22"/>
      <c r="W20" s="22"/>
    </row>
    <row r="21" spans="1:23" x14ac:dyDescent="0.15">
      <c r="A21" s="21">
        <v>5</v>
      </c>
      <c r="B21" s="24" t="s">
        <v>52</v>
      </c>
      <c r="C21" s="24" t="s">
        <v>23</v>
      </c>
      <c r="D21" s="24" t="s">
        <v>166</v>
      </c>
      <c r="E21" s="24" t="s">
        <v>167</v>
      </c>
      <c r="F21" s="24" t="s">
        <v>168</v>
      </c>
      <c r="G21" s="24" t="s">
        <v>169</v>
      </c>
      <c r="H21" s="24"/>
      <c r="I21" s="24"/>
      <c r="J21" s="24"/>
      <c r="K21" s="24"/>
      <c r="L21" s="24" t="s">
        <v>29</v>
      </c>
      <c r="M21" s="22">
        <v>300000</v>
      </c>
      <c r="N21" s="22"/>
      <c r="O21" s="22"/>
      <c r="P21" s="22"/>
      <c r="Q21" s="22"/>
      <c r="R21" s="22"/>
      <c r="S21" s="22"/>
      <c r="T21" s="22">
        <v>0</v>
      </c>
      <c r="U21" s="22">
        <v>0</v>
      </c>
      <c r="V21" s="22">
        <v>0</v>
      </c>
      <c r="W21" s="22"/>
    </row>
    <row r="22" spans="1:23" x14ac:dyDescent="0.15">
      <c r="A22" s="21">
        <v>4</v>
      </c>
      <c r="B22" s="24" t="s">
        <v>52</v>
      </c>
      <c r="C22" s="24" t="s">
        <v>23</v>
      </c>
      <c r="D22" s="24" t="s">
        <v>166</v>
      </c>
      <c r="E22" s="24" t="s">
        <v>167</v>
      </c>
      <c r="F22" s="24" t="s">
        <v>170</v>
      </c>
      <c r="G22" s="24" t="s">
        <v>171</v>
      </c>
      <c r="H22" s="24"/>
      <c r="I22" s="24"/>
      <c r="J22" s="24"/>
      <c r="K22" s="24"/>
      <c r="L22" s="24" t="s">
        <v>29</v>
      </c>
      <c r="M22" s="22">
        <v>2000000</v>
      </c>
      <c r="N22" s="22"/>
      <c r="O22" s="22"/>
      <c r="P22" s="22"/>
      <c r="Q22" s="22"/>
      <c r="R22" s="22"/>
      <c r="S22" s="22"/>
      <c r="T22" s="22">
        <v>0</v>
      </c>
      <c r="U22" s="22">
        <v>0</v>
      </c>
      <c r="V22" s="22">
        <v>0</v>
      </c>
      <c r="W22" s="22"/>
    </row>
    <row r="23" spans="1:23" x14ac:dyDescent="0.15">
      <c r="A23" s="21">
        <v>3</v>
      </c>
      <c r="B23" s="24" t="s">
        <v>52</v>
      </c>
      <c r="C23" s="24" t="s">
        <v>23</v>
      </c>
      <c r="D23" s="24" t="s">
        <v>166</v>
      </c>
      <c r="E23" s="24" t="s">
        <v>167</v>
      </c>
      <c r="F23" s="24" t="s">
        <v>172</v>
      </c>
      <c r="G23" s="24" t="s">
        <v>173</v>
      </c>
      <c r="H23" s="24"/>
      <c r="I23" s="24"/>
      <c r="J23" s="24"/>
      <c r="K23" s="24"/>
      <c r="L23" s="24" t="s">
        <v>29</v>
      </c>
      <c r="M23" s="22">
        <f>4000000+5000000</f>
        <v>9000000</v>
      </c>
      <c r="N23" s="22"/>
      <c r="O23" s="22"/>
      <c r="P23" s="22"/>
      <c r="Q23" s="22"/>
      <c r="R23" s="22"/>
      <c r="S23" s="22"/>
      <c r="T23" s="22">
        <v>0</v>
      </c>
      <c r="U23" s="22">
        <v>0</v>
      </c>
      <c r="V23" s="22">
        <v>0</v>
      </c>
      <c r="W23" s="22"/>
    </row>
    <row r="24" spans="1:23" x14ac:dyDescent="0.15">
      <c r="A24" s="21">
        <v>7</v>
      </c>
      <c r="B24" s="24" t="s">
        <v>52</v>
      </c>
      <c r="C24" s="24" t="s">
        <v>23</v>
      </c>
      <c r="D24" s="24" t="s">
        <v>166</v>
      </c>
      <c r="E24" s="24" t="s">
        <v>167</v>
      </c>
      <c r="F24" s="24" t="s">
        <v>174</v>
      </c>
      <c r="G24" s="24" t="s">
        <v>175</v>
      </c>
      <c r="H24" s="24"/>
      <c r="I24" s="24"/>
      <c r="J24" s="24"/>
      <c r="K24" s="24"/>
      <c r="L24" s="24" t="s">
        <v>29</v>
      </c>
      <c r="M24" s="22">
        <v>750000</v>
      </c>
      <c r="N24" s="22"/>
      <c r="O24" s="22"/>
      <c r="P24" s="22"/>
      <c r="Q24" s="22"/>
      <c r="R24" s="22"/>
      <c r="S24" s="22"/>
      <c r="T24" s="22">
        <v>0</v>
      </c>
      <c r="U24" s="22">
        <v>0</v>
      </c>
      <c r="V24" s="22">
        <v>0</v>
      </c>
      <c r="W24" s="22"/>
    </row>
    <row r="25" spans="1:23" x14ac:dyDescent="0.15">
      <c r="A25" s="21"/>
      <c r="B25" s="24" t="s">
        <v>52</v>
      </c>
      <c r="C25" s="24" t="s">
        <v>23</v>
      </c>
      <c r="D25" s="24" t="s">
        <v>176</v>
      </c>
      <c r="E25" s="24" t="s">
        <v>167</v>
      </c>
      <c r="F25" s="24" t="s">
        <v>160</v>
      </c>
      <c r="G25" s="24" t="s">
        <v>161</v>
      </c>
      <c r="H25" s="24"/>
      <c r="I25" s="24"/>
      <c r="J25" s="24"/>
      <c r="K25" s="24"/>
      <c r="L25" s="24" t="s">
        <v>29</v>
      </c>
      <c r="M25" s="22">
        <v>39620</v>
      </c>
      <c r="N25" s="22"/>
      <c r="O25" s="22"/>
      <c r="P25" s="22"/>
      <c r="Q25" s="22"/>
      <c r="R25" s="22"/>
      <c r="S25" s="22"/>
      <c r="T25" s="22"/>
      <c r="U25" s="22"/>
      <c r="V25" s="22"/>
      <c r="W25" s="22"/>
    </row>
    <row r="26" spans="1:23" x14ac:dyDescent="0.15">
      <c r="A26" s="21"/>
      <c r="B26" s="24" t="s">
        <v>52</v>
      </c>
      <c r="C26" s="24" t="s">
        <v>23</v>
      </c>
      <c r="D26" s="24" t="s">
        <v>176</v>
      </c>
      <c r="E26" s="24" t="s">
        <v>167</v>
      </c>
      <c r="F26" s="24" t="s">
        <v>162</v>
      </c>
      <c r="G26" s="24" t="s">
        <v>163</v>
      </c>
      <c r="H26" s="24"/>
      <c r="I26" s="24"/>
      <c r="J26" s="24"/>
      <c r="K26" s="24"/>
      <c r="L26" s="24" t="s">
        <v>29</v>
      </c>
      <c r="M26" s="22">
        <v>7000</v>
      </c>
      <c r="N26" s="22"/>
      <c r="O26" s="22"/>
      <c r="P26" s="22"/>
      <c r="Q26" s="22"/>
      <c r="R26" s="22"/>
      <c r="S26" s="22"/>
      <c r="T26" s="22"/>
      <c r="U26" s="22"/>
      <c r="V26" s="22"/>
      <c r="W26" s="22"/>
    </row>
    <row r="27" spans="1:23" x14ac:dyDescent="0.15">
      <c r="A27" s="21"/>
      <c r="B27" s="24" t="s">
        <v>52</v>
      </c>
      <c r="C27" s="24" t="s">
        <v>23</v>
      </c>
      <c r="D27" s="24" t="s">
        <v>176</v>
      </c>
      <c r="E27" s="24" t="s">
        <v>167</v>
      </c>
      <c r="F27" s="24" t="s">
        <v>146</v>
      </c>
      <c r="G27" s="24" t="s">
        <v>177</v>
      </c>
      <c r="H27" s="24"/>
      <c r="I27" s="24"/>
      <c r="J27" s="24"/>
      <c r="K27" s="24"/>
      <c r="L27" s="24" t="s">
        <v>29</v>
      </c>
      <c r="M27" s="22">
        <v>93000</v>
      </c>
      <c r="N27" s="22"/>
      <c r="O27" s="22"/>
      <c r="P27" s="22"/>
      <c r="Q27" s="22"/>
      <c r="R27" s="22"/>
      <c r="S27" s="22"/>
      <c r="T27" s="22"/>
      <c r="U27" s="22"/>
      <c r="V27" s="22"/>
      <c r="W27" s="22"/>
    </row>
    <row r="28" spans="1:23" x14ac:dyDescent="0.15">
      <c r="A28" s="21"/>
      <c r="B28" s="24" t="s">
        <v>52</v>
      </c>
      <c r="C28" s="24" t="s">
        <v>23</v>
      </c>
      <c r="D28" s="24" t="s">
        <v>176</v>
      </c>
      <c r="E28" s="24" t="s">
        <v>167</v>
      </c>
      <c r="F28" s="24" t="s">
        <v>156</v>
      </c>
      <c r="G28" s="24" t="s">
        <v>178</v>
      </c>
      <c r="H28" s="24"/>
      <c r="I28" s="24"/>
      <c r="J28" s="24"/>
      <c r="K28" s="24"/>
      <c r="L28" s="24" t="s">
        <v>29</v>
      </c>
      <c r="M28" s="22">
        <v>139000</v>
      </c>
      <c r="N28" s="22"/>
      <c r="O28" s="22"/>
      <c r="P28" s="22"/>
      <c r="Q28" s="22"/>
      <c r="R28" s="22"/>
      <c r="S28" s="22"/>
      <c r="T28" s="22"/>
      <c r="U28" s="22"/>
      <c r="V28" s="22"/>
      <c r="W28" s="22"/>
    </row>
    <row r="29" spans="1:23" x14ac:dyDescent="0.15">
      <c r="A29" s="21"/>
      <c r="B29" s="24" t="s">
        <v>52</v>
      </c>
      <c r="C29" s="24" t="s">
        <v>23</v>
      </c>
      <c r="D29" s="24" t="s">
        <v>176</v>
      </c>
      <c r="E29" s="24" t="s">
        <v>167</v>
      </c>
      <c r="F29" s="24" t="s">
        <v>156</v>
      </c>
      <c r="G29" s="24" t="s">
        <v>179</v>
      </c>
      <c r="H29" s="24"/>
      <c r="I29" s="24"/>
      <c r="J29" s="24"/>
      <c r="K29" s="24"/>
      <c r="L29" s="24" t="s">
        <v>29</v>
      </c>
      <c r="M29" s="22">
        <v>6500</v>
      </c>
      <c r="N29" s="22"/>
      <c r="O29" s="22"/>
      <c r="P29" s="22"/>
      <c r="Q29" s="22"/>
      <c r="R29" s="22"/>
      <c r="S29" s="22"/>
      <c r="T29" s="22"/>
      <c r="U29" s="22"/>
      <c r="V29" s="22"/>
      <c r="W29" s="22"/>
    </row>
    <row r="30" spans="1:23" x14ac:dyDescent="0.15">
      <c r="A30" s="21"/>
      <c r="B30" s="24" t="s">
        <v>52</v>
      </c>
      <c r="C30" s="24" t="s">
        <v>23</v>
      </c>
      <c r="D30" s="24" t="s">
        <v>176</v>
      </c>
      <c r="E30" s="24" t="s">
        <v>167</v>
      </c>
      <c r="F30" s="24" t="s">
        <v>164</v>
      </c>
      <c r="G30" s="24" t="s">
        <v>180</v>
      </c>
      <c r="H30" s="24"/>
      <c r="I30" s="24"/>
      <c r="J30" s="24"/>
      <c r="K30" s="24"/>
      <c r="L30" s="24" t="s">
        <v>29</v>
      </c>
      <c r="M30" s="22">
        <v>335000</v>
      </c>
      <c r="N30" s="22"/>
      <c r="O30" s="22"/>
      <c r="P30" s="22"/>
      <c r="Q30" s="22"/>
      <c r="R30" s="22"/>
      <c r="S30" s="22"/>
      <c r="T30" s="22"/>
      <c r="U30" s="22"/>
      <c r="V30" s="22"/>
      <c r="W30" s="22"/>
    </row>
    <row r="31" spans="1:23" x14ac:dyDescent="0.15">
      <c r="A31" s="21"/>
      <c r="B31" s="24" t="s">
        <v>52</v>
      </c>
      <c r="C31" s="24" t="s">
        <v>23</v>
      </c>
      <c r="D31" s="24" t="s">
        <v>176</v>
      </c>
      <c r="E31" s="24" t="s">
        <v>167</v>
      </c>
      <c r="F31" s="24" t="s">
        <v>181</v>
      </c>
      <c r="G31" s="24" t="s">
        <v>182</v>
      </c>
      <c r="H31" s="24"/>
      <c r="I31" s="24"/>
      <c r="J31" s="24"/>
      <c r="K31" s="24"/>
      <c r="L31" s="24" t="s">
        <v>29</v>
      </c>
      <c r="M31" s="22">
        <v>47600</v>
      </c>
      <c r="N31" s="22"/>
      <c r="O31" s="22"/>
      <c r="P31" s="22"/>
      <c r="Q31" s="22"/>
      <c r="R31" s="22"/>
      <c r="S31" s="22"/>
      <c r="T31" s="22"/>
      <c r="U31" s="22"/>
      <c r="V31" s="22"/>
      <c r="W31" s="22"/>
    </row>
    <row r="32" spans="1:23" x14ac:dyDescent="0.15">
      <c r="A32" s="21"/>
      <c r="B32" s="24" t="s">
        <v>52</v>
      </c>
      <c r="C32" s="24" t="s">
        <v>23</v>
      </c>
      <c r="D32" s="24" t="s">
        <v>176</v>
      </c>
      <c r="E32" s="24" t="s">
        <v>167</v>
      </c>
      <c r="F32" s="24" t="s">
        <v>183</v>
      </c>
      <c r="G32" s="24" t="s">
        <v>184</v>
      </c>
      <c r="H32" s="24"/>
      <c r="I32" s="24"/>
      <c r="J32" s="24"/>
      <c r="K32" s="24"/>
      <c r="L32" s="24" t="s">
        <v>29</v>
      </c>
      <c r="M32" s="22">
        <v>166200</v>
      </c>
      <c r="N32" s="22"/>
      <c r="O32" s="22"/>
      <c r="P32" s="22"/>
      <c r="Q32" s="22"/>
      <c r="R32" s="22"/>
      <c r="S32" s="22"/>
      <c r="T32" s="22"/>
      <c r="U32" s="22"/>
      <c r="V32" s="22"/>
      <c r="W32" s="22"/>
    </row>
    <row r="33" spans="1:23" x14ac:dyDescent="0.15">
      <c r="A33" s="21"/>
      <c r="B33" s="24" t="s">
        <v>52</v>
      </c>
      <c r="C33" s="24" t="s">
        <v>23</v>
      </c>
      <c r="D33" s="24" t="s">
        <v>176</v>
      </c>
      <c r="E33" s="24" t="s">
        <v>167</v>
      </c>
      <c r="F33" s="24" t="s">
        <v>185</v>
      </c>
      <c r="G33" s="24" t="s">
        <v>186</v>
      </c>
      <c r="H33" s="24"/>
      <c r="I33" s="24"/>
      <c r="J33" s="24"/>
      <c r="K33" s="24"/>
      <c r="L33" s="24" t="s">
        <v>29</v>
      </c>
      <c r="M33" s="22">
        <v>2600</v>
      </c>
      <c r="N33" s="22"/>
      <c r="O33" s="22"/>
      <c r="P33" s="22"/>
      <c r="Q33" s="22"/>
      <c r="R33" s="22"/>
      <c r="S33" s="22"/>
      <c r="T33" s="22"/>
      <c r="U33" s="22"/>
      <c r="V33" s="22"/>
      <c r="W33" s="22"/>
    </row>
    <row r="34" spans="1:23" x14ac:dyDescent="0.15">
      <c r="A34" s="21"/>
      <c r="B34" s="24" t="s">
        <v>52</v>
      </c>
      <c r="C34" s="24" t="s">
        <v>23</v>
      </c>
      <c r="D34" s="24" t="s">
        <v>176</v>
      </c>
      <c r="E34" s="24" t="s">
        <v>167</v>
      </c>
      <c r="F34" s="24" t="s">
        <v>185</v>
      </c>
      <c r="G34" s="24" t="s">
        <v>187</v>
      </c>
      <c r="H34" s="24"/>
      <c r="I34" s="24"/>
      <c r="J34" s="24"/>
      <c r="K34" s="24"/>
      <c r="L34" s="24" t="s">
        <v>29</v>
      </c>
      <c r="M34" s="22">
        <v>357523</v>
      </c>
      <c r="N34" s="22"/>
      <c r="O34" s="22"/>
      <c r="P34" s="22"/>
      <c r="Q34" s="22"/>
      <c r="R34" s="22"/>
      <c r="S34" s="22"/>
      <c r="T34" s="22"/>
      <c r="U34" s="22"/>
      <c r="V34" s="22"/>
      <c r="W34" s="22"/>
    </row>
    <row r="35" spans="1:23" x14ac:dyDescent="0.15">
      <c r="A35" s="21"/>
      <c r="B35" s="24" t="s">
        <v>52</v>
      </c>
      <c r="C35" s="24" t="s">
        <v>23</v>
      </c>
      <c r="D35" s="24" t="s">
        <v>176</v>
      </c>
      <c r="E35" s="24" t="s">
        <v>167</v>
      </c>
      <c r="F35" s="24" t="s">
        <v>185</v>
      </c>
      <c r="G35" s="24" t="s">
        <v>165</v>
      </c>
      <c r="H35" s="24"/>
      <c r="I35" s="24"/>
      <c r="J35" s="24"/>
      <c r="K35" s="24"/>
      <c r="L35" s="24" t="s">
        <v>29</v>
      </c>
      <c r="M35" s="22">
        <v>2400</v>
      </c>
      <c r="N35" s="22"/>
      <c r="O35" s="22"/>
      <c r="P35" s="22"/>
      <c r="Q35" s="22"/>
      <c r="R35" s="22"/>
      <c r="S35" s="22"/>
      <c r="T35" s="22"/>
      <c r="U35" s="22"/>
      <c r="V35" s="22"/>
      <c r="W35" s="22"/>
    </row>
    <row r="36" spans="1:23" x14ac:dyDescent="0.15">
      <c r="A36" s="21">
        <v>2</v>
      </c>
      <c r="B36" s="24" t="s">
        <v>52</v>
      </c>
      <c r="C36" s="24" t="s">
        <v>23</v>
      </c>
      <c r="D36" s="24" t="s">
        <v>176</v>
      </c>
      <c r="E36" s="24" t="s">
        <v>167</v>
      </c>
      <c r="F36" s="24"/>
      <c r="G36" s="24" t="s">
        <v>25</v>
      </c>
      <c r="H36" s="24"/>
      <c r="I36" s="24"/>
      <c r="J36" s="24"/>
      <c r="K36" s="24"/>
      <c r="L36" s="24" t="s">
        <v>29</v>
      </c>
      <c r="M36" s="22">
        <f>SUM(M21:M35)</f>
        <v>13246443</v>
      </c>
      <c r="N36" s="22"/>
      <c r="O36" s="22"/>
      <c r="P36" s="22"/>
      <c r="Q36" s="22"/>
      <c r="R36" s="22"/>
      <c r="S36" s="22"/>
      <c r="T36" s="22">
        <v>0</v>
      </c>
      <c r="U36" s="22">
        <v>0</v>
      </c>
      <c r="V36" s="22">
        <v>0</v>
      </c>
      <c r="W36" s="22"/>
    </row>
    <row r="37" spans="1:23" x14ac:dyDescent="0.15">
      <c r="A37" s="21"/>
      <c r="B37" s="24" t="s">
        <v>52</v>
      </c>
      <c r="C37" s="24" t="s">
        <v>23</v>
      </c>
      <c r="D37" s="24" t="s">
        <v>188</v>
      </c>
      <c r="E37" s="24" t="s">
        <v>189</v>
      </c>
      <c r="F37" s="24" t="s">
        <v>160</v>
      </c>
      <c r="G37" s="24" t="s">
        <v>161</v>
      </c>
      <c r="H37" s="24"/>
      <c r="I37" s="24"/>
      <c r="J37" s="24"/>
      <c r="K37" s="24"/>
      <c r="L37" s="24" t="s">
        <v>29</v>
      </c>
      <c r="M37" s="22">
        <v>12600</v>
      </c>
      <c r="N37" s="22"/>
      <c r="O37" s="22"/>
      <c r="P37" s="22"/>
      <c r="Q37" s="22"/>
      <c r="R37" s="22"/>
      <c r="S37" s="22"/>
      <c r="T37" s="22"/>
      <c r="U37" s="22"/>
      <c r="V37" s="22"/>
      <c r="W37" s="22"/>
    </row>
    <row r="38" spans="1:23" x14ac:dyDescent="0.15">
      <c r="A38" s="21"/>
      <c r="B38" s="24" t="s">
        <v>52</v>
      </c>
      <c r="C38" s="24" t="s">
        <v>23</v>
      </c>
      <c r="D38" s="24" t="s">
        <v>188</v>
      </c>
      <c r="E38" s="24" t="s">
        <v>189</v>
      </c>
      <c r="F38" s="24"/>
      <c r="G38" s="24" t="s">
        <v>25</v>
      </c>
      <c r="H38" s="24"/>
      <c r="I38" s="24"/>
      <c r="J38" s="24"/>
      <c r="K38" s="24"/>
      <c r="L38" s="24" t="s">
        <v>29</v>
      </c>
      <c r="M38" s="22">
        <f>SUM(M37)</f>
        <v>12600</v>
      </c>
      <c r="N38" s="22"/>
      <c r="O38" s="22"/>
      <c r="P38" s="22"/>
      <c r="Q38" s="22"/>
      <c r="R38" s="22"/>
      <c r="S38" s="22"/>
      <c r="T38" s="22"/>
      <c r="U38" s="22"/>
      <c r="V38" s="22"/>
      <c r="W38" s="22"/>
    </row>
    <row r="39" spans="1:23" x14ac:dyDescent="0.15">
      <c r="A39" s="21">
        <v>2</v>
      </c>
      <c r="B39" s="24" t="s">
        <v>52</v>
      </c>
      <c r="C39" s="24" t="s">
        <v>23</v>
      </c>
      <c r="D39" s="24" t="s">
        <v>190</v>
      </c>
      <c r="E39" s="24" t="s">
        <v>191</v>
      </c>
      <c r="F39" s="24" t="s">
        <v>156</v>
      </c>
      <c r="G39" s="24" t="s">
        <v>157</v>
      </c>
      <c r="H39" s="24"/>
      <c r="I39" s="24"/>
      <c r="J39" s="24"/>
      <c r="K39" s="24"/>
      <c r="L39" s="24" t="s">
        <v>29</v>
      </c>
      <c r="M39" s="22">
        <v>2256</v>
      </c>
      <c r="N39" s="22"/>
      <c r="O39" s="22"/>
      <c r="P39" s="22"/>
      <c r="Q39" s="22"/>
      <c r="R39" s="22"/>
      <c r="S39" s="22"/>
      <c r="T39" s="22"/>
      <c r="U39" s="22"/>
      <c r="V39" s="22"/>
      <c r="W39" s="22"/>
    </row>
    <row r="40" spans="1:23" x14ac:dyDescent="0.15">
      <c r="A40" s="21">
        <v>2</v>
      </c>
      <c r="B40" s="24" t="s">
        <v>52</v>
      </c>
      <c r="C40" s="24" t="s">
        <v>23</v>
      </c>
      <c r="D40" s="24" t="s">
        <v>190</v>
      </c>
      <c r="E40" s="24" t="s">
        <v>191</v>
      </c>
      <c r="F40" s="24" t="s">
        <v>160</v>
      </c>
      <c r="G40" s="24" t="s">
        <v>161</v>
      </c>
      <c r="H40" s="24"/>
      <c r="I40" s="24"/>
      <c r="J40" s="24"/>
      <c r="K40" s="24"/>
      <c r="L40" s="24" t="s">
        <v>29</v>
      </c>
      <c r="M40" s="22">
        <v>149000</v>
      </c>
      <c r="N40" s="22"/>
      <c r="O40" s="22"/>
      <c r="P40" s="22"/>
      <c r="Q40" s="22"/>
      <c r="R40" s="22"/>
      <c r="S40" s="22"/>
      <c r="T40" s="22">
        <v>0</v>
      </c>
      <c r="U40" s="22">
        <v>0</v>
      </c>
      <c r="V40" s="22">
        <v>0</v>
      </c>
      <c r="W40" s="22"/>
    </row>
    <row r="41" spans="1:23" x14ac:dyDescent="0.15">
      <c r="A41" s="21"/>
      <c r="B41" s="24" t="s">
        <v>52</v>
      </c>
      <c r="C41" s="24" t="s">
        <v>23</v>
      </c>
      <c r="D41" s="24" t="s">
        <v>190</v>
      </c>
      <c r="E41" s="24" t="s">
        <v>191</v>
      </c>
      <c r="F41" s="24" t="s">
        <v>192</v>
      </c>
      <c r="G41" s="24" t="s">
        <v>193</v>
      </c>
      <c r="H41" s="24"/>
      <c r="I41" s="24"/>
      <c r="J41" s="24"/>
      <c r="K41" s="24"/>
      <c r="L41" s="24" t="s">
        <v>29</v>
      </c>
      <c r="M41" s="22">
        <v>61770</v>
      </c>
      <c r="N41" s="22"/>
      <c r="O41" s="22"/>
      <c r="P41" s="22"/>
      <c r="Q41" s="22"/>
      <c r="R41" s="22"/>
      <c r="S41" s="22"/>
      <c r="T41" s="22"/>
      <c r="U41" s="22"/>
      <c r="V41" s="22"/>
      <c r="W41" s="22"/>
    </row>
    <row r="42" spans="1:23" x14ac:dyDescent="0.15">
      <c r="A42" s="21">
        <v>4</v>
      </c>
      <c r="B42" s="24" t="s">
        <v>52</v>
      </c>
      <c r="C42" s="24" t="s">
        <v>23</v>
      </c>
      <c r="D42" s="24" t="s">
        <v>190</v>
      </c>
      <c r="E42" s="24" t="s">
        <v>191</v>
      </c>
      <c r="F42" s="24"/>
      <c r="G42" s="24" t="s">
        <v>25</v>
      </c>
      <c r="H42" s="24"/>
      <c r="I42" s="24"/>
      <c r="J42" s="24"/>
      <c r="K42" s="24"/>
      <c r="L42" s="24" t="s">
        <v>29</v>
      </c>
      <c r="M42" s="22">
        <f>SUM(M39:M41)</f>
        <v>213026</v>
      </c>
      <c r="N42" s="22"/>
      <c r="O42" s="22"/>
      <c r="P42" s="22"/>
      <c r="Q42" s="22"/>
      <c r="R42" s="22"/>
      <c r="S42" s="22"/>
      <c r="T42" s="22">
        <v>0</v>
      </c>
      <c r="U42" s="22">
        <v>0</v>
      </c>
      <c r="V42" s="22">
        <v>0</v>
      </c>
      <c r="W42" s="22"/>
    </row>
    <row r="43" spans="1:23" x14ac:dyDescent="0.15">
      <c r="A43" s="21">
        <v>2</v>
      </c>
      <c r="B43" s="24" t="s">
        <v>52</v>
      </c>
      <c r="C43" s="24" t="s">
        <v>23</v>
      </c>
      <c r="D43" s="24" t="s">
        <v>194</v>
      </c>
      <c r="E43" s="24" t="s">
        <v>195</v>
      </c>
      <c r="F43" s="24" t="s">
        <v>146</v>
      </c>
      <c r="G43" s="24" t="s">
        <v>147</v>
      </c>
      <c r="H43" s="24"/>
      <c r="I43" s="24"/>
      <c r="J43" s="24"/>
      <c r="K43" s="24"/>
      <c r="L43" s="24" t="s">
        <v>29</v>
      </c>
      <c r="M43" s="22">
        <v>48500</v>
      </c>
      <c r="N43" s="22"/>
      <c r="O43" s="22"/>
      <c r="P43" s="22"/>
      <c r="Q43" s="22"/>
      <c r="R43" s="22"/>
      <c r="S43" s="22"/>
      <c r="T43" s="22">
        <v>0</v>
      </c>
      <c r="U43" s="22">
        <v>0</v>
      </c>
      <c r="V43" s="22">
        <v>0</v>
      </c>
      <c r="W43" s="22"/>
    </row>
    <row r="44" spans="1:23" x14ac:dyDescent="0.15">
      <c r="A44" s="21">
        <v>1</v>
      </c>
      <c r="B44" s="24" t="s">
        <v>52</v>
      </c>
      <c r="C44" s="24" t="s">
        <v>23</v>
      </c>
      <c r="D44" s="24" t="s">
        <v>194</v>
      </c>
      <c r="E44" s="24" t="s">
        <v>195</v>
      </c>
      <c r="F44" s="24" t="s">
        <v>156</v>
      </c>
      <c r="G44" s="24" t="s">
        <v>157</v>
      </c>
      <c r="H44" s="24"/>
      <c r="I44" s="24"/>
      <c r="J44" s="24"/>
      <c r="K44" s="24"/>
      <c r="L44" s="24" t="s">
        <v>29</v>
      </c>
      <c r="M44" s="22">
        <v>2150</v>
      </c>
      <c r="N44" s="22"/>
      <c r="O44" s="22"/>
      <c r="P44" s="22"/>
      <c r="Q44" s="22"/>
      <c r="R44" s="22"/>
      <c r="S44" s="22"/>
      <c r="T44" s="22">
        <v>0</v>
      </c>
      <c r="U44" s="22">
        <v>0</v>
      </c>
      <c r="V44" s="22">
        <v>0</v>
      </c>
      <c r="W44" s="22"/>
    </row>
    <row r="45" spans="1:23" x14ac:dyDescent="0.15">
      <c r="A45" s="21">
        <v>4</v>
      </c>
      <c r="B45" s="24" t="s">
        <v>52</v>
      </c>
      <c r="C45" s="24" t="s">
        <v>23</v>
      </c>
      <c r="D45" s="24" t="s">
        <v>194</v>
      </c>
      <c r="E45" s="24" t="s">
        <v>195</v>
      </c>
      <c r="F45" s="24"/>
      <c r="G45" s="24" t="s">
        <v>25</v>
      </c>
      <c r="H45" s="24"/>
      <c r="I45" s="24"/>
      <c r="J45" s="24"/>
      <c r="K45" s="24"/>
      <c r="L45" s="24" t="s">
        <v>29</v>
      </c>
      <c r="M45" s="22">
        <f>SUM(M43:M44)</f>
        <v>50650</v>
      </c>
      <c r="N45" s="22"/>
      <c r="O45" s="22"/>
      <c r="P45" s="22"/>
      <c r="Q45" s="22"/>
      <c r="R45" s="22"/>
      <c r="S45" s="22"/>
      <c r="T45" s="22">
        <v>0</v>
      </c>
      <c r="U45" s="22">
        <v>0</v>
      </c>
      <c r="V45" s="22">
        <v>0</v>
      </c>
      <c r="W45" s="22"/>
    </row>
    <row r="46" spans="1:23" x14ac:dyDescent="0.15">
      <c r="A46" s="21">
        <v>2</v>
      </c>
      <c r="B46" s="24" t="s">
        <v>52</v>
      </c>
      <c r="C46" s="24" t="s">
        <v>23</v>
      </c>
      <c r="D46" s="24" t="s">
        <v>196</v>
      </c>
      <c r="E46" s="24" t="s">
        <v>197</v>
      </c>
      <c r="F46" s="24" t="s">
        <v>146</v>
      </c>
      <c r="G46" s="24" t="s">
        <v>147</v>
      </c>
      <c r="H46" s="24"/>
      <c r="I46" s="24"/>
      <c r="J46" s="24"/>
      <c r="K46" s="24"/>
      <c r="L46" s="24" t="s">
        <v>29</v>
      </c>
      <c r="M46" s="22">
        <v>55894</v>
      </c>
      <c r="N46" s="22"/>
      <c r="O46" s="22"/>
      <c r="P46" s="22"/>
      <c r="Q46" s="22"/>
      <c r="R46" s="22"/>
      <c r="S46" s="22"/>
      <c r="T46" s="22">
        <v>0</v>
      </c>
      <c r="U46" s="22">
        <v>0</v>
      </c>
      <c r="V46" s="22">
        <v>0</v>
      </c>
      <c r="W46" s="22"/>
    </row>
    <row r="47" spans="1:23" x14ac:dyDescent="0.15">
      <c r="A47" s="21">
        <v>1</v>
      </c>
      <c r="B47" s="24" t="s">
        <v>52</v>
      </c>
      <c r="C47" s="24" t="s">
        <v>23</v>
      </c>
      <c r="D47" s="24" t="s">
        <v>196</v>
      </c>
      <c r="E47" s="24" t="s">
        <v>197</v>
      </c>
      <c r="F47" s="24" t="s">
        <v>156</v>
      </c>
      <c r="G47" s="24" t="s">
        <v>157</v>
      </c>
      <c r="H47" s="24"/>
      <c r="I47" s="24"/>
      <c r="J47" s="24"/>
      <c r="K47" s="24"/>
      <c r="L47" s="24" t="s">
        <v>29</v>
      </c>
      <c r="M47" s="22">
        <v>2232</v>
      </c>
      <c r="N47" s="22"/>
      <c r="O47" s="22"/>
      <c r="P47" s="22"/>
      <c r="Q47" s="22"/>
      <c r="R47" s="22"/>
      <c r="S47" s="22"/>
      <c r="T47" s="22">
        <v>0</v>
      </c>
      <c r="U47" s="22">
        <v>0</v>
      </c>
      <c r="V47" s="22">
        <v>0</v>
      </c>
      <c r="W47" s="22"/>
    </row>
    <row r="48" spans="1:23" x14ac:dyDescent="0.15">
      <c r="A48" s="21"/>
      <c r="B48" s="24" t="s">
        <v>52</v>
      </c>
      <c r="C48" s="24" t="s">
        <v>23</v>
      </c>
      <c r="D48" s="24" t="s">
        <v>196</v>
      </c>
      <c r="E48" s="24" t="s">
        <v>197</v>
      </c>
      <c r="F48" s="24" t="s">
        <v>156</v>
      </c>
      <c r="G48" s="24" t="s">
        <v>198</v>
      </c>
      <c r="H48" s="24"/>
      <c r="I48" s="24"/>
      <c r="J48" s="24"/>
      <c r="K48" s="24"/>
      <c r="L48" s="24"/>
      <c r="M48" s="22">
        <v>110</v>
      </c>
      <c r="N48" s="22"/>
      <c r="O48" s="22"/>
      <c r="P48" s="22"/>
      <c r="Q48" s="22"/>
      <c r="R48" s="22"/>
      <c r="S48" s="22"/>
      <c r="T48" s="22"/>
      <c r="U48" s="22"/>
      <c r="V48" s="22"/>
      <c r="W48" s="22"/>
    </row>
    <row r="49" spans="1:23" x14ac:dyDescent="0.15">
      <c r="A49" s="21">
        <v>3</v>
      </c>
      <c r="B49" s="24" t="s">
        <v>52</v>
      </c>
      <c r="C49" s="24" t="s">
        <v>23</v>
      </c>
      <c r="D49" s="24" t="s">
        <v>196</v>
      </c>
      <c r="E49" s="24" t="s">
        <v>197</v>
      </c>
      <c r="F49" s="24"/>
      <c r="G49" s="24" t="s">
        <v>25</v>
      </c>
      <c r="H49" s="24"/>
      <c r="I49" s="24"/>
      <c r="J49" s="24"/>
      <c r="K49" s="24"/>
      <c r="L49" s="24" t="s">
        <v>29</v>
      </c>
      <c r="M49" s="22">
        <f>SUM(M46:M48)</f>
        <v>58236</v>
      </c>
      <c r="N49" s="22"/>
      <c r="O49" s="22"/>
      <c r="P49" s="22"/>
      <c r="Q49" s="22"/>
      <c r="R49" s="22"/>
      <c r="S49" s="22"/>
      <c r="T49" s="22">
        <v>0</v>
      </c>
      <c r="U49" s="22">
        <v>0</v>
      </c>
      <c r="V49" s="22">
        <v>0</v>
      </c>
      <c r="W49" s="22"/>
    </row>
    <row r="50" spans="1:23" x14ac:dyDescent="0.15">
      <c r="A50" s="21">
        <v>3</v>
      </c>
      <c r="B50" s="24" t="s">
        <v>52</v>
      </c>
      <c r="C50" s="24" t="s">
        <v>23</v>
      </c>
      <c r="D50" s="24" t="s">
        <v>199</v>
      </c>
      <c r="E50" s="24" t="s">
        <v>200</v>
      </c>
      <c r="F50" s="24" t="s">
        <v>148</v>
      </c>
      <c r="G50" s="24" t="s">
        <v>149</v>
      </c>
      <c r="H50" s="24"/>
      <c r="I50" s="24"/>
      <c r="J50" s="24"/>
      <c r="K50" s="24"/>
      <c r="L50" s="24" t="s">
        <v>29</v>
      </c>
      <c r="M50" s="22">
        <v>6000</v>
      </c>
      <c r="N50" s="22"/>
      <c r="O50" s="22"/>
      <c r="P50" s="22"/>
      <c r="Q50" s="22"/>
      <c r="R50" s="22"/>
      <c r="S50" s="22"/>
      <c r="T50" s="22">
        <v>0</v>
      </c>
      <c r="U50" s="22">
        <v>0</v>
      </c>
      <c r="V50" s="22">
        <v>0</v>
      </c>
      <c r="W50" s="22"/>
    </row>
    <row r="51" spans="1:23" x14ac:dyDescent="0.15">
      <c r="A51" s="21">
        <v>1</v>
      </c>
      <c r="B51" s="24" t="s">
        <v>52</v>
      </c>
      <c r="C51" s="24" t="s">
        <v>23</v>
      </c>
      <c r="D51" s="24" t="s">
        <v>199</v>
      </c>
      <c r="E51" s="24" t="s">
        <v>200</v>
      </c>
      <c r="F51" s="24" t="s">
        <v>156</v>
      </c>
      <c r="G51" s="24" t="s">
        <v>157</v>
      </c>
      <c r="H51" s="24"/>
      <c r="I51" s="24"/>
      <c r="J51" s="24"/>
      <c r="K51" s="24"/>
      <c r="L51" s="24" t="s">
        <v>29</v>
      </c>
      <c r="M51" s="22">
        <v>2000</v>
      </c>
      <c r="N51" s="22"/>
      <c r="O51" s="22"/>
      <c r="P51" s="22"/>
      <c r="Q51" s="22"/>
      <c r="R51" s="22"/>
      <c r="S51" s="22"/>
      <c r="T51" s="22">
        <v>0</v>
      </c>
      <c r="U51" s="22">
        <v>0</v>
      </c>
      <c r="V51" s="22">
        <v>0</v>
      </c>
      <c r="W51" s="22"/>
    </row>
    <row r="52" spans="1:23" x14ac:dyDescent="0.15">
      <c r="A52" s="21">
        <v>5</v>
      </c>
      <c r="B52" s="24" t="s">
        <v>52</v>
      </c>
      <c r="C52" s="24" t="s">
        <v>23</v>
      </c>
      <c r="D52" s="24" t="s">
        <v>199</v>
      </c>
      <c r="E52" s="24" t="s">
        <v>200</v>
      </c>
      <c r="F52" s="24"/>
      <c r="G52" s="24" t="s">
        <v>25</v>
      </c>
      <c r="H52" s="24"/>
      <c r="I52" s="24"/>
      <c r="J52" s="24"/>
      <c r="K52" s="24"/>
      <c r="L52" s="24" t="s">
        <v>29</v>
      </c>
      <c r="M52" s="22">
        <f>SUM(M50:M51)</f>
        <v>8000</v>
      </c>
      <c r="N52" s="22"/>
      <c r="O52" s="22"/>
      <c r="P52" s="22"/>
      <c r="Q52" s="22"/>
      <c r="R52" s="22"/>
      <c r="S52" s="22"/>
      <c r="T52" s="22">
        <v>0</v>
      </c>
      <c r="U52" s="22">
        <v>0</v>
      </c>
      <c r="V52" s="22">
        <v>0</v>
      </c>
      <c r="W52" s="22"/>
    </row>
    <row r="53" spans="1:23" x14ac:dyDescent="0.15">
      <c r="A53" s="21">
        <v>2</v>
      </c>
      <c r="B53" s="24" t="s">
        <v>52</v>
      </c>
      <c r="C53" s="24" t="s">
        <v>23</v>
      </c>
      <c r="D53" s="24" t="s">
        <v>201</v>
      </c>
      <c r="E53" s="24" t="s">
        <v>202</v>
      </c>
      <c r="F53" s="24" t="s">
        <v>146</v>
      </c>
      <c r="G53" s="24" t="s">
        <v>147</v>
      </c>
      <c r="H53" s="24"/>
      <c r="I53" s="24"/>
      <c r="J53" s="24"/>
      <c r="K53" s="24"/>
      <c r="L53" s="24" t="s">
        <v>29</v>
      </c>
      <c r="M53" s="22">
        <v>52268</v>
      </c>
      <c r="N53" s="22"/>
      <c r="O53" s="22"/>
      <c r="P53" s="22"/>
      <c r="Q53" s="22"/>
      <c r="R53" s="22"/>
      <c r="S53" s="22"/>
      <c r="T53" s="22">
        <v>0</v>
      </c>
      <c r="U53" s="22">
        <v>0</v>
      </c>
      <c r="V53" s="22">
        <v>0</v>
      </c>
      <c r="W53" s="22"/>
    </row>
    <row r="54" spans="1:23" x14ac:dyDescent="0.15">
      <c r="A54" s="21">
        <v>2</v>
      </c>
      <c r="B54" s="24" t="s">
        <v>52</v>
      </c>
      <c r="C54" s="24" t="s">
        <v>23</v>
      </c>
      <c r="D54" s="24" t="s">
        <v>201</v>
      </c>
      <c r="E54" s="24" t="s">
        <v>202</v>
      </c>
      <c r="F54" s="24" t="s">
        <v>203</v>
      </c>
      <c r="G54" s="24" t="s">
        <v>204</v>
      </c>
      <c r="H54" s="24"/>
      <c r="I54" s="24"/>
      <c r="J54" s="24"/>
      <c r="K54" s="24"/>
      <c r="L54" s="24" t="s">
        <v>29</v>
      </c>
      <c r="M54" s="22">
        <v>197072</v>
      </c>
      <c r="N54" s="22"/>
      <c r="O54" s="22"/>
      <c r="P54" s="22"/>
      <c r="Q54" s="22"/>
      <c r="R54" s="22"/>
      <c r="S54" s="22"/>
      <c r="T54" s="22"/>
      <c r="U54" s="22"/>
      <c r="V54" s="22"/>
      <c r="W54" s="22"/>
    </row>
    <row r="55" spans="1:23" x14ac:dyDescent="0.15">
      <c r="A55" s="21">
        <v>3</v>
      </c>
      <c r="B55" s="24" t="s">
        <v>52</v>
      </c>
      <c r="C55" s="24" t="s">
        <v>23</v>
      </c>
      <c r="D55" s="24" t="s">
        <v>201</v>
      </c>
      <c r="E55" s="24" t="s">
        <v>202</v>
      </c>
      <c r="F55" s="24"/>
      <c r="G55" s="24" t="s">
        <v>25</v>
      </c>
      <c r="H55" s="24"/>
      <c r="I55" s="24"/>
      <c r="J55" s="24"/>
      <c r="K55" s="24"/>
      <c r="L55" s="24" t="s">
        <v>29</v>
      </c>
      <c r="M55" s="22">
        <f>SUM(M53:M54)</f>
        <v>249340</v>
      </c>
      <c r="N55" s="22"/>
      <c r="O55" s="22"/>
      <c r="P55" s="22"/>
      <c r="Q55" s="22"/>
      <c r="R55" s="22"/>
      <c r="S55" s="22"/>
      <c r="T55" s="22">
        <v>0</v>
      </c>
      <c r="U55" s="22">
        <v>0</v>
      </c>
      <c r="V55" s="22">
        <v>0</v>
      </c>
      <c r="W55" s="22"/>
    </row>
    <row r="56" spans="1:23" x14ac:dyDescent="0.15">
      <c r="A56" s="21">
        <v>2</v>
      </c>
      <c r="B56" s="24" t="s">
        <v>52</v>
      </c>
      <c r="C56" s="24" t="s">
        <v>23</v>
      </c>
      <c r="D56" s="24" t="s">
        <v>205</v>
      </c>
      <c r="E56" s="24" t="s">
        <v>206</v>
      </c>
      <c r="F56" s="24" t="s">
        <v>146</v>
      </c>
      <c r="G56" s="24" t="s">
        <v>147</v>
      </c>
      <c r="H56" s="24"/>
      <c r="I56" s="24"/>
      <c r="J56" s="24"/>
      <c r="K56" s="24"/>
      <c r="L56" s="24" t="s">
        <v>29</v>
      </c>
      <c r="M56" s="22">
        <v>32500</v>
      </c>
      <c r="N56" s="22"/>
      <c r="O56" s="22"/>
      <c r="P56" s="22"/>
      <c r="Q56" s="22"/>
      <c r="R56" s="22"/>
      <c r="S56" s="22"/>
      <c r="T56" s="22">
        <v>0</v>
      </c>
      <c r="U56" s="22">
        <v>0</v>
      </c>
      <c r="V56" s="22">
        <v>0</v>
      </c>
      <c r="W56" s="22"/>
    </row>
    <row r="57" spans="1:23" x14ac:dyDescent="0.15">
      <c r="A57" s="21">
        <v>3</v>
      </c>
      <c r="B57" s="24" t="s">
        <v>52</v>
      </c>
      <c r="C57" s="24" t="s">
        <v>23</v>
      </c>
      <c r="D57" s="24" t="s">
        <v>205</v>
      </c>
      <c r="E57" s="24" t="s">
        <v>206</v>
      </c>
      <c r="F57" s="24"/>
      <c r="G57" s="24" t="s">
        <v>25</v>
      </c>
      <c r="H57" s="24"/>
      <c r="I57" s="24"/>
      <c r="J57" s="24"/>
      <c r="K57" s="24"/>
      <c r="L57" s="24" t="s">
        <v>29</v>
      </c>
      <c r="M57" s="22">
        <f>SUM(M56)</f>
        <v>32500</v>
      </c>
      <c r="N57" s="22"/>
      <c r="O57" s="22"/>
      <c r="P57" s="22"/>
      <c r="Q57" s="22"/>
      <c r="R57" s="22"/>
      <c r="S57" s="22"/>
      <c r="T57" s="22">
        <v>0</v>
      </c>
      <c r="U57" s="22">
        <v>0</v>
      </c>
      <c r="V57" s="22">
        <v>0</v>
      </c>
      <c r="W57" s="22"/>
    </row>
    <row r="58" spans="1:23" x14ac:dyDescent="0.15">
      <c r="A58" s="21">
        <v>2</v>
      </c>
      <c r="B58" s="24" t="s">
        <v>52</v>
      </c>
      <c r="C58" s="24" t="s">
        <v>23</v>
      </c>
      <c r="D58" s="24" t="s">
        <v>207</v>
      </c>
      <c r="E58" s="24" t="s">
        <v>208</v>
      </c>
      <c r="F58" s="24" t="s">
        <v>146</v>
      </c>
      <c r="G58" s="24" t="s">
        <v>147</v>
      </c>
      <c r="H58" s="24"/>
      <c r="I58" s="24"/>
      <c r="J58" s="24"/>
      <c r="K58" s="24"/>
      <c r="L58" s="24" t="s">
        <v>29</v>
      </c>
      <c r="M58" s="22">
        <v>64800</v>
      </c>
      <c r="N58" s="22"/>
      <c r="O58" s="22"/>
      <c r="P58" s="22"/>
      <c r="Q58" s="22"/>
      <c r="R58" s="22"/>
      <c r="S58" s="22"/>
      <c r="T58" s="22">
        <v>0</v>
      </c>
      <c r="U58" s="22">
        <v>0</v>
      </c>
      <c r="V58" s="22">
        <v>0</v>
      </c>
      <c r="W58" s="22"/>
    </row>
    <row r="59" spans="1:23" x14ac:dyDescent="0.15">
      <c r="A59" s="21">
        <v>1</v>
      </c>
      <c r="B59" s="24" t="s">
        <v>52</v>
      </c>
      <c r="C59" s="24" t="s">
        <v>23</v>
      </c>
      <c r="D59" s="24" t="s">
        <v>207</v>
      </c>
      <c r="E59" s="24" t="s">
        <v>208</v>
      </c>
      <c r="F59" s="24" t="s">
        <v>156</v>
      </c>
      <c r="G59" s="24" t="s">
        <v>157</v>
      </c>
      <c r="H59" s="24"/>
      <c r="I59" s="24"/>
      <c r="J59" s="24"/>
      <c r="K59" s="24"/>
      <c r="L59" s="24" t="s">
        <v>29</v>
      </c>
      <c r="M59" s="22">
        <v>2377</v>
      </c>
      <c r="N59" s="22"/>
      <c r="O59" s="22"/>
      <c r="P59" s="22"/>
      <c r="Q59" s="22"/>
      <c r="R59" s="22"/>
      <c r="S59" s="22"/>
      <c r="T59" s="22">
        <v>0</v>
      </c>
      <c r="U59" s="22">
        <v>0</v>
      </c>
      <c r="V59" s="22">
        <v>0</v>
      </c>
      <c r="W59" s="22"/>
    </row>
    <row r="60" spans="1:23" x14ac:dyDescent="0.15">
      <c r="A60" s="26"/>
      <c r="B60" s="24" t="s">
        <v>52</v>
      </c>
      <c r="C60" s="24" t="s">
        <v>23</v>
      </c>
      <c r="D60" s="24" t="s">
        <v>207</v>
      </c>
      <c r="E60" s="24" t="s">
        <v>208</v>
      </c>
      <c r="F60" s="24" t="s">
        <v>156</v>
      </c>
      <c r="G60" s="27" t="s">
        <v>209</v>
      </c>
      <c r="H60" s="27"/>
      <c r="I60" s="27"/>
      <c r="J60" s="27"/>
      <c r="K60" s="27"/>
      <c r="L60" s="24" t="s">
        <v>29</v>
      </c>
      <c r="M60" s="28">
        <v>470</v>
      </c>
      <c r="N60" s="28"/>
      <c r="O60" s="28"/>
      <c r="P60" s="28"/>
      <c r="Q60" s="28"/>
      <c r="R60" s="28"/>
      <c r="S60" s="28"/>
      <c r="T60" s="28"/>
      <c r="U60" s="28"/>
      <c r="V60" s="28"/>
      <c r="W60" s="28"/>
    </row>
    <row r="61" spans="1:23" x14ac:dyDescent="0.15">
      <c r="A61" s="26">
        <v>3</v>
      </c>
      <c r="B61" s="27" t="s">
        <v>52</v>
      </c>
      <c r="C61" s="27" t="s">
        <v>23</v>
      </c>
      <c r="D61" s="27" t="s">
        <v>207</v>
      </c>
      <c r="E61" s="27" t="s">
        <v>208</v>
      </c>
      <c r="F61" s="27"/>
      <c r="G61" s="27" t="s">
        <v>25</v>
      </c>
      <c r="H61" s="27"/>
      <c r="I61" s="27"/>
      <c r="J61" s="27"/>
      <c r="K61" s="27"/>
      <c r="L61" s="27" t="s">
        <v>29</v>
      </c>
      <c r="M61" s="28">
        <f>SUM(M58:M60)</f>
        <v>67647</v>
      </c>
      <c r="N61" s="28"/>
      <c r="O61" s="28"/>
      <c r="P61" s="28"/>
      <c r="Q61" s="28"/>
      <c r="R61" s="28"/>
      <c r="S61" s="28"/>
      <c r="T61" s="28">
        <v>0</v>
      </c>
      <c r="U61" s="28">
        <v>0</v>
      </c>
      <c r="V61" s="28">
        <v>0</v>
      </c>
      <c r="W61" s="28"/>
    </row>
    <row r="62" spans="1:23" x14ac:dyDescent="0.15">
      <c r="A62" s="424" t="s">
        <v>210</v>
      </c>
      <c r="B62" s="425"/>
      <c r="C62" s="425"/>
      <c r="D62" s="425"/>
      <c r="E62" s="425"/>
      <c r="F62" s="425"/>
      <c r="G62" s="426"/>
      <c r="H62" s="29"/>
      <c r="I62" s="29"/>
      <c r="J62" s="29"/>
      <c r="K62" s="29"/>
      <c r="L62" s="29"/>
      <c r="M62" s="30">
        <f>M6+M10+M15+M20+M36+M38+M42+M45+M49+M52+M55+M57+M61</f>
        <v>14606062</v>
      </c>
      <c r="N62" s="30">
        <f>N6+N10+N15+N20+N36+N38+N42+N45+N49+N52+N55+N57+N61</f>
        <v>0</v>
      </c>
      <c r="O62" s="30">
        <f>O6+O10+O15+O20+O36+O38+O42+O45+O49+O52+O55+O57+O61</f>
        <v>0</v>
      </c>
      <c r="P62" s="30">
        <f>P6+P10+P15+P20+P36+P38+P42+P45+P49+P52+P55+P57+P61</f>
        <v>0</v>
      </c>
      <c r="Q62" s="30">
        <f>Q6+Q10+Q15+Q20+Q36+Q38+Q42+Q45+Q49+Q52+Q55+Q57+Q61</f>
        <v>0</v>
      </c>
      <c r="R62" s="30"/>
      <c r="S62" s="30">
        <f>M62</f>
        <v>14606062</v>
      </c>
      <c r="T62" s="30"/>
      <c r="U62" s="30"/>
      <c r="V62" s="30"/>
      <c r="W62" s="30"/>
    </row>
  </sheetData>
  <mergeCells count="1">
    <mergeCell ref="A62:G62"/>
  </mergeCells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F26" sqref="F26"/>
    </sheetView>
  </sheetViews>
  <sheetFormatPr defaultColWidth="9" defaultRowHeight="16.5" x14ac:dyDescent="0.15"/>
  <cols>
    <col min="1" max="1" width="11.25" style="33" customWidth="1"/>
    <col min="2" max="2" width="13.75" style="33" customWidth="1"/>
    <col min="3" max="3" width="14.875" style="33" bestFit="1" customWidth="1"/>
    <col min="4" max="4" width="14.5" style="33" customWidth="1"/>
    <col min="5" max="5" width="13.875" style="33" bestFit="1" customWidth="1"/>
    <col min="6" max="6" width="14.875" style="33" bestFit="1" customWidth="1"/>
    <col min="7" max="9" width="14.125" style="33" customWidth="1"/>
    <col min="10" max="16384" width="9" style="33"/>
  </cols>
  <sheetData>
    <row r="1" spans="1:9" ht="24.75" customHeight="1" x14ac:dyDescent="0.15">
      <c r="A1" s="427" t="s">
        <v>316</v>
      </c>
      <c r="B1" s="427"/>
      <c r="C1" s="427"/>
      <c r="D1" s="427"/>
      <c r="E1" s="427"/>
      <c r="F1" s="427"/>
      <c r="G1" s="427"/>
      <c r="H1" s="427"/>
      <c r="I1" s="427"/>
    </row>
    <row r="2" spans="1:9" ht="24.75" customHeight="1" x14ac:dyDescent="0.15">
      <c r="B2" s="34" t="s">
        <v>317</v>
      </c>
      <c r="C2" s="34" t="s">
        <v>312</v>
      </c>
      <c r="D2" s="34" t="s">
        <v>313</v>
      </c>
      <c r="E2" s="34" t="s">
        <v>314</v>
      </c>
      <c r="F2" s="34" t="s">
        <v>283</v>
      </c>
      <c r="G2" s="34" t="s">
        <v>315</v>
      </c>
      <c r="H2" s="34" t="s">
        <v>318</v>
      </c>
      <c r="I2" s="41" t="s">
        <v>347</v>
      </c>
    </row>
    <row r="3" spans="1:9" ht="24.75" customHeight="1" x14ac:dyDescent="0.15">
      <c r="A3" s="42"/>
      <c r="B3" s="43" t="s">
        <v>1538</v>
      </c>
      <c r="C3" s="36">
        <f>辅材!S119</f>
        <v>295208.45000000007</v>
      </c>
      <c r="D3" s="36"/>
      <c r="E3" s="35">
        <f>'固资 '!Z123+'固资 '!Z124</f>
        <v>155500</v>
      </c>
      <c r="F3" s="36">
        <f>C3+D3+E3</f>
        <v>450708.45000000007</v>
      </c>
      <c r="G3" s="35"/>
      <c r="H3" s="36">
        <f>147604.23+155500</f>
        <v>303104.23</v>
      </c>
      <c r="I3" s="48">
        <v>147604.22</v>
      </c>
    </row>
    <row r="4" spans="1:9" ht="24.75" customHeight="1" x14ac:dyDescent="0.15">
      <c r="A4" s="42"/>
      <c r="B4" s="43" t="s">
        <v>1539</v>
      </c>
      <c r="C4" s="36">
        <f>辅材!V134</f>
        <v>0</v>
      </c>
      <c r="D4" s="36"/>
      <c r="E4" s="35">
        <f>'固资 '!Y135</f>
        <v>9700</v>
      </c>
      <c r="F4" s="36">
        <f>C4+D4+E4</f>
        <v>9700</v>
      </c>
      <c r="G4" s="35">
        <v>9700</v>
      </c>
      <c r="H4" s="36"/>
      <c r="I4" s="48">
        <v>5466.88</v>
      </c>
    </row>
    <row r="5" spans="1:9" ht="24.75" customHeight="1" x14ac:dyDescent="0.15">
      <c r="B5" s="34" t="s">
        <v>319</v>
      </c>
      <c r="C5" s="36">
        <f>SUM(C3:C4)</f>
        <v>295208.45000000007</v>
      </c>
      <c r="D5" s="36">
        <f t="shared" ref="D5:I5" si="0">SUM(D3:D4)</f>
        <v>0</v>
      </c>
      <c r="E5" s="36">
        <f t="shared" si="0"/>
        <v>165200</v>
      </c>
      <c r="F5" s="36">
        <f t="shared" si="0"/>
        <v>460408.45000000007</v>
      </c>
      <c r="G5" s="36">
        <f t="shared" si="0"/>
        <v>9700</v>
      </c>
      <c r="H5" s="36">
        <f t="shared" si="0"/>
        <v>303104.23</v>
      </c>
      <c r="I5" s="36">
        <f t="shared" si="0"/>
        <v>153071.1</v>
      </c>
    </row>
  </sheetData>
  <mergeCells count="1">
    <mergeCell ref="A1:I1"/>
  </mergeCells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workbookViewId="0">
      <selection activeCell="O3" sqref="O3"/>
    </sheetView>
  </sheetViews>
  <sheetFormatPr defaultRowHeight="16.5" x14ac:dyDescent="0.15"/>
  <cols>
    <col min="1" max="1" width="31.625" style="38" customWidth="1"/>
    <col min="2" max="2" width="11.25" style="38" hidden="1" customWidth="1"/>
    <col min="3" max="3" width="5.375" style="38" hidden="1" customWidth="1"/>
    <col min="4" max="4" width="20.75" style="73" hidden="1" customWidth="1"/>
    <col min="5" max="5" width="12" style="73" hidden="1" customWidth="1"/>
    <col min="6" max="6" width="20.75" style="73" hidden="1" customWidth="1"/>
    <col min="7" max="7" width="12.5" style="38" hidden="1" customWidth="1"/>
    <col min="8" max="8" width="19.375" style="66" hidden="1" customWidth="1"/>
    <col min="9" max="9" width="20.75" style="38" hidden="1" customWidth="1"/>
    <col min="10" max="10" width="19.375" style="66" hidden="1" customWidth="1"/>
    <col min="11" max="12" width="20.75" style="66" hidden="1" customWidth="1"/>
    <col min="13" max="14" width="12" style="66" hidden="1" customWidth="1"/>
    <col min="15" max="15" width="18" style="66" customWidth="1"/>
    <col min="16" max="16" width="12" style="66" hidden="1" customWidth="1"/>
    <col min="17" max="17" width="20.75" style="66" hidden="1" customWidth="1"/>
    <col min="18" max="18" width="11.25" style="38" bestFit="1" customWidth="1"/>
    <col min="19" max="16384" width="9" style="38"/>
  </cols>
  <sheetData>
    <row r="1" spans="1:18" ht="24.75" customHeight="1" x14ac:dyDescent="0.15">
      <c r="A1" s="428" t="s">
        <v>719</v>
      </c>
      <c r="B1" s="428"/>
      <c r="C1" s="428"/>
      <c r="D1" s="428"/>
      <c r="E1" s="428"/>
      <c r="F1" s="428"/>
      <c r="G1" s="428"/>
      <c r="H1" s="428"/>
      <c r="I1" s="428"/>
      <c r="J1" s="428"/>
      <c r="K1" s="428"/>
      <c r="L1" s="428"/>
      <c r="M1" s="428"/>
      <c r="N1" s="428"/>
      <c r="O1" s="428"/>
      <c r="P1" s="428"/>
      <c r="Q1" s="428"/>
      <c r="R1" s="428"/>
    </row>
    <row r="2" spans="1:18" ht="21" customHeight="1" x14ac:dyDescent="0.15">
      <c r="A2" s="217" t="s">
        <v>715</v>
      </c>
      <c r="B2" s="218" t="s">
        <v>8</v>
      </c>
      <c r="C2" s="219" t="s">
        <v>9</v>
      </c>
      <c r="D2" s="220" t="s">
        <v>10</v>
      </c>
      <c r="E2" s="220" t="s">
        <v>11</v>
      </c>
      <c r="F2" s="220" t="s">
        <v>12</v>
      </c>
      <c r="G2" s="219" t="s">
        <v>13</v>
      </c>
      <c r="H2" s="221" t="s">
        <v>256</v>
      </c>
      <c r="I2" s="219" t="s">
        <v>14</v>
      </c>
      <c r="J2" s="221" t="s">
        <v>243</v>
      </c>
      <c r="K2" s="221" t="s">
        <v>15</v>
      </c>
      <c r="L2" s="221" t="s">
        <v>16</v>
      </c>
      <c r="M2" s="221" t="s">
        <v>17</v>
      </c>
      <c r="N2" s="222" t="s">
        <v>18</v>
      </c>
      <c r="O2" s="223" t="s">
        <v>716</v>
      </c>
      <c r="P2" s="224" t="s">
        <v>20</v>
      </c>
      <c r="Q2" s="222" t="s">
        <v>21</v>
      </c>
      <c r="R2" s="225" t="s">
        <v>714</v>
      </c>
    </row>
    <row r="3" spans="1:18" ht="21" customHeight="1" x14ac:dyDescent="0.15">
      <c r="A3" s="211" t="s">
        <v>284</v>
      </c>
      <c r="B3" s="211"/>
      <c r="C3" s="211"/>
      <c r="D3" s="207"/>
      <c r="E3" s="207"/>
      <c r="F3" s="207"/>
      <c r="G3" s="212"/>
      <c r="H3" s="213"/>
      <c r="I3" s="211"/>
      <c r="J3" s="213"/>
      <c r="K3" s="213"/>
      <c r="L3" s="213"/>
      <c r="M3" s="213"/>
      <c r="N3" s="213"/>
      <c r="O3" s="213">
        <f>辅材!V82+预付!M5</f>
        <v>489083.95999999996</v>
      </c>
      <c r="P3" s="213"/>
      <c r="Q3" s="213"/>
      <c r="R3" s="214"/>
    </row>
    <row r="4" spans="1:18" ht="21" customHeight="1" x14ac:dyDescent="0.15">
      <c r="A4" s="211" t="s">
        <v>367</v>
      </c>
      <c r="B4" s="211"/>
      <c r="C4" s="211"/>
      <c r="D4" s="207"/>
      <c r="E4" s="207"/>
      <c r="F4" s="207"/>
      <c r="G4" s="212"/>
      <c r="H4" s="213"/>
      <c r="I4" s="211"/>
      <c r="J4" s="213"/>
      <c r="K4" s="213"/>
      <c r="L4" s="213"/>
      <c r="M4" s="213"/>
      <c r="N4" s="213"/>
      <c r="O4" s="279">
        <f>辅材!V189</f>
        <v>1223602.7999999998</v>
      </c>
      <c r="P4" s="213"/>
      <c r="Q4" s="213"/>
      <c r="R4" s="214"/>
    </row>
    <row r="5" spans="1:18" ht="21" customHeight="1" x14ac:dyDescent="0.15">
      <c r="A5" s="211" t="s">
        <v>367</v>
      </c>
      <c r="B5" s="211"/>
      <c r="C5" s="211"/>
      <c r="D5" s="207"/>
      <c r="E5" s="207"/>
      <c r="F5" s="207"/>
      <c r="G5" s="212"/>
      <c r="H5" s="213"/>
      <c r="I5" s="211"/>
      <c r="J5" s="213"/>
      <c r="K5" s="213"/>
      <c r="L5" s="213"/>
      <c r="M5" s="213"/>
      <c r="N5" s="213"/>
      <c r="O5" s="279">
        <v>364903.8</v>
      </c>
      <c r="P5" s="213"/>
      <c r="Q5" s="213"/>
      <c r="R5" s="214" t="s">
        <v>717</v>
      </c>
    </row>
    <row r="6" spans="1:18" ht="21" customHeight="1" x14ac:dyDescent="0.15">
      <c r="A6" s="214" t="s">
        <v>718</v>
      </c>
      <c r="B6" s="214"/>
      <c r="C6" s="214"/>
      <c r="D6" s="215"/>
      <c r="E6" s="215"/>
      <c r="F6" s="215"/>
      <c r="G6" s="214"/>
      <c r="H6" s="216"/>
      <c r="I6" s="214"/>
      <c r="J6" s="216"/>
      <c r="K6" s="216"/>
      <c r="L6" s="216"/>
      <c r="M6" s="216"/>
      <c r="N6" s="216"/>
      <c r="O6" s="216">
        <f>SUM(O3:O5)</f>
        <v>2077590.5599999998</v>
      </c>
      <c r="P6" s="216"/>
      <c r="Q6" s="216"/>
      <c r="R6" s="214"/>
    </row>
    <row r="7" spans="1:18" ht="21" customHeight="1" x14ac:dyDescent="0.15"/>
  </sheetData>
  <mergeCells count="1">
    <mergeCell ref="A1:R1"/>
  </mergeCells>
  <phoneticPr fontId="2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verticalDpi="0" r:id="rId1"/>
  <headerFooter>
    <oddFooter>第 &amp;P 页，共 &amp;N 页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23"/>
  <sheetViews>
    <sheetView topLeftCell="A4" workbookViewId="0">
      <selection activeCell="B17" sqref="B17"/>
    </sheetView>
  </sheetViews>
  <sheetFormatPr defaultRowHeight="26.25" customHeight="1" x14ac:dyDescent="0.15"/>
  <cols>
    <col min="1" max="1" width="31.625" style="38" customWidth="1"/>
    <col min="2" max="2" width="25.5" style="73" customWidth="1"/>
    <col min="3" max="3" width="18.625" style="38" customWidth="1"/>
    <col min="4" max="16384" width="9" style="38"/>
  </cols>
  <sheetData>
    <row r="1" spans="1:3" ht="26.25" customHeight="1" x14ac:dyDescent="0.15">
      <c r="A1" s="428" t="s">
        <v>1011</v>
      </c>
      <c r="B1" s="428"/>
      <c r="C1" s="428"/>
    </row>
    <row r="2" spans="1:3" ht="26.25" customHeight="1" x14ac:dyDescent="0.15">
      <c r="A2" s="37" t="s">
        <v>1006</v>
      </c>
      <c r="B2" s="229" t="s">
        <v>1004</v>
      </c>
      <c r="C2" s="62" t="s">
        <v>1005</v>
      </c>
    </row>
    <row r="3" spans="1:3" ht="26.25" customHeight="1" x14ac:dyDescent="0.15">
      <c r="A3" s="160" t="s">
        <v>495</v>
      </c>
      <c r="B3" s="230">
        <f>辅材!V5</f>
        <v>104768.3</v>
      </c>
      <c r="C3" s="62" t="s">
        <v>1535</v>
      </c>
    </row>
    <row r="4" spans="1:3" ht="26.25" customHeight="1" x14ac:dyDescent="0.15">
      <c r="A4" s="160" t="s">
        <v>33</v>
      </c>
      <c r="B4" s="230">
        <f>辅材!V8</f>
        <v>133105.59</v>
      </c>
      <c r="C4" s="62" t="s">
        <v>1535</v>
      </c>
    </row>
    <row r="5" spans="1:3" ht="26.25" customHeight="1" x14ac:dyDescent="0.15">
      <c r="A5" s="160" t="s">
        <v>545</v>
      </c>
      <c r="B5" s="230">
        <f>辅材!V23</f>
        <v>206478.88</v>
      </c>
      <c r="C5" s="62" t="s">
        <v>1535</v>
      </c>
    </row>
    <row r="6" spans="1:3" ht="26.25" customHeight="1" x14ac:dyDescent="0.15">
      <c r="A6" s="160" t="s">
        <v>323</v>
      </c>
      <c r="B6" s="230">
        <f>辅材!V27</f>
        <v>232191.26000000004</v>
      </c>
      <c r="C6" s="62" t="s">
        <v>1535</v>
      </c>
    </row>
    <row r="7" spans="1:3" ht="26.25" customHeight="1" x14ac:dyDescent="0.15">
      <c r="A7" s="160" t="s">
        <v>246</v>
      </c>
      <c r="B7" s="291">
        <f>辅材!V51</f>
        <v>150701.13999999996</v>
      </c>
      <c r="C7" s="62" t="s">
        <v>1535</v>
      </c>
    </row>
    <row r="8" spans="1:3" ht="26.25" customHeight="1" x14ac:dyDescent="0.15">
      <c r="A8" s="39" t="s">
        <v>368</v>
      </c>
      <c r="B8" s="292">
        <f>辅材!V78</f>
        <v>773720</v>
      </c>
      <c r="C8" s="62" t="s">
        <v>1535</v>
      </c>
    </row>
    <row r="9" spans="1:3" ht="26.25" customHeight="1" x14ac:dyDescent="0.15">
      <c r="A9" s="160" t="s">
        <v>865</v>
      </c>
      <c r="B9" s="291">
        <f>辅材!V80</f>
        <v>943698.4</v>
      </c>
      <c r="C9" s="62" t="s">
        <v>1535</v>
      </c>
    </row>
    <row r="10" spans="1:3" ht="26.25" customHeight="1" x14ac:dyDescent="0.15">
      <c r="A10" s="160" t="s">
        <v>46</v>
      </c>
      <c r="B10" s="291">
        <f>辅材!V119</f>
        <v>147604.23000000007</v>
      </c>
      <c r="C10" s="62" t="s">
        <v>1535</v>
      </c>
    </row>
    <row r="11" spans="1:3" ht="26.25" customHeight="1" x14ac:dyDescent="0.15">
      <c r="A11" s="160" t="s">
        <v>379</v>
      </c>
      <c r="B11" s="291">
        <f>辅材!V137</f>
        <v>548443.24</v>
      </c>
      <c r="C11" s="62" t="s">
        <v>1535</v>
      </c>
    </row>
    <row r="12" spans="1:3" ht="26.25" customHeight="1" x14ac:dyDescent="0.15">
      <c r="A12" s="160" t="s">
        <v>49</v>
      </c>
      <c r="B12" s="291">
        <f>辅材!V146</f>
        <v>163330.42499999999</v>
      </c>
      <c r="C12" s="62" t="s">
        <v>1535</v>
      </c>
    </row>
    <row r="13" spans="1:3" ht="26.25" customHeight="1" x14ac:dyDescent="0.15">
      <c r="A13" s="160" t="s">
        <v>380</v>
      </c>
      <c r="B13" s="291">
        <f>辅材!V160</f>
        <v>106433.93999999997</v>
      </c>
      <c r="C13" s="62" t="s">
        <v>1535</v>
      </c>
    </row>
    <row r="14" spans="1:3" ht="26.25" customHeight="1" x14ac:dyDescent="0.15">
      <c r="A14" s="227" t="s">
        <v>1007</v>
      </c>
      <c r="B14" s="231">
        <f>费用!W62</f>
        <v>808759.56</v>
      </c>
      <c r="C14" s="62" t="s">
        <v>1536</v>
      </c>
    </row>
    <row r="15" spans="1:3" ht="26.25" customHeight="1" x14ac:dyDescent="0.15">
      <c r="A15" s="62" t="s">
        <v>1008</v>
      </c>
      <c r="B15" s="232">
        <f>费用!W71</f>
        <v>499145.44999999995</v>
      </c>
      <c r="C15" s="62" t="s">
        <v>1536</v>
      </c>
    </row>
    <row r="16" spans="1:3" ht="26.25" customHeight="1" x14ac:dyDescent="0.15">
      <c r="A16" s="62" t="s">
        <v>1009</v>
      </c>
      <c r="B16" s="232">
        <f>费用!W93</f>
        <v>671791.78</v>
      </c>
      <c r="C16" s="62" t="s">
        <v>1536</v>
      </c>
    </row>
    <row r="17" spans="1:3" ht="26.25" customHeight="1" x14ac:dyDescent="0.15">
      <c r="A17" s="233" t="s">
        <v>1560</v>
      </c>
      <c r="B17" s="278">
        <f>预付!M3</f>
        <v>1160000</v>
      </c>
      <c r="C17" s="62" t="s">
        <v>1535</v>
      </c>
    </row>
    <row r="18" spans="1:3" ht="26.25" customHeight="1" x14ac:dyDescent="0.15">
      <c r="A18" s="233" t="s">
        <v>1012</v>
      </c>
      <c r="B18" s="228">
        <f>预付!M6</f>
        <v>2493750</v>
      </c>
      <c r="C18" s="62" t="s">
        <v>1535</v>
      </c>
    </row>
    <row r="19" spans="1:3" ht="26.25" customHeight="1" x14ac:dyDescent="0.15">
      <c r="A19" s="233" t="s">
        <v>1581</v>
      </c>
      <c r="B19" s="278">
        <f>预付!M14</f>
        <v>10207228.279999999</v>
      </c>
      <c r="C19" s="62" t="s">
        <v>1537</v>
      </c>
    </row>
    <row r="20" spans="1:3" ht="26.25" customHeight="1" x14ac:dyDescent="0.15">
      <c r="A20" s="62" t="s">
        <v>1010</v>
      </c>
      <c r="B20" s="232">
        <f>货代!V3</f>
        <v>8434916.6500000004</v>
      </c>
      <c r="C20" s="62" t="s">
        <v>1537</v>
      </c>
    </row>
    <row r="21" spans="1:3" ht="26.25" customHeight="1" x14ac:dyDescent="0.15">
      <c r="A21" s="62" t="s">
        <v>1010</v>
      </c>
      <c r="B21" s="232">
        <v>10000000</v>
      </c>
      <c r="C21" s="62" t="s">
        <v>1537</v>
      </c>
    </row>
    <row r="22" spans="1:3" ht="26.25" customHeight="1" x14ac:dyDescent="0.15">
      <c r="A22" s="62" t="s">
        <v>1010</v>
      </c>
      <c r="B22" s="232">
        <f>50000000-14031000.31+105885.14+26.32-3653750-9500400-10499600-207228.28</f>
        <v>12213932.869999999</v>
      </c>
      <c r="C22" s="62" t="s">
        <v>1537</v>
      </c>
    </row>
    <row r="23" spans="1:3" ht="26.25" customHeight="1" x14ac:dyDescent="0.15">
      <c r="A23" s="62" t="s">
        <v>1000</v>
      </c>
      <c r="B23" s="232">
        <f>SUM(B3:B22)</f>
        <v>49999999.994999997</v>
      </c>
      <c r="C23" s="62"/>
    </row>
  </sheetData>
  <mergeCells count="1">
    <mergeCell ref="A1:C1"/>
  </mergeCells>
  <phoneticPr fontId="2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9" sqref="C9"/>
    </sheetView>
  </sheetViews>
  <sheetFormatPr defaultRowHeight="16.5" x14ac:dyDescent="0.15"/>
  <cols>
    <col min="1" max="1" width="25.75" style="38" bestFit="1" customWidth="1"/>
    <col min="2" max="2" width="16.125" style="73" bestFit="1" customWidth="1"/>
    <col min="3" max="16384" width="9" style="38"/>
  </cols>
  <sheetData>
    <row r="1" spans="1:3" ht="22.5" customHeight="1" x14ac:dyDescent="0.15">
      <c r="A1" s="428" t="s">
        <v>1011</v>
      </c>
      <c r="B1" s="428"/>
      <c r="C1" s="428"/>
    </row>
    <row r="2" spans="1:3" ht="19.5" customHeight="1" x14ac:dyDescent="0.15">
      <c r="A2" s="74" t="s">
        <v>1006</v>
      </c>
      <c r="B2" s="230" t="s">
        <v>1004</v>
      </c>
      <c r="C2" s="62" t="s">
        <v>1005</v>
      </c>
    </row>
    <row r="3" spans="1:3" ht="19.5" customHeight="1" x14ac:dyDescent="0.15">
      <c r="A3" s="233" t="s">
        <v>1560</v>
      </c>
      <c r="B3" s="278">
        <f>预付!M4</f>
        <v>4547200</v>
      </c>
      <c r="C3" s="62"/>
    </row>
    <row r="4" spans="1:3" ht="19.5" customHeight="1" x14ac:dyDescent="0.15">
      <c r="A4" s="67" t="s">
        <v>1571</v>
      </c>
      <c r="B4" s="60">
        <v>713400</v>
      </c>
      <c r="C4" s="62"/>
    </row>
    <row r="5" spans="1:3" ht="19.5" customHeight="1" x14ac:dyDescent="0.15">
      <c r="A5" s="67" t="s">
        <v>1572</v>
      </c>
      <c r="B5" s="60">
        <v>42525</v>
      </c>
      <c r="C5" s="62"/>
    </row>
    <row r="6" spans="1:3" ht="19.5" customHeight="1" x14ac:dyDescent="0.15">
      <c r="A6" s="67" t="s">
        <v>367</v>
      </c>
      <c r="B6" s="60">
        <f>预付!M12</f>
        <v>104864</v>
      </c>
      <c r="C6" s="62"/>
    </row>
    <row r="7" spans="1:3" ht="19.5" customHeight="1" x14ac:dyDescent="0.15">
      <c r="A7" s="67" t="s">
        <v>1573</v>
      </c>
      <c r="B7" s="60">
        <v>505945.59999999998</v>
      </c>
      <c r="C7" s="62"/>
    </row>
    <row r="8" spans="1:3" ht="19.5" customHeight="1" x14ac:dyDescent="0.15">
      <c r="A8" s="62" t="s">
        <v>1010</v>
      </c>
      <c r="B8" s="232">
        <f>40479133+3653750-46817.6</f>
        <v>44086065.399999999</v>
      </c>
      <c r="C8" s="62" t="s">
        <v>1013</v>
      </c>
    </row>
    <row r="9" spans="1:3" ht="19.5" customHeight="1" x14ac:dyDescent="0.15">
      <c r="A9" s="62" t="s">
        <v>1000</v>
      </c>
      <c r="B9" s="232">
        <f>SUM(B3:B8)</f>
        <v>50000000</v>
      </c>
      <c r="C9" s="62"/>
    </row>
  </sheetData>
  <mergeCells count="1">
    <mergeCell ref="A1:C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5"/>
  <sheetViews>
    <sheetView topLeftCell="M28" workbookViewId="0">
      <selection activeCell="S1" sqref="S1:S1048576"/>
    </sheetView>
  </sheetViews>
  <sheetFormatPr defaultRowHeight="16.5" x14ac:dyDescent="0.15"/>
  <cols>
    <col min="1" max="1" width="5.5" style="38" bestFit="1" customWidth="1"/>
    <col min="2" max="2" width="21.625" style="38" bestFit="1" customWidth="1"/>
    <col min="3" max="3" width="7.75" style="38" hidden="1" customWidth="1"/>
    <col min="4" max="4" width="13.25" style="38" hidden="1" customWidth="1"/>
    <col min="5" max="5" width="15.375" style="38" hidden="1" customWidth="1"/>
    <col min="6" max="6" width="10.125" style="38" hidden="1" customWidth="1"/>
    <col min="7" max="7" width="13.25" style="38" bestFit="1" customWidth="1"/>
    <col min="8" max="8" width="25.75" style="38" bestFit="1" customWidth="1"/>
    <col min="9" max="9" width="11.25" style="38" bestFit="1" customWidth="1"/>
    <col min="10" max="10" width="5.375" style="38" bestFit="1" customWidth="1"/>
    <col min="11" max="11" width="20.875" style="73" bestFit="1" customWidth="1"/>
    <col min="12" max="12" width="12.125" style="38" bestFit="1" customWidth="1"/>
    <col min="13" max="13" width="20.875" style="73" bestFit="1" customWidth="1"/>
    <col min="14" max="14" width="13.375" style="38" bestFit="1" customWidth="1"/>
    <col min="15" max="15" width="19.5" style="73" bestFit="1" customWidth="1"/>
    <col min="16" max="16" width="20.75" style="38" bestFit="1" customWidth="1"/>
    <col min="17" max="17" width="19.5" style="73" bestFit="1" customWidth="1"/>
    <col min="18" max="19" width="20.875" style="66" bestFit="1" customWidth="1"/>
    <col min="20" max="20" width="19.375" style="66" bestFit="1" customWidth="1"/>
    <col min="21" max="23" width="12.125" style="66" bestFit="1" customWidth="1"/>
    <col min="24" max="24" width="20.875" style="66" bestFit="1" customWidth="1"/>
    <col min="25" max="16384" width="9" style="38"/>
  </cols>
  <sheetData>
    <row r="1" spans="1:24" x14ac:dyDescent="0.15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 t="s">
        <v>9</v>
      </c>
      <c r="K1" s="72" t="s">
        <v>10</v>
      </c>
      <c r="L1" s="37" t="s">
        <v>11</v>
      </c>
      <c r="M1" s="72" t="s">
        <v>12</v>
      </c>
      <c r="N1" s="37" t="s">
        <v>13</v>
      </c>
      <c r="O1" s="72" t="s">
        <v>256</v>
      </c>
      <c r="P1" s="37" t="s">
        <v>14</v>
      </c>
      <c r="Q1" s="72" t="s">
        <v>243</v>
      </c>
      <c r="R1" s="20" t="s">
        <v>15</v>
      </c>
      <c r="S1" s="20" t="s">
        <v>16</v>
      </c>
      <c r="T1" s="20" t="s">
        <v>17</v>
      </c>
      <c r="U1" s="20" t="s">
        <v>18</v>
      </c>
      <c r="V1" s="20" t="s">
        <v>19</v>
      </c>
      <c r="W1" s="20" t="s">
        <v>20</v>
      </c>
      <c r="X1" s="20" t="s">
        <v>21</v>
      </c>
    </row>
    <row r="2" spans="1:24" x14ac:dyDescent="0.15">
      <c r="A2" s="37">
        <v>29</v>
      </c>
      <c r="B2" s="39" t="s">
        <v>22</v>
      </c>
      <c r="C2" s="39" t="s">
        <v>23</v>
      </c>
      <c r="D2" s="39" t="s">
        <v>721</v>
      </c>
      <c r="E2" s="39"/>
      <c r="F2" s="39"/>
      <c r="G2" s="309" t="s">
        <v>390</v>
      </c>
      <c r="H2" s="309" t="s">
        <v>391</v>
      </c>
      <c r="I2" s="39"/>
      <c r="J2" s="39" t="s">
        <v>24</v>
      </c>
      <c r="K2" s="72">
        <v>10560</v>
      </c>
      <c r="L2" s="71">
        <v>8.0111000000000008</v>
      </c>
      <c r="M2" s="72">
        <v>84597.216</v>
      </c>
      <c r="N2" s="40">
        <v>43381</v>
      </c>
      <c r="O2" s="72">
        <v>0</v>
      </c>
      <c r="P2" s="39" t="s">
        <v>722</v>
      </c>
      <c r="Q2" s="72">
        <v>0</v>
      </c>
      <c r="R2" s="307">
        <v>8726329</v>
      </c>
      <c r="S2" s="307">
        <v>69907494.251900017</v>
      </c>
      <c r="T2" s="307">
        <v>69907494.251900017</v>
      </c>
      <c r="U2" s="307">
        <v>0</v>
      </c>
      <c r="V2" s="307">
        <v>0</v>
      </c>
      <c r="W2" s="307">
        <v>0</v>
      </c>
      <c r="X2" s="307">
        <v>0</v>
      </c>
    </row>
    <row r="3" spans="1:24" x14ac:dyDescent="0.15">
      <c r="A3" s="37">
        <v>1</v>
      </c>
      <c r="B3" s="39" t="s">
        <v>22</v>
      </c>
      <c r="C3" s="39" t="s">
        <v>23</v>
      </c>
      <c r="D3" s="39" t="s">
        <v>723</v>
      </c>
      <c r="E3" s="39"/>
      <c r="F3" s="39"/>
      <c r="G3" s="310"/>
      <c r="H3" s="310"/>
      <c r="I3" s="39"/>
      <c r="J3" s="39" t="s">
        <v>24</v>
      </c>
      <c r="K3" s="72">
        <v>16720</v>
      </c>
      <c r="L3" s="71">
        <v>8.0111000000000008</v>
      </c>
      <c r="M3" s="72">
        <v>133945.592</v>
      </c>
      <c r="N3" s="40">
        <v>43381</v>
      </c>
      <c r="O3" s="72">
        <v>0</v>
      </c>
      <c r="P3" s="39" t="s">
        <v>722</v>
      </c>
      <c r="Q3" s="72">
        <v>0</v>
      </c>
      <c r="R3" s="308"/>
      <c r="S3" s="308"/>
      <c r="T3" s="308"/>
      <c r="U3" s="308"/>
      <c r="V3" s="308"/>
      <c r="W3" s="308"/>
      <c r="X3" s="308"/>
    </row>
    <row r="4" spans="1:24" x14ac:dyDescent="0.15">
      <c r="A4" s="37">
        <v>3</v>
      </c>
      <c r="B4" s="39" t="s">
        <v>22</v>
      </c>
      <c r="C4" s="39" t="s">
        <v>23</v>
      </c>
      <c r="D4" s="39" t="s">
        <v>724</v>
      </c>
      <c r="E4" s="39"/>
      <c r="F4" s="39"/>
      <c r="G4" s="310"/>
      <c r="H4" s="310"/>
      <c r="I4" s="39"/>
      <c r="J4" s="39" t="s">
        <v>24</v>
      </c>
      <c r="K4" s="72">
        <v>73008</v>
      </c>
      <c r="L4" s="71">
        <v>8.0111000000000008</v>
      </c>
      <c r="M4" s="72">
        <v>584874.38879999996</v>
      </c>
      <c r="N4" s="40">
        <v>43381</v>
      </c>
      <c r="O4" s="72">
        <v>0</v>
      </c>
      <c r="P4" s="39" t="s">
        <v>535</v>
      </c>
      <c r="Q4" s="72">
        <v>0</v>
      </c>
      <c r="R4" s="308"/>
      <c r="S4" s="308"/>
      <c r="T4" s="308"/>
      <c r="U4" s="308"/>
      <c r="V4" s="308"/>
      <c r="W4" s="308"/>
      <c r="X4" s="308"/>
    </row>
    <row r="5" spans="1:24" x14ac:dyDescent="0.15">
      <c r="A5" s="37">
        <v>4</v>
      </c>
      <c r="B5" s="39" t="s">
        <v>22</v>
      </c>
      <c r="C5" s="39" t="s">
        <v>23</v>
      </c>
      <c r="D5" s="39" t="s">
        <v>725</v>
      </c>
      <c r="E5" s="39"/>
      <c r="F5" s="39"/>
      <c r="G5" s="310"/>
      <c r="H5" s="310"/>
      <c r="I5" s="39"/>
      <c r="J5" s="39" t="s">
        <v>24</v>
      </c>
      <c r="K5" s="72">
        <v>194688</v>
      </c>
      <c r="L5" s="71">
        <v>8.0111000000000008</v>
      </c>
      <c r="M5" s="72">
        <v>1559665.0367999999</v>
      </c>
      <c r="N5" s="40">
        <v>43381</v>
      </c>
      <c r="O5" s="72">
        <v>0</v>
      </c>
      <c r="P5" s="39" t="s">
        <v>535</v>
      </c>
      <c r="Q5" s="72">
        <v>0</v>
      </c>
      <c r="R5" s="308"/>
      <c r="S5" s="308"/>
      <c r="T5" s="308"/>
      <c r="U5" s="308"/>
      <c r="V5" s="308"/>
      <c r="W5" s="308"/>
      <c r="X5" s="308"/>
    </row>
    <row r="6" spans="1:24" x14ac:dyDescent="0.15">
      <c r="A6" s="37">
        <v>6</v>
      </c>
      <c r="B6" s="39" t="s">
        <v>22</v>
      </c>
      <c r="C6" s="39" t="s">
        <v>23</v>
      </c>
      <c r="D6" s="39" t="s">
        <v>726</v>
      </c>
      <c r="E6" s="39"/>
      <c r="F6" s="39"/>
      <c r="G6" s="310"/>
      <c r="H6" s="310"/>
      <c r="I6" s="39"/>
      <c r="J6" s="39" t="s">
        <v>24</v>
      </c>
      <c r="K6" s="72">
        <v>38400</v>
      </c>
      <c r="L6" s="71">
        <v>8.0111000000000008</v>
      </c>
      <c r="M6" s="72">
        <v>307626.23999999999</v>
      </c>
      <c r="N6" s="40">
        <v>43381</v>
      </c>
      <c r="O6" s="72">
        <v>0</v>
      </c>
      <c r="P6" s="39" t="s">
        <v>370</v>
      </c>
      <c r="Q6" s="72">
        <v>0</v>
      </c>
      <c r="R6" s="308"/>
      <c r="S6" s="308"/>
      <c r="T6" s="308"/>
      <c r="U6" s="308"/>
      <c r="V6" s="308"/>
      <c r="W6" s="308"/>
      <c r="X6" s="308"/>
    </row>
    <row r="7" spans="1:24" x14ac:dyDescent="0.15">
      <c r="A7" s="37">
        <v>7</v>
      </c>
      <c r="B7" s="39" t="s">
        <v>22</v>
      </c>
      <c r="C7" s="39" t="s">
        <v>23</v>
      </c>
      <c r="D7" s="39" t="s">
        <v>727</v>
      </c>
      <c r="E7" s="39"/>
      <c r="F7" s="39"/>
      <c r="G7" s="310"/>
      <c r="H7" s="310"/>
      <c r="I7" s="39"/>
      <c r="J7" s="39" t="s">
        <v>24</v>
      </c>
      <c r="K7" s="72">
        <v>36480</v>
      </c>
      <c r="L7" s="71">
        <v>8.0111000000000008</v>
      </c>
      <c r="M7" s="72">
        <v>292244.92800000001</v>
      </c>
      <c r="N7" s="40">
        <v>43381</v>
      </c>
      <c r="O7" s="72">
        <v>0</v>
      </c>
      <c r="P7" s="39" t="s">
        <v>370</v>
      </c>
      <c r="Q7" s="72">
        <v>0</v>
      </c>
      <c r="R7" s="308"/>
      <c r="S7" s="308"/>
      <c r="T7" s="308"/>
      <c r="U7" s="308"/>
      <c r="V7" s="308"/>
      <c r="W7" s="308"/>
      <c r="X7" s="308"/>
    </row>
    <row r="8" spans="1:24" x14ac:dyDescent="0.15">
      <c r="A8" s="37">
        <v>13</v>
      </c>
      <c r="B8" s="39" t="s">
        <v>22</v>
      </c>
      <c r="C8" s="39" t="s">
        <v>23</v>
      </c>
      <c r="D8" s="39" t="s">
        <v>728</v>
      </c>
      <c r="E8" s="39"/>
      <c r="F8" s="39"/>
      <c r="G8" s="310"/>
      <c r="H8" s="310"/>
      <c r="I8" s="39"/>
      <c r="J8" s="39" t="s">
        <v>24</v>
      </c>
      <c r="K8" s="72">
        <v>37440</v>
      </c>
      <c r="L8" s="71">
        <v>8.0111000000000008</v>
      </c>
      <c r="M8" s="72">
        <v>299935.58399999997</v>
      </c>
      <c r="N8" s="40">
        <v>43381</v>
      </c>
      <c r="O8" s="72">
        <v>0</v>
      </c>
      <c r="P8" s="39" t="s">
        <v>461</v>
      </c>
      <c r="Q8" s="72">
        <v>0</v>
      </c>
      <c r="R8" s="308"/>
      <c r="S8" s="308"/>
      <c r="T8" s="308"/>
      <c r="U8" s="308"/>
      <c r="V8" s="308"/>
      <c r="W8" s="308"/>
      <c r="X8" s="308"/>
    </row>
    <row r="9" spans="1:24" x14ac:dyDescent="0.15">
      <c r="A9" s="37">
        <v>11</v>
      </c>
      <c r="B9" s="39" t="s">
        <v>22</v>
      </c>
      <c r="C9" s="39" t="s">
        <v>23</v>
      </c>
      <c r="D9" s="39" t="s">
        <v>729</v>
      </c>
      <c r="E9" s="39"/>
      <c r="F9" s="39"/>
      <c r="G9" s="310"/>
      <c r="H9" s="310"/>
      <c r="I9" s="39"/>
      <c r="J9" s="39" t="s">
        <v>24</v>
      </c>
      <c r="K9" s="72">
        <v>38400</v>
      </c>
      <c r="L9" s="71">
        <v>8.0111000000000008</v>
      </c>
      <c r="M9" s="72">
        <v>307626.23999999999</v>
      </c>
      <c r="N9" s="40">
        <v>43381</v>
      </c>
      <c r="O9" s="72">
        <v>0</v>
      </c>
      <c r="P9" s="39" t="s">
        <v>491</v>
      </c>
      <c r="Q9" s="72">
        <v>0</v>
      </c>
      <c r="R9" s="308"/>
      <c r="S9" s="308"/>
      <c r="T9" s="308"/>
      <c r="U9" s="308"/>
      <c r="V9" s="308"/>
      <c r="W9" s="308"/>
      <c r="X9" s="308"/>
    </row>
    <row r="10" spans="1:24" x14ac:dyDescent="0.15">
      <c r="A10" s="37">
        <v>12</v>
      </c>
      <c r="B10" s="39" t="s">
        <v>22</v>
      </c>
      <c r="C10" s="39" t="s">
        <v>23</v>
      </c>
      <c r="D10" s="39" t="s">
        <v>730</v>
      </c>
      <c r="E10" s="39"/>
      <c r="F10" s="39"/>
      <c r="G10" s="310"/>
      <c r="H10" s="310"/>
      <c r="I10" s="39"/>
      <c r="J10" s="39" t="s">
        <v>24</v>
      </c>
      <c r="K10" s="72">
        <v>38400</v>
      </c>
      <c r="L10" s="71">
        <v>8.0111000000000008</v>
      </c>
      <c r="M10" s="72">
        <v>307626.23999999999</v>
      </c>
      <c r="N10" s="40">
        <v>43381</v>
      </c>
      <c r="O10" s="72">
        <v>0</v>
      </c>
      <c r="P10" s="39" t="s">
        <v>491</v>
      </c>
      <c r="Q10" s="72">
        <v>0</v>
      </c>
      <c r="R10" s="308"/>
      <c r="S10" s="308"/>
      <c r="T10" s="308"/>
      <c r="U10" s="308"/>
      <c r="V10" s="308"/>
      <c r="W10" s="308"/>
      <c r="X10" s="308"/>
    </row>
    <row r="11" spans="1:24" x14ac:dyDescent="0.15">
      <c r="A11" s="37">
        <v>10</v>
      </c>
      <c r="B11" s="39" t="s">
        <v>22</v>
      </c>
      <c r="C11" s="39" t="s">
        <v>23</v>
      </c>
      <c r="D11" s="39" t="s">
        <v>731</v>
      </c>
      <c r="E11" s="39"/>
      <c r="F11" s="39"/>
      <c r="G11" s="310"/>
      <c r="H11" s="310"/>
      <c r="I11" s="39"/>
      <c r="J11" s="39" t="s">
        <v>24</v>
      </c>
      <c r="K11" s="72">
        <v>38400</v>
      </c>
      <c r="L11" s="71">
        <v>8.0111000000000008</v>
      </c>
      <c r="M11" s="72">
        <v>307626.23999999999</v>
      </c>
      <c r="N11" s="40">
        <v>43381</v>
      </c>
      <c r="O11" s="72">
        <v>0</v>
      </c>
      <c r="P11" s="39" t="s">
        <v>491</v>
      </c>
      <c r="Q11" s="72">
        <v>0</v>
      </c>
      <c r="R11" s="308"/>
      <c r="S11" s="308"/>
      <c r="T11" s="308"/>
      <c r="U11" s="308"/>
      <c r="V11" s="308"/>
      <c r="W11" s="308"/>
      <c r="X11" s="308"/>
    </row>
    <row r="12" spans="1:24" x14ac:dyDescent="0.15">
      <c r="A12" s="37">
        <v>9</v>
      </c>
      <c r="B12" s="39" t="s">
        <v>22</v>
      </c>
      <c r="C12" s="39" t="s">
        <v>23</v>
      </c>
      <c r="D12" s="39" t="s">
        <v>732</v>
      </c>
      <c r="E12" s="39"/>
      <c r="F12" s="39"/>
      <c r="G12" s="310"/>
      <c r="H12" s="310"/>
      <c r="I12" s="39"/>
      <c r="J12" s="39" t="s">
        <v>24</v>
      </c>
      <c r="K12" s="72">
        <v>38400</v>
      </c>
      <c r="L12" s="71">
        <v>8.0111000000000008</v>
      </c>
      <c r="M12" s="72">
        <v>307626.23999999999</v>
      </c>
      <c r="N12" s="40">
        <v>43381</v>
      </c>
      <c r="O12" s="72">
        <v>0</v>
      </c>
      <c r="P12" s="39" t="s">
        <v>491</v>
      </c>
      <c r="Q12" s="72">
        <v>0</v>
      </c>
      <c r="R12" s="308"/>
      <c r="S12" s="308"/>
      <c r="T12" s="308"/>
      <c r="U12" s="308"/>
      <c r="V12" s="308"/>
      <c r="W12" s="308"/>
      <c r="X12" s="308"/>
    </row>
    <row r="13" spans="1:24" x14ac:dyDescent="0.15">
      <c r="A13" s="37">
        <v>8</v>
      </c>
      <c r="B13" s="39" t="s">
        <v>22</v>
      </c>
      <c r="C13" s="39" t="s">
        <v>23</v>
      </c>
      <c r="D13" s="39" t="s">
        <v>733</v>
      </c>
      <c r="E13" s="39"/>
      <c r="F13" s="39"/>
      <c r="G13" s="310"/>
      <c r="H13" s="310"/>
      <c r="I13" s="39"/>
      <c r="J13" s="39" t="s">
        <v>24</v>
      </c>
      <c r="K13" s="72">
        <v>38400</v>
      </c>
      <c r="L13" s="71">
        <v>8.0111000000000008</v>
      </c>
      <c r="M13" s="72">
        <v>307626.23999999999</v>
      </c>
      <c r="N13" s="40">
        <v>43381</v>
      </c>
      <c r="O13" s="72">
        <v>0</v>
      </c>
      <c r="P13" s="39" t="s">
        <v>491</v>
      </c>
      <c r="Q13" s="72">
        <v>0</v>
      </c>
      <c r="R13" s="308"/>
      <c r="S13" s="308"/>
      <c r="T13" s="308"/>
      <c r="U13" s="308"/>
      <c r="V13" s="308"/>
      <c r="W13" s="308"/>
      <c r="X13" s="308"/>
    </row>
    <row r="14" spans="1:24" x14ac:dyDescent="0.15">
      <c r="A14" s="37">
        <v>20</v>
      </c>
      <c r="B14" s="39" t="s">
        <v>22</v>
      </c>
      <c r="C14" s="39" t="s">
        <v>23</v>
      </c>
      <c r="D14" s="39" t="s">
        <v>734</v>
      </c>
      <c r="E14" s="39"/>
      <c r="F14" s="39"/>
      <c r="G14" s="310"/>
      <c r="H14" s="310"/>
      <c r="I14" s="39"/>
      <c r="J14" s="39" t="s">
        <v>24</v>
      </c>
      <c r="K14" s="72">
        <v>36640</v>
      </c>
      <c r="L14" s="71">
        <v>8.0111000000000008</v>
      </c>
      <c r="M14" s="72">
        <v>293526.70400000003</v>
      </c>
      <c r="N14" s="40">
        <v>43381</v>
      </c>
      <c r="O14" s="72">
        <v>0</v>
      </c>
      <c r="P14" s="39" t="s">
        <v>735</v>
      </c>
      <c r="Q14" s="72">
        <v>0</v>
      </c>
      <c r="R14" s="308"/>
      <c r="S14" s="308"/>
      <c r="T14" s="308"/>
      <c r="U14" s="308"/>
      <c r="V14" s="308"/>
      <c r="W14" s="308"/>
      <c r="X14" s="308"/>
    </row>
    <row r="15" spans="1:24" x14ac:dyDescent="0.15">
      <c r="A15" s="37">
        <v>22</v>
      </c>
      <c r="B15" s="39" t="s">
        <v>22</v>
      </c>
      <c r="C15" s="39" t="s">
        <v>23</v>
      </c>
      <c r="D15" s="39" t="s">
        <v>736</v>
      </c>
      <c r="E15" s="39"/>
      <c r="F15" s="39"/>
      <c r="G15" s="310"/>
      <c r="H15" s="310"/>
      <c r="I15" s="39"/>
      <c r="J15" s="39" t="s">
        <v>24</v>
      </c>
      <c r="K15" s="72">
        <v>36640</v>
      </c>
      <c r="L15" s="71">
        <v>8.0111000000000008</v>
      </c>
      <c r="M15" s="72">
        <v>293526.70400000003</v>
      </c>
      <c r="N15" s="40">
        <v>43381</v>
      </c>
      <c r="O15" s="72">
        <v>0</v>
      </c>
      <c r="P15" s="39" t="s">
        <v>735</v>
      </c>
      <c r="Q15" s="72">
        <v>0</v>
      </c>
      <c r="R15" s="308"/>
      <c r="S15" s="308"/>
      <c r="T15" s="308"/>
      <c r="U15" s="308"/>
      <c r="V15" s="308"/>
      <c r="W15" s="308"/>
      <c r="X15" s="308"/>
    </row>
    <row r="16" spans="1:24" x14ac:dyDescent="0.15">
      <c r="A16" s="37">
        <v>19</v>
      </c>
      <c r="B16" s="39" t="s">
        <v>22</v>
      </c>
      <c r="C16" s="39" t="s">
        <v>23</v>
      </c>
      <c r="D16" s="39" t="s">
        <v>737</v>
      </c>
      <c r="E16" s="39"/>
      <c r="F16" s="39"/>
      <c r="G16" s="310"/>
      <c r="H16" s="310"/>
      <c r="I16" s="39"/>
      <c r="J16" s="39" t="s">
        <v>24</v>
      </c>
      <c r="K16" s="72">
        <v>36640</v>
      </c>
      <c r="L16" s="71">
        <v>8.0111000000000008</v>
      </c>
      <c r="M16" s="72">
        <v>293526.70400000003</v>
      </c>
      <c r="N16" s="40">
        <v>43381</v>
      </c>
      <c r="O16" s="72">
        <v>0</v>
      </c>
      <c r="P16" s="39" t="s">
        <v>735</v>
      </c>
      <c r="Q16" s="72">
        <v>0</v>
      </c>
      <c r="R16" s="308"/>
      <c r="S16" s="308"/>
      <c r="T16" s="308"/>
      <c r="U16" s="308"/>
      <c r="V16" s="308"/>
      <c r="W16" s="308"/>
      <c r="X16" s="308"/>
    </row>
    <row r="17" spans="1:24" x14ac:dyDescent="0.15">
      <c r="A17" s="37">
        <v>21</v>
      </c>
      <c r="B17" s="39" t="s">
        <v>22</v>
      </c>
      <c r="C17" s="39" t="s">
        <v>23</v>
      </c>
      <c r="D17" s="39" t="s">
        <v>738</v>
      </c>
      <c r="E17" s="39"/>
      <c r="F17" s="39"/>
      <c r="G17" s="310"/>
      <c r="H17" s="310"/>
      <c r="I17" s="39"/>
      <c r="J17" s="39" t="s">
        <v>24</v>
      </c>
      <c r="K17" s="72">
        <v>36640</v>
      </c>
      <c r="L17" s="71">
        <v>8.0111000000000008</v>
      </c>
      <c r="M17" s="72">
        <v>293526.70400000003</v>
      </c>
      <c r="N17" s="40">
        <v>43381</v>
      </c>
      <c r="O17" s="72">
        <v>0</v>
      </c>
      <c r="P17" s="39" t="s">
        <v>735</v>
      </c>
      <c r="Q17" s="72">
        <v>0</v>
      </c>
      <c r="R17" s="308"/>
      <c r="S17" s="308"/>
      <c r="T17" s="308"/>
      <c r="U17" s="308"/>
      <c r="V17" s="308"/>
      <c r="W17" s="308"/>
      <c r="X17" s="308"/>
    </row>
    <row r="18" spans="1:24" x14ac:dyDescent="0.15">
      <c r="A18" s="37">
        <v>17</v>
      </c>
      <c r="B18" s="39" t="s">
        <v>22</v>
      </c>
      <c r="C18" s="39" t="s">
        <v>23</v>
      </c>
      <c r="D18" s="39" t="s">
        <v>739</v>
      </c>
      <c r="E18" s="39"/>
      <c r="F18" s="39"/>
      <c r="G18" s="310"/>
      <c r="H18" s="310"/>
      <c r="I18" s="39"/>
      <c r="J18" s="39" t="s">
        <v>24</v>
      </c>
      <c r="K18" s="72">
        <v>38400</v>
      </c>
      <c r="L18" s="71">
        <v>8.0111000000000008</v>
      </c>
      <c r="M18" s="72">
        <v>307626.23999999999</v>
      </c>
      <c r="N18" s="40">
        <v>43381</v>
      </c>
      <c r="O18" s="72">
        <v>0</v>
      </c>
      <c r="P18" s="39" t="s">
        <v>538</v>
      </c>
      <c r="Q18" s="72">
        <v>0</v>
      </c>
      <c r="R18" s="308"/>
      <c r="S18" s="308"/>
      <c r="T18" s="308"/>
      <c r="U18" s="308"/>
      <c r="V18" s="308"/>
      <c r="W18" s="308"/>
      <c r="X18" s="308"/>
    </row>
    <row r="19" spans="1:24" x14ac:dyDescent="0.15">
      <c r="A19" s="37">
        <v>5</v>
      </c>
      <c r="B19" s="39" t="s">
        <v>22</v>
      </c>
      <c r="C19" s="39" t="s">
        <v>23</v>
      </c>
      <c r="D19" s="39" t="s">
        <v>740</v>
      </c>
      <c r="E19" s="39"/>
      <c r="F19" s="39"/>
      <c r="G19" s="310"/>
      <c r="H19" s="310"/>
      <c r="I19" s="39"/>
      <c r="J19" s="39" t="s">
        <v>24</v>
      </c>
      <c r="K19" s="72">
        <v>28396</v>
      </c>
      <c r="L19" s="71">
        <v>8.0111000000000008</v>
      </c>
      <c r="M19" s="72">
        <v>227483.19560000001</v>
      </c>
      <c r="N19" s="40">
        <v>43381</v>
      </c>
      <c r="O19" s="72">
        <v>0</v>
      </c>
      <c r="P19" s="39" t="s">
        <v>490</v>
      </c>
      <c r="Q19" s="72">
        <v>0</v>
      </c>
      <c r="R19" s="308"/>
      <c r="S19" s="308"/>
      <c r="T19" s="308"/>
      <c r="U19" s="308"/>
      <c r="V19" s="308"/>
      <c r="W19" s="308"/>
      <c r="X19" s="308"/>
    </row>
    <row r="20" spans="1:24" x14ac:dyDescent="0.15">
      <c r="A20" s="37">
        <v>16</v>
      </c>
      <c r="B20" s="39" t="s">
        <v>22</v>
      </c>
      <c r="C20" s="39" t="s">
        <v>23</v>
      </c>
      <c r="D20" s="39" t="s">
        <v>741</v>
      </c>
      <c r="E20" s="39"/>
      <c r="F20" s="39"/>
      <c r="G20" s="310"/>
      <c r="H20" s="310"/>
      <c r="I20" s="39"/>
      <c r="J20" s="39" t="s">
        <v>24</v>
      </c>
      <c r="K20" s="72">
        <v>7680</v>
      </c>
      <c r="L20" s="71">
        <v>8.0111000000000008</v>
      </c>
      <c r="M20" s="72">
        <v>61525.248</v>
      </c>
      <c r="N20" s="40">
        <v>43381</v>
      </c>
      <c r="O20" s="72">
        <v>0</v>
      </c>
      <c r="P20" s="39" t="s">
        <v>538</v>
      </c>
      <c r="Q20" s="72">
        <v>0</v>
      </c>
      <c r="R20" s="308"/>
      <c r="S20" s="308"/>
      <c r="T20" s="308"/>
      <c r="U20" s="308"/>
      <c r="V20" s="308"/>
      <c r="W20" s="308"/>
      <c r="X20" s="308"/>
    </row>
    <row r="21" spans="1:24" x14ac:dyDescent="0.15">
      <c r="A21" s="37">
        <v>15</v>
      </c>
      <c r="B21" s="39" t="s">
        <v>22</v>
      </c>
      <c r="C21" s="39" t="s">
        <v>23</v>
      </c>
      <c r="D21" s="39" t="s">
        <v>742</v>
      </c>
      <c r="E21" s="39"/>
      <c r="F21" s="39"/>
      <c r="G21" s="310"/>
      <c r="H21" s="310"/>
      <c r="I21" s="39"/>
      <c r="J21" s="39" t="s">
        <v>24</v>
      </c>
      <c r="K21" s="72">
        <v>23664</v>
      </c>
      <c r="L21" s="71">
        <v>8.0111000000000008</v>
      </c>
      <c r="M21" s="72">
        <v>189574.6704</v>
      </c>
      <c r="N21" s="40">
        <v>43381</v>
      </c>
      <c r="O21" s="72">
        <v>0</v>
      </c>
      <c r="P21" s="39" t="s">
        <v>493</v>
      </c>
      <c r="Q21" s="72">
        <v>0</v>
      </c>
      <c r="R21" s="308"/>
      <c r="S21" s="308"/>
      <c r="T21" s="308"/>
      <c r="U21" s="308"/>
      <c r="V21" s="308"/>
      <c r="W21" s="308"/>
      <c r="X21" s="308"/>
    </row>
    <row r="22" spans="1:24" x14ac:dyDescent="0.15">
      <c r="A22" s="37">
        <v>18</v>
      </c>
      <c r="B22" s="39" t="s">
        <v>22</v>
      </c>
      <c r="C22" s="39" t="s">
        <v>23</v>
      </c>
      <c r="D22" s="39" t="s">
        <v>743</v>
      </c>
      <c r="E22" s="39"/>
      <c r="F22" s="39"/>
      <c r="G22" s="310"/>
      <c r="H22" s="310"/>
      <c r="I22" s="39"/>
      <c r="J22" s="39" t="s">
        <v>24</v>
      </c>
      <c r="K22" s="72">
        <v>15360</v>
      </c>
      <c r="L22" s="71">
        <v>8.0111000000000008</v>
      </c>
      <c r="M22" s="72">
        <v>123050.496</v>
      </c>
      <c r="N22" s="40">
        <v>43381</v>
      </c>
      <c r="O22" s="72">
        <v>0</v>
      </c>
      <c r="P22" s="39" t="s">
        <v>538</v>
      </c>
      <c r="Q22" s="72">
        <v>0</v>
      </c>
      <c r="R22" s="308"/>
      <c r="S22" s="308"/>
      <c r="T22" s="308"/>
      <c r="U22" s="308"/>
      <c r="V22" s="308"/>
      <c r="W22" s="308"/>
      <c r="X22" s="308"/>
    </row>
    <row r="23" spans="1:24" x14ac:dyDescent="0.15">
      <c r="A23" s="37">
        <v>14</v>
      </c>
      <c r="B23" s="39" t="s">
        <v>22</v>
      </c>
      <c r="C23" s="39" t="s">
        <v>23</v>
      </c>
      <c r="D23" s="39" t="s">
        <v>744</v>
      </c>
      <c r="E23" s="39"/>
      <c r="F23" s="39"/>
      <c r="G23" s="310"/>
      <c r="H23" s="310"/>
      <c r="I23" s="39"/>
      <c r="J23" s="39" t="s">
        <v>24</v>
      </c>
      <c r="K23" s="72">
        <v>122265</v>
      </c>
      <c r="L23" s="71">
        <v>8.0111000000000008</v>
      </c>
      <c r="M23" s="72">
        <v>979477.14150000003</v>
      </c>
      <c r="N23" s="40">
        <v>43381</v>
      </c>
      <c r="O23" s="72">
        <v>0</v>
      </c>
      <c r="P23" s="39" t="s">
        <v>493</v>
      </c>
      <c r="Q23" s="72">
        <v>0</v>
      </c>
      <c r="R23" s="308"/>
      <c r="S23" s="308"/>
      <c r="T23" s="308"/>
      <c r="U23" s="308"/>
      <c r="V23" s="308"/>
      <c r="W23" s="308"/>
      <c r="X23" s="308"/>
    </row>
    <row r="24" spans="1:24" x14ac:dyDescent="0.15">
      <c r="A24" s="37">
        <v>2</v>
      </c>
      <c r="B24" s="39" t="s">
        <v>22</v>
      </c>
      <c r="C24" s="39" t="s">
        <v>23</v>
      </c>
      <c r="D24" s="39" t="s">
        <v>745</v>
      </c>
      <c r="E24" s="39"/>
      <c r="F24" s="39"/>
      <c r="G24" s="310"/>
      <c r="H24" s="310"/>
      <c r="I24" s="39"/>
      <c r="J24" s="39" t="s">
        <v>24</v>
      </c>
      <c r="K24" s="72">
        <v>234000</v>
      </c>
      <c r="L24" s="71">
        <v>8.0111000000000008</v>
      </c>
      <c r="M24" s="72">
        <v>1874597.4</v>
      </c>
      <c r="N24" s="40">
        <v>43381</v>
      </c>
      <c r="O24" s="72">
        <v>0</v>
      </c>
      <c r="P24" s="39" t="s">
        <v>535</v>
      </c>
      <c r="Q24" s="72">
        <v>0</v>
      </c>
      <c r="R24" s="308"/>
      <c r="S24" s="308"/>
      <c r="T24" s="308"/>
      <c r="U24" s="308"/>
      <c r="V24" s="308"/>
      <c r="W24" s="308"/>
      <c r="X24" s="308"/>
    </row>
    <row r="25" spans="1:24" x14ac:dyDescent="0.15">
      <c r="A25" s="37">
        <v>23</v>
      </c>
      <c r="B25" s="39" t="s">
        <v>22</v>
      </c>
      <c r="C25" s="39" t="s">
        <v>23</v>
      </c>
      <c r="D25" s="39" t="s">
        <v>746</v>
      </c>
      <c r="E25" s="39"/>
      <c r="F25" s="39"/>
      <c r="G25" s="310"/>
      <c r="H25" s="310"/>
      <c r="I25" s="39"/>
      <c r="J25" s="39" t="s">
        <v>24</v>
      </c>
      <c r="K25" s="72">
        <v>136206</v>
      </c>
      <c r="L25" s="71">
        <v>8.0111000000000008</v>
      </c>
      <c r="M25" s="72">
        <v>1091159.8866000001</v>
      </c>
      <c r="N25" s="40">
        <v>43381</v>
      </c>
      <c r="O25" s="72">
        <v>0</v>
      </c>
      <c r="P25" s="39" t="s">
        <v>537</v>
      </c>
      <c r="Q25" s="72">
        <v>0</v>
      </c>
      <c r="R25" s="308"/>
      <c r="S25" s="308"/>
      <c r="T25" s="308"/>
      <c r="U25" s="308"/>
      <c r="V25" s="308"/>
      <c r="W25" s="308"/>
      <c r="X25" s="308"/>
    </row>
    <row r="26" spans="1:24" x14ac:dyDescent="0.15">
      <c r="A26" s="37">
        <v>24</v>
      </c>
      <c r="B26" s="39" t="s">
        <v>22</v>
      </c>
      <c r="C26" s="39" t="s">
        <v>23</v>
      </c>
      <c r="D26" s="39" t="s">
        <v>747</v>
      </c>
      <c r="E26" s="39"/>
      <c r="F26" s="39"/>
      <c r="G26" s="310"/>
      <c r="H26" s="310"/>
      <c r="I26" s="39"/>
      <c r="J26" s="39" t="s">
        <v>24</v>
      </c>
      <c r="K26" s="72">
        <v>11600</v>
      </c>
      <c r="L26" s="71">
        <v>8.0111000000000008</v>
      </c>
      <c r="M26" s="72">
        <v>92928.76</v>
      </c>
      <c r="N26" s="40">
        <v>43381</v>
      </c>
      <c r="O26" s="72">
        <v>0</v>
      </c>
      <c r="P26" s="39" t="s">
        <v>492</v>
      </c>
      <c r="Q26" s="72">
        <v>0</v>
      </c>
      <c r="R26" s="308"/>
      <c r="S26" s="308"/>
      <c r="T26" s="308"/>
      <c r="U26" s="308"/>
      <c r="V26" s="308"/>
      <c r="W26" s="308"/>
      <c r="X26" s="308"/>
    </row>
    <row r="27" spans="1:24" x14ac:dyDescent="0.15">
      <c r="A27" s="37">
        <v>93</v>
      </c>
      <c r="B27" s="39" t="s">
        <v>22</v>
      </c>
      <c r="C27" s="39" t="s">
        <v>23</v>
      </c>
      <c r="D27" s="39" t="s">
        <v>748</v>
      </c>
      <c r="E27" s="39"/>
      <c r="F27" s="39"/>
      <c r="G27" s="310"/>
      <c r="H27" s="310"/>
      <c r="I27" s="39"/>
      <c r="J27" s="39" t="s">
        <v>24</v>
      </c>
      <c r="K27" s="72">
        <v>247320</v>
      </c>
      <c r="L27" s="71">
        <v>8.0111000000000008</v>
      </c>
      <c r="M27" s="72">
        <v>1981305.2520000001</v>
      </c>
      <c r="N27" s="40">
        <v>43381</v>
      </c>
      <c r="O27" s="72">
        <v>0</v>
      </c>
      <c r="P27" s="39" t="s">
        <v>490</v>
      </c>
      <c r="Q27" s="72">
        <v>0</v>
      </c>
      <c r="R27" s="308"/>
      <c r="S27" s="308"/>
      <c r="T27" s="308"/>
      <c r="U27" s="308"/>
      <c r="V27" s="308"/>
      <c r="W27" s="308"/>
      <c r="X27" s="308"/>
    </row>
    <row r="28" spans="1:24" x14ac:dyDescent="0.15">
      <c r="A28" s="37">
        <v>28</v>
      </c>
      <c r="B28" s="39" t="s">
        <v>22</v>
      </c>
      <c r="C28" s="39" t="s">
        <v>23</v>
      </c>
      <c r="D28" s="39" t="s">
        <v>749</v>
      </c>
      <c r="E28" s="39"/>
      <c r="F28" s="39"/>
      <c r="G28" s="310"/>
      <c r="H28" s="310"/>
      <c r="I28" s="39"/>
      <c r="J28" s="39" t="s">
        <v>24</v>
      </c>
      <c r="K28" s="72">
        <v>74880</v>
      </c>
      <c r="L28" s="71">
        <v>8.0111000000000008</v>
      </c>
      <c r="M28" s="72">
        <v>599871.16799999995</v>
      </c>
      <c r="N28" s="40">
        <v>43381</v>
      </c>
      <c r="O28" s="72">
        <v>0</v>
      </c>
      <c r="P28" s="39" t="s">
        <v>370</v>
      </c>
      <c r="Q28" s="72">
        <v>0</v>
      </c>
      <c r="R28" s="308"/>
      <c r="S28" s="308"/>
      <c r="T28" s="308"/>
      <c r="U28" s="308"/>
      <c r="V28" s="308"/>
      <c r="W28" s="308"/>
      <c r="X28" s="308"/>
    </row>
    <row r="29" spans="1:24" x14ac:dyDescent="0.15">
      <c r="A29" s="37">
        <v>27</v>
      </c>
      <c r="B29" s="39" t="s">
        <v>22</v>
      </c>
      <c r="C29" s="39" t="s">
        <v>23</v>
      </c>
      <c r="D29" s="39" t="s">
        <v>750</v>
      </c>
      <c r="E29" s="39"/>
      <c r="F29" s="39"/>
      <c r="G29" s="310"/>
      <c r="H29" s="310"/>
      <c r="I29" s="39"/>
      <c r="J29" s="39" t="s">
        <v>24</v>
      </c>
      <c r="K29" s="72">
        <v>74880</v>
      </c>
      <c r="L29" s="71">
        <v>8.0111000000000008</v>
      </c>
      <c r="M29" s="72">
        <v>599871.16799999995</v>
      </c>
      <c r="N29" s="40">
        <v>43381</v>
      </c>
      <c r="O29" s="72">
        <v>0</v>
      </c>
      <c r="P29" s="39" t="s">
        <v>360</v>
      </c>
      <c r="Q29" s="72">
        <v>0</v>
      </c>
      <c r="R29" s="308"/>
      <c r="S29" s="308"/>
      <c r="T29" s="308"/>
      <c r="U29" s="308"/>
      <c r="V29" s="308"/>
      <c r="W29" s="308"/>
      <c r="X29" s="308"/>
    </row>
    <row r="30" spans="1:24" x14ac:dyDescent="0.15">
      <c r="A30" s="37">
        <v>35</v>
      </c>
      <c r="B30" s="39" t="s">
        <v>22</v>
      </c>
      <c r="C30" s="39" t="s">
        <v>23</v>
      </c>
      <c r="D30" s="39" t="s">
        <v>751</v>
      </c>
      <c r="E30" s="39"/>
      <c r="F30" s="39"/>
      <c r="G30" s="310"/>
      <c r="H30" s="310"/>
      <c r="I30" s="39"/>
      <c r="J30" s="39" t="s">
        <v>24</v>
      </c>
      <c r="K30" s="72">
        <v>39440</v>
      </c>
      <c r="L30" s="71">
        <v>8.0111000000000008</v>
      </c>
      <c r="M30" s="72">
        <v>315957.78399999999</v>
      </c>
      <c r="N30" s="40">
        <v>43381</v>
      </c>
      <c r="O30" s="72">
        <v>0</v>
      </c>
      <c r="P30" s="39" t="s">
        <v>752</v>
      </c>
      <c r="Q30" s="72">
        <v>0</v>
      </c>
      <c r="R30" s="308"/>
      <c r="S30" s="308"/>
      <c r="T30" s="308"/>
      <c r="U30" s="308"/>
      <c r="V30" s="308"/>
      <c r="W30" s="308"/>
      <c r="X30" s="308"/>
    </row>
    <row r="31" spans="1:24" x14ac:dyDescent="0.15">
      <c r="A31" s="37">
        <v>37</v>
      </c>
      <c r="B31" s="39" t="s">
        <v>22</v>
      </c>
      <c r="C31" s="39" t="s">
        <v>23</v>
      </c>
      <c r="D31" s="39" t="s">
        <v>753</v>
      </c>
      <c r="E31" s="39"/>
      <c r="F31" s="39"/>
      <c r="G31" s="310"/>
      <c r="H31" s="310"/>
      <c r="I31" s="39"/>
      <c r="J31" s="39" t="s">
        <v>24</v>
      </c>
      <c r="K31" s="72">
        <v>39440</v>
      </c>
      <c r="L31" s="71">
        <v>8.0111000000000008</v>
      </c>
      <c r="M31" s="72">
        <v>315957.78399999999</v>
      </c>
      <c r="N31" s="40">
        <v>43381</v>
      </c>
      <c r="O31" s="72">
        <v>0</v>
      </c>
      <c r="P31" s="39" t="s">
        <v>752</v>
      </c>
      <c r="Q31" s="72">
        <v>0</v>
      </c>
      <c r="R31" s="308"/>
      <c r="S31" s="308"/>
      <c r="T31" s="308"/>
      <c r="U31" s="308"/>
      <c r="V31" s="308"/>
      <c r="W31" s="308"/>
      <c r="X31" s="308"/>
    </row>
    <row r="32" spans="1:24" x14ac:dyDescent="0.15">
      <c r="A32" s="37">
        <v>36</v>
      </c>
      <c r="B32" s="39" t="s">
        <v>22</v>
      </c>
      <c r="C32" s="39" t="s">
        <v>23</v>
      </c>
      <c r="D32" s="39" t="s">
        <v>754</v>
      </c>
      <c r="E32" s="39"/>
      <c r="F32" s="39"/>
      <c r="G32" s="310"/>
      <c r="H32" s="310"/>
      <c r="I32" s="39"/>
      <c r="J32" s="39" t="s">
        <v>24</v>
      </c>
      <c r="K32" s="72">
        <v>39440</v>
      </c>
      <c r="L32" s="71">
        <v>8.0111000000000008</v>
      </c>
      <c r="M32" s="72">
        <v>315957.78399999999</v>
      </c>
      <c r="N32" s="40">
        <v>43381</v>
      </c>
      <c r="O32" s="72">
        <v>0</v>
      </c>
      <c r="P32" s="39" t="s">
        <v>752</v>
      </c>
      <c r="Q32" s="72">
        <v>0</v>
      </c>
      <c r="R32" s="308"/>
      <c r="S32" s="308"/>
      <c r="T32" s="308"/>
      <c r="U32" s="308"/>
      <c r="V32" s="308"/>
      <c r="W32" s="308"/>
      <c r="X32" s="308"/>
    </row>
    <row r="33" spans="1:24" x14ac:dyDescent="0.15">
      <c r="A33" s="37">
        <v>38</v>
      </c>
      <c r="B33" s="39" t="s">
        <v>22</v>
      </c>
      <c r="C33" s="39" t="s">
        <v>23</v>
      </c>
      <c r="D33" s="39" t="s">
        <v>755</v>
      </c>
      <c r="E33" s="39"/>
      <c r="F33" s="39"/>
      <c r="G33" s="310"/>
      <c r="H33" s="310"/>
      <c r="I33" s="39"/>
      <c r="J33" s="39" t="s">
        <v>24</v>
      </c>
      <c r="K33" s="72">
        <v>39440</v>
      </c>
      <c r="L33" s="71">
        <v>8.0111000000000008</v>
      </c>
      <c r="M33" s="72">
        <v>315957.78399999999</v>
      </c>
      <c r="N33" s="40">
        <v>43381</v>
      </c>
      <c r="O33" s="72">
        <v>0</v>
      </c>
      <c r="P33" s="39" t="s">
        <v>752</v>
      </c>
      <c r="Q33" s="72">
        <v>0</v>
      </c>
      <c r="R33" s="308"/>
      <c r="S33" s="308"/>
      <c r="T33" s="308"/>
      <c r="U33" s="308"/>
      <c r="V33" s="308"/>
      <c r="W33" s="308"/>
      <c r="X33" s="308"/>
    </row>
    <row r="34" spans="1:24" x14ac:dyDescent="0.15">
      <c r="A34" s="37">
        <v>34</v>
      </c>
      <c r="B34" s="39" t="s">
        <v>22</v>
      </c>
      <c r="C34" s="39" t="s">
        <v>23</v>
      </c>
      <c r="D34" s="39" t="s">
        <v>756</v>
      </c>
      <c r="E34" s="39"/>
      <c r="F34" s="39"/>
      <c r="G34" s="310"/>
      <c r="H34" s="310"/>
      <c r="I34" s="39"/>
      <c r="J34" s="39" t="s">
        <v>24</v>
      </c>
      <c r="K34" s="72">
        <v>39440</v>
      </c>
      <c r="L34" s="71">
        <v>8.0111000000000008</v>
      </c>
      <c r="M34" s="72">
        <v>315957.78399999999</v>
      </c>
      <c r="N34" s="40">
        <v>43381</v>
      </c>
      <c r="O34" s="72">
        <v>0</v>
      </c>
      <c r="P34" s="39" t="s">
        <v>752</v>
      </c>
      <c r="Q34" s="72">
        <v>0</v>
      </c>
      <c r="R34" s="308"/>
      <c r="S34" s="308"/>
      <c r="T34" s="308"/>
      <c r="U34" s="308"/>
      <c r="V34" s="308"/>
      <c r="W34" s="308"/>
      <c r="X34" s="308"/>
    </row>
    <row r="35" spans="1:24" x14ac:dyDescent="0.15">
      <c r="A35" s="37">
        <v>33</v>
      </c>
      <c r="B35" s="39" t="s">
        <v>22</v>
      </c>
      <c r="C35" s="39" t="s">
        <v>23</v>
      </c>
      <c r="D35" s="39" t="s">
        <v>757</v>
      </c>
      <c r="E35" s="39"/>
      <c r="F35" s="39"/>
      <c r="G35" s="310"/>
      <c r="H35" s="310"/>
      <c r="I35" s="39"/>
      <c r="J35" s="39" t="s">
        <v>24</v>
      </c>
      <c r="K35" s="72">
        <v>39440</v>
      </c>
      <c r="L35" s="71">
        <v>8.0111000000000008</v>
      </c>
      <c r="M35" s="72">
        <v>315957.78399999999</v>
      </c>
      <c r="N35" s="40">
        <v>43381</v>
      </c>
      <c r="O35" s="72">
        <v>0</v>
      </c>
      <c r="P35" s="39" t="s">
        <v>752</v>
      </c>
      <c r="Q35" s="72">
        <v>0</v>
      </c>
      <c r="R35" s="308"/>
      <c r="S35" s="308"/>
      <c r="T35" s="308"/>
      <c r="U35" s="308"/>
      <c r="V35" s="308"/>
      <c r="W35" s="308"/>
      <c r="X35" s="308"/>
    </row>
    <row r="36" spans="1:24" x14ac:dyDescent="0.15">
      <c r="A36" s="37">
        <v>46</v>
      </c>
      <c r="B36" s="39" t="s">
        <v>22</v>
      </c>
      <c r="C36" s="39" t="s">
        <v>23</v>
      </c>
      <c r="D36" s="39" t="s">
        <v>758</v>
      </c>
      <c r="E36" s="39"/>
      <c r="F36" s="39"/>
      <c r="G36" s="310"/>
      <c r="H36" s="310"/>
      <c r="I36" s="39"/>
      <c r="J36" s="39" t="s">
        <v>24</v>
      </c>
      <c r="K36" s="72">
        <v>75240</v>
      </c>
      <c r="L36" s="71">
        <v>8.0111000000000008</v>
      </c>
      <c r="M36" s="72">
        <v>602755.16399999999</v>
      </c>
      <c r="N36" s="40">
        <v>43388</v>
      </c>
      <c r="O36" s="72">
        <v>0</v>
      </c>
      <c r="P36" s="39" t="s">
        <v>535</v>
      </c>
      <c r="Q36" s="72">
        <v>0</v>
      </c>
      <c r="R36" s="308"/>
      <c r="S36" s="308"/>
      <c r="T36" s="308"/>
      <c r="U36" s="308"/>
      <c r="V36" s="308"/>
      <c r="W36" s="308"/>
      <c r="X36" s="308"/>
    </row>
    <row r="37" spans="1:24" x14ac:dyDescent="0.15">
      <c r="A37" s="37">
        <v>39</v>
      </c>
      <c r="B37" s="39" t="s">
        <v>22</v>
      </c>
      <c r="C37" s="39" t="s">
        <v>23</v>
      </c>
      <c r="D37" s="39" t="s">
        <v>759</v>
      </c>
      <c r="E37" s="39"/>
      <c r="F37" s="39"/>
      <c r="G37" s="310"/>
      <c r="H37" s="310"/>
      <c r="I37" s="39"/>
      <c r="J37" s="39" t="s">
        <v>24</v>
      </c>
      <c r="K37" s="72">
        <v>75240</v>
      </c>
      <c r="L37" s="71">
        <v>8.0111000000000008</v>
      </c>
      <c r="M37" s="72">
        <v>602755.16399999999</v>
      </c>
      <c r="N37" s="40">
        <v>43388</v>
      </c>
      <c r="O37" s="72">
        <v>0</v>
      </c>
      <c r="P37" s="39" t="s">
        <v>535</v>
      </c>
      <c r="Q37" s="72">
        <v>0</v>
      </c>
      <c r="R37" s="308"/>
      <c r="S37" s="308"/>
      <c r="T37" s="308"/>
      <c r="U37" s="308"/>
      <c r="V37" s="308"/>
      <c r="W37" s="308"/>
      <c r="X37" s="308"/>
    </row>
    <row r="38" spans="1:24" x14ac:dyDescent="0.15">
      <c r="A38" s="37">
        <v>47</v>
      </c>
      <c r="B38" s="39" t="s">
        <v>22</v>
      </c>
      <c r="C38" s="39" t="s">
        <v>23</v>
      </c>
      <c r="D38" s="39" t="s">
        <v>760</v>
      </c>
      <c r="E38" s="39"/>
      <c r="F38" s="39"/>
      <c r="G38" s="310"/>
      <c r="H38" s="310"/>
      <c r="I38" s="39"/>
      <c r="J38" s="39" t="s">
        <v>24</v>
      </c>
      <c r="K38" s="72">
        <v>75240</v>
      </c>
      <c r="L38" s="71">
        <v>8.0111000000000008</v>
      </c>
      <c r="M38" s="72">
        <v>602755.16399999999</v>
      </c>
      <c r="N38" s="40">
        <v>43388</v>
      </c>
      <c r="O38" s="72">
        <v>0</v>
      </c>
      <c r="P38" s="39" t="s">
        <v>535</v>
      </c>
      <c r="Q38" s="72">
        <v>0</v>
      </c>
      <c r="R38" s="308"/>
      <c r="S38" s="308"/>
      <c r="T38" s="308"/>
      <c r="U38" s="308"/>
      <c r="V38" s="308"/>
      <c r="W38" s="308"/>
      <c r="X38" s="308"/>
    </row>
    <row r="39" spans="1:24" x14ac:dyDescent="0.15">
      <c r="A39" s="37">
        <v>26</v>
      </c>
      <c r="B39" s="39" t="s">
        <v>22</v>
      </c>
      <c r="C39" s="39" t="s">
        <v>23</v>
      </c>
      <c r="D39" s="39" t="s">
        <v>761</v>
      </c>
      <c r="E39" s="39"/>
      <c r="F39" s="39"/>
      <c r="G39" s="310"/>
      <c r="H39" s="310"/>
      <c r="I39" s="39"/>
      <c r="J39" s="39" t="s">
        <v>24</v>
      </c>
      <c r="K39" s="72">
        <v>75240</v>
      </c>
      <c r="L39" s="71">
        <v>8.0111000000000008</v>
      </c>
      <c r="M39" s="72">
        <v>602755.16399999999</v>
      </c>
      <c r="N39" s="40">
        <v>43381</v>
      </c>
      <c r="O39" s="72">
        <v>0</v>
      </c>
      <c r="P39" s="39" t="s">
        <v>491</v>
      </c>
      <c r="Q39" s="72">
        <v>0</v>
      </c>
      <c r="R39" s="308"/>
      <c r="S39" s="308"/>
      <c r="T39" s="308"/>
      <c r="U39" s="308"/>
      <c r="V39" s="308"/>
      <c r="W39" s="308"/>
      <c r="X39" s="308"/>
    </row>
    <row r="40" spans="1:24" x14ac:dyDescent="0.15">
      <c r="A40" s="37">
        <v>25</v>
      </c>
      <c r="B40" s="39" t="s">
        <v>22</v>
      </c>
      <c r="C40" s="39" t="s">
        <v>23</v>
      </c>
      <c r="D40" s="39" t="s">
        <v>762</v>
      </c>
      <c r="E40" s="39"/>
      <c r="F40" s="39"/>
      <c r="G40" s="310"/>
      <c r="H40" s="310"/>
      <c r="I40" s="39"/>
      <c r="J40" s="39" t="s">
        <v>24</v>
      </c>
      <c r="K40" s="72">
        <v>75240</v>
      </c>
      <c r="L40" s="71">
        <v>8.0111000000000008</v>
      </c>
      <c r="M40" s="72">
        <v>602755.16399999999</v>
      </c>
      <c r="N40" s="40">
        <v>43381</v>
      </c>
      <c r="O40" s="72">
        <v>0</v>
      </c>
      <c r="P40" s="39" t="s">
        <v>491</v>
      </c>
      <c r="Q40" s="72">
        <v>0</v>
      </c>
      <c r="R40" s="308"/>
      <c r="S40" s="308"/>
      <c r="T40" s="308"/>
      <c r="U40" s="308"/>
      <c r="V40" s="308"/>
      <c r="W40" s="308"/>
      <c r="X40" s="308"/>
    </row>
    <row r="41" spans="1:24" x14ac:dyDescent="0.15">
      <c r="A41" s="37">
        <v>30</v>
      </c>
      <c r="B41" s="39" t="s">
        <v>22</v>
      </c>
      <c r="C41" s="39" t="s">
        <v>23</v>
      </c>
      <c r="D41" s="39" t="s">
        <v>763</v>
      </c>
      <c r="E41" s="39"/>
      <c r="F41" s="39"/>
      <c r="G41" s="310"/>
      <c r="H41" s="310"/>
      <c r="I41" s="39"/>
      <c r="J41" s="39" t="s">
        <v>24</v>
      </c>
      <c r="K41" s="72">
        <v>1083490</v>
      </c>
      <c r="L41" s="71">
        <v>8.0111000000000008</v>
      </c>
      <c r="M41" s="72">
        <v>8679946.7390000001</v>
      </c>
      <c r="N41" s="40">
        <v>43395</v>
      </c>
      <c r="O41" s="72">
        <v>0</v>
      </c>
      <c r="P41" s="39" t="s">
        <v>538</v>
      </c>
      <c r="Q41" s="72">
        <v>0</v>
      </c>
      <c r="R41" s="308"/>
      <c r="S41" s="308"/>
      <c r="T41" s="308"/>
      <c r="U41" s="308"/>
      <c r="V41" s="308"/>
      <c r="W41" s="308"/>
      <c r="X41" s="308"/>
    </row>
    <row r="42" spans="1:24" x14ac:dyDescent="0.15">
      <c r="A42" s="37">
        <v>72</v>
      </c>
      <c r="B42" s="39" t="s">
        <v>22</v>
      </c>
      <c r="C42" s="39" t="s">
        <v>23</v>
      </c>
      <c r="D42" s="39" t="s">
        <v>764</v>
      </c>
      <c r="E42" s="39"/>
      <c r="F42" s="39"/>
      <c r="G42" s="310"/>
      <c r="H42" s="310"/>
      <c r="I42" s="39"/>
      <c r="J42" s="39" t="s">
        <v>24</v>
      </c>
      <c r="K42" s="72">
        <v>23002</v>
      </c>
      <c r="L42" s="71">
        <v>8.0111000000000008</v>
      </c>
      <c r="M42" s="72">
        <v>184271.3222</v>
      </c>
      <c r="N42" s="40">
        <v>43395</v>
      </c>
      <c r="O42" s="72">
        <v>0</v>
      </c>
      <c r="P42" s="39" t="s">
        <v>765</v>
      </c>
      <c r="Q42" s="72">
        <v>0</v>
      </c>
      <c r="R42" s="308"/>
      <c r="S42" s="308"/>
      <c r="T42" s="308"/>
      <c r="U42" s="308"/>
      <c r="V42" s="308"/>
      <c r="W42" s="308"/>
      <c r="X42" s="308"/>
    </row>
    <row r="43" spans="1:24" x14ac:dyDescent="0.15">
      <c r="A43" s="37">
        <v>62</v>
      </c>
      <c r="B43" s="39" t="s">
        <v>22</v>
      </c>
      <c r="C43" s="39" t="s">
        <v>23</v>
      </c>
      <c r="D43" s="39" t="s">
        <v>766</v>
      </c>
      <c r="E43" s="39"/>
      <c r="F43" s="39"/>
      <c r="G43" s="310"/>
      <c r="H43" s="310"/>
      <c r="I43" s="39"/>
      <c r="J43" s="39" t="s">
        <v>24</v>
      </c>
      <c r="K43" s="72">
        <v>68970</v>
      </c>
      <c r="L43" s="71">
        <v>8.0111000000000008</v>
      </c>
      <c r="M43" s="72">
        <v>552525.56700000004</v>
      </c>
      <c r="N43" s="40">
        <v>43395</v>
      </c>
      <c r="O43" s="72">
        <v>0</v>
      </c>
      <c r="P43" s="39" t="s">
        <v>461</v>
      </c>
      <c r="Q43" s="72">
        <v>0</v>
      </c>
      <c r="R43" s="308"/>
      <c r="S43" s="308"/>
      <c r="T43" s="308"/>
      <c r="U43" s="308"/>
      <c r="V43" s="308"/>
      <c r="W43" s="308"/>
      <c r="X43" s="308"/>
    </row>
    <row r="44" spans="1:24" x14ac:dyDescent="0.15">
      <c r="A44" s="37">
        <v>60</v>
      </c>
      <c r="B44" s="39" t="s">
        <v>22</v>
      </c>
      <c r="C44" s="39" t="s">
        <v>23</v>
      </c>
      <c r="D44" s="39" t="s">
        <v>767</v>
      </c>
      <c r="E44" s="39"/>
      <c r="F44" s="39"/>
      <c r="G44" s="310"/>
      <c r="H44" s="310"/>
      <c r="I44" s="39"/>
      <c r="J44" s="39" t="s">
        <v>24</v>
      </c>
      <c r="K44" s="72">
        <v>1180080</v>
      </c>
      <c r="L44" s="71">
        <v>8.0111000000000008</v>
      </c>
      <c r="M44" s="72">
        <v>9453738.8880000003</v>
      </c>
      <c r="N44" s="40">
        <v>43395</v>
      </c>
      <c r="O44" s="72">
        <v>0</v>
      </c>
      <c r="P44" s="39" t="s">
        <v>535</v>
      </c>
      <c r="Q44" s="72">
        <v>0</v>
      </c>
      <c r="R44" s="308"/>
      <c r="S44" s="308"/>
      <c r="T44" s="308"/>
      <c r="U44" s="308"/>
      <c r="V44" s="308"/>
      <c r="W44" s="308"/>
      <c r="X44" s="308"/>
    </row>
    <row r="45" spans="1:24" x14ac:dyDescent="0.15">
      <c r="A45" s="37">
        <v>54</v>
      </c>
      <c r="B45" s="39" t="s">
        <v>22</v>
      </c>
      <c r="C45" s="39" t="s">
        <v>23</v>
      </c>
      <c r="D45" s="39" t="s">
        <v>768</v>
      </c>
      <c r="E45" s="39"/>
      <c r="F45" s="39"/>
      <c r="G45" s="310"/>
      <c r="H45" s="310"/>
      <c r="I45" s="39"/>
      <c r="J45" s="39" t="s">
        <v>24</v>
      </c>
      <c r="K45" s="72">
        <v>910150</v>
      </c>
      <c r="L45" s="71">
        <v>8.0111000000000008</v>
      </c>
      <c r="M45" s="72">
        <v>7291302.665</v>
      </c>
      <c r="N45" s="40">
        <v>43395</v>
      </c>
      <c r="O45" s="72">
        <v>0</v>
      </c>
      <c r="P45" s="39" t="s">
        <v>769</v>
      </c>
      <c r="Q45" s="72">
        <v>0</v>
      </c>
      <c r="R45" s="308"/>
      <c r="S45" s="308"/>
      <c r="T45" s="308"/>
      <c r="U45" s="308"/>
      <c r="V45" s="308"/>
      <c r="W45" s="308"/>
      <c r="X45" s="308"/>
    </row>
    <row r="46" spans="1:24" x14ac:dyDescent="0.15">
      <c r="A46" s="37">
        <v>74</v>
      </c>
      <c r="B46" s="39" t="s">
        <v>22</v>
      </c>
      <c r="C46" s="39" t="s">
        <v>23</v>
      </c>
      <c r="D46" s="39" t="s">
        <v>770</v>
      </c>
      <c r="E46" s="39"/>
      <c r="F46" s="39"/>
      <c r="G46" s="310"/>
      <c r="H46" s="310"/>
      <c r="I46" s="39"/>
      <c r="J46" s="39" t="s">
        <v>24</v>
      </c>
      <c r="K46" s="72">
        <v>266442</v>
      </c>
      <c r="L46" s="71">
        <v>8.0111000000000008</v>
      </c>
      <c r="M46" s="72">
        <v>2134493.5062000002</v>
      </c>
      <c r="N46" s="40">
        <v>43395</v>
      </c>
      <c r="O46" s="72">
        <v>0</v>
      </c>
      <c r="P46" s="39" t="s">
        <v>771</v>
      </c>
      <c r="Q46" s="72">
        <v>0</v>
      </c>
      <c r="R46" s="308"/>
      <c r="S46" s="308"/>
      <c r="T46" s="308"/>
      <c r="U46" s="308"/>
      <c r="V46" s="308"/>
      <c r="W46" s="308"/>
      <c r="X46" s="308"/>
    </row>
    <row r="47" spans="1:24" x14ac:dyDescent="0.15">
      <c r="A47" s="37">
        <v>70</v>
      </c>
      <c r="B47" s="39" t="s">
        <v>22</v>
      </c>
      <c r="C47" s="39" t="s">
        <v>23</v>
      </c>
      <c r="D47" s="39" t="s">
        <v>772</v>
      </c>
      <c r="E47" s="39"/>
      <c r="F47" s="39"/>
      <c r="G47" s="310"/>
      <c r="H47" s="310"/>
      <c r="I47" s="39"/>
      <c r="J47" s="39" t="s">
        <v>24</v>
      </c>
      <c r="K47" s="72">
        <v>450093</v>
      </c>
      <c r="L47" s="71">
        <v>8.0111000000000008</v>
      </c>
      <c r="M47" s="72">
        <v>3605740.0323000001</v>
      </c>
      <c r="N47" s="40">
        <v>43395</v>
      </c>
      <c r="O47" s="72">
        <v>0</v>
      </c>
      <c r="P47" s="39" t="s">
        <v>752</v>
      </c>
      <c r="Q47" s="72">
        <v>0</v>
      </c>
      <c r="R47" s="308"/>
      <c r="S47" s="308"/>
      <c r="T47" s="308"/>
      <c r="U47" s="308"/>
      <c r="V47" s="308"/>
      <c r="W47" s="308"/>
      <c r="X47" s="308"/>
    </row>
    <row r="48" spans="1:24" x14ac:dyDescent="0.15">
      <c r="A48" s="37">
        <v>76</v>
      </c>
      <c r="B48" s="39" t="s">
        <v>22</v>
      </c>
      <c r="C48" s="39" t="s">
        <v>23</v>
      </c>
      <c r="D48" s="39" t="s">
        <v>773</v>
      </c>
      <c r="E48" s="39"/>
      <c r="F48" s="39"/>
      <c r="G48" s="310"/>
      <c r="H48" s="310"/>
      <c r="I48" s="39"/>
      <c r="J48" s="39" t="s">
        <v>24</v>
      </c>
      <c r="K48" s="72">
        <v>142142</v>
      </c>
      <c r="L48" s="71">
        <v>8.0111000000000008</v>
      </c>
      <c r="M48" s="72">
        <v>1138713.7762</v>
      </c>
      <c r="N48" s="40">
        <v>43395</v>
      </c>
      <c r="O48" s="72">
        <v>0</v>
      </c>
      <c r="P48" s="39" t="s">
        <v>774</v>
      </c>
      <c r="Q48" s="72">
        <v>0</v>
      </c>
      <c r="R48" s="308"/>
      <c r="S48" s="308"/>
      <c r="T48" s="308"/>
      <c r="U48" s="308"/>
      <c r="V48" s="308"/>
      <c r="W48" s="308"/>
      <c r="X48" s="308"/>
    </row>
    <row r="49" spans="1:24" x14ac:dyDescent="0.15">
      <c r="A49" s="37">
        <v>71</v>
      </c>
      <c r="B49" s="39" t="s">
        <v>22</v>
      </c>
      <c r="C49" s="39" t="s">
        <v>23</v>
      </c>
      <c r="D49" s="39" t="s">
        <v>775</v>
      </c>
      <c r="E49" s="39"/>
      <c r="F49" s="39"/>
      <c r="G49" s="310"/>
      <c r="H49" s="310"/>
      <c r="I49" s="39"/>
      <c r="J49" s="39" t="s">
        <v>24</v>
      </c>
      <c r="K49" s="72">
        <v>66654</v>
      </c>
      <c r="L49" s="71">
        <v>8.0111000000000008</v>
      </c>
      <c r="M49" s="72">
        <v>533971.85939999996</v>
      </c>
      <c r="N49" s="40">
        <v>43395</v>
      </c>
      <c r="O49" s="72">
        <v>0</v>
      </c>
      <c r="P49" s="39" t="s">
        <v>776</v>
      </c>
      <c r="Q49" s="72">
        <v>0</v>
      </c>
      <c r="R49" s="308"/>
      <c r="S49" s="308"/>
      <c r="T49" s="308"/>
      <c r="U49" s="308"/>
      <c r="V49" s="308"/>
      <c r="W49" s="308"/>
      <c r="X49" s="308"/>
    </row>
    <row r="50" spans="1:24" x14ac:dyDescent="0.15">
      <c r="A50" s="37">
        <v>49</v>
      </c>
      <c r="B50" s="39" t="s">
        <v>22</v>
      </c>
      <c r="C50" s="39" t="s">
        <v>23</v>
      </c>
      <c r="D50" s="39" t="s">
        <v>777</v>
      </c>
      <c r="E50" s="39"/>
      <c r="F50" s="39"/>
      <c r="G50" s="310"/>
      <c r="H50" s="310"/>
      <c r="I50" s="39"/>
      <c r="J50" s="39" t="s">
        <v>24</v>
      </c>
      <c r="K50" s="72">
        <v>8244</v>
      </c>
      <c r="L50" s="71">
        <v>8.0111000000000008</v>
      </c>
      <c r="M50" s="72">
        <v>66043.508400000006</v>
      </c>
      <c r="N50" s="40">
        <v>43395</v>
      </c>
      <c r="O50" s="72">
        <v>0</v>
      </c>
      <c r="P50" s="39" t="s">
        <v>490</v>
      </c>
      <c r="Q50" s="72">
        <v>0</v>
      </c>
      <c r="R50" s="308"/>
      <c r="S50" s="308"/>
      <c r="T50" s="308"/>
      <c r="U50" s="308"/>
      <c r="V50" s="308"/>
      <c r="W50" s="308"/>
      <c r="X50" s="308"/>
    </row>
    <row r="51" spans="1:24" x14ac:dyDescent="0.15">
      <c r="A51" s="37">
        <v>73</v>
      </c>
      <c r="B51" s="39" t="s">
        <v>22</v>
      </c>
      <c r="C51" s="39" t="s">
        <v>23</v>
      </c>
      <c r="D51" s="39" t="s">
        <v>778</v>
      </c>
      <c r="E51" s="39"/>
      <c r="F51" s="39"/>
      <c r="G51" s="310"/>
      <c r="H51" s="310"/>
      <c r="I51" s="39"/>
      <c r="J51" s="39" t="s">
        <v>24</v>
      </c>
      <c r="K51" s="72">
        <v>37403</v>
      </c>
      <c r="L51" s="71">
        <v>8.0111000000000008</v>
      </c>
      <c r="M51" s="72">
        <v>299639.17330000002</v>
      </c>
      <c r="N51" s="40">
        <v>43395</v>
      </c>
      <c r="O51" s="72">
        <v>0</v>
      </c>
      <c r="P51" s="39" t="s">
        <v>779</v>
      </c>
      <c r="Q51" s="72">
        <v>0</v>
      </c>
      <c r="R51" s="308"/>
      <c r="S51" s="308"/>
      <c r="T51" s="308"/>
      <c r="U51" s="308"/>
      <c r="V51" s="308"/>
      <c r="W51" s="308"/>
      <c r="X51" s="308"/>
    </row>
    <row r="52" spans="1:24" x14ac:dyDescent="0.15">
      <c r="A52" s="37">
        <v>63</v>
      </c>
      <c r="B52" s="39" t="s">
        <v>22</v>
      </c>
      <c r="C52" s="39" t="s">
        <v>23</v>
      </c>
      <c r="D52" s="39" t="s">
        <v>780</v>
      </c>
      <c r="E52" s="39"/>
      <c r="F52" s="39"/>
      <c r="G52" s="310"/>
      <c r="H52" s="310"/>
      <c r="I52" s="39"/>
      <c r="J52" s="39" t="s">
        <v>24</v>
      </c>
      <c r="K52" s="72">
        <v>329700</v>
      </c>
      <c r="L52" s="71">
        <v>8.0111000000000008</v>
      </c>
      <c r="M52" s="72">
        <v>2641259.67</v>
      </c>
      <c r="N52" s="40">
        <v>43395</v>
      </c>
      <c r="O52" s="72">
        <v>0</v>
      </c>
      <c r="P52" s="39" t="s">
        <v>491</v>
      </c>
      <c r="Q52" s="72">
        <v>0</v>
      </c>
      <c r="R52" s="308"/>
      <c r="S52" s="308"/>
      <c r="T52" s="308"/>
      <c r="U52" s="308"/>
      <c r="V52" s="308"/>
      <c r="W52" s="308"/>
      <c r="X52" s="308"/>
    </row>
    <row r="53" spans="1:24" x14ac:dyDescent="0.15">
      <c r="A53" s="37">
        <v>61</v>
      </c>
      <c r="B53" s="39" t="s">
        <v>22</v>
      </c>
      <c r="C53" s="39" t="s">
        <v>23</v>
      </c>
      <c r="D53" s="39" t="s">
        <v>781</v>
      </c>
      <c r="E53" s="39"/>
      <c r="F53" s="39"/>
      <c r="G53" s="310"/>
      <c r="H53" s="310"/>
      <c r="I53" s="39"/>
      <c r="J53" s="39" t="s">
        <v>24</v>
      </c>
      <c r="K53" s="72">
        <v>237120</v>
      </c>
      <c r="L53" s="71">
        <v>8.0111000000000008</v>
      </c>
      <c r="M53" s="72">
        <v>1899592.0319999999</v>
      </c>
      <c r="N53" s="40">
        <v>43395</v>
      </c>
      <c r="O53" s="72">
        <v>0</v>
      </c>
      <c r="P53" s="39" t="s">
        <v>493</v>
      </c>
      <c r="Q53" s="72">
        <v>0</v>
      </c>
      <c r="R53" s="308"/>
      <c r="S53" s="308"/>
      <c r="T53" s="308"/>
      <c r="U53" s="308"/>
      <c r="V53" s="308"/>
      <c r="W53" s="308"/>
      <c r="X53" s="308"/>
    </row>
    <row r="54" spans="1:24" x14ac:dyDescent="0.15">
      <c r="A54" s="37">
        <v>59</v>
      </c>
      <c r="B54" s="39" t="s">
        <v>22</v>
      </c>
      <c r="C54" s="39" t="s">
        <v>23</v>
      </c>
      <c r="D54" s="39" t="s">
        <v>782</v>
      </c>
      <c r="E54" s="39"/>
      <c r="F54" s="39"/>
      <c r="G54" s="310"/>
      <c r="H54" s="310"/>
      <c r="I54" s="39"/>
      <c r="J54" s="39" t="s">
        <v>24</v>
      </c>
      <c r="K54" s="72">
        <v>38400</v>
      </c>
      <c r="L54" s="71">
        <v>8.0111000000000008</v>
      </c>
      <c r="M54" s="72">
        <v>307626.23999999999</v>
      </c>
      <c r="N54" s="40">
        <v>43396</v>
      </c>
      <c r="O54" s="72">
        <v>0</v>
      </c>
      <c r="P54" s="39" t="s">
        <v>538</v>
      </c>
      <c r="Q54" s="72">
        <v>0</v>
      </c>
      <c r="R54" s="308"/>
      <c r="S54" s="308"/>
      <c r="T54" s="308"/>
      <c r="U54" s="308"/>
      <c r="V54" s="308"/>
      <c r="W54" s="308"/>
      <c r="X54" s="308"/>
    </row>
    <row r="55" spans="1:24" x14ac:dyDescent="0.15">
      <c r="A55" s="37">
        <v>58</v>
      </c>
      <c r="B55" s="39" t="s">
        <v>22</v>
      </c>
      <c r="C55" s="39" t="s">
        <v>23</v>
      </c>
      <c r="D55" s="39" t="s">
        <v>783</v>
      </c>
      <c r="E55" s="39"/>
      <c r="F55" s="39"/>
      <c r="G55" s="310"/>
      <c r="H55" s="310"/>
      <c r="I55" s="39"/>
      <c r="J55" s="39" t="s">
        <v>24</v>
      </c>
      <c r="K55" s="72">
        <v>38400</v>
      </c>
      <c r="L55" s="71">
        <v>8.0111000000000008</v>
      </c>
      <c r="M55" s="72">
        <v>307626.23999999999</v>
      </c>
      <c r="N55" s="40">
        <v>43396</v>
      </c>
      <c r="O55" s="72">
        <v>0</v>
      </c>
      <c r="P55" s="39" t="s">
        <v>538</v>
      </c>
      <c r="Q55" s="72">
        <v>0</v>
      </c>
      <c r="R55" s="308"/>
      <c r="S55" s="308"/>
      <c r="T55" s="308"/>
      <c r="U55" s="308"/>
      <c r="V55" s="308"/>
      <c r="W55" s="308"/>
      <c r="X55" s="308"/>
    </row>
    <row r="56" spans="1:24" x14ac:dyDescent="0.15">
      <c r="A56" s="37">
        <v>55</v>
      </c>
      <c r="B56" s="39" t="s">
        <v>22</v>
      </c>
      <c r="C56" s="39" t="s">
        <v>23</v>
      </c>
      <c r="D56" s="39" t="s">
        <v>784</v>
      </c>
      <c r="E56" s="39"/>
      <c r="F56" s="39"/>
      <c r="G56" s="310"/>
      <c r="H56" s="310"/>
      <c r="I56" s="39"/>
      <c r="J56" s="39" t="s">
        <v>24</v>
      </c>
      <c r="K56" s="72">
        <v>38400</v>
      </c>
      <c r="L56" s="71">
        <v>8.0111000000000008</v>
      </c>
      <c r="M56" s="72">
        <v>307626.23999999999</v>
      </c>
      <c r="N56" s="40">
        <v>43396</v>
      </c>
      <c r="O56" s="72">
        <v>0</v>
      </c>
      <c r="P56" s="39" t="s">
        <v>538</v>
      </c>
      <c r="Q56" s="72">
        <v>0</v>
      </c>
      <c r="R56" s="308"/>
      <c r="S56" s="308"/>
      <c r="T56" s="308"/>
      <c r="U56" s="308"/>
      <c r="V56" s="308"/>
      <c r="W56" s="308"/>
      <c r="X56" s="308"/>
    </row>
    <row r="57" spans="1:24" x14ac:dyDescent="0.15">
      <c r="A57" s="37">
        <v>52</v>
      </c>
      <c r="B57" s="39" t="s">
        <v>22</v>
      </c>
      <c r="C57" s="39" t="s">
        <v>23</v>
      </c>
      <c r="D57" s="39" t="s">
        <v>785</v>
      </c>
      <c r="E57" s="39"/>
      <c r="F57" s="39"/>
      <c r="G57" s="310"/>
      <c r="H57" s="310"/>
      <c r="I57" s="39"/>
      <c r="J57" s="39" t="s">
        <v>24</v>
      </c>
      <c r="K57" s="72">
        <v>38400</v>
      </c>
      <c r="L57" s="71">
        <v>8.0111000000000008</v>
      </c>
      <c r="M57" s="72">
        <v>307626.23999999999</v>
      </c>
      <c r="N57" s="40">
        <v>43396</v>
      </c>
      <c r="O57" s="72">
        <v>0</v>
      </c>
      <c r="P57" s="39" t="s">
        <v>538</v>
      </c>
      <c r="Q57" s="72">
        <v>0</v>
      </c>
      <c r="R57" s="308"/>
      <c r="S57" s="308"/>
      <c r="T57" s="308"/>
      <c r="U57" s="308"/>
      <c r="V57" s="308"/>
      <c r="W57" s="308"/>
      <c r="X57" s="308"/>
    </row>
    <row r="58" spans="1:24" x14ac:dyDescent="0.15">
      <c r="A58" s="37">
        <v>57</v>
      </c>
      <c r="B58" s="39" t="s">
        <v>22</v>
      </c>
      <c r="C58" s="39" t="s">
        <v>23</v>
      </c>
      <c r="D58" s="39" t="s">
        <v>786</v>
      </c>
      <c r="E58" s="39"/>
      <c r="F58" s="39"/>
      <c r="G58" s="310"/>
      <c r="H58" s="310"/>
      <c r="I58" s="39"/>
      <c r="J58" s="39" t="s">
        <v>24</v>
      </c>
      <c r="K58" s="72">
        <v>38400</v>
      </c>
      <c r="L58" s="71">
        <v>8.0111000000000008</v>
      </c>
      <c r="M58" s="72">
        <v>307626.23999999999</v>
      </c>
      <c r="N58" s="40">
        <v>43396</v>
      </c>
      <c r="O58" s="72">
        <v>0</v>
      </c>
      <c r="P58" s="39" t="s">
        <v>538</v>
      </c>
      <c r="Q58" s="72">
        <v>0</v>
      </c>
      <c r="R58" s="308"/>
      <c r="S58" s="308"/>
      <c r="T58" s="308"/>
      <c r="U58" s="308"/>
      <c r="V58" s="308"/>
      <c r="W58" s="308"/>
      <c r="X58" s="308"/>
    </row>
    <row r="59" spans="1:24" x14ac:dyDescent="0.15">
      <c r="A59" s="37">
        <v>56</v>
      </c>
      <c r="B59" s="39" t="s">
        <v>22</v>
      </c>
      <c r="C59" s="39" t="s">
        <v>23</v>
      </c>
      <c r="D59" s="39" t="s">
        <v>787</v>
      </c>
      <c r="E59" s="39"/>
      <c r="F59" s="39"/>
      <c r="G59" s="310"/>
      <c r="H59" s="310"/>
      <c r="I59" s="39"/>
      <c r="J59" s="39" t="s">
        <v>24</v>
      </c>
      <c r="K59" s="72">
        <v>38400</v>
      </c>
      <c r="L59" s="71">
        <v>8.0111000000000008</v>
      </c>
      <c r="M59" s="72">
        <v>307626.23999999999</v>
      </c>
      <c r="N59" s="40">
        <v>43396</v>
      </c>
      <c r="O59" s="72">
        <v>0</v>
      </c>
      <c r="P59" s="39" t="s">
        <v>538</v>
      </c>
      <c r="Q59" s="72">
        <v>0</v>
      </c>
      <c r="R59" s="308"/>
      <c r="S59" s="308"/>
      <c r="T59" s="308"/>
      <c r="U59" s="308"/>
      <c r="V59" s="308"/>
      <c r="W59" s="308"/>
      <c r="X59" s="308"/>
    </row>
    <row r="60" spans="1:24" x14ac:dyDescent="0.15">
      <c r="A60" s="37">
        <v>53</v>
      </c>
      <c r="B60" s="39" t="s">
        <v>22</v>
      </c>
      <c r="C60" s="39" t="s">
        <v>23</v>
      </c>
      <c r="D60" s="39" t="s">
        <v>788</v>
      </c>
      <c r="E60" s="39"/>
      <c r="F60" s="39"/>
      <c r="G60" s="310"/>
      <c r="H60" s="310"/>
      <c r="I60" s="39"/>
      <c r="J60" s="39" t="s">
        <v>24</v>
      </c>
      <c r="K60" s="72">
        <v>38400</v>
      </c>
      <c r="L60" s="71">
        <v>8.0111000000000008</v>
      </c>
      <c r="M60" s="72">
        <v>307626.23999999999</v>
      </c>
      <c r="N60" s="40">
        <v>43391</v>
      </c>
      <c r="O60" s="72">
        <v>0</v>
      </c>
      <c r="P60" s="39" t="s">
        <v>538</v>
      </c>
      <c r="Q60" s="72">
        <v>0</v>
      </c>
      <c r="R60" s="308"/>
      <c r="S60" s="308"/>
      <c r="T60" s="308"/>
      <c r="U60" s="308"/>
      <c r="V60" s="308"/>
      <c r="W60" s="308"/>
      <c r="X60" s="308"/>
    </row>
    <row r="61" spans="1:24" x14ac:dyDescent="0.15">
      <c r="A61" s="37">
        <v>51</v>
      </c>
      <c r="B61" s="39" t="s">
        <v>22</v>
      </c>
      <c r="C61" s="39" t="s">
        <v>23</v>
      </c>
      <c r="D61" s="39" t="s">
        <v>789</v>
      </c>
      <c r="E61" s="39"/>
      <c r="F61" s="39"/>
      <c r="G61" s="310"/>
      <c r="H61" s="310"/>
      <c r="I61" s="39"/>
      <c r="J61" s="39" t="s">
        <v>24</v>
      </c>
      <c r="K61" s="72">
        <v>38400</v>
      </c>
      <c r="L61" s="71">
        <v>8.0111000000000008</v>
      </c>
      <c r="M61" s="72">
        <v>307626.23999999999</v>
      </c>
      <c r="N61" s="40">
        <v>43391</v>
      </c>
      <c r="O61" s="72">
        <v>0</v>
      </c>
      <c r="P61" s="39" t="s">
        <v>538</v>
      </c>
      <c r="Q61" s="72">
        <v>0</v>
      </c>
      <c r="R61" s="308"/>
      <c r="S61" s="308"/>
      <c r="T61" s="308"/>
      <c r="U61" s="308"/>
      <c r="V61" s="308"/>
      <c r="W61" s="308"/>
      <c r="X61" s="308"/>
    </row>
    <row r="62" spans="1:24" x14ac:dyDescent="0.15">
      <c r="A62" s="37">
        <v>64</v>
      </c>
      <c r="B62" s="39" t="s">
        <v>22</v>
      </c>
      <c r="C62" s="39" t="s">
        <v>23</v>
      </c>
      <c r="D62" s="39" t="s">
        <v>790</v>
      </c>
      <c r="E62" s="39"/>
      <c r="F62" s="39"/>
      <c r="G62" s="310"/>
      <c r="H62" s="310"/>
      <c r="I62" s="39"/>
      <c r="J62" s="39" t="s">
        <v>24</v>
      </c>
      <c r="K62" s="72">
        <v>33600</v>
      </c>
      <c r="L62" s="71">
        <v>8.0111000000000008</v>
      </c>
      <c r="M62" s="72">
        <v>269172.96000000002</v>
      </c>
      <c r="N62" s="40">
        <v>43396</v>
      </c>
      <c r="O62" s="72">
        <v>0</v>
      </c>
      <c r="P62" s="39" t="s">
        <v>360</v>
      </c>
      <c r="Q62" s="72">
        <v>0</v>
      </c>
      <c r="R62" s="308"/>
      <c r="S62" s="308"/>
      <c r="T62" s="308"/>
      <c r="U62" s="308"/>
      <c r="V62" s="308"/>
      <c r="W62" s="308"/>
      <c r="X62" s="308"/>
    </row>
    <row r="63" spans="1:24" x14ac:dyDescent="0.15">
      <c r="A63" s="37">
        <v>82</v>
      </c>
      <c r="B63" s="39" t="s">
        <v>22</v>
      </c>
      <c r="C63" s="39" t="s">
        <v>23</v>
      </c>
      <c r="D63" s="39" t="s">
        <v>791</v>
      </c>
      <c r="E63" s="39"/>
      <c r="F63" s="39"/>
      <c r="G63" s="310"/>
      <c r="H63" s="310"/>
      <c r="I63" s="39"/>
      <c r="J63" s="39" t="s">
        <v>24</v>
      </c>
      <c r="K63" s="72">
        <v>3944</v>
      </c>
      <c r="L63" s="71">
        <v>8.0111000000000008</v>
      </c>
      <c r="M63" s="72">
        <v>31595.778399999999</v>
      </c>
      <c r="N63" s="40">
        <v>43396</v>
      </c>
      <c r="O63" s="72">
        <v>0</v>
      </c>
      <c r="P63" s="39" t="s">
        <v>752</v>
      </c>
      <c r="Q63" s="72">
        <v>0</v>
      </c>
      <c r="R63" s="308"/>
      <c r="S63" s="308"/>
      <c r="T63" s="308"/>
      <c r="U63" s="308"/>
      <c r="V63" s="308"/>
      <c r="W63" s="308"/>
      <c r="X63" s="308"/>
    </row>
    <row r="64" spans="1:24" x14ac:dyDescent="0.15">
      <c r="A64" s="37">
        <v>50</v>
      </c>
      <c r="B64" s="39" t="s">
        <v>22</v>
      </c>
      <c r="C64" s="39" t="s">
        <v>23</v>
      </c>
      <c r="D64" s="39" t="s">
        <v>792</v>
      </c>
      <c r="E64" s="39"/>
      <c r="F64" s="39"/>
      <c r="G64" s="310"/>
      <c r="H64" s="310"/>
      <c r="I64" s="39"/>
      <c r="J64" s="39" t="s">
        <v>24</v>
      </c>
      <c r="K64" s="72">
        <v>37440</v>
      </c>
      <c r="L64" s="71">
        <v>8.0111000000000008</v>
      </c>
      <c r="M64" s="72">
        <v>299935.58399999997</v>
      </c>
      <c r="N64" s="40">
        <v>43391</v>
      </c>
      <c r="O64" s="72">
        <v>0</v>
      </c>
      <c r="P64" s="39" t="s">
        <v>535</v>
      </c>
      <c r="Q64" s="72">
        <v>0</v>
      </c>
      <c r="R64" s="308"/>
      <c r="S64" s="308"/>
      <c r="T64" s="308"/>
      <c r="U64" s="308"/>
      <c r="V64" s="308"/>
      <c r="W64" s="308"/>
      <c r="X64" s="308"/>
    </row>
    <row r="65" spans="1:24" x14ac:dyDescent="0.15">
      <c r="A65" s="37">
        <v>86</v>
      </c>
      <c r="B65" s="39" t="s">
        <v>22</v>
      </c>
      <c r="C65" s="39" t="s">
        <v>23</v>
      </c>
      <c r="D65" s="39" t="s">
        <v>793</v>
      </c>
      <c r="E65" s="39"/>
      <c r="F65" s="39"/>
      <c r="G65" s="310"/>
      <c r="H65" s="310"/>
      <c r="I65" s="39"/>
      <c r="J65" s="39" t="s">
        <v>24</v>
      </c>
      <c r="K65" s="72">
        <v>38400</v>
      </c>
      <c r="L65" s="71">
        <v>8.0111000000000008</v>
      </c>
      <c r="M65" s="72">
        <v>307626.23999999999</v>
      </c>
      <c r="N65" s="40">
        <v>43396</v>
      </c>
      <c r="O65" s="72">
        <v>0</v>
      </c>
      <c r="P65" s="39" t="s">
        <v>538</v>
      </c>
      <c r="Q65" s="72">
        <v>0</v>
      </c>
      <c r="R65" s="308"/>
      <c r="S65" s="308"/>
      <c r="T65" s="308"/>
      <c r="U65" s="308"/>
      <c r="V65" s="308"/>
      <c r="W65" s="308"/>
      <c r="X65" s="308"/>
    </row>
    <row r="66" spans="1:24" x14ac:dyDescent="0.15">
      <c r="A66" s="37">
        <v>85</v>
      </c>
      <c r="B66" s="39" t="s">
        <v>22</v>
      </c>
      <c r="C66" s="39" t="s">
        <v>23</v>
      </c>
      <c r="D66" s="39" t="s">
        <v>794</v>
      </c>
      <c r="E66" s="39"/>
      <c r="F66" s="39"/>
      <c r="G66" s="310"/>
      <c r="H66" s="310"/>
      <c r="I66" s="39"/>
      <c r="J66" s="39" t="s">
        <v>24</v>
      </c>
      <c r="K66" s="72">
        <v>38400</v>
      </c>
      <c r="L66" s="71">
        <v>8.0111000000000008</v>
      </c>
      <c r="M66" s="72">
        <v>307626.23999999999</v>
      </c>
      <c r="N66" s="40">
        <v>43396</v>
      </c>
      <c r="O66" s="72">
        <v>0</v>
      </c>
      <c r="P66" s="39" t="s">
        <v>538</v>
      </c>
      <c r="Q66" s="72">
        <v>0</v>
      </c>
      <c r="R66" s="308"/>
      <c r="S66" s="308"/>
      <c r="T66" s="308"/>
      <c r="U66" s="308"/>
      <c r="V66" s="308"/>
      <c r="W66" s="308"/>
      <c r="X66" s="308"/>
    </row>
    <row r="67" spans="1:24" x14ac:dyDescent="0.15">
      <c r="A67" s="37">
        <v>83</v>
      </c>
      <c r="B67" s="39" t="s">
        <v>22</v>
      </c>
      <c r="C67" s="39" t="s">
        <v>23</v>
      </c>
      <c r="D67" s="39" t="s">
        <v>795</v>
      </c>
      <c r="E67" s="39"/>
      <c r="F67" s="39"/>
      <c r="G67" s="310"/>
      <c r="H67" s="310"/>
      <c r="I67" s="39"/>
      <c r="J67" s="39" t="s">
        <v>24</v>
      </c>
      <c r="K67" s="72">
        <v>38400</v>
      </c>
      <c r="L67" s="71">
        <v>8.0111000000000008</v>
      </c>
      <c r="M67" s="72">
        <v>307626.23999999999</v>
      </c>
      <c r="N67" s="40">
        <v>43391</v>
      </c>
      <c r="O67" s="72">
        <v>0</v>
      </c>
      <c r="P67" s="39" t="s">
        <v>538</v>
      </c>
      <c r="Q67" s="72">
        <v>0</v>
      </c>
      <c r="R67" s="308"/>
      <c r="S67" s="308"/>
      <c r="T67" s="308"/>
      <c r="U67" s="308"/>
      <c r="V67" s="308"/>
      <c r="W67" s="308"/>
      <c r="X67" s="308"/>
    </row>
    <row r="68" spans="1:24" x14ac:dyDescent="0.15">
      <c r="A68" s="37">
        <v>84</v>
      </c>
      <c r="B68" s="39" t="s">
        <v>22</v>
      </c>
      <c r="C68" s="39" t="s">
        <v>23</v>
      </c>
      <c r="D68" s="39" t="s">
        <v>796</v>
      </c>
      <c r="E68" s="39"/>
      <c r="F68" s="39"/>
      <c r="G68" s="310"/>
      <c r="H68" s="310"/>
      <c r="I68" s="39"/>
      <c r="J68" s="39" t="s">
        <v>24</v>
      </c>
      <c r="K68" s="72">
        <v>38400</v>
      </c>
      <c r="L68" s="71">
        <v>8.0111000000000008</v>
      </c>
      <c r="M68" s="72">
        <v>307626.23999999999</v>
      </c>
      <c r="N68" s="40">
        <v>43396</v>
      </c>
      <c r="O68" s="72">
        <v>0</v>
      </c>
      <c r="P68" s="39" t="s">
        <v>538</v>
      </c>
      <c r="Q68" s="72">
        <v>0</v>
      </c>
      <c r="R68" s="308"/>
      <c r="S68" s="308"/>
      <c r="T68" s="308"/>
      <c r="U68" s="308"/>
      <c r="V68" s="308"/>
      <c r="W68" s="308"/>
      <c r="X68" s="308"/>
    </row>
    <row r="69" spans="1:24" x14ac:dyDescent="0.15">
      <c r="A69" s="37">
        <v>79</v>
      </c>
      <c r="B69" s="39" t="s">
        <v>22</v>
      </c>
      <c r="C69" s="39" t="s">
        <v>23</v>
      </c>
      <c r="D69" s="39" t="s">
        <v>797</v>
      </c>
      <c r="E69" s="39"/>
      <c r="F69" s="39"/>
      <c r="G69" s="310"/>
      <c r="H69" s="310"/>
      <c r="I69" s="39"/>
      <c r="J69" s="39" t="s">
        <v>24</v>
      </c>
      <c r="K69" s="72">
        <v>39440</v>
      </c>
      <c r="L69" s="71">
        <v>8.0111000000000008</v>
      </c>
      <c r="M69" s="72">
        <v>315957.78399999999</v>
      </c>
      <c r="N69" s="40">
        <v>43396</v>
      </c>
      <c r="O69" s="72">
        <v>0</v>
      </c>
      <c r="P69" s="39" t="s">
        <v>765</v>
      </c>
      <c r="Q69" s="72">
        <v>0</v>
      </c>
      <c r="R69" s="308"/>
      <c r="S69" s="308"/>
      <c r="T69" s="308"/>
      <c r="U69" s="308"/>
      <c r="V69" s="308"/>
      <c r="W69" s="308"/>
      <c r="X69" s="308"/>
    </row>
    <row r="70" spans="1:24" x14ac:dyDescent="0.15">
      <c r="A70" s="37">
        <v>80</v>
      </c>
      <c r="B70" s="39" t="s">
        <v>22</v>
      </c>
      <c r="C70" s="39" t="s">
        <v>23</v>
      </c>
      <c r="D70" s="39" t="s">
        <v>798</v>
      </c>
      <c r="E70" s="39"/>
      <c r="F70" s="39"/>
      <c r="G70" s="310"/>
      <c r="H70" s="310"/>
      <c r="I70" s="39"/>
      <c r="J70" s="39" t="s">
        <v>24</v>
      </c>
      <c r="K70" s="72">
        <v>39440</v>
      </c>
      <c r="L70" s="71">
        <v>8.0111000000000008</v>
      </c>
      <c r="M70" s="72">
        <v>315957.78399999999</v>
      </c>
      <c r="N70" s="40">
        <v>43396</v>
      </c>
      <c r="O70" s="72">
        <v>0</v>
      </c>
      <c r="P70" s="39" t="s">
        <v>765</v>
      </c>
      <c r="Q70" s="72">
        <v>0</v>
      </c>
      <c r="R70" s="308"/>
      <c r="S70" s="308"/>
      <c r="T70" s="308"/>
      <c r="U70" s="308"/>
      <c r="V70" s="308"/>
      <c r="W70" s="308"/>
      <c r="X70" s="308"/>
    </row>
    <row r="71" spans="1:24" x14ac:dyDescent="0.15">
      <c r="A71" s="37">
        <v>81</v>
      </c>
      <c r="B71" s="39" t="s">
        <v>22</v>
      </c>
      <c r="C71" s="39" t="s">
        <v>23</v>
      </c>
      <c r="D71" s="39" t="s">
        <v>799</v>
      </c>
      <c r="E71" s="39"/>
      <c r="F71" s="39"/>
      <c r="G71" s="310"/>
      <c r="H71" s="310"/>
      <c r="I71" s="39"/>
      <c r="J71" s="39" t="s">
        <v>24</v>
      </c>
      <c r="K71" s="72">
        <v>7888</v>
      </c>
      <c r="L71" s="71">
        <v>8.0111000000000008</v>
      </c>
      <c r="M71" s="72">
        <v>63191.556799999998</v>
      </c>
      <c r="N71" s="40">
        <v>43396</v>
      </c>
      <c r="O71" s="72">
        <v>0</v>
      </c>
      <c r="P71" s="39" t="s">
        <v>765</v>
      </c>
      <c r="Q71" s="72">
        <v>0</v>
      </c>
      <c r="R71" s="308"/>
      <c r="S71" s="308"/>
      <c r="T71" s="308"/>
      <c r="U71" s="308"/>
      <c r="V71" s="308"/>
      <c r="W71" s="308"/>
      <c r="X71" s="308"/>
    </row>
    <row r="72" spans="1:24" x14ac:dyDescent="0.15">
      <c r="A72" s="37">
        <v>89</v>
      </c>
      <c r="B72" s="39" t="s">
        <v>22</v>
      </c>
      <c r="C72" s="39" t="s">
        <v>23</v>
      </c>
      <c r="D72" s="39" t="s">
        <v>800</v>
      </c>
      <c r="E72" s="39"/>
      <c r="F72" s="39"/>
      <c r="G72" s="310"/>
      <c r="H72" s="310"/>
      <c r="I72" s="39"/>
      <c r="J72" s="39" t="s">
        <v>24</v>
      </c>
      <c r="K72" s="72">
        <v>31552</v>
      </c>
      <c r="L72" s="71">
        <v>8.0111000000000008</v>
      </c>
      <c r="M72" s="72">
        <v>252766.22719999999</v>
      </c>
      <c r="N72" s="40">
        <v>43391</v>
      </c>
      <c r="O72" s="72">
        <v>0</v>
      </c>
      <c r="P72" s="39" t="s">
        <v>752</v>
      </c>
      <c r="Q72" s="72">
        <v>0</v>
      </c>
      <c r="R72" s="308"/>
      <c r="S72" s="308"/>
      <c r="T72" s="308"/>
      <c r="U72" s="308"/>
      <c r="V72" s="308"/>
      <c r="W72" s="308"/>
      <c r="X72" s="308"/>
    </row>
    <row r="73" spans="1:24" x14ac:dyDescent="0.15">
      <c r="A73" s="37">
        <v>91</v>
      </c>
      <c r="B73" s="39" t="s">
        <v>22</v>
      </c>
      <c r="C73" s="39" t="s">
        <v>23</v>
      </c>
      <c r="D73" s="39" t="s">
        <v>801</v>
      </c>
      <c r="E73" s="39"/>
      <c r="F73" s="39"/>
      <c r="G73" s="310"/>
      <c r="H73" s="310"/>
      <c r="I73" s="39"/>
      <c r="J73" s="39" t="s">
        <v>24</v>
      </c>
      <c r="K73" s="72">
        <v>39440</v>
      </c>
      <c r="L73" s="71">
        <v>8.0111000000000008</v>
      </c>
      <c r="M73" s="72">
        <v>315957.78399999999</v>
      </c>
      <c r="N73" s="40">
        <v>43396</v>
      </c>
      <c r="O73" s="72">
        <v>0</v>
      </c>
      <c r="P73" s="39" t="s">
        <v>752</v>
      </c>
      <c r="Q73" s="72">
        <v>0</v>
      </c>
      <c r="R73" s="308"/>
      <c r="S73" s="308"/>
      <c r="T73" s="308"/>
      <c r="U73" s="308"/>
      <c r="V73" s="308"/>
      <c r="W73" s="308"/>
      <c r="X73" s="308"/>
    </row>
    <row r="74" spans="1:24" x14ac:dyDescent="0.15">
      <c r="A74" s="37">
        <v>90</v>
      </c>
      <c r="B74" s="39" t="s">
        <v>22</v>
      </c>
      <c r="C74" s="39" t="s">
        <v>23</v>
      </c>
      <c r="D74" s="39" t="s">
        <v>802</v>
      </c>
      <c r="E74" s="39"/>
      <c r="F74" s="39"/>
      <c r="G74" s="310"/>
      <c r="H74" s="310"/>
      <c r="I74" s="39"/>
      <c r="J74" s="39" t="s">
        <v>24</v>
      </c>
      <c r="K74" s="72">
        <v>39440</v>
      </c>
      <c r="L74" s="71">
        <v>8.0111000000000008</v>
      </c>
      <c r="M74" s="72">
        <v>315957.78399999999</v>
      </c>
      <c r="N74" s="40">
        <v>43391</v>
      </c>
      <c r="O74" s="72">
        <v>0</v>
      </c>
      <c r="P74" s="39" t="s">
        <v>752</v>
      </c>
      <c r="Q74" s="72">
        <v>0</v>
      </c>
      <c r="R74" s="308"/>
      <c r="S74" s="308"/>
      <c r="T74" s="308"/>
      <c r="U74" s="308"/>
      <c r="V74" s="308"/>
      <c r="W74" s="308"/>
      <c r="X74" s="308"/>
    </row>
    <row r="75" spans="1:24" x14ac:dyDescent="0.15">
      <c r="A75" s="37">
        <v>92</v>
      </c>
      <c r="B75" s="39" t="s">
        <v>22</v>
      </c>
      <c r="C75" s="39" t="s">
        <v>23</v>
      </c>
      <c r="D75" s="39" t="s">
        <v>803</v>
      </c>
      <c r="E75" s="39"/>
      <c r="F75" s="39"/>
      <c r="G75" s="310"/>
      <c r="H75" s="310"/>
      <c r="I75" s="39"/>
      <c r="J75" s="39" t="s">
        <v>24</v>
      </c>
      <c r="K75" s="72">
        <v>39440</v>
      </c>
      <c r="L75" s="71">
        <v>8.0111000000000008</v>
      </c>
      <c r="M75" s="72">
        <v>315957.78399999999</v>
      </c>
      <c r="N75" s="40">
        <v>43396</v>
      </c>
      <c r="O75" s="72">
        <v>0</v>
      </c>
      <c r="P75" s="39" t="s">
        <v>752</v>
      </c>
      <c r="Q75" s="72">
        <v>0</v>
      </c>
      <c r="R75" s="308"/>
      <c r="S75" s="308"/>
      <c r="T75" s="308"/>
      <c r="U75" s="308"/>
      <c r="V75" s="308"/>
      <c r="W75" s="308"/>
      <c r="X75" s="308"/>
    </row>
    <row r="76" spans="1:24" x14ac:dyDescent="0.15">
      <c r="A76" s="37">
        <v>88</v>
      </c>
      <c r="B76" s="39" t="s">
        <v>22</v>
      </c>
      <c r="C76" s="39" t="s">
        <v>23</v>
      </c>
      <c r="D76" s="39" t="s">
        <v>804</v>
      </c>
      <c r="E76" s="39"/>
      <c r="F76" s="39"/>
      <c r="G76" s="310"/>
      <c r="H76" s="310"/>
      <c r="I76" s="39"/>
      <c r="J76" s="39" t="s">
        <v>24</v>
      </c>
      <c r="K76" s="72">
        <v>39440</v>
      </c>
      <c r="L76" s="71">
        <v>8.0111000000000008</v>
      </c>
      <c r="M76" s="72">
        <v>315957.78399999999</v>
      </c>
      <c r="N76" s="40">
        <v>43396</v>
      </c>
      <c r="O76" s="72">
        <v>0</v>
      </c>
      <c r="P76" s="39" t="s">
        <v>752</v>
      </c>
      <c r="Q76" s="72">
        <v>0</v>
      </c>
      <c r="R76" s="308"/>
      <c r="S76" s="308"/>
      <c r="T76" s="308"/>
      <c r="U76" s="308"/>
      <c r="V76" s="308"/>
      <c r="W76" s="308"/>
      <c r="X76" s="308"/>
    </row>
    <row r="77" spans="1:24" x14ac:dyDescent="0.15">
      <c r="A77" s="37">
        <v>87</v>
      </c>
      <c r="B77" s="39" t="s">
        <v>22</v>
      </c>
      <c r="C77" s="39" t="s">
        <v>23</v>
      </c>
      <c r="D77" s="39" t="s">
        <v>805</v>
      </c>
      <c r="E77" s="39"/>
      <c r="F77" s="39"/>
      <c r="G77" s="310"/>
      <c r="H77" s="310"/>
      <c r="I77" s="39"/>
      <c r="J77" s="39" t="s">
        <v>24</v>
      </c>
      <c r="K77" s="72">
        <v>39440</v>
      </c>
      <c r="L77" s="71">
        <v>8.0111000000000008</v>
      </c>
      <c r="M77" s="72">
        <v>315957.78399999999</v>
      </c>
      <c r="N77" s="40">
        <v>43396</v>
      </c>
      <c r="O77" s="72">
        <v>0</v>
      </c>
      <c r="P77" s="39" t="s">
        <v>752</v>
      </c>
      <c r="Q77" s="72">
        <v>0</v>
      </c>
      <c r="R77" s="308"/>
      <c r="S77" s="308"/>
      <c r="T77" s="308"/>
      <c r="U77" s="308"/>
      <c r="V77" s="308"/>
      <c r="W77" s="308"/>
      <c r="X77" s="308"/>
    </row>
    <row r="78" spans="1:24" x14ac:dyDescent="0.15">
      <c r="A78" s="37">
        <v>66</v>
      </c>
      <c r="B78" s="39" t="s">
        <v>22</v>
      </c>
      <c r="C78" s="39" t="s">
        <v>23</v>
      </c>
      <c r="D78" s="39" t="s">
        <v>806</v>
      </c>
      <c r="E78" s="39"/>
      <c r="F78" s="39"/>
      <c r="G78" s="310"/>
      <c r="H78" s="310"/>
      <c r="I78" s="39"/>
      <c r="J78" s="39" t="s">
        <v>24</v>
      </c>
      <c r="K78" s="72">
        <v>39440</v>
      </c>
      <c r="L78" s="71">
        <v>8.0111000000000008</v>
      </c>
      <c r="M78" s="72">
        <v>315957.78399999999</v>
      </c>
      <c r="N78" s="40">
        <v>43384</v>
      </c>
      <c r="O78" s="72">
        <v>0</v>
      </c>
      <c r="P78" s="39" t="s">
        <v>493</v>
      </c>
      <c r="Q78" s="72">
        <v>0</v>
      </c>
      <c r="R78" s="308"/>
      <c r="S78" s="308"/>
      <c r="T78" s="308"/>
      <c r="U78" s="308"/>
      <c r="V78" s="308"/>
      <c r="W78" s="308"/>
      <c r="X78" s="308"/>
    </row>
    <row r="79" spans="1:24" x14ac:dyDescent="0.15">
      <c r="A79" s="37">
        <v>65</v>
      </c>
      <c r="B79" s="39" t="s">
        <v>22</v>
      </c>
      <c r="C79" s="39" t="s">
        <v>23</v>
      </c>
      <c r="D79" s="39" t="s">
        <v>807</v>
      </c>
      <c r="E79" s="39"/>
      <c r="F79" s="39"/>
      <c r="G79" s="310"/>
      <c r="H79" s="310"/>
      <c r="I79" s="39"/>
      <c r="J79" s="39" t="s">
        <v>24</v>
      </c>
      <c r="K79" s="72">
        <v>39440</v>
      </c>
      <c r="L79" s="71">
        <v>8.0111000000000008</v>
      </c>
      <c r="M79" s="72">
        <v>315957.78399999999</v>
      </c>
      <c r="N79" s="40">
        <v>43384</v>
      </c>
      <c r="O79" s="72">
        <v>0</v>
      </c>
      <c r="P79" s="39" t="s">
        <v>493</v>
      </c>
      <c r="Q79" s="72">
        <v>0</v>
      </c>
      <c r="R79" s="308"/>
      <c r="S79" s="308"/>
      <c r="T79" s="308"/>
      <c r="U79" s="308"/>
      <c r="V79" s="308"/>
      <c r="W79" s="308"/>
      <c r="X79" s="308"/>
    </row>
    <row r="80" spans="1:24" x14ac:dyDescent="0.15">
      <c r="A80" s="37">
        <v>67</v>
      </c>
      <c r="B80" s="39" t="s">
        <v>22</v>
      </c>
      <c r="C80" s="39" t="s">
        <v>23</v>
      </c>
      <c r="D80" s="39" t="s">
        <v>808</v>
      </c>
      <c r="E80" s="39"/>
      <c r="F80" s="39"/>
      <c r="G80" s="310"/>
      <c r="H80" s="310"/>
      <c r="I80" s="39"/>
      <c r="J80" s="39" t="s">
        <v>24</v>
      </c>
      <c r="K80" s="72">
        <v>39440</v>
      </c>
      <c r="L80" s="71">
        <v>8.0111000000000008</v>
      </c>
      <c r="M80" s="72">
        <v>315957.78399999999</v>
      </c>
      <c r="N80" s="40">
        <v>43384</v>
      </c>
      <c r="O80" s="72">
        <v>0</v>
      </c>
      <c r="P80" s="39" t="s">
        <v>493</v>
      </c>
      <c r="Q80" s="72">
        <v>0</v>
      </c>
      <c r="R80" s="308"/>
      <c r="S80" s="308"/>
      <c r="T80" s="308"/>
      <c r="U80" s="308"/>
      <c r="V80" s="308"/>
      <c r="W80" s="308"/>
      <c r="X80" s="308"/>
    </row>
    <row r="81" spans="1:24" x14ac:dyDescent="0.15">
      <c r="A81" s="37">
        <v>68</v>
      </c>
      <c r="B81" s="39" t="s">
        <v>22</v>
      </c>
      <c r="C81" s="39" t="s">
        <v>23</v>
      </c>
      <c r="D81" s="39" t="s">
        <v>809</v>
      </c>
      <c r="E81" s="39"/>
      <c r="F81" s="39"/>
      <c r="G81" s="310"/>
      <c r="H81" s="310"/>
      <c r="I81" s="39"/>
      <c r="J81" s="39" t="s">
        <v>24</v>
      </c>
      <c r="K81" s="72">
        <v>95642</v>
      </c>
      <c r="L81" s="71">
        <v>8.0111000000000008</v>
      </c>
      <c r="M81" s="72">
        <v>766197.62620000006</v>
      </c>
      <c r="N81" s="40">
        <v>43402</v>
      </c>
      <c r="O81" s="72">
        <v>0</v>
      </c>
      <c r="P81" s="39" t="s">
        <v>493</v>
      </c>
      <c r="Q81" s="72">
        <v>0</v>
      </c>
      <c r="R81" s="308"/>
      <c r="S81" s="308"/>
      <c r="T81" s="308"/>
      <c r="U81" s="308"/>
      <c r="V81" s="308"/>
      <c r="W81" s="308"/>
      <c r="X81" s="308"/>
    </row>
    <row r="82" spans="1:24" x14ac:dyDescent="0.15">
      <c r="A82" s="37">
        <v>40</v>
      </c>
      <c r="B82" s="39" t="s">
        <v>22</v>
      </c>
      <c r="C82" s="39" t="s">
        <v>23</v>
      </c>
      <c r="D82" s="39" t="s">
        <v>810</v>
      </c>
      <c r="E82" s="39"/>
      <c r="F82" s="39"/>
      <c r="G82" s="310"/>
      <c r="H82" s="310"/>
      <c r="I82" s="39"/>
      <c r="J82" s="39" t="s">
        <v>24</v>
      </c>
      <c r="K82" s="72">
        <v>38400</v>
      </c>
      <c r="L82" s="71">
        <v>8.0111000000000008</v>
      </c>
      <c r="M82" s="72">
        <v>307626.23999999999</v>
      </c>
      <c r="N82" s="40">
        <v>43388</v>
      </c>
      <c r="O82" s="72">
        <v>0</v>
      </c>
      <c r="P82" s="39" t="s">
        <v>535</v>
      </c>
      <c r="Q82" s="72">
        <v>0</v>
      </c>
      <c r="R82" s="308"/>
      <c r="S82" s="308"/>
      <c r="T82" s="308"/>
      <c r="U82" s="308"/>
      <c r="V82" s="308"/>
      <c r="W82" s="308"/>
      <c r="X82" s="308"/>
    </row>
    <row r="83" spans="1:24" x14ac:dyDescent="0.15">
      <c r="A83" s="37">
        <v>41</v>
      </c>
      <c r="B83" s="39" t="s">
        <v>22</v>
      </c>
      <c r="C83" s="39" t="s">
        <v>23</v>
      </c>
      <c r="D83" s="39" t="s">
        <v>811</v>
      </c>
      <c r="E83" s="39"/>
      <c r="F83" s="39"/>
      <c r="G83" s="310"/>
      <c r="H83" s="310"/>
      <c r="I83" s="39"/>
      <c r="J83" s="39" t="s">
        <v>24</v>
      </c>
      <c r="K83" s="72">
        <v>38400</v>
      </c>
      <c r="L83" s="71">
        <v>8.0111000000000008</v>
      </c>
      <c r="M83" s="72">
        <v>307626.23999999999</v>
      </c>
      <c r="N83" s="40">
        <v>43388</v>
      </c>
      <c r="O83" s="72">
        <v>0</v>
      </c>
      <c r="P83" s="39" t="s">
        <v>535</v>
      </c>
      <c r="Q83" s="72">
        <v>0</v>
      </c>
      <c r="R83" s="308"/>
      <c r="S83" s="308"/>
      <c r="T83" s="308"/>
      <c r="U83" s="308"/>
      <c r="V83" s="308"/>
      <c r="W83" s="308"/>
      <c r="X83" s="308"/>
    </row>
    <row r="84" spans="1:24" x14ac:dyDescent="0.15">
      <c r="A84" s="37">
        <v>42</v>
      </c>
      <c r="B84" s="39" t="s">
        <v>22</v>
      </c>
      <c r="C84" s="39" t="s">
        <v>23</v>
      </c>
      <c r="D84" s="39" t="s">
        <v>812</v>
      </c>
      <c r="E84" s="39"/>
      <c r="F84" s="39"/>
      <c r="G84" s="310"/>
      <c r="H84" s="310"/>
      <c r="I84" s="39"/>
      <c r="J84" s="39" t="s">
        <v>24</v>
      </c>
      <c r="K84" s="72">
        <v>38400</v>
      </c>
      <c r="L84" s="71">
        <v>8.0111000000000008</v>
      </c>
      <c r="M84" s="72">
        <v>307626.23999999999</v>
      </c>
      <c r="N84" s="40">
        <v>43388</v>
      </c>
      <c r="O84" s="72">
        <v>0</v>
      </c>
      <c r="P84" s="39" t="s">
        <v>535</v>
      </c>
      <c r="Q84" s="72">
        <v>0</v>
      </c>
      <c r="R84" s="308"/>
      <c r="S84" s="308"/>
      <c r="T84" s="308"/>
      <c r="U84" s="308"/>
      <c r="V84" s="308"/>
      <c r="W84" s="308"/>
      <c r="X84" s="308"/>
    </row>
    <row r="85" spans="1:24" x14ac:dyDescent="0.15">
      <c r="A85" s="37">
        <v>43</v>
      </c>
      <c r="B85" s="39" t="s">
        <v>22</v>
      </c>
      <c r="C85" s="39" t="s">
        <v>23</v>
      </c>
      <c r="D85" s="39" t="s">
        <v>813</v>
      </c>
      <c r="E85" s="39"/>
      <c r="F85" s="39"/>
      <c r="G85" s="310"/>
      <c r="H85" s="310"/>
      <c r="I85" s="39"/>
      <c r="J85" s="39" t="s">
        <v>24</v>
      </c>
      <c r="K85" s="72">
        <v>38400</v>
      </c>
      <c r="L85" s="71">
        <v>8.0111000000000008</v>
      </c>
      <c r="M85" s="72">
        <v>307626.23999999999</v>
      </c>
      <c r="N85" s="40">
        <v>43388</v>
      </c>
      <c r="O85" s="72">
        <v>0</v>
      </c>
      <c r="P85" s="39" t="s">
        <v>535</v>
      </c>
      <c r="Q85" s="72">
        <v>0</v>
      </c>
      <c r="R85" s="308"/>
      <c r="S85" s="308"/>
      <c r="T85" s="308"/>
      <c r="U85" s="308"/>
      <c r="V85" s="308"/>
      <c r="W85" s="308"/>
      <c r="X85" s="308"/>
    </row>
    <row r="86" spans="1:24" x14ac:dyDescent="0.15">
      <c r="A86" s="37">
        <v>48</v>
      </c>
      <c r="B86" s="39" t="s">
        <v>22</v>
      </c>
      <c r="C86" s="39" t="s">
        <v>23</v>
      </c>
      <c r="D86" s="39" t="s">
        <v>814</v>
      </c>
      <c r="E86" s="39"/>
      <c r="F86" s="39"/>
      <c r="G86" s="310"/>
      <c r="H86" s="310"/>
      <c r="I86" s="39"/>
      <c r="J86" s="39" t="s">
        <v>24</v>
      </c>
      <c r="K86" s="72">
        <v>69616</v>
      </c>
      <c r="L86" s="71">
        <v>8.0111000000000008</v>
      </c>
      <c r="M86" s="72">
        <v>557700.73759999999</v>
      </c>
      <c r="N86" s="40">
        <v>43388</v>
      </c>
      <c r="O86" s="72">
        <v>0</v>
      </c>
      <c r="P86" s="39" t="s">
        <v>490</v>
      </c>
      <c r="Q86" s="72">
        <v>0</v>
      </c>
      <c r="R86" s="308"/>
      <c r="S86" s="308"/>
      <c r="T86" s="308"/>
      <c r="U86" s="308"/>
      <c r="V86" s="308"/>
      <c r="W86" s="308"/>
      <c r="X86" s="308"/>
    </row>
    <row r="87" spans="1:24" x14ac:dyDescent="0.15">
      <c r="A87" s="37">
        <v>75</v>
      </c>
      <c r="B87" s="39" t="s">
        <v>22</v>
      </c>
      <c r="C87" s="39" t="s">
        <v>23</v>
      </c>
      <c r="D87" s="39" t="s">
        <v>815</v>
      </c>
      <c r="E87" s="39"/>
      <c r="F87" s="39"/>
      <c r="G87" s="310"/>
      <c r="H87" s="310"/>
      <c r="I87" s="39"/>
      <c r="J87" s="39" t="s">
        <v>24</v>
      </c>
      <c r="K87" s="72">
        <v>13804</v>
      </c>
      <c r="L87" s="71">
        <v>8.0111000000000008</v>
      </c>
      <c r="M87" s="72">
        <v>110585.22440000001</v>
      </c>
      <c r="N87" s="40">
        <v>43388</v>
      </c>
      <c r="O87" s="72">
        <v>0</v>
      </c>
      <c r="P87" s="39" t="s">
        <v>774</v>
      </c>
      <c r="Q87" s="72">
        <v>0</v>
      </c>
      <c r="R87" s="308"/>
      <c r="S87" s="308"/>
      <c r="T87" s="308"/>
      <c r="U87" s="308"/>
      <c r="V87" s="308"/>
      <c r="W87" s="308"/>
      <c r="X87" s="308"/>
    </row>
    <row r="88" spans="1:24" x14ac:dyDescent="0.15">
      <c r="A88" s="37">
        <v>45</v>
      </c>
      <c r="B88" s="39" t="s">
        <v>22</v>
      </c>
      <c r="C88" s="39" t="s">
        <v>23</v>
      </c>
      <c r="D88" s="39" t="s">
        <v>816</v>
      </c>
      <c r="E88" s="39"/>
      <c r="F88" s="39"/>
      <c r="G88" s="310"/>
      <c r="H88" s="310"/>
      <c r="I88" s="39"/>
      <c r="J88" s="39" t="s">
        <v>24</v>
      </c>
      <c r="K88" s="72">
        <v>38400</v>
      </c>
      <c r="L88" s="71">
        <v>8.0111000000000008</v>
      </c>
      <c r="M88" s="72">
        <v>307626.23999999999</v>
      </c>
      <c r="N88" s="40">
        <v>43388</v>
      </c>
      <c r="O88" s="72">
        <v>0</v>
      </c>
      <c r="P88" s="39" t="s">
        <v>535</v>
      </c>
      <c r="Q88" s="72">
        <v>0</v>
      </c>
      <c r="R88" s="308"/>
      <c r="S88" s="308"/>
      <c r="T88" s="308"/>
      <c r="U88" s="308"/>
      <c r="V88" s="308"/>
      <c r="W88" s="308"/>
      <c r="X88" s="308"/>
    </row>
    <row r="89" spans="1:24" x14ac:dyDescent="0.15">
      <c r="A89" s="37">
        <v>44</v>
      </c>
      <c r="B89" s="39" t="s">
        <v>22</v>
      </c>
      <c r="C89" s="39" t="s">
        <v>23</v>
      </c>
      <c r="D89" s="39" t="s">
        <v>817</v>
      </c>
      <c r="E89" s="39"/>
      <c r="F89" s="39"/>
      <c r="G89" s="310"/>
      <c r="H89" s="310"/>
      <c r="I89" s="39"/>
      <c r="J89" s="39" t="s">
        <v>24</v>
      </c>
      <c r="K89" s="72">
        <v>38400</v>
      </c>
      <c r="L89" s="71">
        <v>8.0111000000000008</v>
      </c>
      <c r="M89" s="72">
        <v>307626.23999999999</v>
      </c>
      <c r="N89" s="40">
        <v>43388</v>
      </c>
      <c r="O89" s="72">
        <v>0</v>
      </c>
      <c r="P89" s="39" t="s">
        <v>535</v>
      </c>
      <c r="Q89" s="72">
        <v>0</v>
      </c>
      <c r="R89" s="308"/>
      <c r="S89" s="308"/>
      <c r="T89" s="308"/>
      <c r="U89" s="308"/>
      <c r="V89" s="308"/>
      <c r="W89" s="308"/>
      <c r="X89" s="308"/>
    </row>
    <row r="90" spans="1:24" x14ac:dyDescent="0.15">
      <c r="A90" s="37">
        <v>31</v>
      </c>
      <c r="B90" s="39" t="s">
        <v>22</v>
      </c>
      <c r="C90" s="39" t="s">
        <v>23</v>
      </c>
      <c r="D90" s="39" t="s">
        <v>818</v>
      </c>
      <c r="E90" s="39"/>
      <c r="F90" s="39"/>
      <c r="G90" s="310"/>
      <c r="H90" s="310"/>
      <c r="I90" s="39"/>
      <c r="J90" s="39" t="s">
        <v>24</v>
      </c>
      <c r="K90" s="72">
        <v>13146</v>
      </c>
      <c r="L90" s="71">
        <v>8.0111000000000008</v>
      </c>
      <c r="M90" s="72">
        <v>105313.9206</v>
      </c>
      <c r="N90" s="40">
        <v>43395</v>
      </c>
      <c r="O90" s="72">
        <v>0</v>
      </c>
      <c r="P90" s="39" t="s">
        <v>536</v>
      </c>
      <c r="Q90" s="72">
        <v>0</v>
      </c>
      <c r="R90" s="308"/>
      <c r="S90" s="308"/>
      <c r="T90" s="308"/>
      <c r="U90" s="308"/>
      <c r="V90" s="308"/>
      <c r="W90" s="308"/>
      <c r="X90" s="308"/>
    </row>
    <row r="91" spans="1:24" x14ac:dyDescent="0.15">
      <c r="A91" s="37">
        <v>32</v>
      </c>
      <c r="B91" s="39" t="s">
        <v>22</v>
      </c>
      <c r="C91" s="39" t="s">
        <v>23</v>
      </c>
      <c r="D91" s="39" t="s">
        <v>819</v>
      </c>
      <c r="E91" s="39"/>
      <c r="F91" s="39"/>
      <c r="G91" s="310"/>
      <c r="H91" s="310"/>
      <c r="I91" s="39"/>
      <c r="J91" s="39" t="s">
        <v>24</v>
      </c>
      <c r="K91" s="72">
        <v>2080</v>
      </c>
      <c r="L91" s="71">
        <v>8.0111000000000008</v>
      </c>
      <c r="M91" s="72">
        <v>16663.088</v>
      </c>
      <c r="N91" s="40">
        <v>43395</v>
      </c>
      <c r="O91" s="72">
        <v>0</v>
      </c>
      <c r="P91" s="39" t="s">
        <v>536</v>
      </c>
      <c r="Q91" s="72">
        <v>0</v>
      </c>
      <c r="R91" s="308"/>
      <c r="S91" s="308"/>
      <c r="T91" s="308"/>
      <c r="U91" s="308"/>
      <c r="V91" s="308"/>
      <c r="W91" s="308"/>
      <c r="X91" s="308"/>
    </row>
    <row r="92" spans="1:24" x14ac:dyDescent="0.15">
      <c r="A92" s="37">
        <v>69</v>
      </c>
      <c r="B92" s="39" t="s">
        <v>22</v>
      </c>
      <c r="C92" s="39" t="s">
        <v>23</v>
      </c>
      <c r="D92" s="39" t="s">
        <v>820</v>
      </c>
      <c r="E92" s="39"/>
      <c r="F92" s="39"/>
      <c r="G92" s="310"/>
      <c r="H92" s="310"/>
      <c r="I92" s="39"/>
      <c r="J92" s="39" t="s">
        <v>24</v>
      </c>
      <c r="K92" s="72">
        <v>43384</v>
      </c>
      <c r="L92" s="71">
        <v>8.0111000000000008</v>
      </c>
      <c r="M92" s="72">
        <v>347553.5624</v>
      </c>
      <c r="N92" s="40">
        <v>43402</v>
      </c>
      <c r="O92" s="72">
        <v>0</v>
      </c>
      <c r="P92" s="39" t="s">
        <v>493</v>
      </c>
      <c r="Q92" s="72">
        <v>0</v>
      </c>
      <c r="R92" s="308"/>
      <c r="S92" s="308"/>
      <c r="T92" s="308"/>
      <c r="U92" s="308"/>
      <c r="V92" s="308"/>
      <c r="W92" s="308"/>
      <c r="X92" s="308"/>
    </row>
    <row r="93" spans="1:24" x14ac:dyDescent="0.15">
      <c r="A93" s="37">
        <v>77</v>
      </c>
      <c r="B93" s="39" t="s">
        <v>22</v>
      </c>
      <c r="C93" s="39" t="s">
        <v>23</v>
      </c>
      <c r="D93" s="39" t="s">
        <v>821</v>
      </c>
      <c r="E93" s="39"/>
      <c r="F93" s="39"/>
      <c r="G93" s="310"/>
      <c r="H93" s="310"/>
      <c r="I93" s="39"/>
      <c r="J93" s="39" t="s">
        <v>24</v>
      </c>
      <c r="K93" s="72">
        <v>99586</v>
      </c>
      <c r="L93" s="71">
        <v>8.0111000000000008</v>
      </c>
      <c r="M93" s="72">
        <v>797793.40460000001</v>
      </c>
      <c r="N93" s="40">
        <v>43402</v>
      </c>
      <c r="O93" s="72">
        <v>0</v>
      </c>
      <c r="P93" s="39" t="s">
        <v>752</v>
      </c>
      <c r="Q93" s="72">
        <v>0</v>
      </c>
      <c r="R93" s="308"/>
      <c r="S93" s="308"/>
      <c r="T93" s="308"/>
      <c r="U93" s="308"/>
      <c r="V93" s="308"/>
      <c r="W93" s="308"/>
      <c r="X93" s="308"/>
    </row>
    <row r="94" spans="1:24" x14ac:dyDescent="0.15">
      <c r="A94" s="74">
        <v>78</v>
      </c>
      <c r="B94" s="160" t="s">
        <v>22</v>
      </c>
      <c r="C94" s="160" t="s">
        <v>23</v>
      </c>
      <c r="D94" s="160" t="s">
        <v>822</v>
      </c>
      <c r="E94" s="160"/>
      <c r="F94" s="160"/>
      <c r="G94" s="310"/>
      <c r="H94" s="310"/>
      <c r="I94" s="160"/>
      <c r="J94" s="160" t="s">
        <v>24</v>
      </c>
      <c r="K94" s="75">
        <v>12210</v>
      </c>
      <c r="L94" s="80">
        <v>8.0111000000000008</v>
      </c>
      <c r="M94" s="75">
        <v>97815.531000000003</v>
      </c>
      <c r="N94" s="76">
        <v>43398</v>
      </c>
      <c r="O94" s="75">
        <v>0</v>
      </c>
      <c r="P94" s="160" t="s">
        <v>536</v>
      </c>
      <c r="Q94" s="75">
        <v>0</v>
      </c>
      <c r="R94" s="308"/>
      <c r="S94" s="308"/>
      <c r="T94" s="308"/>
      <c r="U94" s="308"/>
      <c r="V94" s="308"/>
      <c r="W94" s="308"/>
      <c r="X94" s="308"/>
    </row>
    <row r="95" spans="1:24" x14ac:dyDescent="0.15">
      <c r="A95" s="62"/>
      <c r="B95" s="62" t="s">
        <v>1000</v>
      </c>
      <c r="C95" s="62"/>
      <c r="D95" s="62"/>
      <c r="E95" s="62"/>
      <c r="F95" s="62"/>
      <c r="G95" s="62"/>
      <c r="H95" s="62"/>
      <c r="I95" s="62"/>
      <c r="J95" s="62"/>
      <c r="K95" s="77">
        <f>SUM(K2:K94)</f>
        <v>8726329</v>
      </c>
      <c r="L95" s="62"/>
      <c r="M95" s="77">
        <f>SUM(M2:M94)</f>
        <v>69907494.251900032</v>
      </c>
      <c r="N95" s="62"/>
      <c r="O95" s="77"/>
      <c r="P95" s="62"/>
      <c r="Q95" s="77"/>
      <c r="R95" s="35">
        <f>SUM(R2)</f>
        <v>8726329</v>
      </c>
      <c r="S95" s="35">
        <f t="shared" ref="S95:X95" si="0">SUM(S2)</f>
        <v>69907494.251900017</v>
      </c>
      <c r="T95" s="35">
        <f t="shared" si="0"/>
        <v>69907494.251900017</v>
      </c>
      <c r="U95" s="35">
        <f t="shared" si="0"/>
        <v>0</v>
      </c>
      <c r="V95" s="35">
        <f t="shared" si="0"/>
        <v>0</v>
      </c>
      <c r="W95" s="35">
        <f t="shared" si="0"/>
        <v>0</v>
      </c>
      <c r="X95" s="35">
        <f t="shared" si="0"/>
        <v>0</v>
      </c>
    </row>
  </sheetData>
  <mergeCells count="9">
    <mergeCell ref="V2:V94"/>
    <mergeCell ref="W2:W94"/>
    <mergeCell ref="X2:X94"/>
    <mergeCell ref="G2:G94"/>
    <mergeCell ref="H2:H94"/>
    <mergeCell ref="R2:R94"/>
    <mergeCell ref="S2:S94"/>
    <mergeCell ref="T2:T94"/>
    <mergeCell ref="U2:U94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98"/>
  <sheetViews>
    <sheetView workbookViewId="0">
      <selection activeCell="O2" sqref="O2"/>
    </sheetView>
  </sheetViews>
  <sheetFormatPr defaultRowHeight="30.75" customHeight="1" x14ac:dyDescent="0.15"/>
  <cols>
    <col min="1" max="1" width="5.375" style="79" bestFit="1" customWidth="1"/>
    <col min="2" max="2" width="21.625" style="79" bestFit="1" customWidth="1"/>
    <col min="3" max="3" width="7.75" style="79" hidden="1" customWidth="1"/>
    <col min="4" max="4" width="13.25" style="79" hidden="1" customWidth="1"/>
    <col min="5" max="5" width="15.375" style="79" hidden="1" customWidth="1"/>
    <col min="6" max="6" width="10.125" style="79" hidden="1" customWidth="1"/>
    <col min="7" max="7" width="13.25" style="79" bestFit="1" customWidth="1"/>
    <col min="8" max="8" width="15.375" style="79" bestFit="1" customWidth="1"/>
    <col min="9" max="9" width="11.25" style="79" hidden="1" customWidth="1"/>
    <col min="10" max="10" width="5.375" style="79" hidden="1" customWidth="1"/>
    <col min="11" max="11" width="20.75" style="290" hidden="1" customWidth="1"/>
    <col min="12" max="12" width="12" style="290" hidden="1" customWidth="1"/>
    <col min="13" max="13" width="16.625" style="290" customWidth="1"/>
    <col min="14" max="14" width="12.5" style="79" bestFit="1" customWidth="1"/>
    <col min="15" max="15" width="13.875" style="290" bestFit="1" customWidth="1"/>
    <col min="16" max="16" width="19.375" style="79" bestFit="1" customWidth="1"/>
    <col min="17" max="17" width="13" style="290" bestFit="1" customWidth="1"/>
    <col min="18" max="19" width="16.125" style="290" bestFit="1" customWidth="1"/>
    <col min="20" max="20" width="13" style="290" bestFit="1" customWidth="1"/>
    <col min="21" max="22" width="14.875" style="290" bestFit="1" customWidth="1"/>
    <col min="23" max="23" width="12.125" style="290" bestFit="1" customWidth="1"/>
    <col min="24" max="24" width="16.25" style="290" customWidth="1"/>
    <col min="25" max="16384" width="9" style="79"/>
  </cols>
  <sheetData>
    <row r="1" spans="1:26" ht="30.75" customHeight="1" x14ac:dyDescent="0.15">
      <c r="A1" s="314" t="s">
        <v>1540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4"/>
      <c r="N1" s="314"/>
      <c r="O1" s="314"/>
      <c r="P1" s="314"/>
      <c r="Q1" s="314"/>
      <c r="R1" s="314"/>
      <c r="S1" s="314"/>
      <c r="T1" s="314"/>
      <c r="U1" s="314"/>
      <c r="V1" s="314"/>
      <c r="W1" s="314"/>
      <c r="X1" s="314"/>
    </row>
    <row r="2" spans="1:26" ht="30.75" customHeight="1" x14ac:dyDescent="0.15">
      <c r="A2" s="280" t="s">
        <v>0</v>
      </c>
      <c r="B2" s="280" t="s">
        <v>1</v>
      </c>
      <c r="C2" s="280" t="s">
        <v>2</v>
      </c>
      <c r="D2" s="280" t="s">
        <v>3</v>
      </c>
      <c r="E2" s="280" t="s">
        <v>4</v>
      </c>
      <c r="F2" s="280" t="s">
        <v>5</v>
      </c>
      <c r="G2" s="280" t="s">
        <v>6</v>
      </c>
      <c r="H2" s="280" t="s">
        <v>7</v>
      </c>
      <c r="I2" s="280" t="s">
        <v>8</v>
      </c>
      <c r="J2" s="280" t="s">
        <v>9</v>
      </c>
      <c r="K2" s="281" t="s">
        <v>10</v>
      </c>
      <c r="L2" s="281" t="s">
        <v>11</v>
      </c>
      <c r="M2" s="281" t="s">
        <v>12</v>
      </c>
      <c r="N2" s="280" t="s">
        <v>13</v>
      </c>
      <c r="O2" s="281" t="s">
        <v>1590</v>
      </c>
      <c r="P2" s="280" t="s">
        <v>14</v>
      </c>
      <c r="Q2" s="281" t="s">
        <v>243</v>
      </c>
      <c r="R2" s="281" t="s">
        <v>15</v>
      </c>
      <c r="S2" s="281" t="s">
        <v>16</v>
      </c>
      <c r="T2" s="281" t="s">
        <v>17</v>
      </c>
      <c r="U2" s="281" t="s">
        <v>18</v>
      </c>
      <c r="V2" s="281" t="s">
        <v>19</v>
      </c>
      <c r="W2" s="281" t="s">
        <v>20</v>
      </c>
      <c r="X2" s="292" t="s">
        <v>21</v>
      </c>
      <c r="Y2" s="78" t="s">
        <v>462</v>
      </c>
      <c r="Z2" s="78" t="s">
        <v>463</v>
      </c>
    </row>
    <row r="3" spans="1:26" ht="30.75" customHeight="1" x14ac:dyDescent="0.15">
      <c r="A3" s="280">
        <v>98</v>
      </c>
      <c r="B3" s="282" t="s">
        <v>26</v>
      </c>
      <c r="C3" s="282" t="s">
        <v>23</v>
      </c>
      <c r="D3" s="282" t="s">
        <v>27</v>
      </c>
      <c r="E3" s="282" t="s">
        <v>28</v>
      </c>
      <c r="F3" s="282"/>
      <c r="G3" s="282" t="s">
        <v>321</v>
      </c>
      <c r="H3" s="282" t="s">
        <v>322</v>
      </c>
      <c r="I3" s="282"/>
      <c r="J3" s="282" t="s">
        <v>29</v>
      </c>
      <c r="K3" s="281">
        <v>325000</v>
      </c>
      <c r="L3" s="281">
        <v>1</v>
      </c>
      <c r="M3" s="281">
        <v>325000</v>
      </c>
      <c r="N3" s="283">
        <v>43068</v>
      </c>
      <c r="O3" s="281">
        <v>325000</v>
      </c>
      <c r="P3" s="282" t="s">
        <v>348</v>
      </c>
      <c r="Q3" s="281">
        <v>325000</v>
      </c>
      <c r="R3" s="281">
        <v>0</v>
      </c>
      <c r="S3" s="281">
        <v>0</v>
      </c>
      <c r="T3" s="281">
        <v>0</v>
      </c>
      <c r="U3" s="281">
        <v>0</v>
      </c>
      <c r="V3" s="281">
        <v>0</v>
      </c>
      <c r="W3" s="281">
        <v>0</v>
      </c>
      <c r="X3" s="292">
        <f>S3-T3-U3-V3-W3</f>
        <v>0</v>
      </c>
      <c r="Y3" s="78"/>
      <c r="Z3" s="78"/>
    </row>
    <row r="4" spans="1:26" ht="30.75" customHeight="1" x14ac:dyDescent="0.15">
      <c r="A4" s="280">
        <v>185</v>
      </c>
      <c r="B4" s="282" t="s">
        <v>26</v>
      </c>
      <c r="C4" s="282" t="s">
        <v>23</v>
      </c>
      <c r="D4" s="282" t="s">
        <v>27</v>
      </c>
      <c r="E4" s="282" t="s">
        <v>28</v>
      </c>
      <c r="F4" s="282"/>
      <c r="G4" s="282" t="s">
        <v>346</v>
      </c>
      <c r="H4" s="282" t="s">
        <v>539</v>
      </c>
      <c r="I4" s="282"/>
      <c r="J4" s="282" t="s">
        <v>29</v>
      </c>
      <c r="K4" s="281">
        <v>56306.6</v>
      </c>
      <c r="L4" s="281">
        <v>1</v>
      </c>
      <c r="M4" s="281">
        <v>56306.6</v>
      </c>
      <c r="N4" s="283">
        <v>43342</v>
      </c>
      <c r="O4" s="281">
        <v>0</v>
      </c>
      <c r="P4" s="282" t="s">
        <v>540</v>
      </c>
      <c r="Q4" s="281">
        <v>0</v>
      </c>
      <c r="R4" s="281">
        <v>56306.6</v>
      </c>
      <c r="S4" s="281">
        <v>56306.6</v>
      </c>
      <c r="T4" s="281">
        <v>56306.6</v>
      </c>
      <c r="U4" s="281"/>
      <c r="V4" s="281"/>
      <c r="W4" s="281">
        <v>0</v>
      </c>
      <c r="X4" s="292">
        <f t="shared" ref="X4:X67" si="0">S4-T4-U4-V4-W4</f>
        <v>0</v>
      </c>
      <c r="Y4" s="78" t="s">
        <v>1588</v>
      </c>
      <c r="Z4" s="78"/>
    </row>
    <row r="5" spans="1:26" ht="30.75" customHeight="1" x14ac:dyDescent="0.15">
      <c r="A5" s="280">
        <v>183</v>
      </c>
      <c r="B5" s="282" t="s">
        <v>26</v>
      </c>
      <c r="C5" s="282" t="s">
        <v>23</v>
      </c>
      <c r="D5" s="282" t="s">
        <v>27</v>
      </c>
      <c r="E5" s="282" t="s">
        <v>28</v>
      </c>
      <c r="F5" s="282"/>
      <c r="G5" s="315" t="s">
        <v>494</v>
      </c>
      <c r="H5" s="315" t="s">
        <v>495</v>
      </c>
      <c r="I5" s="282"/>
      <c r="J5" s="282" t="s">
        <v>29</v>
      </c>
      <c r="K5" s="281">
        <v>37514.400000000001</v>
      </c>
      <c r="L5" s="281">
        <v>1</v>
      </c>
      <c r="M5" s="281">
        <v>37514.400000000001</v>
      </c>
      <c r="N5" s="283">
        <v>43342</v>
      </c>
      <c r="O5" s="281">
        <v>0</v>
      </c>
      <c r="P5" s="282" t="s">
        <v>541</v>
      </c>
      <c r="Q5" s="281">
        <v>0</v>
      </c>
      <c r="R5" s="321">
        <v>209536.6</v>
      </c>
      <c r="S5" s="321">
        <v>209536.6</v>
      </c>
      <c r="T5" s="321">
        <v>0</v>
      </c>
      <c r="U5" s="321">
        <v>104768.3</v>
      </c>
      <c r="V5" s="321">
        <v>104768.3</v>
      </c>
      <c r="W5" s="321">
        <v>0</v>
      </c>
      <c r="X5" s="324">
        <f t="shared" si="0"/>
        <v>0</v>
      </c>
      <c r="Y5" s="78" t="s">
        <v>1588</v>
      </c>
      <c r="Z5" s="78"/>
    </row>
    <row r="6" spans="1:26" ht="30.75" customHeight="1" x14ac:dyDescent="0.15">
      <c r="A6" s="280">
        <v>129</v>
      </c>
      <c r="B6" s="282" t="s">
        <v>26</v>
      </c>
      <c r="C6" s="282" t="s">
        <v>23</v>
      </c>
      <c r="D6" s="282" t="s">
        <v>27</v>
      </c>
      <c r="E6" s="282" t="s">
        <v>28</v>
      </c>
      <c r="F6" s="282"/>
      <c r="G6" s="316"/>
      <c r="H6" s="316"/>
      <c r="I6" s="282"/>
      <c r="J6" s="282" t="s">
        <v>29</v>
      </c>
      <c r="K6" s="281">
        <v>53592</v>
      </c>
      <c r="L6" s="281">
        <v>1</v>
      </c>
      <c r="M6" s="281">
        <v>53592</v>
      </c>
      <c r="N6" s="283">
        <v>43341</v>
      </c>
      <c r="O6" s="281">
        <v>0</v>
      </c>
      <c r="P6" s="282" t="s">
        <v>543</v>
      </c>
      <c r="Q6" s="281">
        <v>0</v>
      </c>
      <c r="R6" s="322"/>
      <c r="S6" s="322"/>
      <c r="T6" s="322"/>
      <c r="U6" s="322"/>
      <c r="V6" s="322"/>
      <c r="W6" s="322"/>
      <c r="X6" s="326">
        <f t="shared" si="0"/>
        <v>0</v>
      </c>
      <c r="Y6" s="78" t="s">
        <v>1588</v>
      </c>
      <c r="Z6" s="78"/>
    </row>
    <row r="7" spans="1:26" ht="30.75" customHeight="1" x14ac:dyDescent="0.15">
      <c r="A7" s="280">
        <v>130</v>
      </c>
      <c r="B7" s="282" t="s">
        <v>26</v>
      </c>
      <c r="C7" s="282" t="s">
        <v>23</v>
      </c>
      <c r="D7" s="282" t="s">
        <v>27</v>
      </c>
      <c r="E7" s="282" t="s">
        <v>28</v>
      </c>
      <c r="F7" s="282"/>
      <c r="G7" s="317"/>
      <c r="H7" s="317"/>
      <c r="I7" s="282"/>
      <c r="J7" s="282" t="s">
        <v>29</v>
      </c>
      <c r="K7" s="281">
        <v>118430.2</v>
      </c>
      <c r="L7" s="281">
        <v>1</v>
      </c>
      <c r="M7" s="281">
        <v>118430.2</v>
      </c>
      <c r="N7" s="283">
        <v>43341</v>
      </c>
      <c r="O7" s="281">
        <v>0</v>
      </c>
      <c r="P7" s="282" t="s">
        <v>542</v>
      </c>
      <c r="Q7" s="281">
        <v>0</v>
      </c>
      <c r="R7" s="323"/>
      <c r="S7" s="323"/>
      <c r="T7" s="323"/>
      <c r="U7" s="323"/>
      <c r="V7" s="323"/>
      <c r="W7" s="323"/>
      <c r="X7" s="325">
        <f t="shared" si="0"/>
        <v>0</v>
      </c>
      <c r="Y7" s="78" t="s">
        <v>1588</v>
      </c>
      <c r="Z7" s="78"/>
    </row>
    <row r="8" spans="1:26" ht="30.75" customHeight="1" x14ac:dyDescent="0.15">
      <c r="A8" s="280">
        <v>105</v>
      </c>
      <c r="B8" s="282" t="s">
        <v>26</v>
      </c>
      <c r="C8" s="282" t="s">
        <v>23</v>
      </c>
      <c r="D8" s="282" t="s">
        <v>27</v>
      </c>
      <c r="E8" s="282" t="s">
        <v>28</v>
      </c>
      <c r="F8" s="282"/>
      <c r="G8" s="315" t="s">
        <v>32</v>
      </c>
      <c r="H8" s="315" t="s">
        <v>33</v>
      </c>
      <c r="I8" s="282"/>
      <c r="J8" s="282" t="s">
        <v>29</v>
      </c>
      <c r="K8" s="281">
        <v>26425.96</v>
      </c>
      <c r="L8" s="281">
        <v>1</v>
      </c>
      <c r="M8" s="281">
        <v>26425.96</v>
      </c>
      <c r="N8" s="283">
        <v>43307</v>
      </c>
      <c r="O8" s="281">
        <v>0</v>
      </c>
      <c r="P8" s="282" t="s">
        <v>498</v>
      </c>
      <c r="Q8" s="281">
        <v>0</v>
      </c>
      <c r="R8" s="321">
        <v>1039791.1</v>
      </c>
      <c r="S8" s="321">
        <v>1039791.1</v>
      </c>
      <c r="T8" s="321">
        <v>0</v>
      </c>
      <c r="U8" s="321">
        <v>133105.57999999999</v>
      </c>
      <c r="V8" s="321">
        <f>M8+M12+M13+M14+M15+M16+M20+M21-U8</f>
        <v>133105.59</v>
      </c>
      <c r="W8" s="321">
        <v>0</v>
      </c>
      <c r="X8" s="324">
        <f t="shared" si="0"/>
        <v>773579.93</v>
      </c>
      <c r="Y8" s="78" t="s">
        <v>1588</v>
      </c>
      <c r="Z8" s="78"/>
    </row>
    <row r="9" spans="1:26" ht="30.75" customHeight="1" x14ac:dyDescent="0.15">
      <c r="A9" s="280">
        <v>261</v>
      </c>
      <c r="B9" s="282" t="s">
        <v>26</v>
      </c>
      <c r="C9" s="282" t="s">
        <v>23</v>
      </c>
      <c r="D9" s="282" t="s">
        <v>27</v>
      </c>
      <c r="E9" s="282" t="s">
        <v>28</v>
      </c>
      <c r="F9" s="282"/>
      <c r="G9" s="316"/>
      <c r="H9" s="316"/>
      <c r="I9" s="282"/>
      <c r="J9" s="282" t="s">
        <v>29</v>
      </c>
      <c r="K9" s="281">
        <v>316889.89</v>
      </c>
      <c r="L9" s="281">
        <v>1</v>
      </c>
      <c r="M9" s="281">
        <v>316889.89</v>
      </c>
      <c r="N9" s="283">
        <v>43364</v>
      </c>
      <c r="O9" s="281">
        <v>0</v>
      </c>
      <c r="P9" s="282" t="s">
        <v>823</v>
      </c>
      <c r="Q9" s="281">
        <v>0</v>
      </c>
      <c r="R9" s="322"/>
      <c r="S9" s="322"/>
      <c r="T9" s="322"/>
      <c r="U9" s="322"/>
      <c r="V9" s="322"/>
      <c r="W9" s="322"/>
      <c r="X9" s="326">
        <f t="shared" si="0"/>
        <v>0</v>
      </c>
      <c r="Y9" s="78"/>
      <c r="Z9" s="78"/>
    </row>
    <row r="10" spans="1:26" ht="30.75" customHeight="1" x14ac:dyDescent="0.15">
      <c r="A10" s="280">
        <v>255</v>
      </c>
      <c r="B10" s="282" t="s">
        <v>26</v>
      </c>
      <c r="C10" s="282" t="s">
        <v>23</v>
      </c>
      <c r="D10" s="282" t="s">
        <v>27</v>
      </c>
      <c r="E10" s="282" t="s">
        <v>28</v>
      </c>
      <c r="F10" s="282"/>
      <c r="G10" s="316"/>
      <c r="H10" s="316"/>
      <c r="I10" s="282"/>
      <c r="J10" s="282" t="s">
        <v>29</v>
      </c>
      <c r="K10" s="281">
        <v>132470.38</v>
      </c>
      <c r="L10" s="281">
        <v>1</v>
      </c>
      <c r="M10" s="281">
        <v>132470.38</v>
      </c>
      <c r="N10" s="283">
        <v>43364</v>
      </c>
      <c r="O10" s="281">
        <v>0</v>
      </c>
      <c r="P10" s="282" t="s">
        <v>824</v>
      </c>
      <c r="Q10" s="281">
        <v>0</v>
      </c>
      <c r="R10" s="322"/>
      <c r="S10" s="322"/>
      <c r="T10" s="322"/>
      <c r="U10" s="322"/>
      <c r="V10" s="322"/>
      <c r="W10" s="322"/>
      <c r="X10" s="326">
        <f t="shared" si="0"/>
        <v>0</v>
      </c>
      <c r="Y10" s="78"/>
      <c r="Z10" s="78"/>
    </row>
    <row r="11" spans="1:26" ht="30.75" customHeight="1" x14ac:dyDescent="0.15">
      <c r="A11" s="280">
        <v>254</v>
      </c>
      <c r="B11" s="282" t="s">
        <v>26</v>
      </c>
      <c r="C11" s="282" t="s">
        <v>23</v>
      </c>
      <c r="D11" s="282" t="s">
        <v>27</v>
      </c>
      <c r="E11" s="282" t="s">
        <v>28</v>
      </c>
      <c r="F11" s="282"/>
      <c r="G11" s="316"/>
      <c r="H11" s="316"/>
      <c r="I11" s="282"/>
      <c r="J11" s="282" t="s">
        <v>29</v>
      </c>
      <c r="K11" s="281">
        <v>104345.48</v>
      </c>
      <c r="L11" s="281">
        <v>1</v>
      </c>
      <c r="M11" s="281">
        <v>104345.48</v>
      </c>
      <c r="N11" s="283">
        <v>43364</v>
      </c>
      <c r="O11" s="281">
        <v>0</v>
      </c>
      <c r="P11" s="282" t="s">
        <v>825</v>
      </c>
      <c r="Q11" s="281">
        <v>0</v>
      </c>
      <c r="R11" s="322"/>
      <c r="S11" s="322"/>
      <c r="T11" s="322"/>
      <c r="U11" s="322"/>
      <c r="V11" s="322"/>
      <c r="W11" s="322"/>
      <c r="X11" s="326">
        <f t="shared" si="0"/>
        <v>0</v>
      </c>
      <c r="Y11" s="78"/>
      <c r="Z11" s="78"/>
    </row>
    <row r="12" spans="1:26" ht="30.75" customHeight="1" x14ac:dyDescent="0.15">
      <c r="A12" s="280">
        <v>109</v>
      </c>
      <c r="B12" s="282" t="s">
        <v>26</v>
      </c>
      <c r="C12" s="282" t="s">
        <v>23</v>
      </c>
      <c r="D12" s="282" t="s">
        <v>27</v>
      </c>
      <c r="E12" s="282" t="s">
        <v>28</v>
      </c>
      <c r="F12" s="282"/>
      <c r="G12" s="316"/>
      <c r="H12" s="316"/>
      <c r="I12" s="282"/>
      <c r="J12" s="282" t="s">
        <v>29</v>
      </c>
      <c r="K12" s="281">
        <v>12806.5</v>
      </c>
      <c r="L12" s="281">
        <v>1</v>
      </c>
      <c r="M12" s="281">
        <v>12806.5</v>
      </c>
      <c r="N12" s="283">
        <v>43307</v>
      </c>
      <c r="O12" s="281">
        <v>0</v>
      </c>
      <c r="P12" s="282" t="s">
        <v>499</v>
      </c>
      <c r="Q12" s="281">
        <v>0</v>
      </c>
      <c r="R12" s="322"/>
      <c r="S12" s="322"/>
      <c r="T12" s="322"/>
      <c r="U12" s="322"/>
      <c r="V12" s="322"/>
      <c r="W12" s="322"/>
      <c r="X12" s="326">
        <f t="shared" si="0"/>
        <v>0</v>
      </c>
      <c r="Y12" s="78" t="s">
        <v>1588</v>
      </c>
      <c r="Z12" s="78"/>
    </row>
    <row r="13" spans="1:26" ht="30.75" customHeight="1" x14ac:dyDescent="0.15">
      <c r="A13" s="280">
        <v>113</v>
      </c>
      <c r="B13" s="282" t="s">
        <v>26</v>
      </c>
      <c r="C13" s="282" t="s">
        <v>23</v>
      </c>
      <c r="D13" s="282" t="s">
        <v>27</v>
      </c>
      <c r="E13" s="282" t="s">
        <v>28</v>
      </c>
      <c r="F13" s="282"/>
      <c r="G13" s="316"/>
      <c r="H13" s="316"/>
      <c r="I13" s="282"/>
      <c r="J13" s="282" t="s">
        <v>29</v>
      </c>
      <c r="K13" s="281">
        <v>204538.97</v>
      </c>
      <c r="L13" s="281">
        <v>1</v>
      </c>
      <c r="M13" s="281">
        <v>204538.97</v>
      </c>
      <c r="N13" s="283">
        <v>43307</v>
      </c>
      <c r="O13" s="281">
        <v>0</v>
      </c>
      <c r="P13" s="282" t="s">
        <v>500</v>
      </c>
      <c r="Q13" s="281">
        <v>0</v>
      </c>
      <c r="R13" s="322"/>
      <c r="S13" s="322"/>
      <c r="T13" s="322"/>
      <c r="U13" s="322"/>
      <c r="V13" s="322"/>
      <c r="W13" s="322"/>
      <c r="X13" s="326">
        <f t="shared" si="0"/>
        <v>0</v>
      </c>
      <c r="Y13" s="78" t="s">
        <v>1588</v>
      </c>
      <c r="Z13" s="78"/>
    </row>
    <row r="14" spans="1:26" ht="30.75" customHeight="1" x14ac:dyDescent="0.15">
      <c r="A14" s="280">
        <v>114</v>
      </c>
      <c r="B14" s="282" t="s">
        <v>26</v>
      </c>
      <c r="C14" s="282" t="s">
        <v>23</v>
      </c>
      <c r="D14" s="282" t="s">
        <v>27</v>
      </c>
      <c r="E14" s="282" t="s">
        <v>28</v>
      </c>
      <c r="F14" s="282"/>
      <c r="G14" s="316"/>
      <c r="H14" s="316"/>
      <c r="I14" s="282"/>
      <c r="J14" s="282" t="s">
        <v>29</v>
      </c>
      <c r="K14" s="281">
        <v>3405</v>
      </c>
      <c r="L14" s="281">
        <v>1</v>
      </c>
      <c r="M14" s="281">
        <v>3405</v>
      </c>
      <c r="N14" s="283">
        <v>43308</v>
      </c>
      <c r="O14" s="281">
        <v>0</v>
      </c>
      <c r="P14" s="282" t="s">
        <v>501</v>
      </c>
      <c r="Q14" s="281">
        <v>0</v>
      </c>
      <c r="R14" s="322"/>
      <c r="S14" s="322"/>
      <c r="T14" s="322"/>
      <c r="U14" s="322"/>
      <c r="V14" s="322"/>
      <c r="W14" s="322"/>
      <c r="X14" s="326">
        <f t="shared" si="0"/>
        <v>0</v>
      </c>
      <c r="Y14" s="78" t="s">
        <v>1588</v>
      </c>
      <c r="Z14" s="78"/>
    </row>
    <row r="15" spans="1:26" ht="30.75" customHeight="1" x14ac:dyDescent="0.15">
      <c r="A15" s="280">
        <v>115</v>
      </c>
      <c r="B15" s="282" t="s">
        <v>26</v>
      </c>
      <c r="C15" s="282" t="s">
        <v>23</v>
      </c>
      <c r="D15" s="282" t="s">
        <v>27</v>
      </c>
      <c r="E15" s="282" t="s">
        <v>28</v>
      </c>
      <c r="F15" s="282"/>
      <c r="G15" s="316"/>
      <c r="H15" s="316"/>
      <c r="I15" s="282"/>
      <c r="J15" s="282" t="s">
        <v>29</v>
      </c>
      <c r="K15" s="281">
        <v>4340</v>
      </c>
      <c r="L15" s="281">
        <v>1</v>
      </c>
      <c r="M15" s="281">
        <v>4340</v>
      </c>
      <c r="N15" s="283">
        <v>43308</v>
      </c>
      <c r="O15" s="281">
        <v>0</v>
      </c>
      <c r="P15" s="282" t="s">
        <v>502</v>
      </c>
      <c r="Q15" s="281">
        <v>0</v>
      </c>
      <c r="R15" s="322"/>
      <c r="S15" s="322"/>
      <c r="T15" s="322"/>
      <c r="U15" s="322"/>
      <c r="V15" s="322"/>
      <c r="W15" s="322"/>
      <c r="X15" s="326">
        <f t="shared" si="0"/>
        <v>0</v>
      </c>
      <c r="Y15" s="78" t="s">
        <v>1588</v>
      </c>
      <c r="Z15" s="78"/>
    </row>
    <row r="16" spans="1:26" ht="30.75" customHeight="1" x14ac:dyDescent="0.15">
      <c r="A16" s="280">
        <v>116</v>
      </c>
      <c r="B16" s="282" t="s">
        <v>26</v>
      </c>
      <c r="C16" s="282" t="s">
        <v>23</v>
      </c>
      <c r="D16" s="282" t="s">
        <v>27</v>
      </c>
      <c r="E16" s="282" t="s">
        <v>28</v>
      </c>
      <c r="F16" s="282"/>
      <c r="G16" s="316"/>
      <c r="H16" s="316"/>
      <c r="I16" s="282"/>
      <c r="J16" s="282" t="s">
        <v>29</v>
      </c>
      <c r="K16" s="281">
        <v>7101</v>
      </c>
      <c r="L16" s="281">
        <v>1</v>
      </c>
      <c r="M16" s="281">
        <v>7101</v>
      </c>
      <c r="N16" s="283">
        <v>43308</v>
      </c>
      <c r="O16" s="281">
        <v>0</v>
      </c>
      <c r="P16" s="282" t="s">
        <v>503</v>
      </c>
      <c r="Q16" s="281">
        <v>0</v>
      </c>
      <c r="R16" s="322"/>
      <c r="S16" s="322"/>
      <c r="T16" s="322"/>
      <c r="U16" s="322"/>
      <c r="V16" s="322"/>
      <c r="W16" s="322"/>
      <c r="X16" s="326">
        <f t="shared" si="0"/>
        <v>0</v>
      </c>
      <c r="Y16" s="78" t="s">
        <v>1588</v>
      </c>
      <c r="Z16" s="78"/>
    </row>
    <row r="17" spans="1:26" ht="30.75" customHeight="1" x14ac:dyDescent="0.15">
      <c r="A17" s="280">
        <v>239</v>
      </c>
      <c r="B17" s="282" t="s">
        <v>26</v>
      </c>
      <c r="C17" s="282" t="s">
        <v>23</v>
      </c>
      <c r="D17" s="282" t="s">
        <v>27</v>
      </c>
      <c r="E17" s="282" t="s">
        <v>28</v>
      </c>
      <c r="F17" s="282"/>
      <c r="G17" s="316"/>
      <c r="H17" s="316"/>
      <c r="I17" s="282"/>
      <c r="J17" s="282" t="s">
        <v>29</v>
      </c>
      <c r="K17" s="281">
        <v>174386.87</v>
      </c>
      <c r="L17" s="281">
        <v>1</v>
      </c>
      <c r="M17" s="281">
        <v>174386.87</v>
      </c>
      <c r="N17" s="283">
        <v>43364</v>
      </c>
      <c r="O17" s="281">
        <v>0</v>
      </c>
      <c r="P17" s="282" t="s">
        <v>826</v>
      </c>
      <c r="Q17" s="281">
        <v>0</v>
      </c>
      <c r="R17" s="322"/>
      <c r="S17" s="322"/>
      <c r="T17" s="322"/>
      <c r="U17" s="322"/>
      <c r="V17" s="322"/>
      <c r="W17" s="322"/>
      <c r="X17" s="326">
        <f t="shared" si="0"/>
        <v>0</v>
      </c>
      <c r="Y17" s="78"/>
      <c r="Z17" s="78"/>
    </row>
    <row r="18" spans="1:26" ht="30.75" customHeight="1" x14ac:dyDescent="0.15">
      <c r="A18" s="280">
        <v>247</v>
      </c>
      <c r="B18" s="282" t="s">
        <v>26</v>
      </c>
      <c r="C18" s="282" t="s">
        <v>23</v>
      </c>
      <c r="D18" s="282" t="s">
        <v>27</v>
      </c>
      <c r="E18" s="282" t="s">
        <v>28</v>
      </c>
      <c r="F18" s="282"/>
      <c r="G18" s="316"/>
      <c r="H18" s="316"/>
      <c r="I18" s="282"/>
      <c r="J18" s="282" t="s">
        <v>29</v>
      </c>
      <c r="K18" s="281">
        <v>7877.56</v>
      </c>
      <c r="L18" s="281">
        <v>1</v>
      </c>
      <c r="M18" s="281">
        <v>7877.56</v>
      </c>
      <c r="N18" s="283">
        <v>43364</v>
      </c>
      <c r="O18" s="281">
        <v>0</v>
      </c>
      <c r="P18" s="282" t="s">
        <v>827</v>
      </c>
      <c r="Q18" s="281">
        <v>0</v>
      </c>
      <c r="R18" s="322"/>
      <c r="S18" s="322"/>
      <c r="T18" s="322"/>
      <c r="U18" s="322"/>
      <c r="V18" s="322"/>
      <c r="W18" s="322"/>
      <c r="X18" s="326">
        <f t="shared" si="0"/>
        <v>0</v>
      </c>
      <c r="Y18" s="78"/>
      <c r="Z18" s="78"/>
    </row>
    <row r="19" spans="1:26" ht="30.75" customHeight="1" x14ac:dyDescent="0.15">
      <c r="A19" s="280">
        <v>233</v>
      </c>
      <c r="B19" s="282" t="s">
        <v>26</v>
      </c>
      <c r="C19" s="282" t="s">
        <v>23</v>
      </c>
      <c r="D19" s="282" t="s">
        <v>27</v>
      </c>
      <c r="E19" s="282" t="s">
        <v>28</v>
      </c>
      <c r="F19" s="282"/>
      <c r="G19" s="316"/>
      <c r="H19" s="316"/>
      <c r="I19" s="282"/>
      <c r="J19" s="282" t="s">
        <v>29</v>
      </c>
      <c r="K19" s="281">
        <v>4400</v>
      </c>
      <c r="L19" s="281">
        <v>1</v>
      </c>
      <c r="M19" s="281">
        <v>4400</v>
      </c>
      <c r="N19" s="283">
        <v>43364</v>
      </c>
      <c r="O19" s="281">
        <v>0</v>
      </c>
      <c r="P19" s="282" t="s">
        <v>828</v>
      </c>
      <c r="Q19" s="281">
        <v>0</v>
      </c>
      <c r="R19" s="322"/>
      <c r="S19" s="322"/>
      <c r="T19" s="322"/>
      <c r="U19" s="322"/>
      <c r="V19" s="322"/>
      <c r="W19" s="322"/>
      <c r="X19" s="326">
        <f t="shared" si="0"/>
        <v>0</v>
      </c>
      <c r="Y19" s="78"/>
      <c r="Z19" s="78"/>
    </row>
    <row r="20" spans="1:26" ht="30.75" customHeight="1" x14ac:dyDescent="0.15">
      <c r="A20" s="280">
        <v>103</v>
      </c>
      <c r="B20" s="282" t="s">
        <v>26</v>
      </c>
      <c r="C20" s="282" t="s">
        <v>23</v>
      </c>
      <c r="D20" s="282" t="s">
        <v>27</v>
      </c>
      <c r="E20" s="282" t="s">
        <v>28</v>
      </c>
      <c r="F20" s="282"/>
      <c r="G20" s="316"/>
      <c r="H20" s="316"/>
      <c r="I20" s="282"/>
      <c r="J20" s="282" t="s">
        <v>29</v>
      </c>
      <c r="K20" s="281">
        <v>1515.34</v>
      </c>
      <c r="L20" s="281">
        <v>1</v>
      </c>
      <c r="M20" s="281">
        <v>1515.34</v>
      </c>
      <c r="N20" s="283">
        <v>43307</v>
      </c>
      <c r="O20" s="281">
        <v>0</v>
      </c>
      <c r="P20" s="282" t="s">
        <v>496</v>
      </c>
      <c r="Q20" s="281">
        <v>0</v>
      </c>
      <c r="R20" s="322"/>
      <c r="S20" s="322"/>
      <c r="T20" s="322"/>
      <c r="U20" s="322"/>
      <c r="V20" s="322"/>
      <c r="W20" s="322"/>
      <c r="X20" s="326">
        <f t="shared" si="0"/>
        <v>0</v>
      </c>
      <c r="Y20" s="78" t="s">
        <v>1588</v>
      </c>
      <c r="Z20" s="78"/>
    </row>
    <row r="21" spans="1:26" ht="30.75" customHeight="1" x14ac:dyDescent="0.15">
      <c r="A21" s="280">
        <v>104</v>
      </c>
      <c r="B21" s="282" t="s">
        <v>26</v>
      </c>
      <c r="C21" s="282" t="s">
        <v>23</v>
      </c>
      <c r="D21" s="282" t="s">
        <v>27</v>
      </c>
      <c r="E21" s="282" t="s">
        <v>28</v>
      </c>
      <c r="F21" s="282"/>
      <c r="G21" s="316"/>
      <c r="H21" s="316"/>
      <c r="I21" s="282"/>
      <c r="J21" s="282" t="s">
        <v>29</v>
      </c>
      <c r="K21" s="281">
        <v>6078.4</v>
      </c>
      <c r="L21" s="281">
        <v>1</v>
      </c>
      <c r="M21" s="281">
        <v>6078.4</v>
      </c>
      <c r="N21" s="283">
        <v>43307</v>
      </c>
      <c r="O21" s="281">
        <v>0</v>
      </c>
      <c r="P21" s="282" t="s">
        <v>497</v>
      </c>
      <c r="Q21" s="281">
        <v>0</v>
      </c>
      <c r="R21" s="322"/>
      <c r="S21" s="322"/>
      <c r="T21" s="322"/>
      <c r="U21" s="322"/>
      <c r="V21" s="322"/>
      <c r="W21" s="322"/>
      <c r="X21" s="326">
        <f t="shared" si="0"/>
        <v>0</v>
      </c>
      <c r="Y21" s="78" t="s">
        <v>1588</v>
      </c>
      <c r="Z21" s="78"/>
    </row>
    <row r="22" spans="1:26" ht="30.75" customHeight="1" x14ac:dyDescent="0.15">
      <c r="A22" s="280">
        <v>231</v>
      </c>
      <c r="B22" s="282" t="s">
        <v>26</v>
      </c>
      <c r="C22" s="282" t="s">
        <v>23</v>
      </c>
      <c r="D22" s="282" t="s">
        <v>27</v>
      </c>
      <c r="E22" s="282" t="s">
        <v>28</v>
      </c>
      <c r="F22" s="282"/>
      <c r="G22" s="317"/>
      <c r="H22" s="317"/>
      <c r="I22" s="282"/>
      <c r="J22" s="282" t="s">
        <v>29</v>
      </c>
      <c r="K22" s="281">
        <v>33209.75</v>
      </c>
      <c r="L22" s="281">
        <v>1</v>
      </c>
      <c r="M22" s="281">
        <v>33209.75</v>
      </c>
      <c r="N22" s="283">
        <v>43361</v>
      </c>
      <c r="O22" s="281">
        <v>0</v>
      </c>
      <c r="P22" s="282" t="s">
        <v>829</v>
      </c>
      <c r="Q22" s="281">
        <v>0</v>
      </c>
      <c r="R22" s="323"/>
      <c r="S22" s="323"/>
      <c r="T22" s="323"/>
      <c r="U22" s="323"/>
      <c r="V22" s="323"/>
      <c r="W22" s="323"/>
      <c r="X22" s="325">
        <f t="shared" si="0"/>
        <v>0</v>
      </c>
      <c r="Y22" s="78"/>
      <c r="Z22" s="78"/>
    </row>
    <row r="23" spans="1:26" ht="30.75" customHeight="1" x14ac:dyDescent="0.15">
      <c r="A23" s="280">
        <v>199</v>
      </c>
      <c r="B23" s="282" t="s">
        <v>26</v>
      </c>
      <c r="C23" s="282" t="s">
        <v>23</v>
      </c>
      <c r="D23" s="282" t="s">
        <v>27</v>
      </c>
      <c r="E23" s="282" t="s">
        <v>28</v>
      </c>
      <c r="F23" s="282"/>
      <c r="G23" s="315" t="s">
        <v>544</v>
      </c>
      <c r="H23" s="315" t="s">
        <v>545</v>
      </c>
      <c r="I23" s="282"/>
      <c r="J23" s="282" t="s">
        <v>29</v>
      </c>
      <c r="K23" s="281">
        <v>68629.08</v>
      </c>
      <c r="L23" s="281">
        <v>1</v>
      </c>
      <c r="M23" s="281">
        <v>68629.08</v>
      </c>
      <c r="N23" s="283">
        <v>43342</v>
      </c>
      <c r="O23" s="281">
        <v>0</v>
      </c>
      <c r="P23" s="282" t="s">
        <v>547</v>
      </c>
      <c r="Q23" s="281">
        <v>0</v>
      </c>
      <c r="R23" s="321">
        <v>206478.88</v>
      </c>
      <c r="S23" s="321">
        <v>206478.88</v>
      </c>
      <c r="T23" s="321">
        <v>0</v>
      </c>
      <c r="U23" s="321"/>
      <c r="V23" s="321">
        <f>SUM(M23:M25)</f>
        <v>206478.88</v>
      </c>
      <c r="W23" s="321">
        <v>0</v>
      </c>
      <c r="X23" s="324">
        <f t="shared" si="0"/>
        <v>0</v>
      </c>
      <c r="Y23" s="78" t="s">
        <v>1588</v>
      </c>
      <c r="Z23" s="78"/>
    </row>
    <row r="24" spans="1:26" ht="30.75" customHeight="1" x14ac:dyDescent="0.15">
      <c r="A24" s="280">
        <v>198</v>
      </c>
      <c r="B24" s="282" t="s">
        <v>26</v>
      </c>
      <c r="C24" s="282" t="s">
        <v>23</v>
      </c>
      <c r="D24" s="282" t="s">
        <v>27</v>
      </c>
      <c r="E24" s="282" t="s">
        <v>28</v>
      </c>
      <c r="F24" s="282"/>
      <c r="G24" s="316"/>
      <c r="H24" s="316"/>
      <c r="I24" s="282"/>
      <c r="J24" s="282" t="s">
        <v>29</v>
      </c>
      <c r="K24" s="281">
        <v>68629.08</v>
      </c>
      <c r="L24" s="281">
        <v>1</v>
      </c>
      <c r="M24" s="281">
        <v>68629.08</v>
      </c>
      <c r="N24" s="283">
        <v>43342</v>
      </c>
      <c r="O24" s="281">
        <v>0</v>
      </c>
      <c r="P24" s="282" t="s">
        <v>546</v>
      </c>
      <c r="Q24" s="281">
        <v>0</v>
      </c>
      <c r="R24" s="322"/>
      <c r="S24" s="322"/>
      <c r="T24" s="322"/>
      <c r="U24" s="322"/>
      <c r="V24" s="322"/>
      <c r="W24" s="322"/>
      <c r="X24" s="326">
        <f t="shared" si="0"/>
        <v>0</v>
      </c>
      <c r="Y24" s="78" t="s">
        <v>1588</v>
      </c>
      <c r="Z24" s="78"/>
    </row>
    <row r="25" spans="1:26" ht="30.75" customHeight="1" x14ac:dyDescent="0.15">
      <c r="A25" s="280">
        <v>186</v>
      </c>
      <c r="B25" s="282" t="s">
        <v>26</v>
      </c>
      <c r="C25" s="282" t="s">
        <v>23</v>
      </c>
      <c r="D25" s="282" t="s">
        <v>27</v>
      </c>
      <c r="E25" s="282" t="s">
        <v>28</v>
      </c>
      <c r="F25" s="282"/>
      <c r="G25" s="317"/>
      <c r="H25" s="317"/>
      <c r="I25" s="282"/>
      <c r="J25" s="282" t="s">
        <v>29</v>
      </c>
      <c r="K25" s="281">
        <v>69220.72</v>
      </c>
      <c r="L25" s="281">
        <v>1</v>
      </c>
      <c r="M25" s="281">
        <v>69220.72</v>
      </c>
      <c r="N25" s="283">
        <v>43342</v>
      </c>
      <c r="O25" s="281">
        <v>0</v>
      </c>
      <c r="P25" s="282" t="s">
        <v>548</v>
      </c>
      <c r="Q25" s="281">
        <v>0</v>
      </c>
      <c r="R25" s="323"/>
      <c r="S25" s="323"/>
      <c r="T25" s="323"/>
      <c r="U25" s="323"/>
      <c r="V25" s="323"/>
      <c r="W25" s="323"/>
      <c r="X25" s="325">
        <f t="shared" si="0"/>
        <v>0</v>
      </c>
      <c r="Y25" s="78" t="s">
        <v>1588</v>
      </c>
      <c r="Z25" s="78"/>
    </row>
    <row r="26" spans="1:26" ht="30.75" customHeight="1" x14ac:dyDescent="0.15">
      <c r="A26" s="280">
        <v>195</v>
      </c>
      <c r="B26" s="282" t="s">
        <v>26</v>
      </c>
      <c r="C26" s="282" t="s">
        <v>23</v>
      </c>
      <c r="D26" s="282" t="s">
        <v>27</v>
      </c>
      <c r="E26" s="282" t="s">
        <v>28</v>
      </c>
      <c r="F26" s="282"/>
      <c r="G26" s="282" t="s">
        <v>549</v>
      </c>
      <c r="H26" s="282" t="s">
        <v>550</v>
      </c>
      <c r="I26" s="282"/>
      <c r="J26" s="282" t="s">
        <v>29</v>
      </c>
      <c r="K26" s="281">
        <v>14400</v>
      </c>
      <c r="L26" s="281">
        <v>1</v>
      </c>
      <c r="M26" s="281">
        <v>14400</v>
      </c>
      <c r="N26" s="283">
        <v>43342</v>
      </c>
      <c r="O26" s="281">
        <v>0</v>
      </c>
      <c r="P26" s="282" t="s">
        <v>551</v>
      </c>
      <c r="Q26" s="281">
        <v>0</v>
      </c>
      <c r="R26" s="281">
        <v>14400</v>
      </c>
      <c r="S26" s="281">
        <v>14400</v>
      </c>
      <c r="T26" s="281">
        <f>K26</f>
        <v>14400</v>
      </c>
      <c r="U26" s="281"/>
      <c r="V26" s="281"/>
      <c r="W26" s="281">
        <v>0</v>
      </c>
      <c r="X26" s="292">
        <f t="shared" si="0"/>
        <v>0</v>
      </c>
      <c r="Y26" s="78" t="s">
        <v>1588</v>
      </c>
      <c r="Z26" s="78"/>
    </row>
    <row r="27" spans="1:26" ht="30.75" customHeight="1" x14ac:dyDescent="0.15">
      <c r="A27" s="280">
        <v>232</v>
      </c>
      <c r="B27" s="282" t="s">
        <v>26</v>
      </c>
      <c r="C27" s="282" t="s">
        <v>23</v>
      </c>
      <c r="D27" s="282" t="s">
        <v>27</v>
      </c>
      <c r="E27" s="282" t="s">
        <v>28</v>
      </c>
      <c r="F27" s="282"/>
      <c r="G27" s="315" t="s">
        <v>1543</v>
      </c>
      <c r="H27" s="315" t="s">
        <v>323</v>
      </c>
      <c r="I27" s="282"/>
      <c r="J27" s="282" t="s">
        <v>29</v>
      </c>
      <c r="K27" s="281">
        <v>50402</v>
      </c>
      <c r="L27" s="281">
        <v>1</v>
      </c>
      <c r="M27" s="281">
        <v>50402</v>
      </c>
      <c r="N27" s="283">
        <v>43364</v>
      </c>
      <c r="O27" s="281">
        <v>0</v>
      </c>
      <c r="P27" s="282" t="s">
        <v>830</v>
      </c>
      <c r="Q27" s="281">
        <v>0</v>
      </c>
      <c r="R27" s="321">
        <v>1223121.69</v>
      </c>
      <c r="S27" s="321">
        <v>1223121.69</v>
      </c>
      <c r="T27" s="321">
        <v>0</v>
      </c>
      <c r="U27" s="321">
        <v>232191.25</v>
      </c>
      <c r="V27" s="321">
        <f>M28+M30+M34+M37+M38-U27-Q34</f>
        <v>232191.26000000004</v>
      </c>
      <c r="W27" s="321">
        <v>0</v>
      </c>
      <c r="X27" s="324">
        <f t="shared" si="0"/>
        <v>758739.17999999993</v>
      </c>
      <c r="Y27" s="78"/>
      <c r="Z27" s="78"/>
    </row>
    <row r="28" spans="1:26" ht="30.75" customHeight="1" x14ac:dyDescent="0.15">
      <c r="A28" s="280">
        <v>107</v>
      </c>
      <c r="B28" s="282" t="s">
        <v>26</v>
      </c>
      <c r="C28" s="282" t="s">
        <v>23</v>
      </c>
      <c r="D28" s="282" t="s">
        <v>27</v>
      </c>
      <c r="E28" s="282" t="s">
        <v>28</v>
      </c>
      <c r="F28" s="282"/>
      <c r="G28" s="316"/>
      <c r="H28" s="316"/>
      <c r="I28" s="282"/>
      <c r="J28" s="282" t="s">
        <v>29</v>
      </c>
      <c r="K28" s="281">
        <v>560.32000000000005</v>
      </c>
      <c r="L28" s="281">
        <v>1</v>
      </c>
      <c r="M28" s="281">
        <v>560.32000000000005</v>
      </c>
      <c r="N28" s="283">
        <v>43307</v>
      </c>
      <c r="O28" s="281">
        <v>0</v>
      </c>
      <c r="P28" s="282" t="s">
        <v>504</v>
      </c>
      <c r="Q28" s="281">
        <v>0</v>
      </c>
      <c r="R28" s="322"/>
      <c r="S28" s="322"/>
      <c r="T28" s="322"/>
      <c r="U28" s="322"/>
      <c r="V28" s="322"/>
      <c r="W28" s="322"/>
      <c r="X28" s="326">
        <f t="shared" si="0"/>
        <v>0</v>
      </c>
      <c r="Y28" s="78" t="s">
        <v>1588</v>
      </c>
      <c r="Z28" s="78"/>
    </row>
    <row r="29" spans="1:26" ht="30.75" customHeight="1" x14ac:dyDescent="0.15">
      <c r="A29" s="280">
        <v>252</v>
      </c>
      <c r="B29" s="282" t="s">
        <v>26</v>
      </c>
      <c r="C29" s="282" t="s">
        <v>23</v>
      </c>
      <c r="D29" s="282" t="s">
        <v>27</v>
      </c>
      <c r="E29" s="282" t="s">
        <v>28</v>
      </c>
      <c r="F29" s="282"/>
      <c r="G29" s="316"/>
      <c r="H29" s="316"/>
      <c r="I29" s="282"/>
      <c r="J29" s="282" t="s">
        <v>29</v>
      </c>
      <c r="K29" s="281">
        <v>153573.32</v>
      </c>
      <c r="L29" s="281">
        <v>1</v>
      </c>
      <c r="M29" s="281">
        <v>153573.32</v>
      </c>
      <c r="N29" s="283">
        <v>43364</v>
      </c>
      <c r="O29" s="281">
        <v>0</v>
      </c>
      <c r="P29" s="282" t="s">
        <v>831</v>
      </c>
      <c r="Q29" s="281">
        <v>0</v>
      </c>
      <c r="R29" s="322"/>
      <c r="S29" s="322"/>
      <c r="T29" s="322"/>
      <c r="U29" s="322"/>
      <c r="V29" s="322"/>
      <c r="W29" s="322"/>
      <c r="X29" s="326">
        <f t="shared" si="0"/>
        <v>0</v>
      </c>
      <c r="Y29" s="78"/>
      <c r="Z29" s="78"/>
    </row>
    <row r="30" spans="1:26" ht="30.75" customHeight="1" x14ac:dyDescent="0.15">
      <c r="A30" s="280">
        <v>112</v>
      </c>
      <c r="B30" s="282" t="s">
        <v>26</v>
      </c>
      <c r="C30" s="282" t="s">
        <v>23</v>
      </c>
      <c r="D30" s="282" t="s">
        <v>27</v>
      </c>
      <c r="E30" s="282" t="s">
        <v>28</v>
      </c>
      <c r="F30" s="282"/>
      <c r="G30" s="316"/>
      <c r="H30" s="316"/>
      <c r="I30" s="282"/>
      <c r="J30" s="282" t="s">
        <v>29</v>
      </c>
      <c r="K30" s="281">
        <v>105510.88</v>
      </c>
      <c r="L30" s="281">
        <v>1</v>
      </c>
      <c r="M30" s="281">
        <v>105510.88</v>
      </c>
      <c r="N30" s="283">
        <v>43307</v>
      </c>
      <c r="O30" s="281">
        <v>0</v>
      </c>
      <c r="P30" s="282" t="s">
        <v>505</v>
      </c>
      <c r="Q30" s="281">
        <v>0</v>
      </c>
      <c r="R30" s="322"/>
      <c r="S30" s="322"/>
      <c r="T30" s="322"/>
      <c r="U30" s="322"/>
      <c r="V30" s="322"/>
      <c r="W30" s="322"/>
      <c r="X30" s="326">
        <f t="shared" si="0"/>
        <v>0</v>
      </c>
      <c r="Y30" s="78" t="s">
        <v>1588</v>
      </c>
      <c r="Z30" s="78"/>
    </row>
    <row r="31" spans="1:26" ht="30.75" customHeight="1" x14ac:dyDescent="0.15">
      <c r="A31" s="280">
        <v>251</v>
      </c>
      <c r="B31" s="282" t="s">
        <v>26</v>
      </c>
      <c r="C31" s="282" t="s">
        <v>23</v>
      </c>
      <c r="D31" s="282" t="s">
        <v>27</v>
      </c>
      <c r="E31" s="282" t="s">
        <v>28</v>
      </c>
      <c r="F31" s="282"/>
      <c r="G31" s="316"/>
      <c r="H31" s="316"/>
      <c r="I31" s="282"/>
      <c r="J31" s="282" t="s">
        <v>29</v>
      </c>
      <c r="K31" s="281">
        <v>235022.85</v>
      </c>
      <c r="L31" s="281">
        <v>1</v>
      </c>
      <c r="M31" s="281">
        <v>235022.85</v>
      </c>
      <c r="N31" s="283">
        <v>43364</v>
      </c>
      <c r="O31" s="281">
        <v>0</v>
      </c>
      <c r="P31" s="282" t="s">
        <v>832</v>
      </c>
      <c r="Q31" s="281">
        <v>0</v>
      </c>
      <c r="R31" s="322"/>
      <c r="S31" s="322"/>
      <c r="T31" s="322"/>
      <c r="U31" s="322"/>
      <c r="V31" s="322"/>
      <c r="W31" s="322"/>
      <c r="X31" s="326">
        <f t="shared" si="0"/>
        <v>0</v>
      </c>
      <c r="Y31" s="78"/>
      <c r="Z31" s="78"/>
    </row>
    <row r="32" spans="1:26" ht="30.75" customHeight="1" x14ac:dyDescent="0.15">
      <c r="A32" s="280">
        <v>250</v>
      </c>
      <c r="B32" s="282" t="s">
        <v>26</v>
      </c>
      <c r="C32" s="282" t="s">
        <v>23</v>
      </c>
      <c r="D32" s="282" t="s">
        <v>27</v>
      </c>
      <c r="E32" s="282" t="s">
        <v>28</v>
      </c>
      <c r="F32" s="282"/>
      <c r="G32" s="316"/>
      <c r="H32" s="316"/>
      <c r="I32" s="282"/>
      <c r="J32" s="282" t="s">
        <v>29</v>
      </c>
      <c r="K32" s="281">
        <v>54984</v>
      </c>
      <c r="L32" s="281">
        <v>1</v>
      </c>
      <c r="M32" s="281">
        <v>54984</v>
      </c>
      <c r="N32" s="283">
        <v>43364</v>
      </c>
      <c r="O32" s="281">
        <v>0</v>
      </c>
      <c r="P32" s="282" t="s">
        <v>833</v>
      </c>
      <c r="Q32" s="281">
        <v>0</v>
      </c>
      <c r="R32" s="322"/>
      <c r="S32" s="322"/>
      <c r="T32" s="322"/>
      <c r="U32" s="322"/>
      <c r="V32" s="322"/>
      <c r="W32" s="322"/>
      <c r="X32" s="326">
        <f t="shared" si="0"/>
        <v>0</v>
      </c>
      <c r="Y32" s="78"/>
      <c r="Z32" s="78"/>
    </row>
    <row r="33" spans="1:26" ht="30.75" customHeight="1" x14ac:dyDescent="0.15">
      <c r="A33" s="280">
        <v>249</v>
      </c>
      <c r="B33" s="282" t="s">
        <v>26</v>
      </c>
      <c r="C33" s="282" t="s">
        <v>23</v>
      </c>
      <c r="D33" s="282" t="s">
        <v>27</v>
      </c>
      <c r="E33" s="282" t="s">
        <v>28</v>
      </c>
      <c r="F33" s="282"/>
      <c r="G33" s="316"/>
      <c r="H33" s="316"/>
      <c r="I33" s="282"/>
      <c r="J33" s="282" t="s">
        <v>29</v>
      </c>
      <c r="K33" s="281">
        <v>15350.98</v>
      </c>
      <c r="L33" s="281">
        <v>1</v>
      </c>
      <c r="M33" s="281">
        <v>15350.98</v>
      </c>
      <c r="N33" s="283">
        <v>43364</v>
      </c>
      <c r="O33" s="281">
        <v>0</v>
      </c>
      <c r="P33" s="282" t="s">
        <v>834</v>
      </c>
      <c r="Q33" s="281">
        <v>0</v>
      </c>
      <c r="R33" s="322"/>
      <c r="S33" s="322"/>
      <c r="T33" s="322"/>
      <c r="U33" s="322"/>
      <c r="V33" s="322"/>
      <c r="W33" s="322"/>
      <c r="X33" s="326">
        <f t="shared" si="0"/>
        <v>0</v>
      </c>
      <c r="Y33" s="78"/>
      <c r="Z33" s="78"/>
    </row>
    <row r="34" spans="1:26" ht="30.75" customHeight="1" x14ac:dyDescent="0.15">
      <c r="A34" s="280">
        <v>124</v>
      </c>
      <c r="B34" s="282" t="s">
        <v>26</v>
      </c>
      <c r="C34" s="282" t="s">
        <v>23</v>
      </c>
      <c r="D34" s="282" t="s">
        <v>27</v>
      </c>
      <c r="E34" s="282" t="s">
        <v>28</v>
      </c>
      <c r="F34" s="282"/>
      <c r="G34" s="316"/>
      <c r="H34" s="316"/>
      <c r="I34" s="282"/>
      <c r="J34" s="282" t="s">
        <v>29</v>
      </c>
      <c r="K34" s="281">
        <v>2632.5</v>
      </c>
      <c r="L34" s="281">
        <v>1</v>
      </c>
      <c r="M34" s="281">
        <v>2632.5</v>
      </c>
      <c r="N34" s="283">
        <v>43311</v>
      </c>
      <c r="O34" s="281">
        <v>52.65</v>
      </c>
      <c r="P34" s="282" t="s">
        <v>508</v>
      </c>
      <c r="Q34" s="281">
        <v>52.65</v>
      </c>
      <c r="R34" s="322"/>
      <c r="S34" s="322"/>
      <c r="T34" s="322"/>
      <c r="U34" s="322"/>
      <c r="V34" s="322"/>
      <c r="W34" s="322"/>
      <c r="X34" s="326">
        <f t="shared" si="0"/>
        <v>0</v>
      </c>
      <c r="Y34" s="78" t="s">
        <v>1588</v>
      </c>
      <c r="Z34" s="78"/>
    </row>
    <row r="35" spans="1:26" ht="30.75" customHeight="1" x14ac:dyDescent="0.15">
      <c r="A35" s="280">
        <v>234</v>
      </c>
      <c r="B35" s="282" t="s">
        <v>26</v>
      </c>
      <c r="C35" s="282" t="s">
        <v>23</v>
      </c>
      <c r="D35" s="282" t="s">
        <v>27</v>
      </c>
      <c r="E35" s="282" t="s">
        <v>28</v>
      </c>
      <c r="F35" s="282"/>
      <c r="G35" s="316"/>
      <c r="H35" s="316"/>
      <c r="I35" s="282"/>
      <c r="J35" s="282" t="s">
        <v>29</v>
      </c>
      <c r="K35" s="281">
        <v>231314.21</v>
      </c>
      <c r="L35" s="281">
        <v>1</v>
      </c>
      <c r="M35" s="281">
        <v>231314.21</v>
      </c>
      <c r="N35" s="283">
        <v>43364</v>
      </c>
      <c r="O35" s="281">
        <v>0</v>
      </c>
      <c r="P35" s="282" t="s">
        <v>835</v>
      </c>
      <c r="Q35" s="281">
        <v>0</v>
      </c>
      <c r="R35" s="322"/>
      <c r="S35" s="322"/>
      <c r="T35" s="322"/>
      <c r="U35" s="322"/>
      <c r="V35" s="322"/>
      <c r="W35" s="322"/>
      <c r="X35" s="326">
        <f t="shared" si="0"/>
        <v>0</v>
      </c>
      <c r="Y35" s="78"/>
      <c r="Z35" s="78"/>
    </row>
    <row r="36" spans="1:26" ht="30.75" customHeight="1" x14ac:dyDescent="0.15">
      <c r="A36" s="280">
        <v>248</v>
      </c>
      <c r="B36" s="282" t="s">
        <v>26</v>
      </c>
      <c r="C36" s="282" t="s">
        <v>23</v>
      </c>
      <c r="D36" s="282" t="s">
        <v>27</v>
      </c>
      <c r="E36" s="282" t="s">
        <v>28</v>
      </c>
      <c r="F36" s="282"/>
      <c r="G36" s="316"/>
      <c r="H36" s="316"/>
      <c r="I36" s="282"/>
      <c r="J36" s="282" t="s">
        <v>29</v>
      </c>
      <c r="K36" s="281">
        <v>18091.82</v>
      </c>
      <c r="L36" s="281">
        <v>1</v>
      </c>
      <c r="M36" s="281">
        <v>18091.82</v>
      </c>
      <c r="N36" s="283">
        <v>43364</v>
      </c>
      <c r="O36" s="281">
        <v>0</v>
      </c>
      <c r="P36" s="282" t="s">
        <v>836</v>
      </c>
      <c r="Q36" s="281">
        <v>0</v>
      </c>
      <c r="R36" s="322"/>
      <c r="S36" s="322"/>
      <c r="T36" s="322"/>
      <c r="U36" s="322"/>
      <c r="V36" s="322"/>
      <c r="W36" s="322"/>
      <c r="X36" s="326">
        <f t="shared" si="0"/>
        <v>0</v>
      </c>
      <c r="Y36" s="78"/>
      <c r="Z36" s="78"/>
    </row>
    <row r="37" spans="1:26" ht="30.75" customHeight="1" x14ac:dyDescent="0.15">
      <c r="A37" s="280">
        <v>121</v>
      </c>
      <c r="B37" s="282" t="s">
        <v>26</v>
      </c>
      <c r="C37" s="282" t="s">
        <v>23</v>
      </c>
      <c r="D37" s="282" t="s">
        <v>27</v>
      </c>
      <c r="E37" s="282" t="s">
        <v>28</v>
      </c>
      <c r="F37" s="282"/>
      <c r="G37" s="316"/>
      <c r="H37" s="316"/>
      <c r="I37" s="282"/>
      <c r="J37" s="282" t="s">
        <v>29</v>
      </c>
      <c r="K37" s="281">
        <v>309516.46000000002</v>
      </c>
      <c r="L37" s="281">
        <v>1</v>
      </c>
      <c r="M37" s="281">
        <v>309516.46000000002</v>
      </c>
      <c r="N37" s="283">
        <v>43311</v>
      </c>
      <c r="O37" s="281">
        <v>0</v>
      </c>
      <c r="P37" s="282" t="s">
        <v>506</v>
      </c>
      <c r="Q37" s="281">
        <v>0</v>
      </c>
      <c r="R37" s="322"/>
      <c r="S37" s="322"/>
      <c r="T37" s="322"/>
      <c r="U37" s="322"/>
      <c r="V37" s="322"/>
      <c r="W37" s="322"/>
      <c r="X37" s="326">
        <f t="shared" si="0"/>
        <v>0</v>
      </c>
      <c r="Y37" s="78" t="s">
        <v>1588</v>
      </c>
      <c r="Z37" s="78"/>
    </row>
    <row r="38" spans="1:26" ht="30.75" customHeight="1" x14ac:dyDescent="0.15">
      <c r="A38" s="280">
        <v>122</v>
      </c>
      <c r="B38" s="282" t="s">
        <v>26</v>
      </c>
      <c r="C38" s="282" t="s">
        <v>23</v>
      </c>
      <c r="D38" s="282" t="s">
        <v>27</v>
      </c>
      <c r="E38" s="282" t="s">
        <v>28</v>
      </c>
      <c r="F38" s="282"/>
      <c r="G38" s="317"/>
      <c r="H38" s="317"/>
      <c r="I38" s="282"/>
      <c r="J38" s="282" t="s">
        <v>29</v>
      </c>
      <c r="K38" s="281">
        <v>46215</v>
      </c>
      <c r="L38" s="281">
        <v>1</v>
      </c>
      <c r="M38" s="281">
        <v>46215</v>
      </c>
      <c r="N38" s="283">
        <v>43311</v>
      </c>
      <c r="O38" s="281">
        <v>0</v>
      </c>
      <c r="P38" s="282" t="s">
        <v>507</v>
      </c>
      <c r="Q38" s="281">
        <v>0</v>
      </c>
      <c r="R38" s="323"/>
      <c r="S38" s="323"/>
      <c r="T38" s="323"/>
      <c r="U38" s="323"/>
      <c r="V38" s="323"/>
      <c r="W38" s="323"/>
      <c r="X38" s="325">
        <f t="shared" si="0"/>
        <v>0</v>
      </c>
      <c r="Y38" s="78" t="s">
        <v>1588</v>
      </c>
      <c r="Z38" s="78"/>
    </row>
    <row r="39" spans="1:26" ht="30.75" customHeight="1" x14ac:dyDescent="0.15">
      <c r="A39" s="280">
        <v>99</v>
      </c>
      <c r="B39" s="282" t="s">
        <v>26</v>
      </c>
      <c r="C39" s="282" t="s">
        <v>23</v>
      </c>
      <c r="D39" s="282" t="s">
        <v>27</v>
      </c>
      <c r="E39" s="282" t="s">
        <v>28</v>
      </c>
      <c r="F39" s="282"/>
      <c r="G39" s="282" t="s">
        <v>329</v>
      </c>
      <c r="H39" s="282" t="s">
        <v>330</v>
      </c>
      <c r="I39" s="282"/>
      <c r="J39" s="282" t="s">
        <v>29</v>
      </c>
      <c r="K39" s="281">
        <v>350550</v>
      </c>
      <c r="L39" s="281">
        <v>1</v>
      </c>
      <c r="M39" s="281">
        <v>350550</v>
      </c>
      <c r="N39" s="283">
        <v>43092</v>
      </c>
      <c r="O39" s="281">
        <v>116850</v>
      </c>
      <c r="P39" s="282" t="s">
        <v>331</v>
      </c>
      <c r="Q39" s="281">
        <v>116850</v>
      </c>
      <c r="R39" s="281">
        <v>233700</v>
      </c>
      <c r="S39" s="281">
        <v>233700</v>
      </c>
      <c r="T39" s="281">
        <v>0</v>
      </c>
      <c r="U39" s="281"/>
      <c r="V39" s="281"/>
      <c r="W39" s="281">
        <v>0</v>
      </c>
      <c r="X39" s="292">
        <f t="shared" si="0"/>
        <v>233700</v>
      </c>
      <c r="Y39" s="78"/>
      <c r="Z39" s="78"/>
    </row>
    <row r="40" spans="1:26" ht="30.75" customHeight="1" x14ac:dyDescent="0.15">
      <c r="A40" s="280">
        <v>243</v>
      </c>
      <c r="B40" s="282" t="s">
        <v>26</v>
      </c>
      <c r="C40" s="282" t="s">
        <v>23</v>
      </c>
      <c r="D40" s="282" t="s">
        <v>27</v>
      </c>
      <c r="E40" s="282" t="s">
        <v>28</v>
      </c>
      <c r="F40" s="282"/>
      <c r="G40" s="315" t="s">
        <v>464</v>
      </c>
      <c r="H40" s="315" t="s">
        <v>34</v>
      </c>
      <c r="I40" s="282"/>
      <c r="J40" s="282" t="s">
        <v>29</v>
      </c>
      <c r="K40" s="281">
        <v>4708.41</v>
      </c>
      <c r="L40" s="281">
        <v>1</v>
      </c>
      <c r="M40" s="281">
        <v>4708.41</v>
      </c>
      <c r="N40" s="283">
        <v>43364</v>
      </c>
      <c r="O40" s="281">
        <v>0</v>
      </c>
      <c r="P40" s="282" t="s">
        <v>837</v>
      </c>
      <c r="Q40" s="281">
        <v>0</v>
      </c>
      <c r="R40" s="321">
        <v>366855.11999999994</v>
      </c>
      <c r="S40" s="321">
        <v>366855.11999999994</v>
      </c>
      <c r="T40" s="321">
        <f>K44+K46+K47</f>
        <v>57531.600000000006</v>
      </c>
      <c r="U40" s="321"/>
      <c r="V40" s="321"/>
      <c r="W40" s="321">
        <v>0</v>
      </c>
      <c r="X40" s="324">
        <f t="shared" si="0"/>
        <v>309323.5199999999</v>
      </c>
      <c r="Y40" s="78"/>
      <c r="Z40" s="78"/>
    </row>
    <row r="41" spans="1:26" ht="30.75" customHeight="1" x14ac:dyDescent="0.15">
      <c r="A41" s="280">
        <v>237</v>
      </c>
      <c r="B41" s="282" t="s">
        <v>26</v>
      </c>
      <c r="C41" s="282" t="s">
        <v>23</v>
      </c>
      <c r="D41" s="282" t="s">
        <v>27</v>
      </c>
      <c r="E41" s="282" t="s">
        <v>28</v>
      </c>
      <c r="F41" s="282"/>
      <c r="G41" s="316"/>
      <c r="H41" s="316"/>
      <c r="I41" s="282"/>
      <c r="J41" s="282" t="s">
        <v>29</v>
      </c>
      <c r="K41" s="281">
        <v>30856</v>
      </c>
      <c r="L41" s="281">
        <v>1</v>
      </c>
      <c r="M41" s="281">
        <v>30856</v>
      </c>
      <c r="N41" s="283">
        <v>43364</v>
      </c>
      <c r="O41" s="281">
        <v>0</v>
      </c>
      <c r="P41" s="282" t="s">
        <v>838</v>
      </c>
      <c r="Q41" s="281">
        <v>0</v>
      </c>
      <c r="R41" s="322"/>
      <c r="S41" s="322"/>
      <c r="T41" s="322"/>
      <c r="U41" s="322"/>
      <c r="V41" s="322"/>
      <c r="W41" s="322"/>
      <c r="X41" s="326">
        <f t="shared" si="0"/>
        <v>0</v>
      </c>
      <c r="Y41" s="78"/>
      <c r="Z41" s="78"/>
    </row>
    <row r="42" spans="1:26" ht="30.75" customHeight="1" x14ac:dyDescent="0.15">
      <c r="A42" s="280">
        <v>238</v>
      </c>
      <c r="B42" s="282" t="s">
        <v>26</v>
      </c>
      <c r="C42" s="282" t="s">
        <v>23</v>
      </c>
      <c r="D42" s="282" t="s">
        <v>27</v>
      </c>
      <c r="E42" s="282" t="s">
        <v>28</v>
      </c>
      <c r="F42" s="282"/>
      <c r="G42" s="316"/>
      <c r="H42" s="316"/>
      <c r="I42" s="282"/>
      <c r="J42" s="282" t="s">
        <v>29</v>
      </c>
      <c r="K42" s="281">
        <v>17980</v>
      </c>
      <c r="L42" s="281">
        <v>1</v>
      </c>
      <c r="M42" s="281">
        <v>17980</v>
      </c>
      <c r="N42" s="283">
        <v>43364</v>
      </c>
      <c r="O42" s="281">
        <v>0</v>
      </c>
      <c r="P42" s="282" t="s">
        <v>839</v>
      </c>
      <c r="Q42" s="281">
        <v>0</v>
      </c>
      <c r="R42" s="322"/>
      <c r="S42" s="322"/>
      <c r="T42" s="322"/>
      <c r="U42" s="322"/>
      <c r="V42" s="322"/>
      <c r="W42" s="322"/>
      <c r="X42" s="326">
        <f t="shared" si="0"/>
        <v>0</v>
      </c>
      <c r="Y42" s="78"/>
      <c r="Z42" s="78"/>
    </row>
    <row r="43" spans="1:26" ht="30.75" customHeight="1" x14ac:dyDescent="0.15">
      <c r="A43" s="280">
        <v>242</v>
      </c>
      <c r="B43" s="282" t="s">
        <v>26</v>
      </c>
      <c r="C43" s="282" t="s">
        <v>23</v>
      </c>
      <c r="D43" s="282" t="s">
        <v>27</v>
      </c>
      <c r="E43" s="282" t="s">
        <v>28</v>
      </c>
      <c r="F43" s="282"/>
      <c r="G43" s="316"/>
      <c r="H43" s="316"/>
      <c r="I43" s="282"/>
      <c r="J43" s="282" t="s">
        <v>29</v>
      </c>
      <c r="K43" s="281">
        <v>109968</v>
      </c>
      <c r="L43" s="281">
        <v>1</v>
      </c>
      <c r="M43" s="281">
        <v>109968</v>
      </c>
      <c r="N43" s="283">
        <v>43364</v>
      </c>
      <c r="O43" s="281">
        <v>0</v>
      </c>
      <c r="P43" s="282" t="s">
        <v>840</v>
      </c>
      <c r="Q43" s="281">
        <v>0</v>
      </c>
      <c r="R43" s="322"/>
      <c r="S43" s="322"/>
      <c r="T43" s="322"/>
      <c r="U43" s="322"/>
      <c r="V43" s="322"/>
      <c r="W43" s="322"/>
      <c r="X43" s="326">
        <f t="shared" si="0"/>
        <v>0</v>
      </c>
      <c r="Y43" s="78"/>
      <c r="Z43" s="78"/>
    </row>
    <row r="44" spans="1:26" ht="30.75" customHeight="1" x14ac:dyDescent="0.15">
      <c r="A44" s="280">
        <v>110</v>
      </c>
      <c r="B44" s="282" t="s">
        <v>26</v>
      </c>
      <c r="C44" s="282" t="s">
        <v>23</v>
      </c>
      <c r="D44" s="282" t="s">
        <v>27</v>
      </c>
      <c r="E44" s="282" t="s">
        <v>28</v>
      </c>
      <c r="F44" s="282"/>
      <c r="G44" s="316"/>
      <c r="H44" s="316"/>
      <c r="I44" s="282"/>
      <c r="J44" s="282" t="s">
        <v>29</v>
      </c>
      <c r="K44" s="281">
        <v>49844.68</v>
      </c>
      <c r="L44" s="281">
        <v>1</v>
      </c>
      <c r="M44" s="281">
        <v>49844.68</v>
      </c>
      <c r="N44" s="283">
        <v>43307</v>
      </c>
      <c r="O44" s="281">
        <v>0</v>
      </c>
      <c r="P44" s="282" t="s">
        <v>511</v>
      </c>
      <c r="Q44" s="281">
        <v>0</v>
      </c>
      <c r="R44" s="322"/>
      <c r="S44" s="322"/>
      <c r="T44" s="322"/>
      <c r="U44" s="322"/>
      <c r="V44" s="322"/>
      <c r="W44" s="322"/>
      <c r="X44" s="326">
        <f t="shared" si="0"/>
        <v>0</v>
      </c>
      <c r="Y44" s="78" t="s">
        <v>1588</v>
      </c>
      <c r="Z44" s="78"/>
    </row>
    <row r="45" spans="1:26" ht="30.75" customHeight="1" x14ac:dyDescent="0.15">
      <c r="A45" s="280">
        <v>246</v>
      </c>
      <c r="B45" s="282" t="s">
        <v>26</v>
      </c>
      <c r="C45" s="282" t="s">
        <v>23</v>
      </c>
      <c r="D45" s="282" t="s">
        <v>27</v>
      </c>
      <c r="E45" s="282" t="s">
        <v>28</v>
      </c>
      <c r="F45" s="282"/>
      <c r="G45" s="316"/>
      <c r="H45" s="316"/>
      <c r="I45" s="282"/>
      <c r="J45" s="282" t="s">
        <v>29</v>
      </c>
      <c r="K45" s="281">
        <v>145811.10999999999</v>
      </c>
      <c r="L45" s="281">
        <v>1</v>
      </c>
      <c r="M45" s="281">
        <v>145811.10999999999</v>
      </c>
      <c r="N45" s="283">
        <v>43364</v>
      </c>
      <c r="O45" s="281">
        <v>0</v>
      </c>
      <c r="P45" s="282" t="s">
        <v>841</v>
      </c>
      <c r="Q45" s="281">
        <v>0</v>
      </c>
      <c r="R45" s="322"/>
      <c r="S45" s="322"/>
      <c r="T45" s="322"/>
      <c r="U45" s="322"/>
      <c r="V45" s="322"/>
      <c r="W45" s="322"/>
      <c r="X45" s="326">
        <f t="shared" si="0"/>
        <v>0</v>
      </c>
      <c r="Y45" s="78"/>
      <c r="Z45" s="78"/>
    </row>
    <row r="46" spans="1:26" ht="30.75" customHeight="1" x14ac:dyDescent="0.15">
      <c r="A46" s="280">
        <v>108</v>
      </c>
      <c r="B46" s="282" t="s">
        <v>26</v>
      </c>
      <c r="C46" s="282" t="s">
        <v>23</v>
      </c>
      <c r="D46" s="282" t="s">
        <v>27</v>
      </c>
      <c r="E46" s="282" t="s">
        <v>28</v>
      </c>
      <c r="F46" s="282"/>
      <c r="G46" s="316"/>
      <c r="H46" s="316"/>
      <c r="I46" s="282"/>
      <c r="J46" s="282" t="s">
        <v>29</v>
      </c>
      <c r="K46" s="281">
        <v>2022.41</v>
      </c>
      <c r="L46" s="281">
        <v>1</v>
      </c>
      <c r="M46" s="281">
        <v>2022.41</v>
      </c>
      <c r="N46" s="283">
        <v>43307</v>
      </c>
      <c r="O46" s="281">
        <v>0</v>
      </c>
      <c r="P46" s="282" t="s">
        <v>510</v>
      </c>
      <c r="Q46" s="281">
        <v>0</v>
      </c>
      <c r="R46" s="322"/>
      <c r="S46" s="322"/>
      <c r="T46" s="322"/>
      <c r="U46" s="322"/>
      <c r="V46" s="322"/>
      <c r="W46" s="322"/>
      <c r="X46" s="326">
        <f t="shared" si="0"/>
        <v>0</v>
      </c>
      <c r="Y46" s="78" t="s">
        <v>1588</v>
      </c>
      <c r="Z46" s="78"/>
    </row>
    <row r="47" spans="1:26" ht="30.75" customHeight="1" x14ac:dyDescent="0.15">
      <c r="A47" s="280">
        <v>106</v>
      </c>
      <c r="B47" s="282" t="s">
        <v>26</v>
      </c>
      <c r="C47" s="282" t="s">
        <v>23</v>
      </c>
      <c r="D47" s="282" t="s">
        <v>27</v>
      </c>
      <c r="E47" s="282" t="s">
        <v>28</v>
      </c>
      <c r="F47" s="282"/>
      <c r="G47" s="317"/>
      <c r="H47" s="317"/>
      <c r="I47" s="282"/>
      <c r="J47" s="282" t="s">
        <v>29</v>
      </c>
      <c r="K47" s="281">
        <v>5664.51</v>
      </c>
      <c r="L47" s="281">
        <v>1</v>
      </c>
      <c r="M47" s="281">
        <v>5664.51</v>
      </c>
      <c r="N47" s="283">
        <v>43307</v>
      </c>
      <c r="O47" s="281">
        <v>0</v>
      </c>
      <c r="P47" s="282" t="s">
        <v>509</v>
      </c>
      <c r="Q47" s="281">
        <v>0</v>
      </c>
      <c r="R47" s="323"/>
      <c r="S47" s="323"/>
      <c r="T47" s="323"/>
      <c r="U47" s="323"/>
      <c r="V47" s="323"/>
      <c r="W47" s="323"/>
      <c r="X47" s="325">
        <f t="shared" si="0"/>
        <v>0</v>
      </c>
      <c r="Y47" s="78"/>
      <c r="Z47" s="78"/>
    </row>
    <row r="48" spans="1:26" ht="30.75" customHeight="1" x14ac:dyDescent="0.15">
      <c r="A48" s="280">
        <v>203</v>
      </c>
      <c r="B48" s="282" t="s">
        <v>26</v>
      </c>
      <c r="C48" s="282" t="s">
        <v>23</v>
      </c>
      <c r="D48" s="282" t="s">
        <v>27</v>
      </c>
      <c r="E48" s="282" t="s">
        <v>28</v>
      </c>
      <c r="F48" s="282"/>
      <c r="G48" s="315" t="s">
        <v>332</v>
      </c>
      <c r="H48" s="315" t="s">
        <v>333</v>
      </c>
      <c r="I48" s="282"/>
      <c r="J48" s="282" t="s">
        <v>29</v>
      </c>
      <c r="K48" s="281">
        <v>6790.66</v>
      </c>
      <c r="L48" s="281">
        <v>1</v>
      </c>
      <c r="M48" s="281">
        <v>6790.66</v>
      </c>
      <c r="N48" s="283">
        <v>43342</v>
      </c>
      <c r="O48" s="281">
        <v>0</v>
      </c>
      <c r="P48" s="282" t="s">
        <v>553</v>
      </c>
      <c r="Q48" s="281">
        <v>0</v>
      </c>
      <c r="R48" s="321">
        <v>26804.829999999998</v>
      </c>
      <c r="S48" s="321">
        <v>26804.829999999998</v>
      </c>
      <c r="T48" s="321">
        <f>K48+K49</f>
        <v>26804.829999999998</v>
      </c>
      <c r="U48" s="321"/>
      <c r="V48" s="321"/>
      <c r="W48" s="321">
        <v>0</v>
      </c>
      <c r="X48" s="324">
        <f t="shared" si="0"/>
        <v>0</v>
      </c>
      <c r="Y48" s="78" t="s">
        <v>1588</v>
      </c>
      <c r="Z48" s="78"/>
    </row>
    <row r="49" spans="1:26" ht="30.75" customHeight="1" x14ac:dyDescent="0.15">
      <c r="A49" s="280">
        <v>204</v>
      </c>
      <c r="B49" s="282" t="s">
        <v>26</v>
      </c>
      <c r="C49" s="282" t="s">
        <v>23</v>
      </c>
      <c r="D49" s="282" t="s">
        <v>27</v>
      </c>
      <c r="E49" s="282" t="s">
        <v>28</v>
      </c>
      <c r="F49" s="282"/>
      <c r="G49" s="317"/>
      <c r="H49" s="317"/>
      <c r="I49" s="282"/>
      <c r="J49" s="282" t="s">
        <v>29</v>
      </c>
      <c r="K49" s="281">
        <v>20014.169999999998</v>
      </c>
      <c r="L49" s="281">
        <v>1</v>
      </c>
      <c r="M49" s="281">
        <v>20014.169999999998</v>
      </c>
      <c r="N49" s="283">
        <v>43342</v>
      </c>
      <c r="O49" s="281">
        <v>0</v>
      </c>
      <c r="P49" s="282" t="s">
        <v>552</v>
      </c>
      <c r="Q49" s="281">
        <v>0</v>
      </c>
      <c r="R49" s="323"/>
      <c r="S49" s="323"/>
      <c r="T49" s="323"/>
      <c r="U49" s="323"/>
      <c r="V49" s="323"/>
      <c r="W49" s="323"/>
      <c r="X49" s="325">
        <f t="shared" si="0"/>
        <v>0</v>
      </c>
      <c r="Y49" s="78" t="s">
        <v>1588</v>
      </c>
      <c r="Z49" s="78"/>
    </row>
    <row r="50" spans="1:26" ht="30.75" customHeight="1" x14ac:dyDescent="0.15">
      <c r="A50" s="280">
        <v>253</v>
      </c>
      <c r="B50" s="282" t="s">
        <v>26</v>
      </c>
      <c r="C50" s="282" t="s">
        <v>23</v>
      </c>
      <c r="D50" s="282" t="s">
        <v>27</v>
      </c>
      <c r="E50" s="282" t="s">
        <v>28</v>
      </c>
      <c r="F50" s="282"/>
      <c r="G50" s="282" t="s">
        <v>842</v>
      </c>
      <c r="H50" s="282" t="s">
        <v>843</v>
      </c>
      <c r="I50" s="282"/>
      <c r="J50" s="282" t="s">
        <v>29</v>
      </c>
      <c r="K50" s="281">
        <v>4203.76</v>
      </c>
      <c r="L50" s="281">
        <v>1</v>
      </c>
      <c r="M50" s="281">
        <v>4203.76</v>
      </c>
      <c r="N50" s="283">
        <v>43364</v>
      </c>
      <c r="O50" s="281">
        <v>0</v>
      </c>
      <c r="P50" s="282" t="s">
        <v>844</v>
      </c>
      <c r="Q50" s="281">
        <v>0</v>
      </c>
      <c r="R50" s="281">
        <v>4203.76</v>
      </c>
      <c r="S50" s="281">
        <v>4203.76</v>
      </c>
      <c r="T50" s="281">
        <v>0</v>
      </c>
      <c r="U50" s="281">
        <v>0</v>
      </c>
      <c r="V50" s="281">
        <v>0</v>
      </c>
      <c r="W50" s="281">
        <v>0</v>
      </c>
      <c r="X50" s="292">
        <f t="shared" si="0"/>
        <v>4203.76</v>
      </c>
      <c r="Y50" s="78"/>
      <c r="Z50" s="78"/>
    </row>
    <row r="51" spans="1:26" ht="30.75" customHeight="1" x14ac:dyDescent="0.15">
      <c r="A51" s="280">
        <v>258</v>
      </c>
      <c r="B51" s="282" t="s">
        <v>26</v>
      </c>
      <c r="C51" s="282" t="s">
        <v>23</v>
      </c>
      <c r="D51" s="282" t="s">
        <v>27</v>
      </c>
      <c r="E51" s="282" t="s">
        <v>28</v>
      </c>
      <c r="F51" s="282"/>
      <c r="G51" s="315" t="s">
        <v>1544</v>
      </c>
      <c r="H51" s="315" t="s">
        <v>246</v>
      </c>
      <c r="I51" s="282"/>
      <c r="J51" s="282" t="s">
        <v>29</v>
      </c>
      <c r="K51" s="281">
        <v>15511.52</v>
      </c>
      <c r="L51" s="281">
        <v>1</v>
      </c>
      <c r="M51" s="281">
        <v>15511.52</v>
      </c>
      <c r="N51" s="283">
        <v>43364</v>
      </c>
      <c r="O51" s="281">
        <v>0</v>
      </c>
      <c r="P51" s="282" t="s">
        <v>845</v>
      </c>
      <c r="Q51" s="281">
        <v>0</v>
      </c>
      <c r="R51" s="321">
        <v>468455.51</v>
      </c>
      <c r="S51" s="321">
        <v>468455.51</v>
      </c>
      <c r="T51" s="321">
        <v>0</v>
      </c>
      <c r="U51" s="321">
        <v>150701.14000000001</v>
      </c>
      <c r="V51" s="321">
        <f>M53+M54+M55+M56+M57+M58+M62-U51</f>
        <v>150701.13999999996</v>
      </c>
      <c r="W51" s="321">
        <v>0</v>
      </c>
      <c r="X51" s="324">
        <f t="shared" si="0"/>
        <v>167053.23000000004</v>
      </c>
      <c r="Y51" s="78"/>
      <c r="Z51" s="78"/>
    </row>
    <row r="52" spans="1:26" ht="30.75" customHeight="1" x14ac:dyDescent="0.15">
      <c r="A52" s="280">
        <v>227</v>
      </c>
      <c r="B52" s="282" t="s">
        <v>26</v>
      </c>
      <c r="C52" s="282" t="s">
        <v>23</v>
      </c>
      <c r="D52" s="282" t="s">
        <v>27</v>
      </c>
      <c r="E52" s="282" t="s">
        <v>28</v>
      </c>
      <c r="F52" s="282"/>
      <c r="G52" s="316"/>
      <c r="H52" s="316"/>
      <c r="I52" s="282"/>
      <c r="J52" s="282" t="s">
        <v>29</v>
      </c>
      <c r="K52" s="281">
        <v>30317.759999999998</v>
      </c>
      <c r="L52" s="281">
        <v>1</v>
      </c>
      <c r="M52" s="281">
        <v>30317.759999999998</v>
      </c>
      <c r="N52" s="283">
        <v>43361</v>
      </c>
      <c r="O52" s="281">
        <v>0</v>
      </c>
      <c r="P52" s="282" t="s">
        <v>846</v>
      </c>
      <c r="Q52" s="281">
        <v>0</v>
      </c>
      <c r="R52" s="322"/>
      <c r="S52" s="322"/>
      <c r="T52" s="322"/>
      <c r="U52" s="322"/>
      <c r="V52" s="322"/>
      <c r="W52" s="322"/>
      <c r="X52" s="326">
        <f t="shared" si="0"/>
        <v>0</v>
      </c>
      <c r="Y52" s="78"/>
      <c r="Z52" s="78"/>
    </row>
    <row r="53" spans="1:26" ht="30.75" customHeight="1" x14ac:dyDescent="0.15">
      <c r="A53" s="280">
        <v>151</v>
      </c>
      <c r="B53" s="282" t="s">
        <v>26</v>
      </c>
      <c r="C53" s="282" t="s">
        <v>23</v>
      </c>
      <c r="D53" s="282" t="s">
        <v>27</v>
      </c>
      <c r="E53" s="282" t="s">
        <v>28</v>
      </c>
      <c r="F53" s="282"/>
      <c r="G53" s="316"/>
      <c r="H53" s="316"/>
      <c r="I53" s="282"/>
      <c r="J53" s="282" t="s">
        <v>29</v>
      </c>
      <c r="K53" s="281">
        <v>24244</v>
      </c>
      <c r="L53" s="281">
        <v>1</v>
      </c>
      <c r="M53" s="281">
        <v>24244</v>
      </c>
      <c r="N53" s="283">
        <v>43342</v>
      </c>
      <c r="O53" s="281">
        <v>0</v>
      </c>
      <c r="P53" s="282" t="s">
        <v>555</v>
      </c>
      <c r="Q53" s="281">
        <v>0</v>
      </c>
      <c r="R53" s="322"/>
      <c r="S53" s="322"/>
      <c r="T53" s="322"/>
      <c r="U53" s="322"/>
      <c r="V53" s="322"/>
      <c r="W53" s="322"/>
      <c r="X53" s="326">
        <f t="shared" si="0"/>
        <v>0</v>
      </c>
      <c r="Y53" s="78" t="s">
        <v>1588</v>
      </c>
      <c r="Z53" s="78"/>
    </row>
    <row r="54" spans="1:26" ht="30.75" customHeight="1" x14ac:dyDescent="0.15">
      <c r="A54" s="280">
        <v>150</v>
      </c>
      <c r="B54" s="282" t="s">
        <v>26</v>
      </c>
      <c r="C54" s="282" t="s">
        <v>23</v>
      </c>
      <c r="D54" s="282" t="s">
        <v>27</v>
      </c>
      <c r="E54" s="282" t="s">
        <v>28</v>
      </c>
      <c r="F54" s="282"/>
      <c r="G54" s="316"/>
      <c r="H54" s="316"/>
      <c r="I54" s="282"/>
      <c r="J54" s="282" t="s">
        <v>29</v>
      </c>
      <c r="K54" s="281">
        <v>3823.36</v>
      </c>
      <c r="L54" s="281">
        <v>1</v>
      </c>
      <c r="M54" s="281">
        <v>3823.36</v>
      </c>
      <c r="N54" s="283">
        <v>43342</v>
      </c>
      <c r="O54" s="281">
        <v>0</v>
      </c>
      <c r="P54" s="282" t="s">
        <v>556</v>
      </c>
      <c r="Q54" s="281">
        <v>0</v>
      </c>
      <c r="R54" s="322"/>
      <c r="S54" s="322"/>
      <c r="T54" s="322"/>
      <c r="U54" s="322"/>
      <c r="V54" s="322"/>
      <c r="W54" s="322"/>
      <c r="X54" s="326">
        <f t="shared" si="0"/>
        <v>0</v>
      </c>
      <c r="Y54" s="78" t="s">
        <v>1588</v>
      </c>
      <c r="Z54" s="78"/>
    </row>
    <row r="55" spans="1:26" ht="30.75" customHeight="1" x14ac:dyDescent="0.15">
      <c r="A55" s="280">
        <v>149</v>
      </c>
      <c r="B55" s="282" t="s">
        <v>26</v>
      </c>
      <c r="C55" s="282" t="s">
        <v>23</v>
      </c>
      <c r="D55" s="282" t="s">
        <v>27</v>
      </c>
      <c r="E55" s="282" t="s">
        <v>28</v>
      </c>
      <c r="F55" s="282"/>
      <c r="G55" s="316"/>
      <c r="H55" s="316"/>
      <c r="I55" s="282"/>
      <c r="J55" s="282" t="s">
        <v>29</v>
      </c>
      <c r="K55" s="281">
        <v>11640.45</v>
      </c>
      <c r="L55" s="281">
        <v>1</v>
      </c>
      <c r="M55" s="281">
        <v>11640.45</v>
      </c>
      <c r="N55" s="283">
        <v>43342</v>
      </c>
      <c r="O55" s="281">
        <v>0</v>
      </c>
      <c r="P55" s="282" t="s">
        <v>557</v>
      </c>
      <c r="Q55" s="281">
        <v>0</v>
      </c>
      <c r="R55" s="322"/>
      <c r="S55" s="322"/>
      <c r="T55" s="322"/>
      <c r="U55" s="322"/>
      <c r="V55" s="322"/>
      <c r="W55" s="322"/>
      <c r="X55" s="326">
        <f t="shared" si="0"/>
        <v>0</v>
      </c>
      <c r="Y55" s="78" t="s">
        <v>1588</v>
      </c>
      <c r="Z55" s="78"/>
    </row>
    <row r="56" spans="1:26" ht="30.75" customHeight="1" x14ac:dyDescent="0.15">
      <c r="A56" s="280">
        <v>148</v>
      </c>
      <c r="B56" s="282" t="s">
        <v>26</v>
      </c>
      <c r="C56" s="282" t="s">
        <v>23</v>
      </c>
      <c r="D56" s="282" t="s">
        <v>27</v>
      </c>
      <c r="E56" s="282" t="s">
        <v>28</v>
      </c>
      <c r="F56" s="282"/>
      <c r="G56" s="316"/>
      <c r="H56" s="316"/>
      <c r="I56" s="282"/>
      <c r="J56" s="282" t="s">
        <v>29</v>
      </c>
      <c r="K56" s="281">
        <v>5406.39</v>
      </c>
      <c r="L56" s="281">
        <v>1</v>
      </c>
      <c r="M56" s="281">
        <v>5406.39</v>
      </c>
      <c r="N56" s="283">
        <v>43342</v>
      </c>
      <c r="O56" s="281">
        <v>0</v>
      </c>
      <c r="P56" s="282" t="s">
        <v>558</v>
      </c>
      <c r="Q56" s="281">
        <v>0</v>
      </c>
      <c r="R56" s="322"/>
      <c r="S56" s="322"/>
      <c r="T56" s="322"/>
      <c r="U56" s="322"/>
      <c r="V56" s="322"/>
      <c r="W56" s="322"/>
      <c r="X56" s="326">
        <f t="shared" si="0"/>
        <v>0</v>
      </c>
      <c r="Y56" s="78" t="s">
        <v>1588</v>
      </c>
      <c r="Z56" s="78"/>
    </row>
    <row r="57" spans="1:26" ht="30.75" customHeight="1" x14ac:dyDescent="0.15">
      <c r="A57" s="280">
        <v>147</v>
      </c>
      <c r="B57" s="282" t="s">
        <v>26</v>
      </c>
      <c r="C57" s="282" t="s">
        <v>23</v>
      </c>
      <c r="D57" s="282" t="s">
        <v>27</v>
      </c>
      <c r="E57" s="282" t="s">
        <v>28</v>
      </c>
      <c r="F57" s="282"/>
      <c r="G57" s="316"/>
      <c r="H57" s="316"/>
      <c r="I57" s="282"/>
      <c r="J57" s="282" t="s">
        <v>29</v>
      </c>
      <c r="K57" s="281">
        <v>103201.49</v>
      </c>
      <c r="L57" s="281">
        <v>1</v>
      </c>
      <c r="M57" s="281">
        <v>103201.49</v>
      </c>
      <c r="N57" s="283">
        <v>43342</v>
      </c>
      <c r="O57" s="281">
        <v>0</v>
      </c>
      <c r="P57" s="282" t="s">
        <v>559</v>
      </c>
      <c r="Q57" s="281">
        <v>0</v>
      </c>
      <c r="R57" s="322"/>
      <c r="S57" s="322"/>
      <c r="T57" s="322"/>
      <c r="U57" s="322"/>
      <c r="V57" s="322"/>
      <c r="W57" s="322"/>
      <c r="X57" s="326">
        <f t="shared" si="0"/>
        <v>0</v>
      </c>
      <c r="Y57" s="78" t="s">
        <v>1588</v>
      </c>
      <c r="Z57" s="78"/>
    </row>
    <row r="58" spans="1:26" ht="30.75" customHeight="1" x14ac:dyDescent="0.15">
      <c r="A58" s="280">
        <v>146</v>
      </c>
      <c r="B58" s="282" t="s">
        <v>26</v>
      </c>
      <c r="C58" s="282" t="s">
        <v>23</v>
      </c>
      <c r="D58" s="282" t="s">
        <v>27</v>
      </c>
      <c r="E58" s="282" t="s">
        <v>28</v>
      </c>
      <c r="F58" s="282"/>
      <c r="G58" s="316"/>
      <c r="H58" s="316"/>
      <c r="I58" s="282"/>
      <c r="J58" s="282" t="s">
        <v>29</v>
      </c>
      <c r="K58" s="281">
        <v>150696.99</v>
      </c>
      <c r="L58" s="281">
        <v>1</v>
      </c>
      <c r="M58" s="281">
        <v>150696.99</v>
      </c>
      <c r="N58" s="283">
        <v>43342</v>
      </c>
      <c r="O58" s="281">
        <v>0</v>
      </c>
      <c r="P58" s="282" t="s">
        <v>560</v>
      </c>
      <c r="Q58" s="281">
        <v>0</v>
      </c>
      <c r="R58" s="322"/>
      <c r="S58" s="322"/>
      <c r="T58" s="322"/>
      <c r="U58" s="322"/>
      <c r="V58" s="322"/>
      <c r="W58" s="322"/>
      <c r="X58" s="326">
        <f t="shared" si="0"/>
        <v>0</v>
      </c>
      <c r="Y58" s="78" t="s">
        <v>1588</v>
      </c>
      <c r="Z58" s="78"/>
    </row>
    <row r="59" spans="1:26" ht="30.75" customHeight="1" x14ac:dyDescent="0.15">
      <c r="A59" s="280">
        <v>244</v>
      </c>
      <c r="B59" s="282" t="s">
        <v>26</v>
      </c>
      <c r="C59" s="282" t="s">
        <v>23</v>
      </c>
      <c r="D59" s="282" t="s">
        <v>27</v>
      </c>
      <c r="E59" s="282" t="s">
        <v>28</v>
      </c>
      <c r="F59" s="282"/>
      <c r="G59" s="316"/>
      <c r="H59" s="316"/>
      <c r="I59" s="282"/>
      <c r="J59" s="282" t="s">
        <v>29</v>
      </c>
      <c r="K59" s="281">
        <v>15511.52</v>
      </c>
      <c r="L59" s="281">
        <v>1</v>
      </c>
      <c r="M59" s="281">
        <v>15511.52</v>
      </c>
      <c r="N59" s="283">
        <v>43364</v>
      </c>
      <c r="O59" s="281">
        <v>0</v>
      </c>
      <c r="P59" s="282" t="s">
        <v>847</v>
      </c>
      <c r="Q59" s="281">
        <v>0</v>
      </c>
      <c r="R59" s="322"/>
      <c r="S59" s="322"/>
      <c r="T59" s="322"/>
      <c r="U59" s="322"/>
      <c r="V59" s="322"/>
      <c r="W59" s="322"/>
      <c r="X59" s="326">
        <f t="shared" si="0"/>
        <v>0</v>
      </c>
      <c r="Y59" s="78"/>
      <c r="Z59" s="78"/>
    </row>
    <row r="60" spans="1:26" ht="30.75" customHeight="1" x14ac:dyDescent="0.15">
      <c r="A60" s="280">
        <v>229</v>
      </c>
      <c r="B60" s="282" t="s">
        <v>26</v>
      </c>
      <c r="C60" s="282" t="s">
        <v>23</v>
      </c>
      <c r="D60" s="282" t="s">
        <v>27</v>
      </c>
      <c r="E60" s="282" t="s">
        <v>28</v>
      </c>
      <c r="F60" s="282"/>
      <c r="G60" s="316"/>
      <c r="H60" s="316"/>
      <c r="I60" s="282"/>
      <c r="J60" s="282" t="s">
        <v>29</v>
      </c>
      <c r="K60" s="281">
        <v>32130.720000000001</v>
      </c>
      <c r="L60" s="281">
        <v>1</v>
      </c>
      <c r="M60" s="281">
        <v>32130.720000000001</v>
      </c>
      <c r="N60" s="283">
        <v>43361</v>
      </c>
      <c r="O60" s="281">
        <v>0</v>
      </c>
      <c r="P60" s="282" t="s">
        <v>848</v>
      </c>
      <c r="Q60" s="281">
        <v>0</v>
      </c>
      <c r="R60" s="322"/>
      <c r="S60" s="322"/>
      <c r="T60" s="322"/>
      <c r="U60" s="322"/>
      <c r="V60" s="322"/>
      <c r="W60" s="322"/>
      <c r="X60" s="326">
        <f t="shared" si="0"/>
        <v>0</v>
      </c>
      <c r="Y60" s="78"/>
      <c r="Z60" s="78"/>
    </row>
    <row r="61" spans="1:26" ht="30.75" customHeight="1" x14ac:dyDescent="0.15">
      <c r="A61" s="280">
        <v>228</v>
      </c>
      <c r="B61" s="282" t="s">
        <v>26</v>
      </c>
      <c r="C61" s="282" t="s">
        <v>23</v>
      </c>
      <c r="D61" s="282" t="s">
        <v>27</v>
      </c>
      <c r="E61" s="282" t="s">
        <v>28</v>
      </c>
      <c r="F61" s="282"/>
      <c r="G61" s="316"/>
      <c r="H61" s="316"/>
      <c r="I61" s="282"/>
      <c r="J61" s="282" t="s">
        <v>29</v>
      </c>
      <c r="K61" s="281">
        <v>13780.8</v>
      </c>
      <c r="L61" s="281">
        <v>1</v>
      </c>
      <c r="M61" s="281">
        <v>13780.8</v>
      </c>
      <c r="N61" s="283">
        <v>43361</v>
      </c>
      <c r="O61" s="281">
        <v>0</v>
      </c>
      <c r="P61" s="282" t="s">
        <v>849</v>
      </c>
      <c r="Q61" s="281">
        <v>0</v>
      </c>
      <c r="R61" s="322"/>
      <c r="S61" s="322"/>
      <c r="T61" s="322"/>
      <c r="U61" s="322"/>
      <c r="V61" s="322"/>
      <c r="W61" s="322"/>
      <c r="X61" s="326">
        <f t="shared" si="0"/>
        <v>0</v>
      </c>
      <c r="Y61" s="78"/>
      <c r="Z61" s="78"/>
    </row>
    <row r="62" spans="1:26" ht="30.75" customHeight="1" x14ac:dyDescent="0.15">
      <c r="A62" s="280">
        <v>152</v>
      </c>
      <c r="B62" s="282" t="s">
        <v>26</v>
      </c>
      <c r="C62" s="282" t="s">
        <v>23</v>
      </c>
      <c r="D62" s="282" t="s">
        <v>27</v>
      </c>
      <c r="E62" s="282" t="s">
        <v>28</v>
      </c>
      <c r="F62" s="282"/>
      <c r="G62" s="316"/>
      <c r="H62" s="316"/>
      <c r="I62" s="282"/>
      <c r="J62" s="282" t="s">
        <v>29</v>
      </c>
      <c r="K62" s="281">
        <v>2389.6</v>
      </c>
      <c r="L62" s="281">
        <v>1</v>
      </c>
      <c r="M62" s="281">
        <v>2389.6</v>
      </c>
      <c r="N62" s="283">
        <v>43342</v>
      </c>
      <c r="O62" s="281">
        <v>0</v>
      </c>
      <c r="P62" s="282" t="s">
        <v>554</v>
      </c>
      <c r="Q62" s="281">
        <v>0</v>
      </c>
      <c r="R62" s="322"/>
      <c r="S62" s="322"/>
      <c r="T62" s="322"/>
      <c r="U62" s="322"/>
      <c r="V62" s="322"/>
      <c r="W62" s="322"/>
      <c r="X62" s="326">
        <f t="shared" si="0"/>
        <v>0</v>
      </c>
      <c r="Y62" s="78" t="s">
        <v>1588</v>
      </c>
      <c r="Z62" s="78"/>
    </row>
    <row r="63" spans="1:26" ht="30.75" customHeight="1" x14ac:dyDescent="0.15">
      <c r="A63" s="280">
        <v>226</v>
      </c>
      <c r="B63" s="282" t="s">
        <v>26</v>
      </c>
      <c r="C63" s="282" t="s">
        <v>23</v>
      </c>
      <c r="D63" s="282" t="s">
        <v>27</v>
      </c>
      <c r="E63" s="282" t="s">
        <v>28</v>
      </c>
      <c r="F63" s="282"/>
      <c r="G63" s="316"/>
      <c r="H63" s="316"/>
      <c r="I63" s="282"/>
      <c r="J63" s="282" t="s">
        <v>29</v>
      </c>
      <c r="K63" s="281">
        <v>8702.69</v>
      </c>
      <c r="L63" s="281">
        <v>1</v>
      </c>
      <c r="M63" s="281">
        <v>8702.69</v>
      </c>
      <c r="N63" s="283">
        <v>43361</v>
      </c>
      <c r="O63" s="281">
        <v>0</v>
      </c>
      <c r="P63" s="282" t="s">
        <v>850</v>
      </c>
      <c r="Q63" s="281">
        <v>0</v>
      </c>
      <c r="R63" s="322"/>
      <c r="S63" s="322"/>
      <c r="T63" s="322"/>
      <c r="U63" s="322"/>
      <c r="V63" s="322"/>
      <c r="W63" s="322"/>
      <c r="X63" s="326">
        <f t="shared" si="0"/>
        <v>0</v>
      </c>
      <c r="Y63" s="78"/>
      <c r="Z63" s="78"/>
    </row>
    <row r="64" spans="1:26" ht="30.75" customHeight="1" x14ac:dyDescent="0.15">
      <c r="A64" s="280">
        <v>225</v>
      </c>
      <c r="B64" s="282" t="s">
        <v>26</v>
      </c>
      <c r="C64" s="282" t="s">
        <v>23</v>
      </c>
      <c r="D64" s="282" t="s">
        <v>27</v>
      </c>
      <c r="E64" s="282" t="s">
        <v>28</v>
      </c>
      <c r="F64" s="282"/>
      <c r="G64" s="316"/>
      <c r="H64" s="316"/>
      <c r="I64" s="282"/>
      <c r="J64" s="282" t="s">
        <v>29</v>
      </c>
      <c r="K64" s="281">
        <v>15449.34</v>
      </c>
      <c r="L64" s="281">
        <v>1</v>
      </c>
      <c r="M64" s="281">
        <v>15449.34</v>
      </c>
      <c r="N64" s="283">
        <v>43361</v>
      </c>
      <c r="O64" s="281">
        <v>0</v>
      </c>
      <c r="P64" s="282" t="s">
        <v>851</v>
      </c>
      <c r="Q64" s="281">
        <v>0</v>
      </c>
      <c r="R64" s="322"/>
      <c r="S64" s="322"/>
      <c r="T64" s="322"/>
      <c r="U64" s="322"/>
      <c r="V64" s="322"/>
      <c r="W64" s="322"/>
      <c r="X64" s="326">
        <f t="shared" si="0"/>
        <v>0</v>
      </c>
      <c r="Y64" s="78"/>
      <c r="Z64" s="78"/>
    </row>
    <row r="65" spans="1:26" ht="30.75" customHeight="1" x14ac:dyDescent="0.15">
      <c r="A65" s="280">
        <v>224</v>
      </c>
      <c r="B65" s="282" t="s">
        <v>26</v>
      </c>
      <c r="C65" s="282" t="s">
        <v>23</v>
      </c>
      <c r="D65" s="282" t="s">
        <v>27</v>
      </c>
      <c r="E65" s="282" t="s">
        <v>28</v>
      </c>
      <c r="F65" s="282"/>
      <c r="G65" s="316"/>
      <c r="H65" s="316"/>
      <c r="I65" s="282"/>
      <c r="J65" s="282" t="s">
        <v>29</v>
      </c>
      <c r="K65" s="281">
        <v>9634.77</v>
      </c>
      <c r="L65" s="281">
        <v>1</v>
      </c>
      <c r="M65" s="281">
        <v>9634.77</v>
      </c>
      <c r="N65" s="283">
        <v>43361</v>
      </c>
      <c r="O65" s="281">
        <v>0</v>
      </c>
      <c r="P65" s="282" t="s">
        <v>852</v>
      </c>
      <c r="Q65" s="281">
        <v>0</v>
      </c>
      <c r="R65" s="322"/>
      <c r="S65" s="322"/>
      <c r="T65" s="322"/>
      <c r="U65" s="322"/>
      <c r="V65" s="322"/>
      <c r="W65" s="322"/>
      <c r="X65" s="326">
        <f t="shared" si="0"/>
        <v>0</v>
      </c>
      <c r="Y65" s="78"/>
      <c r="Z65" s="78"/>
    </row>
    <row r="66" spans="1:26" ht="30.75" customHeight="1" x14ac:dyDescent="0.15">
      <c r="A66" s="280">
        <v>223</v>
      </c>
      <c r="B66" s="282" t="s">
        <v>26</v>
      </c>
      <c r="C66" s="282" t="s">
        <v>23</v>
      </c>
      <c r="D66" s="282" t="s">
        <v>27</v>
      </c>
      <c r="E66" s="282" t="s">
        <v>28</v>
      </c>
      <c r="F66" s="282"/>
      <c r="G66" s="317"/>
      <c r="H66" s="317"/>
      <c r="I66" s="282"/>
      <c r="J66" s="282" t="s">
        <v>29</v>
      </c>
      <c r="K66" s="281">
        <v>26014.11</v>
      </c>
      <c r="L66" s="281">
        <v>1</v>
      </c>
      <c r="M66" s="281">
        <v>26014.11</v>
      </c>
      <c r="N66" s="283">
        <v>43361</v>
      </c>
      <c r="O66" s="281">
        <v>0</v>
      </c>
      <c r="P66" s="282" t="s">
        <v>853</v>
      </c>
      <c r="Q66" s="281">
        <v>0</v>
      </c>
      <c r="R66" s="323"/>
      <c r="S66" s="323"/>
      <c r="T66" s="323"/>
      <c r="U66" s="323"/>
      <c r="V66" s="323"/>
      <c r="W66" s="323"/>
      <c r="X66" s="325">
        <f t="shared" si="0"/>
        <v>0</v>
      </c>
      <c r="Y66" s="78"/>
      <c r="Z66" s="78"/>
    </row>
    <row r="67" spans="1:26" ht="30.75" customHeight="1" x14ac:dyDescent="0.15">
      <c r="A67" s="280">
        <v>235</v>
      </c>
      <c r="B67" s="282" t="s">
        <v>26</v>
      </c>
      <c r="C67" s="282" t="s">
        <v>23</v>
      </c>
      <c r="D67" s="282" t="s">
        <v>27</v>
      </c>
      <c r="E67" s="282" t="s">
        <v>28</v>
      </c>
      <c r="F67" s="282"/>
      <c r="G67" s="315" t="s">
        <v>35</v>
      </c>
      <c r="H67" s="315" t="s">
        <v>36</v>
      </c>
      <c r="I67" s="282"/>
      <c r="J67" s="282" t="s">
        <v>29</v>
      </c>
      <c r="K67" s="281">
        <v>7337.58</v>
      </c>
      <c r="L67" s="281">
        <v>1</v>
      </c>
      <c r="M67" s="281">
        <v>7337.58</v>
      </c>
      <c r="N67" s="283">
        <v>43364</v>
      </c>
      <c r="O67" s="281">
        <v>0</v>
      </c>
      <c r="P67" s="282" t="s">
        <v>854</v>
      </c>
      <c r="Q67" s="281">
        <v>0</v>
      </c>
      <c r="R67" s="321">
        <v>476067.29000000004</v>
      </c>
      <c r="S67" s="321">
        <v>476067.29000000004</v>
      </c>
      <c r="T67" s="321">
        <f>K69+K70+K71+K72+K73+K74</f>
        <v>75460.929999999993</v>
      </c>
      <c r="U67" s="321"/>
      <c r="V67" s="321"/>
      <c r="W67" s="321">
        <v>0</v>
      </c>
      <c r="X67" s="324">
        <f t="shared" si="0"/>
        <v>400606.36000000004</v>
      </c>
      <c r="Y67" s="78"/>
      <c r="Z67" s="78"/>
    </row>
    <row r="68" spans="1:26" ht="30.75" customHeight="1" x14ac:dyDescent="0.15">
      <c r="A68" s="280">
        <v>219</v>
      </c>
      <c r="B68" s="282" t="s">
        <v>26</v>
      </c>
      <c r="C68" s="282" t="s">
        <v>23</v>
      </c>
      <c r="D68" s="282" t="s">
        <v>27</v>
      </c>
      <c r="E68" s="282" t="s">
        <v>28</v>
      </c>
      <c r="F68" s="282"/>
      <c r="G68" s="316"/>
      <c r="H68" s="316"/>
      <c r="I68" s="282"/>
      <c r="J68" s="282" t="s">
        <v>29</v>
      </c>
      <c r="K68" s="281">
        <v>35464.269999999997</v>
      </c>
      <c r="L68" s="281">
        <v>1</v>
      </c>
      <c r="M68" s="281">
        <v>35464.269999999997</v>
      </c>
      <c r="N68" s="283">
        <v>43354</v>
      </c>
      <c r="O68" s="281">
        <v>0</v>
      </c>
      <c r="P68" s="282" t="s">
        <v>855</v>
      </c>
      <c r="Q68" s="281">
        <v>0</v>
      </c>
      <c r="R68" s="322"/>
      <c r="S68" s="322"/>
      <c r="T68" s="322"/>
      <c r="U68" s="322"/>
      <c r="V68" s="322"/>
      <c r="W68" s="322"/>
      <c r="X68" s="326">
        <f t="shared" ref="X68:X131" si="1">S68-T68-U68-V68-W68</f>
        <v>0</v>
      </c>
      <c r="Y68" s="78"/>
      <c r="Z68" s="78"/>
    </row>
    <row r="69" spans="1:26" ht="30.75" customHeight="1" x14ac:dyDescent="0.15">
      <c r="A69" s="280">
        <v>111</v>
      </c>
      <c r="B69" s="282" t="s">
        <v>26</v>
      </c>
      <c r="C69" s="282" t="s">
        <v>23</v>
      </c>
      <c r="D69" s="282" t="s">
        <v>27</v>
      </c>
      <c r="E69" s="282" t="s">
        <v>28</v>
      </c>
      <c r="F69" s="282"/>
      <c r="G69" s="316"/>
      <c r="H69" s="316"/>
      <c r="I69" s="282"/>
      <c r="J69" s="282" t="s">
        <v>29</v>
      </c>
      <c r="K69" s="281">
        <v>2505.6</v>
      </c>
      <c r="L69" s="281">
        <v>1</v>
      </c>
      <c r="M69" s="281">
        <v>2505.6</v>
      </c>
      <c r="N69" s="283">
        <v>43307</v>
      </c>
      <c r="O69" s="281">
        <v>0</v>
      </c>
      <c r="P69" s="282" t="s">
        <v>512</v>
      </c>
      <c r="Q69" s="281">
        <v>0</v>
      </c>
      <c r="R69" s="322"/>
      <c r="S69" s="322"/>
      <c r="T69" s="322"/>
      <c r="U69" s="322"/>
      <c r="V69" s="322"/>
      <c r="W69" s="322"/>
      <c r="X69" s="326">
        <f t="shared" si="1"/>
        <v>0</v>
      </c>
      <c r="Y69" s="78" t="s">
        <v>1588</v>
      </c>
      <c r="Z69" s="78"/>
    </row>
    <row r="70" spans="1:26" ht="30.75" customHeight="1" x14ac:dyDescent="0.15">
      <c r="A70" s="280">
        <v>117</v>
      </c>
      <c r="B70" s="282" t="s">
        <v>26</v>
      </c>
      <c r="C70" s="282" t="s">
        <v>23</v>
      </c>
      <c r="D70" s="282" t="s">
        <v>27</v>
      </c>
      <c r="E70" s="282" t="s">
        <v>28</v>
      </c>
      <c r="F70" s="282"/>
      <c r="G70" s="316"/>
      <c r="H70" s="316"/>
      <c r="I70" s="282"/>
      <c r="J70" s="282" t="s">
        <v>29</v>
      </c>
      <c r="K70" s="281">
        <v>2610</v>
      </c>
      <c r="L70" s="281">
        <v>1</v>
      </c>
      <c r="M70" s="281">
        <v>2610</v>
      </c>
      <c r="N70" s="283">
        <v>43310</v>
      </c>
      <c r="O70" s="281">
        <v>0</v>
      </c>
      <c r="P70" s="282" t="s">
        <v>513</v>
      </c>
      <c r="Q70" s="281">
        <v>0</v>
      </c>
      <c r="R70" s="322"/>
      <c r="S70" s="322"/>
      <c r="T70" s="322"/>
      <c r="U70" s="322"/>
      <c r="V70" s="322"/>
      <c r="W70" s="322"/>
      <c r="X70" s="326">
        <f t="shared" si="1"/>
        <v>0</v>
      </c>
      <c r="Y70" s="78" t="s">
        <v>1588</v>
      </c>
      <c r="Z70" s="78"/>
    </row>
    <row r="71" spans="1:26" ht="30.75" customHeight="1" x14ac:dyDescent="0.15">
      <c r="A71" s="280">
        <v>118</v>
      </c>
      <c r="B71" s="282" t="s">
        <v>26</v>
      </c>
      <c r="C71" s="282" t="s">
        <v>23</v>
      </c>
      <c r="D71" s="282" t="s">
        <v>27</v>
      </c>
      <c r="E71" s="282" t="s">
        <v>28</v>
      </c>
      <c r="F71" s="282"/>
      <c r="G71" s="316"/>
      <c r="H71" s="316"/>
      <c r="I71" s="282"/>
      <c r="J71" s="282" t="s">
        <v>29</v>
      </c>
      <c r="K71" s="281">
        <v>1378.11</v>
      </c>
      <c r="L71" s="281">
        <v>1</v>
      </c>
      <c r="M71" s="281">
        <v>1378.11</v>
      </c>
      <c r="N71" s="283">
        <v>43310</v>
      </c>
      <c r="O71" s="281">
        <v>0</v>
      </c>
      <c r="P71" s="282" t="s">
        <v>514</v>
      </c>
      <c r="Q71" s="281">
        <v>0</v>
      </c>
      <c r="R71" s="322"/>
      <c r="S71" s="322"/>
      <c r="T71" s="322"/>
      <c r="U71" s="322"/>
      <c r="V71" s="322"/>
      <c r="W71" s="322"/>
      <c r="X71" s="326">
        <f t="shared" si="1"/>
        <v>0</v>
      </c>
      <c r="Y71" s="78" t="s">
        <v>1588</v>
      </c>
      <c r="Z71" s="78"/>
    </row>
    <row r="72" spans="1:26" ht="30.75" customHeight="1" x14ac:dyDescent="0.15">
      <c r="A72" s="280">
        <v>119</v>
      </c>
      <c r="B72" s="282" t="s">
        <v>26</v>
      </c>
      <c r="C72" s="282" t="s">
        <v>23</v>
      </c>
      <c r="D72" s="282" t="s">
        <v>27</v>
      </c>
      <c r="E72" s="282" t="s">
        <v>28</v>
      </c>
      <c r="F72" s="282"/>
      <c r="G72" s="316"/>
      <c r="H72" s="316"/>
      <c r="I72" s="282"/>
      <c r="J72" s="282" t="s">
        <v>29</v>
      </c>
      <c r="K72" s="281">
        <v>456.07</v>
      </c>
      <c r="L72" s="281">
        <v>1</v>
      </c>
      <c r="M72" s="281">
        <v>456.07</v>
      </c>
      <c r="N72" s="283">
        <v>43310</v>
      </c>
      <c r="O72" s="281">
        <v>0</v>
      </c>
      <c r="P72" s="282" t="s">
        <v>515</v>
      </c>
      <c r="Q72" s="281">
        <v>0</v>
      </c>
      <c r="R72" s="322"/>
      <c r="S72" s="322"/>
      <c r="T72" s="322"/>
      <c r="U72" s="322"/>
      <c r="V72" s="322"/>
      <c r="W72" s="322"/>
      <c r="X72" s="326">
        <f t="shared" si="1"/>
        <v>0</v>
      </c>
      <c r="Y72" s="78" t="s">
        <v>1588</v>
      </c>
      <c r="Z72" s="78"/>
    </row>
    <row r="73" spans="1:26" ht="30.75" customHeight="1" x14ac:dyDescent="0.15">
      <c r="A73" s="280">
        <v>120</v>
      </c>
      <c r="B73" s="282" t="s">
        <v>26</v>
      </c>
      <c r="C73" s="282" t="s">
        <v>23</v>
      </c>
      <c r="D73" s="282" t="s">
        <v>27</v>
      </c>
      <c r="E73" s="282" t="s">
        <v>28</v>
      </c>
      <c r="F73" s="282"/>
      <c r="G73" s="316"/>
      <c r="H73" s="316"/>
      <c r="I73" s="282"/>
      <c r="J73" s="282" t="s">
        <v>29</v>
      </c>
      <c r="K73" s="281">
        <v>9396</v>
      </c>
      <c r="L73" s="281">
        <v>1</v>
      </c>
      <c r="M73" s="281">
        <v>9396</v>
      </c>
      <c r="N73" s="283">
        <v>43310</v>
      </c>
      <c r="O73" s="281">
        <v>0</v>
      </c>
      <c r="P73" s="282" t="s">
        <v>516</v>
      </c>
      <c r="Q73" s="281">
        <v>0</v>
      </c>
      <c r="R73" s="322"/>
      <c r="S73" s="322"/>
      <c r="T73" s="322"/>
      <c r="U73" s="322"/>
      <c r="V73" s="322"/>
      <c r="W73" s="322"/>
      <c r="X73" s="326">
        <f t="shared" si="1"/>
        <v>0</v>
      </c>
      <c r="Y73" s="78" t="s">
        <v>1588</v>
      </c>
      <c r="Z73" s="78"/>
    </row>
    <row r="74" spans="1:26" ht="30.75" customHeight="1" x14ac:dyDescent="0.15">
      <c r="A74" s="280">
        <v>123</v>
      </c>
      <c r="B74" s="282" t="s">
        <v>26</v>
      </c>
      <c r="C74" s="282" t="s">
        <v>23</v>
      </c>
      <c r="D74" s="282" t="s">
        <v>27</v>
      </c>
      <c r="E74" s="282" t="s">
        <v>28</v>
      </c>
      <c r="F74" s="282"/>
      <c r="G74" s="316"/>
      <c r="H74" s="316"/>
      <c r="I74" s="282"/>
      <c r="J74" s="282" t="s">
        <v>29</v>
      </c>
      <c r="K74" s="281">
        <v>59115.15</v>
      </c>
      <c r="L74" s="281">
        <v>1</v>
      </c>
      <c r="M74" s="281">
        <v>59115.15</v>
      </c>
      <c r="N74" s="283">
        <v>43311</v>
      </c>
      <c r="O74" s="281">
        <v>0</v>
      </c>
      <c r="P74" s="282" t="s">
        <v>517</v>
      </c>
      <c r="Q74" s="281">
        <v>0</v>
      </c>
      <c r="R74" s="322"/>
      <c r="S74" s="322"/>
      <c r="T74" s="322"/>
      <c r="U74" s="322"/>
      <c r="V74" s="322"/>
      <c r="W74" s="322"/>
      <c r="X74" s="326">
        <f t="shared" si="1"/>
        <v>0</v>
      </c>
      <c r="Y74" s="78" t="s">
        <v>1588</v>
      </c>
      <c r="Z74" s="78"/>
    </row>
    <row r="75" spans="1:26" ht="30.75" customHeight="1" x14ac:dyDescent="0.15">
      <c r="A75" s="280">
        <v>256</v>
      </c>
      <c r="B75" s="282" t="s">
        <v>26</v>
      </c>
      <c r="C75" s="282" t="s">
        <v>23</v>
      </c>
      <c r="D75" s="282" t="s">
        <v>27</v>
      </c>
      <c r="E75" s="282" t="s">
        <v>28</v>
      </c>
      <c r="F75" s="282"/>
      <c r="G75" s="316"/>
      <c r="H75" s="316"/>
      <c r="I75" s="282"/>
      <c r="J75" s="282" t="s">
        <v>29</v>
      </c>
      <c r="K75" s="281">
        <v>159075.57999999999</v>
      </c>
      <c r="L75" s="281">
        <v>1</v>
      </c>
      <c r="M75" s="281">
        <v>159075.57999999999</v>
      </c>
      <c r="N75" s="283">
        <v>43364</v>
      </c>
      <c r="O75" s="281">
        <v>0</v>
      </c>
      <c r="P75" s="282" t="s">
        <v>856</v>
      </c>
      <c r="Q75" s="281">
        <v>0</v>
      </c>
      <c r="R75" s="322"/>
      <c r="S75" s="322"/>
      <c r="T75" s="322"/>
      <c r="U75" s="322"/>
      <c r="V75" s="322"/>
      <c r="W75" s="322"/>
      <c r="X75" s="326">
        <f t="shared" si="1"/>
        <v>0</v>
      </c>
      <c r="Y75" s="78"/>
      <c r="Z75" s="78"/>
    </row>
    <row r="76" spans="1:26" ht="30.75" customHeight="1" x14ac:dyDescent="0.15">
      <c r="A76" s="280">
        <v>236</v>
      </c>
      <c r="B76" s="282" t="s">
        <v>26</v>
      </c>
      <c r="C76" s="282" t="s">
        <v>23</v>
      </c>
      <c r="D76" s="282" t="s">
        <v>27</v>
      </c>
      <c r="E76" s="282" t="s">
        <v>28</v>
      </c>
      <c r="F76" s="282"/>
      <c r="G76" s="317"/>
      <c r="H76" s="317"/>
      <c r="I76" s="282"/>
      <c r="J76" s="282" t="s">
        <v>29</v>
      </c>
      <c r="K76" s="281">
        <v>198728.93</v>
      </c>
      <c r="L76" s="281">
        <v>1</v>
      </c>
      <c r="M76" s="281">
        <v>198728.93</v>
      </c>
      <c r="N76" s="283">
        <v>43364</v>
      </c>
      <c r="O76" s="281">
        <v>0</v>
      </c>
      <c r="P76" s="282" t="s">
        <v>857</v>
      </c>
      <c r="Q76" s="281">
        <v>0</v>
      </c>
      <c r="R76" s="323"/>
      <c r="S76" s="323"/>
      <c r="T76" s="323"/>
      <c r="U76" s="323"/>
      <c r="V76" s="323"/>
      <c r="W76" s="323"/>
      <c r="X76" s="325">
        <f t="shared" si="1"/>
        <v>0</v>
      </c>
      <c r="Y76" s="78"/>
      <c r="Z76" s="78"/>
    </row>
    <row r="77" spans="1:26" ht="30.75" customHeight="1" x14ac:dyDescent="0.15">
      <c r="A77" s="280">
        <v>273</v>
      </c>
      <c r="B77" s="282" t="s">
        <v>26</v>
      </c>
      <c r="C77" s="282" t="s">
        <v>23</v>
      </c>
      <c r="D77" s="282" t="s">
        <v>27</v>
      </c>
      <c r="E77" s="282" t="s">
        <v>28</v>
      </c>
      <c r="F77" s="282"/>
      <c r="G77" s="282" t="s">
        <v>858</v>
      </c>
      <c r="H77" s="282" t="s">
        <v>859</v>
      </c>
      <c r="I77" s="282"/>
      <c r="J77" s="282" t="s">
        <v>29</v>
      </c>
      <c r="K77" s="281">
        <v>33552.230000000003</v>
      </c>
      <c r="L77" s="281">
        <v>1</v>
      </c>
      <c r="M77" s="281">
        <v>33552.230000000003</v>
      </c>
      <c r="N77" s="283">
        <v>43373</v>
      </c>
      <c r="O77" s="281">
        <v>0</v>
      </c>
      <c r="P77" s="282" t="s">
        <v>860</v>
      </c>
      <c r="Q77" s="281">
        <v>0</v>
      </c>
      <c r="R77" s="281">
        <v>33552.230000000003</v>
      </c>
      <c r="S77" s="281">
        <v>33552.230000000003</v>
      </c>
      <c r="T77" s="281">
        <f>K77</f>
        <v>33552.230000000003</v>
      </c>
      <c r="U77" s="281">
        <v>0</v>
      </c>
      <c r="V77" s="281"/>
      <c r="W77" s="281">
        <v>0</v>
      </c>
      <c r="X77" s="292">
        <f t="shared" si="1"/>
        <v>0</v>
      </c>
      <c r="Y77" s="78" t="s">
        <v>1588</v>
      </c>
      <c r="Z77" s="78"/>
    </row>
    <row r="78" spans="1:26" ht="30.75" customHeight="1" x14ac:dyDescent="0.15">
      <c r="A78" s="280">
        <v>218</v>
      </c>
      <c r="B78" s="282" t="s">
        <v>26</v>
      </c>
      <c r="C78" s="282" t="s">
        <v>23</v>
      </c>
      <c r="D78" s="282" t="s">
        <v>37</v>
      </c>
      <c r="E78" s="282" t="s">
        <v>38</v>
      </c>
      <c r="F78" s="282"/>
      <c r="G78" s="282" t="s">
        <v>1545</v>
      </c>
      <c r="H78" s="282" t="s">
        <v>368</v>
      </c>
      <c r="I78" s="282"/>
      <c r="J78" s="282" t="s">
        <v>29</v>
      </c>
      <c r="K78" s="281">
        <v>773720</v>
      </c>
      <c r="L78" s="281">
        <v>1</v>
      </c>
      <c r="M78" s="281">
        <v>773720</v>
      </c>
      <c r="N78" s="283">
        <v>43349</v>
      </c>
      <c r="O78" s="281">
        <v>0</v>
      </c>
      <c r="P78" s="282" t="s">
        <v>861</v>
      </c>
      <c r="Q78" s="281">
        <v>0</v>
      </c>
      <c r="R78" s="281">
        <v>773720</v>
      </c>
      <c r="S78" s="281">
        <v>773720</v>
      </c>
      <c r="T78" s="281">
        <v>0</v>
      </c>
      <c r="U78" s="281">
        <v>0</v>
      </c>
      <c r="V78" s="281">
        <f>M78</f>
        <v>773720</v>
      </c>
      <c r="W78" s="281">
        <v>0</v>
      </c>
      <c r="X78" s="292">
        <f t="shared" si="1"/>
        <v>0</v>
      </c>
      <c r="Y78" s="78" t="s">
        <v>1588</v>
      </c>
      <c r="Z78" s="78"/>
    </row>
    <row r="79" spans="1:26" ht="30.75" customHeight="1" x14ac:dyDescent="0.15">
      <c r="A79" s="280">
        <v>257</v>
      </c>
      <c r="B79" s="282" t="s">
        <v>26</v>
      </c>
      <c r="C79" s="282" t="s">
        <v>23</v>
      </c>
      <c r="D79" s="282" t="s">
        <v>27</v>
      </c>
      <c r="E79" s="282" t="s">
        <v>28</v>
      </c>
      <c r="F79" s="282"/>
      <c r="G79" s="282" t="s">
        <v>862</v>
      </c>
      <c r="H79" s="282" t="s">
        <v>863</v>
      </c>
      <c r="I79" s="282"/>
      <c r="J79" s="282" t="s">
        <v>29</v>
      </c>
      <c r="K79" s="281">
        <v>35692.31</v>
      </c>
      <c r="L79" s="281">
        <v>1</v>
      </c>
      <c r="M79" s="281">
        <v>35692.31</v>
      </c>
      <c r="N79" s="283">
        <v>43364</v>
      </c>
      <c r="O79" s="281">
        <v>0</v>
      </c>
      <c r="P79" s="282" t="s">
        <v>864</v>
      </c>
      <c r="Q79" s="281">
        <v>0</v>
      </c>
      <c r="R79" s="281">
        <v>35692.31</v>
      </c>
      <c r="S79" s="281">
        <v>35692.31</v>
      </c>
      <c r="T79" s="281">
        <v>0</v>
      </c>
      <c r="U79" s="281">
        <v>0</v>
      </c>
      <c r="V79" s="281">
        <v>0</v>
      </c>
      <c r="W79" s="281">
        <v>0</v>
      </c>
      <c r="X79" s="292">
        <f t="shared" si="1"/>
        <v>35692.31</v>
      </c>
      <c r="Y79" s="78"/>
      <c r="Z79" s="78"/>
    </row>
    <row r="80" spans="1:26" ht="30.75" customHeight="1" x14ac:dyDescent="0.15">
      <c r="A80" s="280">
        <v>276</v>
      </c>
      <c r="B80" s="282" t="s">
        <v>26</v>
      </c>
      <c r="C80" s="282" t="s">
        <v>23</v>
      </c>
      <c r="D80" s="282" t="s">
        <v>27</v>
      </c>
      <c r="E80" s="282" t="s">
        <v>28</v>
      </c>
      <c r="F80" s="282"/>
      <c r="G80" s="315" t="s">
        <v>1546</v>
      </c>
      <c r="H80" s="315" t="s">
        <v>865</v>
      </c>
      <c r="I80" s="282"/>
      <c r="J80" s="282" t="s">
        <v>29</v>
      </c>
      <c r="K80" s="281">
        <v>227580</v>
      </c>
      <c r="L80" s="281">
        <v>1</v>
      </c>
      <c r="M80" s="281">
        <v>227580</v>
      </c>
      <c r="N80" s="283">
        <v>43373</v>
      </c>
      <c r="O80" s="281">
        <v>0</v>
      </c>
      <c r="P80" s="282" t="s">
        <v>866</v>
      </c>
      <c r="Q80" s="281">
        <v>0</v>
      </c>
      <c r="R80" s="321">
        <v>943698.4</v>
      </c>
      <c r="S80" s="321">
        <v>943698.4</v>
      </c>
      <c r="T80" s="321">
        <v>0</v>
      </c>
      <c r="U80" s="321">
        <v>0</v>
      </c>
      <c r="V80" s="321">
        <f>M80+M81</f>
        <v>943698.4</v>
      </c>
      <c r="W80" s="321">
        <v>0</v>
      </c>
      <c r="X80" s="324">
        <f t="shared" si="1"/>
        <v>0</v>
      </c>
      <c r="Y80" s="78" t="s">
        <v>1588</v>
      </c>
      <c r="Z80" s="78"/>
    </row>
    <row r="81" spans="1:26" ht="30.75" customHeight="1" x14ac:dyDescent="0.15">
      <c r="A81" s="280">
        <v>275</v>
      </c>
      <c r="B81" s="282" t="s">
        <v>26</v>
      </c>
      <c r="C81" s="282" t="s">
        <v>23</v>
      </c>
      <c r="D81" s="282" t="s">
        <v>27</v>
      </c>
      <c r="E81" s="282" t="s">
        <v>28</v>
      </c>
      <c r="F81" s="282"/>
      <c r="G81" s="317"/>
      <c r="H81" s="317"/>
      <c r="I81" s="282"/>
      <c r="J81" s="282" t="s">
        <v>29</v>
      </c>
      <c r="K81" s="281">
        <v>716118.4</v>
      </c>
      <c r="L81" s="281">
        <v>1</v>
      </c>
      <c r="M81" s="281">
        <v>716118.4</v>
      </c>
      <c r="N81" s="283">
        <v>43373</v>
      </c>
      <c r="O81" s="281">
        <v>0</v>
      </c>
      <c r="P81" s="282" t="s">
        <v>867</v>
      </c>
      <c r="Q81" s="281">
        <v>0</v>
      </c>
      <c r="R81" s="323"/>
      <c r="S81" s="323"/>
      <c r="T81" s="323"/>
      <c r="U81" s="323"/>
      <c r="V81" s="323"/>
      <c r="W81" s="323"/>
      <c r="X81" s="325">
        <f t="shared" si="1"/>
        <v>0</v>
      </c>
      <c r="Y81" s="78" t="s">
        <v>1588</v>
      </c>
      <c r="Z81" s="78"/>
    </row>
    <row r="82" spans="1:26" ht="30.75" customHeight="1" x14ac:dyDescent="0.15">
      <c r="A82" s="280">
        <v>280</v>
      </c>
      <c r="B82" s="282" t="s">
        <v>26</v>
      </c>
      <c r="C82" s="282" t="s">
        <v>23</v>
      </c>
      <c r="D82" s="282" t="s">
        <v>37</v>
      </c>
      <c r="E82" s="282" t="s">
        <v>38</v>
      </c>
      <c r="F82" s="282"/>
      <c r="G82" s="315" t="s">
        <v>1547</v>
      </c>
      <c r="H82" s="315" t="s">
        <v>284</v>
      </c>
      <c r="I82" s="282"/>
      <c r="J82" s="282" t="s">
        <v>29</v>
      </c>
      <c r="K82" s="281">
        <v>89230.68</v>
      </c>
      <c r="L82" s="281">
        <v>1</v>
      </c>
      <c r="M82" s="281">
        <v>89230.68</v>
      </c>
      <c r="N82" s="283">
        <v>43373</v>
      </c>
      <c r="O82" s="281">
        <v>0</v>
      </c>
      <c r="P82" s="282" t="s">
        <v>868</v>
      </c>
      <c r="Q82" s="281">
        <v>0</v>
      </c>
      <c r="R82" s="321">
        <v>186591.27</v>
      </c>
      <c r="S82" s="321">
        <v>186591.27</v>
      </c>
      <c r="T82" s="321">
        <v>0</v>
      </c>
      <c r="U82" s="321">
        <v>0</v>
      </c>
      <c r="V82" s="321">
        <f>M82+M83</f>
        <v>186591.27</v>
      </c>
      <c r="W82" s="321">
        <v>0</v>
      </c>
      <c r="X82" s="324">
        <f t="shared" si="1"/>
        <v>0</v>
      </c>
      <c r="Y82" s="78" t="s">
        <v>1588</v>
      </c>
      <c r="Z82" s="78"/>
    </row>
    <row r="83" spans="1:26" ht="30.75" customHeight="1" x14ac:dyDescent="0.15">
      <c r="A83" s="280">
        <v>221</v>
      </c>
      <c r="B83" s="282" t="s">
        <v>26</v>
      </c>
      <c r="C83" s="282" t="s">
        <v>23</v>
      </c>
      <c r="D83" s="282" t="s">
        <v>37</v>
      </c>
      <c r="E83" s="282" t="s">
        <v>38</v>
      </c>
      <c r="F83" s="282"/>
      <c r="G83" s="317"/>
      <c r="H83" s="317"/>
      <c r="I83" s="282"/>
      <c r="J83" s="282" t="s">
        <v>29</v>
      </c>
      <c r="K83" s="281">
        <v>97360.59</v>
      </c>
      <c r="L83" s="281">
        <v>1</v>
      </c>
      <c r="M83" s="281">
        <v>97360.59</v>
      </c>
      <c r="N83" s="283">
        <v>43354</v>
      </c>
      <c r="O83" s="281">
        <v>0</v>
      </c>
      <c r="P83" s="282" t="s">
        <v>869</v>
      </c>
      <c r="Q83" s="281">
        <v>0</v>
      </c>
      <c r="R83" s="323"/>
      <c r="S83" s="323"/>
      <c r="T83" s="323"/>
      <c r="U83" s="323"/>
      <c r="V83" s="323"/>
      <c r="W83" s="323"/>
      <c r="X83" s="325">
        <f t="shared" si="1"/>
        <v>0</v>
      </c>
      <c r="Y83" s="78" t="s">
        <v>1588</v>
      </c>
      <c r="Z83" s="78"/>
    </row>
    <row r="84" spans="1:26" ht="30.75" customHeight="1" x14ac:dyDescent="0.15">
      <c r="A84" s="280">
        <v>141</v>
      </c>
      <c r="B84" s="282" t="s">
        <v>26</v>
      </c>
      <c r="C84" s="282" t="s">
        <v>23</v>
      </c>
      <c r="D84" s="282" t="s">
        <v>27</v>
      </c>
      <c r="E84" s="282" t="s">
        <v>28</v>
      </c>
      <c r="F84" s="282"/>
      <c r="G84" s="315" t="s">
        <v>39</v>
      </c>
      <c r="H84" s="315" t="s">
        <v>40</v>
      </c>
      <c r="I84" s="282"/>
      <c r="J84" s="282" t="s">
        <v>29</v>
      </c>
      <c r="K84" s="281">
        <v>124885.6</v>
      </c>
      <c r="L84" s="281">
        <v>1</v>
      </c>
      <c r="M84" s="281">
        <v>124885.6</v>
      </c>
      <c r="N84" s="283">
        <v>43342</v>
      </c>
      <c r="O84" s="281">
        <v>0</v>
      </c>
      <c r="P84" s="282" t="s">
        <v>562</v>
      </c>
      <c r="Q84" s="281">
        <v>0</v>
      </c>
      <c r="R84" s="321">
        <v>254975.43</v>
      </c>
      <c r="S84" s="321">
        <v>254975.43</v>
      </c>
      <c r="T84" s="321">
        <f>M84+M85-U84</f>
        <v>75078.915000000008</v>
      </c>
      <c r="U84" s="321">
        <v>75078.915000000008</v>
      </c>
      <c r="V84" s="321"/>
      <c r="W84" s="321">
        <v>0</v>
      </c>
      <c r="X84" s="324">
        <f t="shared" si="1"/>
        <v>104817.59999999998</v>
      </c>
      <c r="Y84" s="78" t="s">
        <v>1588</v>
      </c>
      <c r="Z84" s="78"/>
    </row>
    <row r="85" spans="1:26" ht="30.75" customHeight="1" x14ac:dyDescent="0.15">
      <c r="A85" s="280">
        <v>142</v>
      </c>
      <c r="B85" s="282" t="s">
        <v>26</v>
      </c>
      <c r="C85" s="282" t="s">
        <v>23</v>
      </c>
      <c r="D85" s="282" t="s">
        <v>27</v>
      </c>
      <c r="E85" s="282" t="s">
        <v>28</v>
      </c>
      <c r="F85" s="282"/>
      <c r="G85" s="316"/>
      <c r="H85" s="316"/>
      <c r="I85" s="282"/>
      <c r="J85" s="282" t="s">
        <v>29</v>
      </c>
      <c r="K85" s="281">
        <v>25272.23</v>
      </c>
      <c r="L85" s="281">
        <v>1</v>
      </c>
      <c r="M85" s="281">
        <v>25272.23</v>
      </c>
      <c r="N85" s="283">
        <v>43342</v>
      </c>
      <c r="O85" s="281">
        <v>0</v>
      </c>
      <c r="P85" s="282" t="s">
        <v>561</v>
      </c>
      <c r="Q85" s="281">
        <v>0</v>
      </c>
      <c r="R85" s="322"/>
      <c r="S85" s="322"/>
      <c r="T85" s="322"/>
      <c r="U85" s="322"/>
      <c r="V85" s="322"/>
      <c r="W85" s="322"/>
      <c r="X85" s="326">
        <f t="shared" si="1"/>
        <v>0</v>
      </c>
      <c r="Y85" s="78" t="s">
        <v>1588</v>
      </c>
      <c r="Z85" s="78"/>
    </row>
    <row r="86" spans="1:26" ht="30.75" customHeight="1" x14ac:dyDescent="0.15">
      <c r="A86" s="280">
        <v>220</v>
      </c>
      <c r="B86" s="282" t="s">
        <v>26</v>
      </c>
      <c r="C86" s="282" t="s">
        <v>23</v>
      </c>
      <c r="D86" s="282" t="s">
        <v>27</v>
      </c>
      <c r="E86" s="282" t="s">
        <v>28</v>
      </c>
      <c r="F86" s="282"/>
      <c r="G86" s="317"/>
      <c r="H86" s="317"/>
      <c r="I86" s="282"/>
      <c r="J86" s="282" t="s">
        <v>29</v>
      </c>
      <c r="K86" s="281">
        <v>104817.60000000001</v>
      </c>
      <c r="L86" s="281">
        <v>1</v>
      </c>
      <c r="M86" s="281">
        <v>104817.60000000001</v>
      </c>
      <c r="N86" s="283">
        <v>43354</v>
      </c>
      <c r="O86" s="281">
        <v>0</v>
      </c>
      <c r="P86" s="282" t="s">
        <v>870</v>
      </c>
      <c r="Q86" s="281">
        <v>0</v>
      </c>
      <c r="R86" s="323"/>
      <c r="S86" s="323"/>
      <c r="T86" s="323"/>
      <c r="U86" s="323"/>
      <c r="V86" s="323"/>
      <c r="W86" s="323"/>
      <c r="X86" s="325">
        <f t="shared" si="1"/>
        <v>0</v>
      </c>
      <c r="Y86" s="78"/>
      <c r="Z86" s="78"/>
    </row>
    <row r="87" spans="1:26" ht="30.75" customHeight="1" x14ac:dyDescent="0.15">
      <c r="A87" s="280">
        <v>285</v>
      </c>
      <c r="B87" s="282" t="s">
        <v>26</v>
      </c>
      <c r="C87" s="282" t="s">
        <v>23</v>
      </c>
      <c r="D87" s="282" t="s">
        <v>37</v>
      </c>
      <c r="E87" s="282" t="s">
        <v>38</v>
      </c>
      <c r="F87" s="282"/>
      <c r="G87" s="282" t="s">
        <v>371</v>
      </c>
      <c r="H87" s="282" t="s">
        <v>372</v>
      </c>
      <c r="I87" s="282"/>
      <c r="J87" s="282" t="s">
        <v>29</v>
      </c>
      <c r="K87" s="281">
        <v>35586.76</v>
      </c>
      <c r="L87" s="281">
        <v>1</v>
      </c>
      <c r="M87" s="281">
        <v>35586.76</v>
      </c>
      <c r="N87" s="283">
        <v>42363</v>
      </c>
      <c r="O87" s="281">
        <v>0</v>
      </c>
      <c r="P87" s="282" t="s">
        <v>373</v>
      </c>
      <c r="Q87" s="281">
        <v>0</v>
      </c>
      <c r="R87" s="281">
        <v>35586.76</v>
      </c>
      <c r="S87" s="281">
        <v>35586.76</v>
      </c>
      <c r="T87" s="281">
        <v>0</v>
      </c>
      <c r="U87" s="281"/>
      <c r="V87" s="281"/>
      <c r="W87" s="281">
        <v>0</v>
      </c>
      <c r="X87" s="292">
        <f t="shared" si="1"/>
        <v>35586.76</v>
      </c>
      <c r="Y87" s="78"/>
      <c r="Z87" s="78"/>
    </row>
    <row r="88" spans="1:26" ht="30.75" customHeight="1" x14ac:dyDescent="0.15">
      <c r="A88" s="280">
        <v>265</v>
      </c>
      <c r="B88" s="282" t="s">
        <v>26</v>
      </c>
      <c r="C88" s="282" t="s">
        <v>23</v>
      </c>
      <c r="D88" s="282" t="s">
        <v>27</v>
      </c>
      <c r="E88" s="282" t="s">
        <v>28</v>
      </c>
      <c r="F88" s="282"/>
      <c r="G88" s="315" t="s">
        <v>871</v>
      </c>
      <c r="H88" s="315" t="s">
        <v>872</v>
      </c>
      <c r="I88" s="282"/>
      <c r="J88" s="282" t="s">
        <v>29</v>
      </c>
      <c r="K88" s="281">
        <v>431.25</v>
      </c>
      <c r="L88" s="281">
        <v>1</v>
      </c>
      <c r="M88" s="281">
        <v>431.25</v>
      </c>
      <c r="N88" s="283">
        <v>43364</v>
      </c>
      <c r="O88" s="281">
        <v>0</v>
      </c>
      <c r="P88" s="282" t="s">
        <v>873</v>
      </c>
      <c r="Q88" s="281">
        <v>0</v>
      </c>
      <c r="R88" s="321">
        <v>10386.25</v>
      </c>
      <c r="S88" s="321">
        <v>10386.25</v>
      </c>
      <c r="T88" s="321">
        <v>0</v>
      </c>
      <c r="U88" s="321">
        <v>0</v>
      </c>
      <c r="V88" s="321">
        <v>0</v>
      </c>
      <c r="W88" s="321">
        <v>0</v>
      </c>
      <c r="X88" s="324">
        <f t="shared" si="1"/>
        <v>10386.25</v>
      </c>
      <c r="Y88" s="78"/>
      <c r="Z88" s="78"/>
    </row>
    <row r="89" spans="1:26" ht="30.75" customHeight="1" x14ac:dyDescent="0.15">
      <c r="A89" s="280">
        <v>267</v>
      </c>
      <c r="B89" s="282" t="s">
        <v>26</v>
      </c>
      <c r="C89" s="282" t="s">
        <v>23</v>
      </c>
      <c r="D89" s="282" t="s">
        <v>27</v>
      </c>
      <c r="E89" s="282" t="s">
        <v>28</v>
      </c>
      <c r="F89" s="282"/>
      <c r="G89" s="316"/>
      <c r="H89" s="316"/>
      <c r="I89" s="282"/>
      <c r="J89" s="282" t="s">
        <v>29</v>
      </c>
      <c r="K89" s="281">
        <v>230</v>
      </c>
      <c r="L89" s="281">
        <v>1</v>
      </c>
      <c r="M89" s="281">
        <v>230</v>
      </c>
      <c r="N89" s="283">
        <v>43364</v>
      </c>
      <c r="O89" s="281">
        <v>0</v>
      </c>
      <c r="P89" s="282" t="s">
        <v>874</v>
      </c>
      <c r="Q89" s="281">
        <v>0</v>
      </c>
      <c r="R89" s="322"/>
      <c r="S89" s="322"/>
      <c r="T89" s="322"/>
      <c r="U89" s="322"/>
      <c r="V89" s="322"/>
      <c r="W89" s="322"/>
      <c r="X89" s="326">
        <f t="shared" si="1"/>
        <v>0</v>
      </c>
      <c r="Y89" s="78"/>
      <c r="Z89" s="78"/>
    </row>
    <row r="90" spans="1:26" ht="30.75" customHeight="1" x14ac:dyDescent="0.15">
      <c r="A90" s="280">
        <v>266</v>
      </c>
      <c r="B90" s="282" t="s">
        <v>26</v>
      </c>
      <c r="C90" s="282" t="s">
        <v>23</v>
      </c>
      <c r="D90" s="282" t="s">
        <v>27</v>
      </c>
      <c r="E90" s="282" t="s">
        <v>28</v>
      </c>
      <c r="F90" s="282"/>
      <c r="G90" s="316"/>
      <c r="H90" s="316"/>
      <c r="I90" s="282"/>
      <c r="J90" s="282" t="s">
        <v>29</v>
      </c>
      <c r="K90" s="281">
        <v>9150</v>
      </c>
      <c r="L90" s="281">
        <v>1</v>
      </c>
      <c r="M90" s="281">
        <v>9150</v>
      </c>
      <c r="N90" s="283">
        <v>43364</v>
      </c>
      <c r="O90" s="281">
        <v>0</v>
      </c>
      <c r="P90" s="282" t="s">
        <v>875</v>
      </c>
      <c r="Q90" s="281">
        <v>0</v>
      </c>
      <c r="R90" s="322"/>
      <c r="S90" s="322"/>
      <c r="T90" s="322"/>
      <c r="U90" s="322"/>
      <c r="V90" s="322"/>
      <c r="W90" s="322"/>
      <c r="X90" s="326">
        <f t="shared" si="1"/>
        <v>0</v>
      </c>
      <c r="Y90" s="78"/>
      <c r="Z90" s="78"/>
    </row>
    <row r="91" spans="1:26" ht="30.75" customHeight="1" x14ac:dyDescent="0.15">
      <c r="A91" s="280">
        <v>264</v>
      </c>
      <c r="B91" s="282" t="s">
        <v>26</v>
      </c>
      <c r="C91" s="282" t="s">
        <v>23</v>
      </c>
      <c r="D91" s="282" t="s">
        <v>27</v>
      </c>
      <c r="E91" s="282" t="s">
        <v>28</v>
      </c>
      <c r="F91" s="282"/>
      <c r="G91" s="316"/>
      <c r="H91" s="316"/>
      <c r="I91" s="282"/>
      <c r="J91" s="282" t="s">
        <v>29</v>
      </c>
      <c r="K91" s="281">
        <v>287.5</v>
      </c>
      <c r="L91" s="281">
        <v>1</v>
      </c>
      <c r="M91" s="281">
        <v>287.5</v>
      </c>
      <c r="N91" s="283">
        <v>43364</v>
      </c>
      <c r="O91" s="281">
        <v>0</v>
      </c>
      <c r="P91" s="282" t="s">
        <v>876</v>
      </c>
      <c r="Q91" s="281">
        <v>0</v>
      </c>
      <c r="R91" s="322"/>
      <c r="S91" s="322"/>
      <c r="T91" s="322"/>
      <c r="U91" s="322"/>
      <c r="V91" s="322"/>
      <c r="W91" s="322"/>
      <c r="X91" s="326">
        <f t="shared" si="1"/>
        <v>0</v>
      </c>
      <c r="Y91" s="78"/>
      <c r="Z91" s="78"/>
    </row>
    <row r="92" spans="1:26" ht="30.75" customHeight="1" x14ac:dyDescent="0.15">
      <c r="A92" s="280">
        <v>263</v>
      </c>
      <c r="B92" s="282" t="s">
        <v>26</v>
      </c>
      <c r="C92" s="282" t="s">
        <v>23</v>
      </c>
      <c r="D92" s="282" t="s">
        <v>27</v>
      </c>
      <c r="E92" s="282" t="s">
        <v>28</v>
      </c>
      <c r="F92" s="282"/>
      <c r="G92" s="317"/>
      <c r="H92" s="317"/>
      <c r="I92" s="282"/>
      <c r="J92" s="282" t="s">
        <v>29</v>
      </c>
      <c r="K92" s="281">
        <v>287.5</v>
      </c>
      <c r="L92" s="281">
        <v>1</v>
      </c>
      <c r="M92" s="281">
        <v>287.5</v>
      </c>
      <c r="N92" s="283">
        <v>43364</v>
      </c>
      <c r="O92" s="281">
        <v>0</v>
      </c>
      <c r="P92" s="282" t="s">
        <v>877</v>
      </c>
      <c r="Q92" s="281">
        <v>0</v>
      </c>
      <c r="R92" s="323"/>
      <c r="S92" s="323"/>
      <c r="T92" s="323"/>
      <c r="U92" s="323"/>
      <c r="V92" s="323"/>
      <c r="W92" s="323"/>
      <c r="X92" s="325">
        <f t="shared" si="1"/>
        <v>0</v>
      </c>
      <c r="Y92" s="78"/>
      <c r="Z92" s="78"/>
    </row>
    <row r="93" spans="1:26" ht="30.75" customHeight="1" x14ac:dyDescent="0.15">
      <c r="A93" s="280">
        <v>125</v>
      </c>
      <c r="B93" s="282" t="s">
        <v>26</v>
      </c>
      <c r="C93" s="282" t="s">
        <v>23</v>
      </c>
      <c r="D93" s="282" t="s">
        <v>27</v>
      </c>
      <c r="E93" s="282" t="s">
        <v>28</v>
      </c>
      <c r="F93" s="282"/>
      <c r="G93" s="315" t="s">
        <v>465</v>
      </c>
      <c r="H93" s="315" t="s">
        <v>466</v>
      </c>
      <c r="I93" s="282"/>
      <c r="J93" s="282" t="s">
        <v>29</v>
      </c>
      <c r="K93" s="281">
        <v>2782450.9</v>
      </c>
      <c r="L93" s="281">
        <v>1</v>
      </c>
      <c r="M93" s="281">
        <v>2782450.9</v>
      </c>
      <c r="N93" s="283">
        <v>43311</v>
      </c>
      <c r="O93" s="281">
        <v>0</v>
      </c>
      <c r="P93" s="282" t="s">
        <v>518</v>
      </c>
      <c r="Q93" s="281">
        <v>0</v>
      </c>
      <c r="R93" s="321">
        <v>12019100.700000001</v>
      </c>
      <c r="S93" s="321">
        <v>12019100.700000001</v>
      </c>
      <c r="T93" s="321">
        <v>0</v>
      </c>
      <c r="U93" s="321"/>
      <c r="V93" s="321"/>
      <c r="W93" s="321">
        <v>0</v>
      </c>
      <c r="X93" s="324">
        <f t="shared" si="1"/>
        <v>12019100.700000001</v>
      </c>
      <c r="Y93" s="78"/>
      <c r="Z93" s="78"/>
    </row>
    <row r="94" spans="1:26" ht="30.75" customHeight="1" x14ac:dyDescent="0.15">
      <c r="A94" s="280">
        <v>277</v>
      </c>
      <c r="B94" s="282" t="s">
        <v>26</v>
      </c>
      <c r="C94" s="282" t="s">
        <v>23</v>
      </c>
      <c r="D94" s="282" t="s">
        <v>27</v>
      </c>
      <c r="E94" s="282" t="s">
        <v>28</v>
      </c>
      <c r="F94" s="282"/>
      <c r="G94" s="316"/>
      <c r="H94" s="316"/>
      <c r="I94" s="282"/>
      <c r="J94" s="282" t="s">
        <v>29</v>
      </c>
      <c r="K94" s="281">
        <v>1230957</v>
      </c>
      <c r="L94" s="281">
        <v>1</v>
      </c>
      <c r="M94" s="281">
        <v>1230957</v>
      </c>
      <c r="N94" s="283">
        <v>43373</v>
      </c>
      <c r="O94" s="281">
        <v>0</v>
      </c>
      <c r="P94" s="282" t="s">
        <v>878</v>
      </c>
      <c r="Q94" s="281">
        <v>0</v>
      </c>
      <c r="R94" s="322"/>
      <c r="S94" s="322"/>
      <c r="T94" s="322"/>
      <c r="U94" s="322"/>
      <c r="V94" s="322"/>
      <c r="W94" s="322"/>
      <c r="X94" s="326">
        <f t="shared" si="1"/>
        <v>0</v>
      </c>
      <c r="Y94" s="78"/>
      <c r="Z94" s="78"/>
    </row>
    <row r="95" spans="1:26" ht="30.75" customHeight="1" x14ac:dyDescent="0.15">
      <c r="A95" s="280">
        <v>126</v>
      </c>
      <c r="B95" s="282" t="s">
        <v>26</v>
      </c>
      <c r="C95" s="282" t="s">
        <v>23</v>
      </c>
      <c r="D95" s="282" t="s">
        <v>27</v>
      </c>
      <c r="E95" s="282" t="s">
        <v>28</v>
      </c>
      <c r="F95" s="282"/>
      <c r="G95" s="317"/>
      <c r="H95" s="317"/>
      <c r="I95" s="282"/>
      <c r="J95" s="282" t="s">
        <v>29</v>
      </c>
      <c r="K95" s="281">
        <v>8005692.7999999998</v>
      </c>
      <c r="L95" s="281">
        <v>1</v>
      </c>
      <c r="M95" s="281">
        <v>8005692.7999999998</v>
      </c>
      <c r="N95" s="283">
        <v>43311</v>
      </c>
      <c r="O95" s="281">
        <v>0</v>
      </c>
      <c r="P95" s="282" t="s">
        <v>519</v>
      </c>
      <c r="Q95" s="281">
        <v>0</v>
      </c>
      <c r="R95" s="323"/>
      <c r="S95" s="323"/>
      <c r="T95" s="323"/>
      <c r="U95" s="323"/>
      <c r="V95" s="323"/>
      <c r="W95" s="323"/>
      <c r="X95" s="325">
        <f t="shared" si="1"/>
        <v>0</v>
      </c>
      <c r="Y95" s="78"/>
      <c r="Z95" s="78"/>
    </row>
    <row r="96" spans="1:26" ht="30.75" customHeight="1" x14ac:dyDescent="0.15">
      <c r="A96" s="280">
        <v>260</v>
      </c>
      <c r="B96" s="282" t="s">
        <v>26</v>
      </c>
      <c r="C96" s="282" t="s">
        <v>23</v>
      </c>
      <c r="D96" s="282" t="s">
        <v>27</v>
      </c>
      <c r="E96" s="282" t="s">
        <v>28</v>
      </c>
      <c r="F96" s="282"/>
      <c r="G96" s="315" t="s">
        <v>563</v>
      </c>
      <c r="H96" s="315" t="s">
        <v>564</v>
      </c>
      <c r="I96" s="282"/>
      <c r="J96" s="282" t="s">
        <v>29</v>
      </c>
      <c r="K96" s="281">
        <v>2776.07</v>
      </c>
      <c r="L96" s="281">
        <v>1</v>
      </c>
      <c r="M96" s="281">
        <v>2776.07</v>
      </c>
      <c r="N96" s="283">
        <v>43364</v>
      </c>
      <c r="O96" s="281">
        <v>0</v>
      </c>
      <c r="P96" s="282" t="s">
        <v>879</v>
      </c>
      <c r="Q96" s="281">
        <v>0</v>
      </c>
      <c r="R96" s="321">
        <v>29170.54</v>
      </c>
      <c r="S96" s="321">
        <v>29170.54</v>
      </c>
      <c r="T96" s="321">
        <f>K97+K99+K100+K101</f>
        <v>19454.29</v>
      </c>
      <c r="U96" s="321"/>
      <c r="V96" s="321"/>
      <c r="W96" s="321">
        <v>0</v>
      </c>
      <c r="X96" s="324">
        <f t="shared" si="1"/>
        <v>9716.25</v>
      </c>
      <c r="Y96" s="78"/>
      <c r="Z96" s="78"/>
    </row>
    <row r="97" spans="1:26" ht="30.75" customHeight="1" x14ac:dyDescent="0.15">
      <c r="A97" s="280">
        <v>157</v>
      </c>
      <c r="B97" s="282" t="s">
        <v>26</v>
      </c>
      <c r="C97" s="282" t="s">
        <v>23</v>
      </c>
      <c r="D97" s="282" t="s">
        <v>27</v>
      </c>
      <c r="E97" s="282" t="s">
        <v>28</v>
      </c>
      <c r="F97" s="282"/>
      <c r="G97" s="316"/>
      <c r="H97" s="316"/>
      <c r="I97" s="282"/>
      <c r="J97" s="282" t="s">
        <v>29</v>
      </c>
      <c r="K97" s="281">
        <v>2478.63</v>
      </c>
      <c r="L97" s="281">
        <v>1</v>
      </c>
      <c r="M97" s="281">
        <v>2478.63</v>
      </c>
      <c r="N97" s="283">
        <v>43342</v>
      </c>
      <c r="O97" s="281">
        <v>0</v>
      </c>
      <c r="P97" s="282" t="s">
        <v>568</v>
      </c>
      <c r="Q97" s="281">
        <v>0</v>
      </c>
      <c r="R97" s="322"/>
      <c r="S97" s="322"/>
      <c r="T97" s="322"/>
      <c r="U97" s="322"/>
      <c r="V97" s="322"/>
      <c r="W97" s="322"/>
      <c r="X97" s="326">
        <f t="shared" si="1"/>
        <v>0</v>
      </c>
      <c r="Y97" s="78" t="s">
        <v>1588</v>
      </c>
      <c r="Z97" s="78"/>
    </row>
    <row r="98" spans="1:26" ht="30.75" customHeight="1" x14ac:dyDescent="0.15">
      <c r="A98" s="280">
        <v>259</v>
      </c>
      <c r="B98" s="282" t="s">
        <v>26</v>
      </c>
      <c r="C98" s="282" t="s">
        <v>23</v>
      </c>
      <c r="D98" s="282" t="s">
        <v>27</v>
      </c>
      <c r="E98" s="282" t="s">
        <v>28</v>
      </c>
      <c r="F98" s="282"/>
      <c r="G98" s="316"/>
      <c r="H98" s="316"/>
      <c r="I98" s="282"/>
      <c r="J98" s="282" t="s">
        <v>29</v>
      </c>
      <c r="K98" s="281">
        <v>6940.18</v>
      </c>
      <c r="L98" s="281">
        <v>1</v>
      </c>
      <c r="M98" s="281">
        <v>6940.18</v>
      </c>
      <c r="N98" s="283">
        <v>43364</v>
      </c>
      <c r="O98" s="281">
        <v>0</v>
      </c>
      <c r="P98" s="282" t="s">
        <v>880</v>
      </c>
      <c r="Q98" s="281">
        <v>0</v>
      </c>
      <c r="R98" s="322"/>
      <c r="S98" s="322"/>
      <c r="T98" s="322"/>
      <c r="U98" s="322"/>
      <c r="V98" s="322"/>
      <c r="W98" s="322"/>
      <c r="X98" s="326">
        <f t="shared" si="1"/>
        <v>0</v>
      </c>
      <c r="Y98" s="78"/>
      <c r="Z98" s="78"/>
    </row>
    <row r="99" spans="1:26" ht="30.75" customHeight="1" x14ac:dyDescent="0.15">
      <c r="A99" s="280">
        <v>156</v>
      </c>
      <c r="B99" s="282" t="s">
        <v>26</v>
      </c>
      <c r="C99" s="282" t="s">
        <v>23</v>
      </c>
      <c r="D99" s="282" t="s">
        <v>27</v>
      </c>
      <c r="E99" s="282" t="s">
        <v>28</v>
      </c>
      <c r="F99" s="282"/>
      <c r="G99" s="316"/>
      <c r="H99" s="316"/>
      <c r="I99" s="282"/>
      <c r="J99" s="282" t="s">
        <v>29</v>
      </c>
      <c r="K99" s="281">
        <v>13186.33</v>
      </c>
      <c r="L99" s="281">
        <v>1</v>
      </c>
      <c r="M99" s="281">
        <v>13186.33</v>
      </c>
      <c r="N99" s="283">
        <v>43342</v>
      </c>
      <c r="O99" s="281">
        <v>0</v>
      </c>
      <c r="P99" s="282" t="s">
        <v>567</v>
      </c>
      <c r="Q99" s="281">
        <v>0</v>
      </c>
      <c r="R99" s="322"/>
      <c r="S99" s="322"/>
      <c r="T99" s="322"/>
      <c r="U99" s="322"/>
      <c r="V99" s="322"/>
      <c r="W99" s="322"/>
      <c r="X99" s="326">
        <f t="shared" si="1"/>
        <v>0</v>
      </c>
      <c r="Y99" s="78" t="s">
        <v>1588</v>
      </c>
      <c r="Z99" s="78"/>
    </row>
    <row r="100" spans="1:26" ht="30.75" customHeight="1" x14ac:dyDescent="0.15">
      <c r="A100" s="280">
        <v>155</v>
      </c>
      <c r="B100" s="282" t="s">
        <v>26</v>
      </c>
      <c r="C100" s="282" t="s">
        <v>23</v>
      </c>
      <c r="D100" s="282" t="s">
        <v>27</v>
      </c>
      <c r="E100" s="282" t="s">
        <v>28</v>
      </c>
      <c r="F100" s="282"/>
      <c r="G100" s="316"/>
      <c r="H100" s="316"/>
      <c r="I100" s="282"/>
      <c r="J100" s="282" t="s">
        <v>29</v>
      </c>
      <c r="K100" s="281">
        <v>2526.2199999999998</v>
      </c>
      <c r="L100" s="281">
        <v>1</v>
      </c>
      <c r="M100" s="281">
        <v>2526.2199999999998</v>
      </c>
      <c r="N100" s="283">
        <v>43342</v>
      </c>
      <c r="O100" s="281">
        <v>0</v>
      </c>
      <c r="P100" s="282" t="s">
        <v>565</v>
      </c>
      <c r="Q100" s="281">
        <v>0</v>
      </c>
      <c r="R100" s="322"/>
      <c r="S100" s="322"/>
      <c r="T100" s="322"/>
      <c r="U100" s="322"/>
      <c r="V100" s="322"/>
      <c r="W100" s="322"/>
      <c r="X100" s="326">
        <f t="shared" si="1"/>
        <v>0</v>
      </c>
      <c r="Y100" s="78" t="s">
        <v>1588</v>
      </c>
      <c r="Z100" s="78"/>
    </row>
    <row r="101" spans="1:26" ht="30.75" customHeight="1" x14ac:dyDescent="0.15">
      <c r="A101" s="280">
        <v>154</v>
      </c>
      <c r="B101" s="282" t="s">
        <v>26</v>
      </c>
      <c r="C101" s="282" t="s">
        <v>23</v>
      </c>
      <c r="D101" s="282" t="s">
        <v>27</v>
      </c>
      <c r="E101" s="282" t="s">
        <v>28</v>
      </c>
      <c r="F101" s="282"/>
      <c r="G101" s="317"/>
      <c r="H101" s="317"/>
      <c r="I101" s="282"/>
      <c r="J101" s="282" t="s">
        <v>29</v>
      </c>
      <c r="K101" s="281">
        <v>1263.1099999999999</v>
      </c>
      <c r="L101" s="281">
        <v>1</v>
      </c>
      <c r="M101" s="281">
        <v>1263.1099999999999</v>
      </c>
      <c r="N101" s="283">
        <v>43342</v>
      </c>
      <c r="O101" s="281">
        <v>0</v>
      </c>
      <c r="P101" s="282" t="s">
        <v>566</v>
      </c>
      <c r="Q101" s="281">
        <v>0</v>
      </c>
      <c r="R101" s="323"/>
      <c r="S101" s="323"/>
      <c r="T101" s="323"/>
      <c r="U101" s="323"/>
      <c r="V101" s="323"/>
      <c r="W101" s="323"/>
      <c r="X101" s="325">
        <f t="shared" si="1"/>
        <v>0</v>
      </c>
      <c r="Y101" s="78" t="s">
        <v>1588</v>
      </c>
      <c r="Z101" s="78"/>
    </row>
    <row r="102" spans="1:26" ht="30.75" customHeight="1" x14ac:dyDescent="0.15">
      <c r="A102" s="280">
        <v>153</v>
      </c>
      <c r="B102" s="282" t="s">
        <v>26</v>
      </c>
      <c r="C102" s="282" t="s">
        <v>23</v>
      </c>
      <c r="D102" s="282" t="s">
        <v>27</v>
      </c>
      <c r="E102" s="282" t="s">
        <v>28</v>
      </c>
      <c r="F102" s="282"/>
      <c r="G102" s="282" t="s">
        <v>569</v>
      </c>
      <c r="H102" s="282" t="s">
        <v>570</v>
      </c>
      <c r="I102" s="282"/>
      <c r="J102" s="282" t="s">
        <v>29</v>
      </c>
      <c r="K102" s="281">
        <v>6543.59</v>
      </c>
      <c r="L102" s="281">
        <v>1</v>
      </c>
      <c r="M102" s="281">
        <v>6543.59</v>
      </c>
      <c r="N102" s="283">
        <v>43342</v>
      </c>
      <c r="O102" s="281">
        <v>0</v>
      </c>
      <c r="P102" s="282" t="s">
        <v>571</v>
      </c>
      <c r="Q102" s="281">
        <v>0</v>
      </c>
      <c r="R102" s="281">
        <v>6543.59</v>
      </c>
      <c r="S102" s="281">
        <v>6543.59</v>
      </c>
      <c r="T102" s="281">
        <f>K102</f>
        <v>6543.59</v>
      </c>
      <c r="U102" s="281"/>
      <c r="V102" s="281"/>
      <c r="W102" s="281">
        <v>0</v>
      </c>
      <c r="X102" s="292">
        <f t="shared" si="1"/>
        <v>0</v>
      </c>
      <c r="Y102" s="78" t="s">
        <v>1588</v>
      </c>
      <c r="Z102" s="78"/>
    </row>
    <row r="103" spans="1:26" ht="30.75" customHeight="1" x14ac:dyDescent="0.15">
      <c r="A103" s="280">
        <v>288</v>
      </c>
      <c r="B103" s="282" t="s">
        <v>26</v>
      </c>
      <c r="C103" s="282" t="s">
        <v>23</v>
      </c>
      <c r="D103" s="282" t="s">
        <v>27</v>
      </c>
      <c r="E103" s="282" t="s">
        <v>28</v>
      </c>
      <c r="F103" s="282" t="s">
        <v>881</v>
      </c>
      <c r="G103" s="315" t="s">
        <v>392</v>
      </c>
      <c r="H103" s="315" t="s">
        <v>393</v>
      </c>
      <c r="I103" s="282"/>
      <c r="J103" s="282" t="s">
        <v>29</v>
      </c>
      <c r="K103" s="281">
        <v>624000</v>
      </c>
      <c r="L103" s="281">
        <v>1</v>
      </c>
      <c r="M103" s="281">
        <v>624000</v>
      </c>
      <c r="N103" s="283">
        <v>43373</v>
      </c>
      <c r="O103" s="281">
        <v>0</v>
      </c>
      <c r="P103" s="282" t="s">
        <v>882</v>
      </c>
      <c r="Q103" s="281">
        <v>0</v>
      </c>
      <c r="R103" s="321">
        <v>2296800</v>
      </c>
      <c r="S103" s="321">
        <v>2296800</v>
      </c>
      <c r="T103" s="321">
        <v>0</v>
      </c>
      <c r="U103" s="321"/>
      <c r="V103" s="321"/>
      <c r="W103" s="321">
        <v>0</v>
      </c>
      <c r="X103" s="324">
        <f t="shared" si="1"/>
        <v>2296800</v>
      </c>
      <c r="Y103" s="78"/>
      <c r="Z103" s="78"/>
    </row>
    <row r="104" spans="1:26" ht="30.75" customHeight="1" x14ac:dyDescent="0.15">
      <c r="A104" s="280">
        <v>102</v>
      </c>
      <c r="B104" s="282" t="s">
        <v>26</v>
      </c>
      <c r="C104" s="282" t="s">
        <v>23</v>
      </c>
      <c r="D104" s="282" t="s">
        <v>37</v>
      </c>
      <c r="E104" s="282" t="s">
        <v>38</v>
      </c>
      <c r="F104" s="282"/>
      <c r="G104" s="317"/>
      <c r="H104" s="317"/>
      <c r="I104" s="282"/>
      <c r="J104" s="282" t="s">
        <v>29</v>
      </c>
      <c r="K104" s="281">
        <v>1672800</v>
      </c>
      <c r="L104" s="281">
        <v>1</v>
      </c>
      <c r="M104" s="281">
        <v>1672800</v>
      </c>
      <c r="N104" s="283">
        <v>43235</v>
      </c>
      <c r="O104" s="281">
        <v>0</v>
      </c>
      <c r="P104" s="282" t="s">
        <v>394</v>
      </c>
      <c r="Q104" s="281">
        <v>0</v>
      </c>
      <c r="R104" s="323"/>
      <c r="S104" s="323"/>
      <c r="T104" s="323"/>
      <c r="U104" s="323"/>
      <c r="V104" s="323"/>
      <c r="W104" s="323"/>
      <c r="X104" s="325">
        <f t="shared" si="1"/>
        <v>0</v>
      </c>
      <c r="Y104" s="78"/>
      <c r="Z104" s="78"/>
    </row>
    <row r="105" spans="1:26" ht="30.75" customHeight="1" x14ac:dyDescent="0.15">
      <c r="A105" s="280">
        <v>194</v>
      </c>
      <c r="B105" s="282" t="s">
        <v>26</v>
      </c>
      <c r="C105" s="282" t="s">
        <v>23</v>
      </c>
      <c r="D105" s="282" t="s">
        <v>27</v>
      </c>
      <c r="E105" s="282" t="s">
        <v>28</v>
      </c>
      <c r="F105" s="282"/>
      <c r="G105" s="315" t="s">
        <v>285</v>
      </c>
      <c r="H105" s="315" t="s">
        <v>361</v>
      </c>
      <c r="I105" s="282"/>
      <c r="J105" s="282" t="s">
        <v>29</v>
      </c>
      <c r="K105" s="281">
        <v>7200</v>
      </c>
      <c r="L105" s="281">
        <v>1</v>
      </c>
      <c r="M105" s="281">
        <v>7200</v>
      </c>
      <c r="N105" s="283">
        <v>43342</v>
      </c>
      <c r="O105" s="281">
        <v>0</v>
      </c>
      <c r="P105" s="282" t="s">
        <v>574</v>
      </c>
      <c r="Q105" s="281">
        <v>0</v>
      </c>
      <c r="R105" s="321">
        <v>91443.81</v>
      </c>
      <c r="S105" s="321">
        <v>91443.81</v>
      </c>
      <c r="T105" s="321">
        <f>SUM(M105:M110)-U105</f>
        <v>45721.904999999999</v>
      </c>
      <c r="U105" s="321">
        <v>45721.904999999999</v>
      </c>
      <c r="V105" s="321"/>
      <c r="W105" s="321">
        <v>0</v>
      </c>
      <c r="X105" s="324">
        <f t="shared" si="1"/>
        <v>0</v>
      </c>
      <c r="Y105" s="78" t="s">
        <v>1588</v>
      </c>
      <c r="Z105" s="78"/>
    </row>
    <row r="106" spans="1:26" ht="30.75" customHeight="1" x14ac:dyDescent="0.15">
      <c r="A106" s="280">
        <v>134</v>
      </c>
      <c r="B106" s="282" t="s">
        <v>26</v>
      </c>
      <c r="C106" s="282" t="s">
        <v>23</v>
      </c>
      <c r="D106" s="282" t="s">
        <v>27</v>
      </c>
      <c r="E106" s="282" t="s">
        <v>28</v>
      </c>
      <c r="F106" s="282"/>
      <c r="G106" s="316"/>
      <c r="H106" s="316"/>
      <c r="I106" s="282"/>
      <c r="J106" s="282" t="s">
        <v>29</v>
      </c>
      <c r="K106" s="281">
        <v>40089.599999999999</v>
      </c>
      <c r="L106" s="281">
        <v>1</v>
      </c>
      <c r="M106" s="281">
        <v>40089.599999999999</v>
      </c>
      <c r="N106" s="283">
        <v>43341</v>
      </c>
      <c r="O106" s="281">
        <v>0</v>
      </c>
      <c r="P106" s="282" t="s">
        <v>572</v>
      </c>
      <c r="Q106" s="281">
        <v>0</v>
      </c>
      <c r="R106" s="322"/>
      <c r="S106" s="322"/>
      <c r="T106" s="322"/>
      <c r="U106" s="322"/>
      <c r="V106" s="322"/>
      <c r="W106" s="322"/>
      <c r="X106" s="326">
        <f t="shared" si="1"/>
        <v>0</v>
      </c>
      <c r="Y106" s="78" t="s">
        <v>1588</v>
      </c>
      <c r="Z106" s="78"/>
    </row>
    <row r="107" spans="1:26" ht="30.75" customHeight="1" x14ac:dyDescent="0.15">
      <c r="A107" s="280">
        <v>196</v>
      </c>
      <c r="B107" s="282" t="s">
        <v>26</v>
      </c>
      <c r="C107" s="282" t="s">
        <v>23</v>
      </c>
      <c r="D107" s="282" t="s">
        <v>27</v>
      </c>
      <c r="E107" s="282" t="s">
        <v>28</v>
      </c>
      <c r="F107" s="282"/>
      <c r="G107" s="316"/>
      <c r="H107" s="316"/>
      <c r="I107" s="282"/>
      <c r="J107" s="282" t="s">
        <v>29</v>
      </c>
      <c r="K107" s="281">
        <v>1179.8399999999999</v>
      </c>
      <c r="L107" s="281">
        <v>1</v>
      </c>
      <c r="M107" s="281">
        <v>1179.8399999999999</v>
      </c>
      <c r="N107" s="283">
        <v>43342</v>
      </c>
      <c r="O107" s="281">
        <v>0</v>
      </c>
      <c r="P107" s="282" t="s">
        <v>573</v>
      </c>
      <c r="Q107" s="281">
        <v>0</v>
      </c>
      <c r="R107" s="322"/>
      <c r="S107" s="322"/>
      <c r="T107" s="322"/>
      <c r="U107" s="322"/>
      <c r="V107" s="322"/>
      <c r="W107" s="322"/>
      <c r="X107" s="326">
        <f t="shared" si="1"/>
        <v>0</v>
      </c>
      <c r="Y107" s="78" t="s">
        <v>1588</v>
      </c>
      <c r="Z107" s="78"/>
    </row>
    <row r="108" spans="1:26" ht="30.75" customHeight="1" x14ac:dyDescent="0.15">
      <c r="A108" s="280">
        <v>193</v>
      </c>
      <c r="B108" s="282" t="s">
        <v>26</v>
      </c>
      <c r="C108" s="282" t="s">
        <v>23</v>
      </c>
      <c r="D108" s="282" t="s">
        <v>27</v>
      </c>
      <c r="E108" s="282" t="s">
        <v>28</v>
      </c>
      <c r="F108" s="282"/>
      <c r="G108" s="316"/>
      <c r="H108" s="316"/>
      <c r="I108" s="282"/>
      <c r="J108" s="282" t="s">
        <v>29</v>
      </c>
      <c r="K108" s="281">
        <v>2600</v>
      </c>
      <c r="L108" s="281">
        <v>1</v>
      </c>
      <c r="M108" s="281">
        <v>2600</v>
      </c>
      <c r="N108" s="283">
        <v>43342</v>
      </c>
      <c r="O108" s="281">
        <v>0</v>
      </c>
      <c r="P108" s="282" t="s">
        <v>576</v>
      </c>
      <c r="Q108" s="281">
        <v>0</v>
      </c>
      <c r="R108" s="322"/>
      <c r="S108" s="322"/>
      <c r="T108" s="322"/>
      <c r="U108" s="322"/>
      <c r="V108" s="322"/>
      <c r="W108" s="322"/>
      <c r="X108" s="326">
        <f t="shared" si="1"/>
        <v>0</v>
      </c>
      <c r="Y108" s="78" t="s">
        <v>1588</v>
      </c>
      <c r="Z108" s="78"/>
    </row>
    <row r="109" spans="1:26" ht="30.75" customHeight="1" x14ac:dyDescent="0.15">
      <c r="A109" s="280">
        <v>192</v>
      </c>
      <c r="B109" s="282" t="s">
        <v>26</v>
      </c>
      <c r="C109" s="282" t="s">
        <v>23</v>
      </c>
      <c r="D109" s="282" t="s">
        <v>27</v>
      </c>
      <c r="E109" s="282" t="s">
        <v>28</v>
      </c>
      <c r="F109" s="282"/>
      <c r="G109" s="316"/>
      <c r="H109" s="316"/>
      <c r="I109" s="282"/>
      <c r="J109" s="282" t="s">
        <v>29</v>
      </c>
      <c r="K109" s="281">
        <v>20374.37</v>
      </c>
      <c r="L109" s="281">
        <v>1</v>
      </c>
      <c r="M109" s="281">
        <v>20374.37</v>
      </c>
      <c r="N109" s="283">
        <v>43342</v>
      </c>
      <c r="O109" s="281">
        <v>0</v>
      </c>
      <c r="P109" s="282" t="s">
        <v>575</v>
      </c>
      <c r="Q109" s="281">
        <v>0</v>
      </c>
      <c r="R109" s="322"/>
      <c r="S109" s="322"/>
      <c r="T109" s="322"/>
      <c r="U109" s="322"/>
      <c r="V109" s="322"/>
      <c r="W109" s="322"/>
      <c r="X109" s="326">
        <f t="shared" si="1"/>
        <v>0</v>
      </c>
      <c r="Y109" s="78" t="s">
        <v>1588</v>
      </c>
      <c r="Z109" s="78"/>
    </row>
    <row r="110" spans="1:26" ht="30.75" customHeight="1" x14ac:dyDescent="0.15">
      <c r="A110" s="280">
        <v>287</v>
      </c>
      <c r="B110" s="282" t="s">
        <v>26</v>
      </c>
      <c r="C110" s="282" t="s">
        <v>23</v>
      </c>
      <c r="D110" s="282" t="s">
        <v>37</v>
      </c>
      <c r="E110" s="282" t="s">
        <v>38</v>
      </c>
      <c r="F110" s="282" t="s">
        <v>577</v>
      </c>
      <c r="G110" s="317"/>
      <c r="H110" s="317"/>
      <c r="I110" s="282"/>
      <c r="J110" s="282" t="s">
        <v>29</v>
      </c>
      <c r="K110" s="281">
        <v>20000</v>
      </c>
      <c r="L110" s="281">
        <v>1</v>
      </c>
      <c r="M110" s="281">
        <v>20000</v>
      </c>
      <c r="N110" s="283">
        <v>43325</v>
      </c>
      <c r="O110" s="281">
        <v>0</v>
      </c>
      <c r="P110" s="282" t="s">
        <v>578</v>
      </c>
      <c r="Q110" s="281">
        <v>0</v>
      </c>
      <c r="R110" s="323"/>
      <c r="S110" s="323"/>
      <c r="T110" s="323"/>
      <c r="U110" s="323"/>
      <c r="V110" s="323"/>
      <c r="W110" s="323"/>
      <c r="X110" s="325">
        <f t="shared" si="1"/>
        <v>0</v>
      </c>
      <c r="Y110" s="78" t="s">
        <v>1588</v>
      </c>
      <c r="Z110" s="78"/>
    </row>
    <row r="111" spans="1:26" ht="30.75" customHeight="1" x14ac:dyDescent="0.15">
      <c r="A111" s="280">
        <v>165</v>
      </c>
      <c r="B111" s="282" t="s">
        <v>26</v>
      </c>
      <c r="C111" s="282" t="s">
        <v>23</v>
      </c>
      <c r="D111" s="282" t="s">
        <v>27</v>
      </c>
      <c r="E111" s="282" t="s">
        <v>28</v>
      </c>
      <c r="F111" s="282"/>
      <c r="G111" s="315" t="s">
        <v>349</v>
      </c>
      <c r="H111" s="315" t="s">
        <v>362</v>
      </c>
      <c r="I111" s="282"/>
      <c r="J111" s="282" t="s">
        <v>29</v>
      </c>
      <c r="K111" s="281">
        <v>20036.45</v>
      </c>
      <c r="L111" s="281">
        <v>1</v>
      </c>
      <c r="M111" s="281">
        <v>20036.45</v>
      </c>
      <c r="N111" s="283">
        <v>43342</v>
      </c>
      <c r="O111" s="281">
        <v>0</v>
      </c>
      <c r="P111" s="282" t="s">
        <v>579</v>
      </c>
      <c r="Q111" s="281">
        <v>0</v>
      </c>
      <c r="R111" s="321">
        <v>41987.96</v>
      </c>
      <c r="S111" s="321">
        <v>41987.96</v>
      </c>
      <c r="T111" s="321">
        <f>SUM(M111:M114)</f>
        <v>41987.96</v>
      </c>
      <c r="U111" s="321"/>
      <c r="V111" s="321"/>
      <c r="W111" s="321">
        <v>0</v>
      </c>
      <c r="X111" s="324">
        <f t="shared" si="1"/>
        <v>0</v>
      </c>
      <c r="Y111" s="78" t="s">
        <v>1588</v>
      </c>
      <c r="Z111" s="78"/>
    </row>
    <row r="112" spans="1:26" ht="30.75" customHeight="1" x14ac:dyDescent="0.15">
      <c r="A112" s="280">
        <v>158</v>
      </c>
      <c r="B112" s="282" t="s">
        <v>26</v>
      </c>
      <c r="C112" s="282" t="s">
        <v>23</v>
      </c>
      <c r="D112" s="282" t="s">
        <v>27</v>
      </c>
      <c r="E112" s="282" t="s">
        <v>28</v>
      </c>
      <c r="F112" s="282"/>
      <c r="G112" s="316"/>
      <c r="H112" s="316"/>
      <c r="I112" s="282"/>
      <c r="J112" s="282" t="s">
        <v>29</v>
      </c>
      <c r="K112" s="281">
        <v>1461.6</v>
      </c>
      <c r="L112" s="281">
        <v>1</v>
      </c>
      <c r="M112" s="281">
        <v>1461.6</v>
      </c>
      <c r="N112" s="283">
        <v>43342</v>
      </c>
      <c r="O112" s="281">
        <v>0</v>
      </c>
      <c r="P112" s="282" t="s">
        <v>580</v>
      </c>
      <c r="Q112" s="281">
        <v>0</v>
      </c>
      <c r="R112" s="322"/>
      <c r="S112" s="322"/>
      <c r="T112" s="322"/>
      <c r="U112" s="322"/>
      <c r="V112" s="322"/>
      <c r="W112" s="322"/>
      <c r="X112" s="326">
        <f t="shared" si="1"/>
        <v>0</v>
      </c>
      <c r="Y112" s="78" t="s">
        <v>1588</v>
      </c>
      <c r="Z112" s="78"/>
    </row>
    <row r="113" spans="1:26" ht="30.75" customHeight="1" x14ac:dyDescent="0.15">
      <c r="A113" s="280">
        <v>143</v>
      </c>
      <c r="B113" s="282" t="s">
        <v>26</v>
      </c>
      <c r="C113" s="282" t="s">
        <v>23</v>
      </c>
      <c r="D113" s="282" t="s">
        <v>27</v>
      </c>
      <c r="E113" s="282" t="s">
        <v>28</v>
      </c>
      <c r="F113" s="282"/>
      <c r="G113" s="316"/>
      <c r="H113" s="316"/>
      <c r="I113" s="282"/>
      <c r="J113" s="282" t="s">
        <v>29</v>
      </c>
      <c r="K113" s="281">
        <v>8923.08</v>
      </c>
      <c r="L113" s="281">
        <v>1</v>
      </c>
      <c r="M113" s="281">
        <v>8923.08</v>
      </c>
      <c r="N113" s="283">
        <v>43342</v>
      </c>
      <c r="O113" s="281">
        <v>0</v>
      </c>
      <c r="P113" s="282" t="s">
        <v>581</v>
      </c>
      <c r="Q113" s="281">
        <v>0</v>
      </c>
      <c r="R113" s="322"/>
      <c r="S113" s="322"/>
      <c r="T113" s="322"/>
      <c r="U113" s="322"/>
      <c r="V113" s="322"/>
      <c r="W113" s="322"/>
      <c r="X113" s="326">
        <f t="shared" si="1"/>
        <v>0</v>
      </c>
      <c r="Y113" s="78" t="s">
        <v>1588</v>
      </c>
      <c r="Z113" s="78"/>
    </row>
    <row r="114" spans="1:26" ht="30.75" customHeight="1" x14ac:dyDescent="0.15">
      <c r="A114" s="280">
        <v>164</v>
      </c>
      <c r="B114" s="282" t="s">
        <v>26</v>
      </c>
      <c r="C114" s="282" t="s">
        <v>23</v>
      </c>
      <c r="D114" s="282" t="s">
        <v>27</v>
      </c>
      <c r="E114" s="282" t="s">
        <v>28</v>
      </c>
      <c r="F114" s="282"/>
      <c r="G114" s="317"/>
      <c r="H114" s="317"/>
      <c r="I114" s="282"/>
      <c r="J114" s="282" t="s">
        <v>29</v>
      </c>
      <c r="K114" s="281">
        <v>11566.83</v>
      </c>
      <c r="L114" s="281">
        <v>1</v>
      </c>
      <c r="M114" s="281">
        <v>11566.83</v>
      </c>
      <c r="N114" s="283">
        <v>43342</v>
      </c>
      <c r="O114" s="281">
        <v>0</v>
      </c>
      <c r="P114" s="282" t="s">
        <v>582</v>
      </c>
      <c r="Q114" s="281">
        <v>0</v>
      </c>
      <c r="R114" s="323"/>
      <c r="S114" s="323"/>
      <c r="T114" s="323"/>
      <c r="U114" s="323"/>
      <c r="V114" s="323"/>
      <c r="W114" s="323"/>
      <c r="X114" s="325">
        <f t="shared" si="1"/>
        <v>0</v>
      </c>
      <c r="Y114" s="78" t="s">
        <v>1588</v>
      </c>
      <c r="Z114" s="78"/>
    </row>
    <row r="115" spans="1:26" ht="30.75" customHeight="1" x14ac:dyDescent="0.15">
      <c r="A115" s="280">
        <v>197</v>
      </c>
      <c r="B115" s="282" t="s">
        <v>26</v>
      </c>
      <c r="C115" s="282" t="s">
        <v>23</v>
      </c>
      <c r="D115" s="282" t="s">
        <v>27</v>
      </c>
      <c r="E115" s="282" t="s">
        <v>28</v>
      </c>
      <c r="F115" s="282"/>
      <c r="G115" s="282" t="s">
        <v>583</v>
      </c>
      <c r="H115" s="282" t="s">
        <v>584</v>
      </c>
      <c r="I115" s="282"/>
      <c r="J115" s="282" t="s">
        <v>29</v>
      </c>
      <c r="K115" s="281">
        <v>4200</v>
      </c>
      <c r="L115" s="281">
        <v>1</v>
      </c>
      <c r="M115" s="281">
        <v>4200</v>
      </c>
      <c r="N115" s="283">
        <v>43342</v>
      </c>
      <c r="O115" s="281">
        <v>0</v>
      </c>
      <c r="P115" s="282" t="s">
        <v>585</v>
      </c>
      <c r="Q115" s="281">
        <v>0</v>
      </c>
      <c r="R115" s="281">
        <v>4200</v>
      </c>
      <c r="S115" s="281">
        <v>4200</v>
      </c>
      <c r="T115" s="281">
        <f>K115</f>
        <v>4200</v>
      </c>
      <c r="U115" s="281"/>
      <c r="V115" s="281"/>
      <c r="W115" s="281">
        <v>0</v>
      </c>
      <c r="X115" s="292">
        <f t="shared" si="1"/>
        <v>0</v>
      </c>
      <c r="Y115" s="78" t="s">
        <v>1588</v>
      </c>
      <c r="Z115" s="78"/>
    </row>
    <row r="116" spans="1:26" ht="30.75" customHeight="1" x14ac:dyDescent="0.15">
      <c r="A116" s="280">
        <v>127</v>
      </c>
      <c r="B116" s="282" t="s">
        <v>26</v>
      </c>
      <c r="C116" s="282" t="s">
        <v>23</v>
      </c>
      <c r="D116" s="282" t="s">
        <v>27</v>
      </c>
      <c r="E116" s="282" t="s">
        <v>28</v>
      </c>
      <c r="F116" s="282"/>
      <c r="G116" s="282" t="s">
        <v>41</v>
      </c>
      <c r="H116" s="282" t="s">
        <v>42</v>
      </c>
      <c r="I116" s="282"/>
      <c r="J116" s="282" t="s">
        <v>29</v>
      </c>
      <c r="K116" s="281">
        <v>626.4</v>
      </c>
      <c r="L116" s="281">
        <v>1</v>
      </c>
      <c r="M116" s="281">
        <v>626.4</v>
      </c>
      <c r="N116" s="283">
        <v>43329</v>
      </c>
      <c r="O116" s="281">
        <v>0</v>
      </c>
      <c r="P116" s="282" t="s">
        <v>586</v>
      </c>
      <c r="Q116" s="281">
        <v>0</v>
      </c>
      <c r="R116" s="281">
        <v>626.4</v>
      </c>
      <c r="S116" s="281">
        <v>626.4</v>
      </c>
      <c r="T116" s="281">
        <f>K116</f>
        <v>626.4</v>
      </c>
      <c r="U116" s="281"/>
      <c r="V116" s="281"/>
      <c r="W116" s="281">
        <v>0</v>
      </c>
      <c r="X116" s="292">
        <f t="shared" si="1"/>
        <v>0</v>
      </c>
      <c r="Y116" s="78" t="s">
        <v>1588</v>
      </c>
      <c r="Z116" s="78"/>
    </row>
    <row r="117" spans="1:26" ht="30.75" customHeight="1" x14ac:dyDescent="0.15">
      <c r="A117" s="280">
        <v>100</v>
      </c>
      <c r="B117" s="282" t="s">
        <v>26</v>
      </c>
      <c r="C117" s="282" t="s">
        <v>23</v>
      </c>
      <c r="D117" s="282" t="s">
        <v>324</v>
      </c>
      <c r="E117" s="282" t="s">
        <v>325</v>
      </c>
      <c r="F117" s="282"/>
      <c r="G117" s="282" t="s">
        <v>334</v>
      </c>
      <c r="H117" s="282" t="s">
        <v>335</v>
      </c>
      <c r="I117" s="282"/>
      <c r="J117" s="282" t="s">
        <v>29</v>
      </c>
      <c r="K117" s="281">
        <v>6800</v>
      </c>
      <c r="L117" s="281">
        <v>1</v>
      </c>
      <c r="M117" s="281">
        <v>6800</v>
      </c>
      <c r="N117" s="283">
        <v>43213</v>
      </c>
      <c r="O117" s="281">
        <v>0</v>
      </c>
      <c r="P117" s="282" t="s">
        <v>376</v>
      </c>
      <c r="Q117" s="281">
        <v>0</v>
      </c>
      <c r="R117" s="281">
        <v>6800</v>
      </c>
      <c r="S117" s="281">
        <v>6800</v>
      </c>
      <c r="T117" s="281"/>
      <c r="U117" s="281"/>
      <c r="V117" s="281"/>
      <c r="W117" s="281">
        <v>0</v>
      </c>
      <c r="X117" s="292">
        <f t="shared" si="1"/>
        <v>6800</v>
      </c>
      <c r="Y117" s="78"/>
      <c r="Z117" s="78"/>
    </row>
    <row r="118" spans="1:26" ht="30.75" customHeight="1" x14ac:dyDescent="0.15">
      <c r="A118" s="280">
        <v>168</v>
      </c>
      <c r="B118" s="282" t="s">
        <v>26</v>
      </c>
      <c r="C118" s="282" t="s">
        <v>23</v>
      </c>
      <c r="D118" s="282" t="s">
        <v>27</v>
      </c>
      <c r="E118" s="282" t="s">
        <v>28</v>
      </c>
      <c r="F118" s="282"/>
      <c r="G118" s="282" t="s">
        <v>43</v>
      </c>
      <c r="H118" s="282" t="s">
        <v>44</v>
      </c>
      <c r="I118" s="282"/>
      <c r="J118" s="282" t="s">
        <v>29</v>
      </c>
      <c r="K118" s="281">
        <v>45443.24</v>
      </c>
      <c r="L118" s="281">
        <v>1</v>
      </c>
      <c r="M118" s="281">
        <v>45443.24</v>
      </c>
      <c r="N118" s="283">
        <v>43342</v>
      </c>
      <c r="O118" s="281">
        <v>0</v>
      </c>
      <c r="P118" s="282" t="s">
        <v>587</v>
      </c>
      <c r="Q118" s="281">
        <v>0</v>
      </c>
      <c r="R118" s="281">
        <v>45443.24</v>
      </c>
      <c r="S118" s="281">
        <v>45443.24</v>
      </c>
      <c r="T118" s="281">
        <f>K118</f>
        <v>45443.24</v>
      </c>
      <c r="U118" s="281"/>
      <c r="V118" s="281"/>
      <c r="W118" s="281">
        <v>0</v>
      </c>
      <c r="X118" s="292">
        <f t="shared" si="1"/>
        <v>0</v>
      </c>
      <c r="Y118" s="78" t="s">
        <v>1588</v>
      </c>
      <c r="Z118" s="78"/>
    </row>
    <row r="119" spans="1:26" ht="30.75" customHeight="1" x14ac:dyDescent="0.15">
      <c r="A119" s="280">
        <v>210</v>
      </c>
      <c r="B119" s="282" t="s">
        <v>26</v>
      </c>
      <c r="C119" s="282" t="s">
        <v>23</v>
      </c>
      <c r="D119" s="282" t="s">
        <v>27</v>
      </c>
      <c r="E119" s="282" t="s">
        <v>28</v>
      </c>
      <c r="F119" s="282"/>
      <c r="G119" s="315" t="s">
        <v>1548</v>
      </c>
      <c r="H119" s="315" t="s">
        <v>46</v>
      </c>
      <c r="I119" s="282"/>
      <c r="J119" s="282" t="s">
        <v>29</v>
      </c>
      <c r="K119" s="281">
        <v>13502.4</v>
      </c>
      <c r="L119" s="281">
        <v>1</v>
      </c>
      <c r="M119" s="281">
        <v>13502.4</v>
      </c>
      <c r="N119" s="283">
        <v>43342</v>
      </c>
      <c r="O119" s="281">
        <v>0</v>
      </c>
      <c r="P119" s="282" t="s">
        <v>590</v>
      </c>
      <c r="Q119" s="281">
        <v>0</v>
      </c>
      <c r="R119" s="321">
        <v>295208.45000000007</v>
      </c>
      <c r="S119" s="321">
        <v>295208.45000000007</v>
      </c>
      <c r="T119" s="321">
        <v>0</v>
      </c>
      <c r="U119" s="321">
        <v>147604.22</v>
      </c>
      <c r="V119" s="321">
        <f>SUM(M119:M128)-U119</f>
        <v>147604.23000000007</v>
      </c>
      <c r="W119" s="321">
        <v>0</v>
      </c>
      <c r="X119" s="324">
        <f t="shared" si="1"/>
        <v>0</v>
      </c>
      <c r="Y119" s="78" t="s">
        <v>1588</v>
      </c>
      <c r="Z119" s="78"/>
    </row>
    <row r="120" spans="1:26" ht="30.75" customHeight="1" x14ac:dyDescent="0.15">
      <c r="A120" s="280">
        <v>209</v>
      </c>
      <c r="B120" s="282" t="s">
        <v>26</v>
      </c>
      <c r="C120" s="282" t="s">
        <v>23</v>
      </c>
      <c r="D120" s="282" t="s">
        <v>27</v>
      </c>
      <c r="E120" s="282" t="s">
        <v>28</v>
      </c>
      <c r="F120" s="282"/>
      <c r="G120" s="316"/>
      <c r="H120" s="316"/>
      <c r="I120" s="282"/>
      <c r="J120" s="282" t="s">
        <v>29</v>
      </c>
      <c r="K120" s="281">
        <v>24360</v>
      </c>
      <c r="L120" s="281">
        <v>1</v>
      </c>
      <c r="M120" s="281">
        <v>24360</v>
      </c>
      <c r="N120" s="283">
        <v>43342</v>
      </c>
      <c r="O120" s="281">
        <v>0</v>
      </c>
      <c r="P120" s="282" t="s">
        <v>591</v>
      </c>
      <c r="Q120" s="281">
        <v>0</v>
      </c>
      <c r="R120" s="322"/>
      <c r="S120" s="322"/>
      <c r="T120" s="322"/>
      <c r="U120" s="322"/>
      <c r="V120" s="322"/>
      <c r="W120" s="322"/>
      <c r="X120" s="326">
        <f t="shared" si="1"/>
        <v>0</v>
      </c>
      <c r="Y120" s="78" t="s">
        <v>1588</v>
      </c>
      <c r="Z120" s="78"/>
    </row>
    <row r="121" spans="1:26" ht="30.75" customHeight="1" x14ac:dyDescent="0.15">
      <c r="A121" s="280">
        <v>211</v>
      </c>
      <c r="B121" s="282" t="s">
        <v>26</v>
      </c>
      <c r="C121" s="282" t="s">
        <v>23</v>
      </c>
      <c r="D121" s="282" t="s">
        <v>27</v>
      </c>
      <c r="E121" s="282" t="s">
        <v>28</v>
      </c>
      <c r="F121" s="282"/>
      <c r="G121" s="316"/>
      <c r="H121" s="316"/>
      <c r="I121" s="282"/>
      <c r="J121" s="282" t="s">
        <v>29</v>
      </c>
      <c r="K121" s="281">
        <v>6146.84</v>
      </c>
      <c r="L121" s="281">
        <v>1</v>
      </c>
      <c r="M121" s="281">
        <v>6146.84</v>
      </c>
      <c r="N121" s="283">
        <v>43342</v>
      </c>
      <c r="O121" s="281">
        <v>0</v>
      </c>
      <c r="P121" s="282" t="s">
        <v>589</v>
      </c>
      <c r="Q121" s="281">
        <v>0</v>
      </c>
      <c r="R121" s="322"/>
      <c r="S121" s="322"/>
      <c r="T121" s="322"/>
      <c r="U121" s="322"/>
      <c r="V121" s="322"/>
      <c r="W121" s="322"/>
      <c r="X121" s="326">
        <f t="shared" si="1"/>
        <v>0</v>
      </c>
      <c r="Y121" s="78" t="s">
        <v>1588</v>
      </c>
      <c r="Z121" s="78"/>
    </row>
    <row r="122" spans="1:26" ht="30.75" customHeight="1" x14ac:dyDescent="0.15">
      <c r="A122" s="280">
        <v>212</v>
      </c>
      <c r="B122" s="282" t="s">
        <v>26</v>
      </c>
      <c r="C122" s="282" t="s">
        <v>23</v>
      </c>
      <c r="D122" s="282" t="s">
        <v>27</v>
      </c>
      <c r="E122" s="282" t="s">
        <v>28</v>
      </c>
      <c r="F122" s="282"/>
      <c r="G122" s="316"/>
      <c r="H122" s="316"/>
      <c r="I122" s="282"/>
      <c r="J122" s="282" t="s">
        <v>29</v>
      </c>
      <c r="K122" s="281">
        <v>93358.03</v>
      </c>
      <c r="L122" s="281">
        <v>1</v>
      </c>
      <c r="M122" s="281">
        <v>93358.03</v>
      </c>
      <c r="N122" s="283">
        <v>43342</v>
      </c>
      <c r="O122" s="281">
        <v>0</v>
      </c>
      <c r="P122" s="282" t="s">
        <v>588</v>
      </c>
      <c r="Q122" s="281">
        <v>0</v>
      </c>
      <c r="R122" s="322"/>
      <c r="S122" s="322"/>
      <c r="T122" s="322"/>
      <c r="U122" s="322"/>
      <c r="V122" s="322"/>
      <c r="W122" s="322"/>
      <c r="X122" s="326">
        <f t="shared" si="1"/>
        <v>0</v>
      </c>
      <c r="Y122" s="78" t="s">
        <v>1588</v>
      </c>
      <c r="Z122" s="78"/>
    </row>
    <row r="123" spans="1:26" ht="30.75" customHeight="1" x14ac:dyDescent="0.15">
      <c r="A123" s="280">
        <v>206</v>
      </c>
      <c r="B123" s="282" t="s">
        <v>26</v>
      </c>
      <c r="C123" s="282" t="s">
        <v>23</v>
      </c>
      <c r="D123" s="282" t="s">
        <v>27</v>
      </c>
      <c r="E123" s="282" t="s">
        <v>28</v>
      </c>
      <c r="F123" s="282"/>
      <c r="G123" s="316"/>
      <c r="H123" s="316"/>
      <c r="I123" s="282"/>
      <c r="J123" s="282" t="s">
        <v>29</v>
      </c>
      <c r="K123" s="281">
        <v>1345.6</v>
      </c>
      <c r="L123" s="281">
        <v>1</v>
      </c>
      <c r="M123" s="281">
        <v>1345.6</v>
      </c>
      <c r="N123" s="283">
        <v>43342</v>
      </c>
      <c r="O123" s="281">
        <v>0</v>
      </c>
      <c r="P123" s="282" t="s">
        <v>594</v>
      </c>
      <c r="Q123" s="281">
        <v>0</v>
      </c>
      <c r="R123" s="322"/>
      <c r="S123" s="322"/>
      <c r="T123" s="322"/>
      <c r="U123" s="322"/>
      <c r="V123" s="322"/>
      <c r="W123" s="322"/>
      <c r="X123" s="326">
        <f t="shared" si="1"/>
        <v>0</v>
      </c>
      <c r="Y123" s="78" t="s">
        <v>1588</v>
      </c>
      <c r="Z123" s="78"/>
    </row>
    <row r="124" spans="1:26" ht="30.75" customHeight="1" x14ac:dyDescent="0.15">
      <c r="A124" s="280">
        <v>208</v>
      </c>
      <c r="B124" s="282" t="s">
        <v>26</v>
      </c>
      <c r="C124" s="282" t="s">
        <v>23</v>
      </c>
      <c r="D124" s="282" t="s">
        <v>27</v>
      </c>
      <c r="E124" s="282" t="s">
        <v>28</v>
      </c>
      <c r="F124" s="282"/>
      <c r="G124" s="316"/>
      <c r="H124" s="316"/>
      <c r="I124" s="282"/>
      <c r="J124" s="282" t="s">
        <v>29</v>
      </c>
      <c r="K124" s="281">
        <v>753.51</v>
      </c>
      <c r="L124" s="281">
        <v>1</v>
      </c>
      <c r="M124" s="281">
        <v>753.51</v>
      </c>
      <c r="N124" s="283">
        <v>43342</v>
      </c>
      <c r="O124" s="281">
        <v>0</v>
      </c>
      <c r="P124" s="282" t="s">
        <v>592</v>
      </c>
      <c r="Q124" s="281">
        <v>0</v>
      </c>
      <c r="R124" s="322"/>
      <c r="S124" s="322"/>
      <c r="T124" s="322"/>
      <c r="U124" s="322"/>
      <c r="V124" s="322"/>
      <c r="W124" s="322"/>
      <c r="X124" s="326">
        <f t="shared" si="1"/>
        <v>0</v>
      </c>
      <c r="Y124" s="78" t="s">
        <v>1588</v>
      </c>
      <c r="Z124" s="78"/>
    </row>
    <row r="125" spans="1:26" ht="30.75" customHeight="1" x14ac:dyDescent="0.15">
      <c r="A125" s="280">
        <v>207</v>
      </c>
      <c r="B125" s="282" t="s">
        <v>26</v>
      </c>
      <c r="C125" s="282" t="s">
        <v>23</v>
      </c>
      <c r="D125" s="282" t="s">
        <v>27</v>
      </c>
      <c r="E125" s="282" t="s">
        <v>28</v>
      </c>
      <c r="F125" s="282"/>
      <c r="G125" s="316"/>
      <c r="H125" s="316"/>
      <c r="I125" s="282"/>
      <c r="J125" s="282" t="s">
        <v>29</v>
      </c>
      <c r="K125" s="281">
        <v>30667</v>
      </c>
      <c r="L125" s="281">
        <v>1</v>
      </c>
      <c r="M125" s="281">
        <v>30667</v>
      </c>
      <c r="N125" s="283">
        <v>43342</v>
      </c>
      <c r="O125" s="281">
        <v>0</v>
      </c>
      <c r="P125" s="282" t="s">
        <v>593</v>
      </c>
      <c r="Q125" s="281">
        <v>0</v>
      </c>
      <c r="R125" s="322"/>
      <c r="S125" s="322"/>
      <c r="T125" s="322"/>
      <c r="U125" s="322"/>
      <c r="V125" s="322"/>
      <c r="W125" s="322"/>
      <c r="X125" s="326">
        <f t="shared" si="1"/>
        <v>0</v>
      </c>
      <c r="Y125" s="78" t="s">
        <v>1588</v>
      </c>
      <c r="Z125" s="78"/>
    </row>
    <row r="126" spans="1:26" ht="30.75" customHeight="1" x14ac:dyDescent="0.15">
      <c r="A126" s="280">
        <v>205</v>
      </c>
      <c r="B126" s="282" t="s">
        <v>26</v>
      </c>
      <c r="C126" s="282" t="s">
        <v>23</v>
      </c>
      <c r="D126" s="282" t="s">
        <v>27</v>
      </c>
      <c r="E126" s="282" t="s">
        <v>28</v>
      </c>
      <c r="F126" s="282"/>
      <c r="G126" s="316"/>
      <c r="H126" s="316"/>
      <c r="I126" s="282"/>
      <c r="J126" s="282" t="s">
        <v>29</v>
      </c>
      <c r="K126" s="281">
        <v>27066.67</v>
      </c>
      <c r="L126" s="281">
        <v>1</v>
      </c>
      <c r="M126" s="281">
        <v>27066.67</v>
      </c>
      <c r="N126" s="283">
        <v>43342</v>
      </c>
      <c r="O126" s="281">
        <v>0</v>
      </c>
      <c r="P126" s="282" t="s">
        <v>595</v>
      </c>
      <c r="Q126" s="281">
        <v>0</v>
      </c>
      <c r="R126" s="322"/>
      <c r="S126" s="322"/>
      <c r="T126" s="322"/>
      <c r="U126" s="322"/>
      <c r="V126" s="322"/>
      <c r="W126" s="322"/>
      <c r="X126" s="326">
        <f t="shared" si="1"/>
        <v>0</v>
      </c>
      <c r="Y126" s="78" t="s">
        <v>1588</v>
      </c>
      <c r="Z126" s="78"/>
    </row>
    <row r="127" spans="1:26" ht="30.75" customHeight="1" x14ac:dyDescent="0.15">
      <c r="A127" s="280">
        <v>202</v>
      </c>
      <c r="B127" s="282" t="s">
        <v>26</v>
      </c>
      <c r="C127" s="282" t="s">
        <v>23</v>
      </c>
      <c r="D127" s="282" t="s">
        <v>27</v>
      </c>
      <c r="E127" s="282" t="s">
        <v>28</v>
      </c>
      <c r="F127" s="282"/>
      <c r="G127" s="316"/>
      <c r="H127" s="316"/>
      <c r="I127" s="282"/>
      <c r="J127" s="282" t="s">
        <v>29</v>
      </c>
      <c r="K127" s="281">
        <v>61480</v>
      </c>
      <c r="L127" s="281">
        <v>1</v>
      </c>
      <c r="M127" s="281">
        <v>61480</v>
      </c>
      <c r="N127" s="283">
        <v>43342</v>
      </c>
      <c r="O127" s="281">
        <v>0</v>
      </c>
      <c r="P127" s="282" t="s">
        <v>596</v>
      </c>
      <c r="Q127" s="281">
        <v>0</v>
      </c>
      <c r="R127" s="322"/>
      <c r="S127" s="322"/>
      <c r="T127" s="322"/>
      <c r="U127" s="322"/>
      <c r="V127" s="322"/>
      <c r="W127" s="322"/>
      <c r="X127" s="326">
        <f t="shared" si="1"/>
        <v>0</v>
      </c>
      <c r="Y127" s="78" t="s">
        <v>1588</v>
      </c>
      <c r="Z127" s="78"/>
    </row>
    <row r="128" spans="1:26" ht="30.75" customHeight="1" x14ac:dyDescent="0.15">
      <c r="A128" s="280">
        <v>188</v>
      </c>
      <c r="B128" s="282" t="s">
        <v>26</v>
      </c>
      <c r="C128" s="282" t="s">
        <v>23</v>
      </c>
      <c r="D128" s="282" t="s">
        <v>27</v>
      </c>
      <c r="E128" s="282" t="s">
        <v>28</v>
      </c>
      <c r="F128" s="282"/>
      <c r="G128" s="317"/>
      <c r="H128" s="317"/>
      <c r="I128" s="282"/>
      <c r="J128" s="282" t="s">
        <v>29</v>
      </c>
      <c r="K128" s="281">
        <v>36528.400000000001</v>
      </c>
      <c r="L128" s="281">
        <v>1</v>
      </c>
      <c r="M128" s="281">
        <v>36528.400000000001</v>
      </c>
      <c r="N128" s="283">
        <v>43342</v>
      </c>
      <c r="O128" s="281">
        <v>0</v>
      </c>
      <c r="P128" s="282" t="s">
        <v>597</v>
      </c>
      <c r="Q128" s="281">
        <v>0</v>
      </c>
      <c r="R128" s="323"/>
      <c r="S128" s="323"/>
      <c r="T128" s="323"/>
      <c r="U128" s="323"/>
      <c r="V128" s="323"/>
      <c r="W128" s="323"/>
      <c r="X128" s="325">
        <f t="shared" si="1"/>
        <v>0</v>
      </c>
      <c r="Y128" s="78" t="s">
        <v>1588</v>
      </c>
      <c r="Z128" s="78"/>
    </row>
    <row r="129" spans="1:26" ht="30.75" customHeight="1" x14ac:dyDescent="0.15">
      <c r="A129" s="280">
        <v>101</v>
      </c>
      <c r="B129" s="282" t="s">
        <v>26</v>
      </c>
      <c r="C129" s="282" t="s">
        <v>23</v>
      </c>
      <c r="D129" s="282" t="s">
        <v>27</v>
      </c>
      <c r="E129" s="282" t="s">
        <v>28</v>
      </c>
      <c r="F129" s="282"/>
      <c r="G129" s="315" t="s">
        <v>47</v>
      </c>
      <c r="H129" s="315" t="s">
        <v>48</v>
      </c>
      <c r="I129" s="282"/>
      <c r="J129" s="282" t="s">
        <v>29</v>
      </c>
      <c r="K129" s="281">
        <v>62</v>
      </c>
      <c r="L129" s="281">
        <v>1</v>
      </c>
      <c r="M129" s="281">
        <v>62</v>
      </c>
      <c r="N129" s="283">
        <v>43213</v>
      </c>
      <c r="O129" s="281">
        <v>62</v>
      </c>
      <c r="P129" s="282" t="s">
        <v>377</v>
      </c>
      <c r="Q129" s="281">
        <v>62</v>
      </c>
      <c r="R129" s="321">
        <v>30735.05</v>
      </c>
      <c r="S129" s="321">
        <v>30735.05</v>
      </c>
      <c r="T129" s="321">
        <v>0</v>
      </c>
      <c r="U129" s="321">
        <v>0</v>
      </c>
      <c r="V129" s="321">
        <v>0</v>
      </c>
      <c r="W129" s="321">
        <v>0</v>
      </c>
      <c r="X129" s="324">
        <f t="shared" si="1"/>
        <v>30735.05</v>
      </c>
      <c r="Y129" s="78"/>
      <c r="Z129" s="78"/>
    </row>
    <row r="130" spans="1:26" ht="30.75" customHeight="1" x14ac:dyDescent="0.15">
      <c r="A130" s="280">
        <v>245</v>
      </c>
      <c r="B130" s="282" t="s">
        <v>26</v>
      </c>
      <c r="C130" s="282" t="s">
        <v>23</v>
      </c>
      <c r="D130" s="282" t="s">
        <v>27</v>
      </c>
      <c r="E130" s="282" t="s">
        <v>28</v>
      </c>
      <c r="F130" s="282"/>
      <c r="G130" s="317"/>
      <c r="H130" s="317"/>
      <c r="I130" s="282"/>
      <c r="J130" s="282" t="s">
        <v>29</v>
      </c>
      <c r="K130" s="281">
        <v>30735.05</v>
      </c>
      <c r="L130" s="281">
        <v>1</v>
      </c>
      <c r="M130" s="281">
        <v>30735.05</v>
      </c>
      <c r="N130" s="283">
        <v>43364</v>
      </c>
      <c r="O130" s="281">
        <v>0</v>
      </c>
      <c r="P130" s="282" t="s">
        <v>883</v>
      </c>
      <c r="Q130" s="281">
        <v>0</v>
      </c>
      <c r="R130" s="323"/>
      <c r="S130" s="323"/>
      <c r="T130" s="323"/>
      <c r="U130" s="323"/>
      <c r="V130" s="323"/>
      <c r="W130" s="323"/>
      <c r="X130" s="325">
        <f t="shared" si="1"/>
        <v>0</v>
      </c>
      <c r="Y130" s="78"/>
      <c r="Z130" s="78"/>
    </row>
    <row r="131" spans="1:26" ht="30.75" customHeight="1" x14ac:dyDescent="0.15">
      <c r="A131" s="280">
        <v>200</v>
      </c>
      <c r="B131" s="282" t="s">
        <v>26</v>
      </c>
      <c r="C131" s="282" t="s">
        <v>23</v>
      </c>
      <c r="D131" s="282" t="s">
        <v>27</v>
      </c>
      <c r="E131" s="282" t="s">
        <v>28</v>
      </c>
      <c r="F131" s="282"/>
      <c r="G131" s="315" t="s">
        <v>467</v>
      </c>
      <c r="H131" s="315" t="s">
        <v>378</v>
      </c>
      <c r="I131" s="282"/>
      <c r="J131" s="282" t="s">
        <v>29</v>
      </c>
      <c r="K131" s="281">
        <v>720</v>
      </c>
      <c r="L131" s="281">
        <v>1</v>
      </c>
      <c r="M131" s="281">
        <v>720</v>
      </c>
      <c r="N131" s="283">
        <v>43342</v>
      </c>
      <c r="O131" s="281">
        <v>0</v>
      </c>
      <c r="P131" s="282" t="s">
        <v>600</v>
      </c>
      <c r="Q131" s="281">
        <v>0</v>
      </c>
      <c r="R131" s="321">
        <v>7091.32</v>
      </c>
      <c r="S131" s="321">
        <v>7091.32</v>
      </c>
      <c r="T131" s="321">
        <f>SUM(M131:M133)</f>
        <v>7091.32</v>
      </c>
      <c r="U131" s="321"/>
      <c r="V131" s="321"/>
      <c r="W131" s="321">
        <v>0</v>
      </c>
      <c r="X131" s="324">
        <f t="shared" si="1"/>
        <v>0</v>
      </c>
      <c r="Y131" s="78" t="s">
        <v>1588</v>
      </c>
      <c r="Z131" s="78"/>
    </row>
    <row r="132" spans="1:26" ht="30.75" customHeight="1" x14ac:dyDescent="0.15">
      <c r="A132" s="280">
        <v>191</v>
      </c>
      <c r="B132" s="282" t="s">
        <v>26</v>
      </c>
      <c r="C132" s="282" t="s">
        <v>23</v>
      </c>
      <c r="D132" s="282" t="s">
        <v>27</v>
      </c>
      <c r="E132" s="282" t="s">
        <v>28</v>
      </c>
      <c r="F132" s="282"/>
      <c r="G132" s="316"/>
      <c r="H132" s="316"/>
      <c r="I132" s="282"/>
      <c r="J132" s="282" t="s">
        <v>29</v>
      </c>
      <c r="K132" s="281">
        <v>1586.32</v>
      </c>
      <c r="L132" s="281">
        <v>1</v>
      </c>
      <c r="M132" s="281">
        <v>1586.32</v>
      </c>
      <c r="N132" s="283">
        <v>43342</v>
      </c>
      <c r="O132" s="281">
        <v>0</v>
      </c>
      <c r="P132" s="282" t="s">
        <v>599</v>
      </c>
      <c r="Q132" s="281">
        <v>0</v>
      </c>
      <c r="R132" s="322"/>
      <c r="S132" s="322"/>
      <c r="T132" s="322"/>
      <c r="U132" s="322"/>
      <c r="V132" s="322"/>
      <c r="W132" s="322"/>
      <c r="X132" s="326">
        <f t="shared" ref="X132:X196" si="2">S132-T132-U132-V132-W132</f>
        <v>0</v>
      </c>
      <c r="Y132" s="78" t="s">
        <v>1588</v>
      </c>
      <c r="Z132" s="78"/>
    </row>
    <row r="133" spans="1:26" ht="30.75" customHeight="1" x14ac:dyDescent="0.15">
      <c r="A133" s="280">
        <v>167</v>
      </c>
      <c r="B133" s="282" t="s">
        <v>26</v>
      </c>
      <c r="C133" s="282" t="s">
        <v>23</v>
      </c>
      <c r="D133" s="282" t="s">
        <v>27</v>
      </c>
      <c r="E133" s="282" t="s">
        <v>28</v>
      </c>
      <c r="F133" s="282"/>
      <c r="G133" s="317"/>
      <c r="H133" s="317"/>
      <c r="I133" s="282"/>
      <c r="J133" s="282" t="s">
        <v>29</v>
      </c>
      <c r="K133" s="281">
        <v>4785</v>
      </c>
      <c r="L133" s="281">
        <v>1</v>
      </c>
      <c r="M133" s="281">
        <v>4785</v>
      </c>
      <c r="N133" s="283">
        <v>43342</v>
      </c>
      <c r="O133" s="281">
        <v>0</v>
      </c>
      <c r="P133" s="282" t="s">
        <v>598</v>
      </c>
      <c r="Q133" s="281">
        <v>0</v>
      </c>
      <c r="R133" s="323"/>
      <c r="S133" s="323"/>
      <c r="T133" s="323"/>
      <c r="U133" s="323"/>
      <c r="V133" s="323"/>
      <c r="W133" s="323"/>
      <c r="X133" s="325">
        <f t="shared" si="2"/>
        <v>0</v>
      </c>
      <c r="Y133" s="78" t="s">
        <v>1588</v>
      </c>
      <c r="Z133" s="78"/>
    </row>
    <row r="134" spans="1:26" ht="30.75" customHeight="1" x14ac:dyDescent="0.15">
      <c r="A134" s="280">
        <v>159</v>
      </c>
      <c r="B134" s="282" t="s">
        <v>26</v>
      </c>
      <c r="C134" s="282" t="s">
        <v>23</v>
      </c>
      <c r="D134" s="282" t="s">
        <v>27</v>
      </c>
      <c r="E134" s="282" t="s">
        <v>28</v>
      </c>
      <c r="F134" s="282"/>
      <c r="G134" s="315" t="s">
        <v>601</v>
      </c>
      <c r="H134" s="315" t="s">
        <v>602</v>
      </c>
      <c r="I134" s="282"/>
      <c r="J134" s="282" t="s">
        <v>29</v>
      </c>
      <c r="K134" s="281">
        <v>5466.88</v>
      </c>
      <c r="L134" s="281">
        <v>1</v>
      </c>
      <c r="M134" s="281">
        <v>5466.88</v>
      </c>
      <c r="N134" s="283">
        <v>43342</v>
      </c>
      <c r="O134" s="281">
        <v>0</v>
      </c>
      <c r="P134" s="282" t="s">
        <v>603</v>
      </c>
      <c r="Q134" s="281">
        <v>0</v>
      </c>
      <c r="R134" s="321">
        <v>212178.88</v>
      </c>
      <c r="S134" s="321">
        <v>212178.88</v>
      </c>
      <c r="T134" s="321">
        <f>SUM(M134)</f>
        <v>5466.88</v>
      </c>
      <c r="U134" s="321"/>
      <c r="V134" s="321"/>
      <c r="W134" s="321">
        <v>0</v>
      </c>
      <c r="X134" s="324">
        <f t="shared" si="2"/>
        <v>206712</v>
      </c>
      <c r="Y134" s="78" t="s">
        <v>1588</v>
      </c>
      <c r="Z134" s="78"/>
    </row>
    <row r="135" spans="1:26" ht="30.75" customHeight="1" x14ac:dyDescent="0.15">
      <c r="A135" s="280">
        <v>230</v>
      </c>
      <c r="B135" s="282" t="s">
        <v>26</v>
      </c>
      <c r="C135" s="282" t="s">
        <v>23</v>
      </c>
      <c r="D135" s="282" t="s">
        <v>27</v>
      </c>
      <c r="E135" s="282" t="s">
        <v>28</v>
      </c>
      <c r="F135" s="282"/>
      <c r="G135" s="316"/>
      <c r="H135" s="316"/>
      <c r="I135" s="282"/>
      <c r="J135" s="282" t="s">
        <v>29</v>
      </c>
      <c r="K135" s="281">
        <v>103356</v>
      </c>
      <c r="L135" s="281">
        <v>1</v>
      </c>
      <c r="M135" s="281">
        <v>103356</v>
      </c>
      <c r="N135" s="283">
        <v>43361</v>
      </c>
      <c r="O135" s="281">
        <v>0</v>
      </c>
      <c r="P135" s="282" t="s">
        <v>884</v>
      </c>
      <c r="Q135" s="281">
        <v>0</v>
      </c>
      <c r="R135" s="322"/>
      <c r="S135" s="322"/>
      <c r="T135" s="322"/>
      <c r="U135" s="322"/>
      <c r="V135" s="322"/>
      <c r="W135" s="322"/>
      <c r="X135" s="326">
        <f t="shared" si="2"/>
        <v>0</v>
      </c>
      <c r="Y135" s="78"/>
      <c r="Z135" s="78"/>
    </row>
    <row r="136" spans="1:26" ht="30.75" customHeight="1" x14ac:dyDescent="0.15">
      <c r="A136" s="280">
        <v>262</v>
      </c>
      <c r="B136" s="282" t="s">
        <v>26</v>
      </c>
      <c r="C136" s="282" t="s">
        <v>23</v>
      </c>
      <c r="D136" s="282" t="s">
        <v>27</v>
      </c>
      <c r="E136" s="282" t="s">
        <v>28</v>
      </c>
      <c r="F136" s="282"/>
      <c r="G136" s="317"/>
      <c r="H136" s="317"/>
      <c r="I136" s="282"/>
      <c r="J136" s="282" t="s">
        <v>29</v>
      </c>
      <c r="K136" s="281">
        <v>103356</v>
      </c>
      <c r="L136" s="281">
        <v>1</v>
      </c>
      <c r="M136" s="281">
        <v>103356</v>
      </c>
      <c r="N136" s="283">
        <v>43364</v>
      </c>
      <c r="O136" s="281">
        <v>0</v>
      </c>
      <c r="P136" s="282" t="s">
        <v>885</v>
      </c>
      <c r="Q136" s="281">
        <v>0</v>
      </c>
      <c r="R136" s="323"/>
      <c r="S136" s="323"/>
      <c r="T136" s="323"/>
      <c r="U136" s="323"/>
      <c r="V136" s="323"/>
      <c r="W136" s="323"/>
      <c r="X136" s="325">
        <f t="shared" si="2"/>
        <v>0</v>
      </c>
      <c r="Y136" s="78"/>
      <c r="Z136" s="78"/>
    </row>
    <row r="137" spans="1:26" ht="30.75" customHeight="1" x14ac:dyDescent="0.15">
      <c r="A137" s="280">
        <v>274</v>
      </c>
      <c r="B137" s="282" t="s">
        <v>26</v>
      </c>
      <c r="C137" s="282" t="s">
        <v>23</v>
      </c>
      <c r="D137" s="282" t="s">
        <v>27</v>
      </c>
      <c r="E137" s="282" t="s">
        <v>28</v>
      </c>
      <c r="F137" s="282"/>
      <c r="G137" s="315" t="s">
        <v>1549</v>
      </c>
      <c r="H137" s="315" t="s">
        <v>379</v>
      </c>
      <c r="I137" s="282"/>
      <c r="J137" s="282" t="s">
        <v>29</v>
      </c>
      <c r="K137" s="281">
        <v>154785.64000000001</v>
      </c>
      <c r="L137" s="281">
        <v>1</v>
      </c>
      <c r="M137" s="281">
        <v>154785.64000000001</v>
      </c>
      <c r="N137" s="283">
        <v>43373</v>
      </c>
      <c r="O137" s="281">
        <v>0</v>
      </c>
      <c r="P137" s="282" t="s">
        <v>886</v>
      </c>
      <c r="Q137" s="281">
        <v>0</v>
      </c>
      <c r="R137" s="321">
        <v>548443.24</v>
      </c>
      <c r="S137" s="321">
        <v>548443.24</v>
      </c>
      <c r="T137" s="321">
        <v>0</v>
      </c>
      <c r="U137" s="321">
        <v>0</v>
      </c>
      <c r="V137" s="321">
        <f>SUM(M137:M138)</f>
        <v>548443.24</v>
      </c>
      <c r="W137" s="321">
        <v>0</v>
      </c>
      <c r="X137" s="324">
        <f t="shared" si="2"/>
        <v>0</v>
      </c>
      <c r="Y137" s="78" t="s">
        <v>1588</v>
      </c>
      <c r="Z137" s="78"/>
    </row>
    <row r="138" spans="1:26" ht="30.75" customHeight="1" x14ac:dyDescent="0.15">
      <c r="A138" s="280">
        <v>272</v>
      </c>
      <c r="B138" s="282" t="s">
        <v>26</v>
      </c>
      <c r="C138" s="282" t="s">
        <v>23</v>
      </c>
      <c r="D138" s="282" t="s">
        <v>27</v>
      </c>
      <c r="E138" s="282" t="s">
        <v>28</v>
      </c>
      <c r="F138" s="282"/>
      <c r="G138" s="317"/>
      <c r="H138" s="317"/>
      <c r="I138" s="282"/>
      <c r="J138" s="282" t="s">
        <v>29</v>
      </c>
      <c r="K138" s="281">
        <v>393657.59999999998</v>
      </c>
      <c r="L138" s="281">
        <v>1</v>
      </c>
      <c r="M138" s="281">
        <v>393657.59999999998</v>
      </c>
      <c r="N138" s="283">
        <v>43373</v>
      </c>
      <c r="O138" s="281">
        <v>0</v>
      </c>
      <c r="P138" s="282" t="s">
        <v>887</v>
      </c>
      <c r="Q138" s="281">
        <v>0</v>
      </c>
      <c r="R138" s="323"/>
      <c r="S138" s="323"/>
      <c r="T138" s="323"/>
      <c r="U138" s="323"/>
      <c r="V138" s="323"/>
      <c r="W138" s="323"/>
      <c r="X138" s="325">
        <f t="shared" si="2"/>
        <v>0</v>
      </c>
      <c r="Y138" s="78" t="s">
        <v>1588</v>
      </c>
      <c r="Z138" s="78"/>
    </row>
    <row r="139" spans="1:26" ht="30.75" customHeight="1" x14ac:dyDescent="0.15">
      <c r="A139" s="280">
        <v>268</v>
      </c>
      <c r="B139" s="282" t="s">
        <v>26</v>
      </c>
      <c r="C139" s="282" t="s">
        <v>23</v>
      </c>
      <c r="D139" s="282" t="s">
        <v>27</v>
      </c>
      <c r="E139" s="282" t="s">
        <v>28</v>
      </c>
      <c r="F139" s="282"/>
      <c r="G139" s="315" t="s">
        <v>247</v>
      </c>
      <c r="H139" s="315" t="s">
        <v>248</v>
      </c>
      <c r="I139" s="282"/>
      <c r="J139" s="282" t="s">
        <v>29</v>
      </c>
      <c r="K139" s="281">
        <v>12320</v>
      </c>
      <c r="L139" s="281">
        <v>1</v>
      </c>
      <c r="M139" s="281">
        <v>12320</v>
      </c>
      <c r="N139" s="283">
        <v>43371</v>
      </c>
      <c r="O139" s="281">
        <v>0</v>
      </c>
      <c r="P139" s="282" t="s">
        <v>888</v>
      </c>
      <c r="Q139" s="281">
        <v>0</v>
      </c>
      <c r="R139" s="321">
        <v>12320</v>
      </c>
      <c r="S139" s="321">
        <v>12320</v>
      </c>
      <c r="T139" s="321">
        <v>0</v>
      </c>
      <c r="U139" s="321">
        <v>0</v>
      </c>
      <c r="V139" s="321">
        <v>0</v>
      </c>
      <c r="W139" s="321">
        <v>0</v>
      </c>
      <c r="X139" s="324">
        <f t="shared" si="2"/>
        <v>12320</v>
      </c>
      <c r="Y139" s="78"/>
      <c r="Z139" s="78"/>
    </row>
    <row r="140" spans="1:26" ht="30.75" customHeight="1" x14ac:dyDescent="0.15">
      <c r="A140" s="280">
        <v>97</v>
      </c>
      <c r="B140" s="282" t="s">
        <v>26</v>
      </c>
      <c r="C140" s="282" t="s">
        <v>23</v>
      </c>
      <c r="D140" s="282" t="s">
        <v>27</v>
      </c>
      <c r="E140" s="282" t="s">
        <v>28</v>
      </c>
      <c r="F140" s="282"/>
      <c r="G140" s="317"/>
      <c r="H140" s="317"/>
      <c r="I140" s="282"/>
      <c r="J140" s="282" t="s">
        <v>29</v>
      </c>
      <c r="K140" s="281">
        <v>7783</v>
      </c>
      <c r="L140" s="281">
        <v>1</v>
      </c>
      <c r="M140" s="281">
        <v>7783</v>
      </c>
      <c r="N140" s="283">
        <v>42929</v>
      </c>
      <c r="O140" s="281">
        <v>7783</v>
      </c>
      <c r="P140" s="282" t="s">
        <v>249</v>
      </c>
      <c r="Q140" s="281">
        <v>7783</v>
      </c>
      <c r="R140" s="323"/>
      <c r="S140" s="323"/>
      <c r="T140" s="323"/>
      <c r="U140" s="323"/>
      <c r="V140" s="323"/>
      <c r="W140" s="323"/>
      <c r="X140" s="325">
        <f t="shared" si="2"/>
        <v>0</v>
      </c>
      <c r="Y140" s="78"/>
      <c r="Z140" s="78"/>
    </row>
    <row r="141" spans="1:26" ht="30.75" customHeight="1" x14ac:dyDescent="0.15">
      <c r="A141" s="280">
        <v>269</v>
      </c>
      <c r="B141" s="282" t="s">
        <v>26</v>
      </c>
      <c r="C141" s="282" t="s">
        <v>23</v>
      </c>
      <c r="D141" s="282" t="s">
        <v>27</v>
      </c>
      <c r="E141" s="282" t="s">
        <v>28</v>
      </c>
      <c r="F141" s="282"/>
      <c r="G141" s="315" t="s">
        <v>889</v>
      </c>
      <c r="H141" s="315" t="s">
        <v>890</v>
      </c>
      <c r="I141" s="282"/>
      <c r="J141" s="282" t="s">
        <v>29</v>
      </c>
      <c r="K141" s="281">
        <v>24131.9</v>
      </c>
      <c r="L141" s="281">
        <v>1</v>
      </c>
      <c r="M141" s="281">
        <v>24131.9</v>
      </c>
      <c r="N141" s="283">
        <v>43371</v>
      </c>
      <c r="O141" s="281">
        <v>0</v>
      </c>
      <c r="P141" s="282" t="s">
        <v>891</v>
      </c>
      <c r="Q141" s="281">
        <v>0</v>
      </c>
      <c r="R141" s="321">
        <v>76222.700000000012</v>
      </c>
      <c r="S141" s="321">
        <v>76222.700000000012</v>
      </c>
      <c r="T141" s="321">
        <f>SUM(M141:M143)</f>
        <v>76222.700000000012</v>
      </c>
      <c r="U141" s="321">
        <v>0</v>
      </c>
      <c r="V141" s="321"/>
      <c r="W141" s="321">
        <v>0</v>
      </c>
      <c r="X141" s="324">
        <f t="shared" si="2"/>
        <v>0</v>
      </c>
      <c r="Y141" s="78" t="s">
        <v>1588</v>
      </c>
      <c r="Z141" s="78"/>
    </row>
    <row r="142" spans="1:26" ht="30.75" customHeight="1" x14ac:dyDescent="0.15">
      <c r="A142" s="280">
        <v>270</v>
      </c>
      <c r="B142" s="282" t="s">
        <v>26</v>
      </c>
      <c r="C142" s="282" t="s">
        <v>23</v>
      </c>
      <c r="D142" s="282" t="s">
        <v>27</v>
      </c>
      <c r="E142" s="282" t="s">
        <v>28</v>
      </c>
      <c r="F142" s="282"/>
      <c r="G142" s="316"/>
      <c r="H142" s="316"/>
      <c r="I142" s="282"/>
      <c r="J142" s="282" t="s">
        <v>29</v>
      </c>
      <c r="K142" s="281">
        <v>26045.4</v>
      </c>
      <c r="L142" s="281">
        <v>1</v>
      </c>
      <c r="M142" s="281">
        <v>26045.4</v>
      </c>
      <c r="N142" s="283">
        <v>43371</v>
      </c>
      <c r="O142" s="281">
        <v>0</v>
      </c>
      <c r="P142" s="282" t="s">
        <v>892</v>
      </c>
      <c r="Q142" s="281">
        <v>0</v>
      </c>
      <c r="R142" s="322"/>
      <c r="S142" s="322"/>
      <c r="T142" s="322"/>
      <c r="U142" s="322"/>
      <c r="V142" s="322"/>
      <c r="W142" s="322"/>
      <c r="X142" s="326">
        <f t="shared" si="2"/>
        <v>0</v>
      </c>
      <c r="Y142" s="78" t="s">
        <v>1588</v>
      </c>
      <c r="Z142" s="78"/>
    </row>
    <row r="143" spans="1:26" ht="30.75" customHeight="1" x14ac:dyDescent="0.15">
      <c r="A143" s="280">
        <v>271</v>
      </c>
      <c r="B143" s="282" t="s">
        <v>26</v>
      </c>
      <c r="C143" s="282" t="s">
        <v>23</v>
      </c>
      <c r="D143" s="282" t="s">
        <v>27</v>
      </c>
      <c r="E143" s="282" t="s">
        <v>28</v>
      </c>
      <c r="F143" s="282"/>
      <c r="G143" s="317"/>
      <c r="H143" s="317"/>
      <c r="I143" s="282"/>
      <c r="J143" s="282" t="s">
        <v>29</v>
      </c>
      <c r="K143" s="281">
        <v>26045.4</v>
      </c>
      <c r="L143" s="281">
        <v>1</v>
      </c>
      <c r="M143" s="281">
        <v>26045.4</v>
      </c>
      <c r="N143" s="283">
        <v>43371</v>
      </c>
      <c r="O143" s="281">
        <v>0</v>
      </c>
      <c r="P143" s="282" t="s">
        <v>893</v>
      </c>
      <c r="Q143" s="281">
        <v>0</v>
      </c>
      <c r="R143" s="323"/>
      <c r="S143" s="323"/>
      <c r="T143" s="323"/>
      <c r="U143" s="323"/>
      <c r="V143" s="323"/>
      <c r="W143" s="323"/>
      <c r="X143" s="325">
        <f t="shared" si="2"/>
        <v>0</v>
      </c>
      <c r="Y143" s="78" t="s">
        <v>1588</v>
      </c>
      <c r="Z143" s="78"/>
    </row>
    <row r="144" spans="1:26" ht="30.75" customHeight="1" x14ac:dyDescent="0.15">
      <c r="A144" s="280">
        <v>190</v>
      </c>
      <c r="B144" s="282" t="s">
        <v>26</v>
      </c>
      <c r="C144" s="282" t="s">
        <v>23</v>
      </c>
      <c r="D144" s="282" t="s">
        <v>27</v>
      </c>
      <c r="E144" s="282" t="s">
        <v>28</v>
      </c>
      <c r="F144" s="282"/>
      <c r="G144" s="315" t="s">
        <v>468</v>
      </c>
      <c r="H144" s="315" t="s">
        <v>469</v>
      </c>
      <c r="I144" s="282"/>
      <c r="J144" s="282" t="s">
        <v>29</v>
      </c>
      <c r="K144" s="281">
        <v>1863.94</v>
      </c>
      <c r="L144" s="281">
        <v>1</v>
      </c>
      <c r="M144" s="281">
        <v>1863.94</v>
      </c>
      <c r="N144" s="283">
        <v>43342</v>
      </c>
      <c r="O144" s="281">
        <v>0</v>
      </c>
      <c r="P144" s="282" t="s">
        <v>605</v>
      </c>
      <c r="Q144" s="281">
        <v>0</v>
      </c>
      <c r="R144" s="321">
        <v>20583.939999999999</v>
      </c>
      <c r="S144" s="321">
        <v>20583.939999999999</v>
      </c>
      <c r="T144" s="321">
        <f>SUM(M144:M145)</f>
        <v>20583.939999999999</v>
      </c>
      <c r="U144" s="321"/>
      <c r="V144" s="321"/>
      <c r="W144" s="321">
        <v>0</v>
      </c>
      <c r="X144" s="324">
        <f t="shared" si="2"/>
        <v>0</v>
      </c>
      <c r="Y144" s="78" t="s">
        <v>1588</v>
      </c>
      <c r="Z144" s="78"/>
    </row>
    <row r="145" spans="1:26" ht="30.75" customHeight="1" x14ac:dyDescent="0.15">
      <c r="A145" s="280">
        <v>189</v>
      </c>
      <c r="B145" s="282" t="s">
        <v>26</v>
      </c>
      <c r="C145" s="282" t="s">
        <v>23</v>
      </c>
      <c r="D145" s="282" t="s">
        <v>27</v>
      </c>
      <c r="E145" s="282" t="s">
        <v>28</v>
      </c>
      <c r="F145" s="282"/>
      <c r="G145" s="317"/>
      <c r="H145" s="317"/>
      <c r="I145" s="282"/>
      <c r="J145" s="282" t="s">
        <v>29</v>
      </c>
      <c r="K145" s="281">
        <v>18720</v>
      </c>
      <c r="L145" s="281">
        <v>1</v>
      </c>
      <c r="M145" s="281">
        <v>18720</v>
      </c>
      <c r="N145" s="283">
        <v>43342</v>
      </c>
      <c r="O145" s="281">
        <v>0</v>
      </c>
      <c r="P145" s="282" t="s">
        <v>604</v>
      </c>
      <c r="Q145" s="281">
        <v>0</v>
      </c>
      <c r="R145" s="323"/>
      <c r="S145" s="323"/>
      <c r="T145" s="323"/>
      <c r="U145" s="323"/>
      <c r="V145" s="323"/>
      <c r="W145" s="323"/>
      <c r="X145" s="325">
        <f t="shared" si="2"/>
        <v>0</v>
      </c>
      <c r="Y145" s="78" t="s">
        <v>1588</v>
      </c>
      <c r="Z145" s="78"/>
    </row>
    <row r="146" spans="1:26" ht="30.75" customHeight="1" x14ac:dyDescent="0.15">
      <c r="A146" s="280">
        <v>140</v>
      </c>
      <c r="B146" s="282" t="s">
        <v>26</v>
      </c>
      <c r="C146" s="282" t="s">
        <v>23</v>
      </c>
      <c r="D146" s="282" t="s">
        <v>27</v>
      </c>
      <c r="E146" s="282" t="s">
        <v>28</v>
      </c>
      <c r="F146" s="282"/>
      <c r="G146" s="315" t="s">
        <v>1550</v>
      </c>
      <c r="H146" s="315" t="s">
        <v>49</v>
      </c>
      <c r="I146" s="282"/>
      <c r="J146" s="282" t="s">
        <v>29</v>
      </c>
      <c r="K146" s="281">
        <v>134286.79999999999</v>
      </c>
      <c r="L146" s="281">
        <v>1</v>
      </c>
      <c r="M146" s="281">
        <v>134286.79999999999</v>
      </c>
      <c r="N146" s="283">
        <v>43342</v>
      </c>
      <c r="O146" s="281">
        <v>0</v>
      </c>
      <c r="P146" s="282" t="s">
        <v>606</v>
      </c>
      <c r="Q146" s="281">
        <v>0</v>
      </c>
      <c r="R146" s="321">
        <v>326660.84999999998</v>
      </c>
      <c r="S146" s="321">
        <v>326660.84999999998</v>
      </c>
      <c r="T146" s="321">
        <v>0</v>
      </c>
      <c r="U146" s="321">
        <v>163330.42499999999</v>
      </c>
      <c r="V146" s="321">
        <f>SUM(M146:M151)-U146</f>
        <v>163330.42499999999</v>
      </c>
      <c r="W146" s="321">
        <v>0</v>
      </c>
      <c r="X146" s="324">
        <f t="shared" si="2"/>
        <v>0</v>
      </c>
      <c r="Y146" s="78" t="s">
        <v>1588</v>
      </c>
      <c r="Z146" s="78"/>
    </row>
    <row r="147" spans="1:26" ht="30.75" customHeight="1" x14ac:dyDescent="0.15">
      <c r="A147" s="280">
        <v>145</v>
      </c>
      <c r="B147" s="282" t="s">
        <v>26</v>
      </c>
      <c r="C147" s="282" t="s">
        <v>23</v>
      </c>
      <c r="D147" s="282" t="s">
        <v>27</v>
      </c>
      <c r="E147" s="282" t="s">
        <v>28</v>
      </c>
      <c r="F147" s="282"/>
      <c r="G147" s="316"/>
      <c r="H147" s="316"/>
      <c r="I147" s="282"/>
      <c r="J147" s="282" t="s">
        <v>29</v>
      </c>
      <c r="K147" s="281">
        <v>2974.36</v>
      </c>
      <c r="L147" s="281">
        <v>1</v>
      </c>
      <c r="M147" s="281">
        <v>2974.36</v>
      </c>
      <c r="N147" s="283">
        <v>43342</v>
      </c>
      <c r="O147" s="281">
        <v>0</v>
      </c>
      <c r="P147" s="282" t="s">
        <v>608</v>
      </c>
      <c r="Q147" s="281">
        <v>0</v>
      </c>
      <c r="R147" s="322"/>
      <c r="S147" s="322"/>
      <c r="T147" s="322"/>
      <c r="U147" s="322"/>
      <c r="V147" s="322"/>
      <c r="W147" s="322"/>
      <c r="X147" s="326">
        <f t="shared" si="2"/>
        <v>0</v>
      </c>
      <c r="Y147" s="78" t="s">
        <v>1588</v>
      </c>
      <c r="Z147" s="78"/>
    </row>
    <row r="148" spans="1:26" ht="30.75" customHeight="1" x14ac:dyDescent="0.15">
      <c r="A148" s="280">
        <v>144</v>
      </c>
      <c r="B148" s="282" t="s">
        <v>26</v>
      </c>
      <c r="C148" s="282" t="s">
        <v>23</v>
      </c>
      <c r="D148" s="282" t="s">
        <v>27</v>
      </c>
      <c r="E148" s="282" t="s">
        <v>28</v>
      </c>
      <c r="F148" s="282"/>
      <c r="G148" s="316"/>
      <c r="H148" s="316"/>
      <c r="I148" s="282"/>
      <c r="J148" s="282" t="s">
        <v>29</v>
      </c>
      <c r="K148" s="281">
        <v>7435.9</v>
      </c>
      <c r="L148" s="281">
        <v>1</v>
      </c>
      <c r="M148" s="281">
        <v>7435.9</v>
      </c>
      <c r="N148" s="283">
        <v>43342</v>
      </c>
      <c r="O148" s="281">
        <v>0</v>
      </c>
      <c r="P148" s="282" t="s">
        <v>607</v>
      </c>
      <c r="Q148" s="281">
        <v>0</v>
      </c>
      <c r="R148" s="322"/>
      <c r="S148" s="322"/>
      <c r="T148" s="322"/>
      <c r="U148" s="322"/>
      <c r="V148" s="322"/>
      <c r="W148" s="322"/>
      <c r="X148" s="326">
        <f t="shared" si="2"/>
        <v>0</v>
      </c>
      <c r="Y148" s="78" t="s">
        <v>1588</v>
      </c>
      <c r="Z148" s="78"/>
    </row>
    <row r="149" spans="1:26" ht="30.75" customHeight="1" x14ac:dyDescent="0.15">
      <c r="A149" s="280">
        <v>171</v>
      </c>
      <c r="B149" s="282" t="s">
        <v>26</v>
      </c>
      <c r="C149" s="282" t="s">
        <v>23</v>
      </c>
      <c r="D149" s="282" t="s">
        <v>27</v>
      </c>
      <c r="E149" s="282" t="s">
        <v>28</v>
      </c>
      <c r="F149" s="282"/>
      <c r="G149" s="316"/>
      <c r="H149" s="316"/>
      <c r="I149" s="282"/>
      <c r="J149" s="282" t="s">
        <v>29</v>
      </c>
      <c r="K149" s="281">
        <v>134286.79999999999</v>
      </c>
      <c r="L149" s="281">
        <v>1</v>
      </c>
      <c r="M149" s="281">
        <v>134286.79999999999</v>
      </c>
      <c r="N149" s="283">
        <v>43342</v>
      </c>
      <c r="O149" s="281">
        <v>0</v>
      </c>
      <c r="P149" s="282" t="s">
        <v>611</v>
      </c>
      <c r="Q149" s="281">
        <v>0</v>
      </c>
      <c r="R149" s="322"/>
      <c r="S149" s="322"/>
      <c r="T149" s="322"/>
      <c r="U149" s="322"/>
      <c r="V149" s="322"/>
      <c r="W149" s="322"/>
      <c r="X149" s="326">
        <f t="shared" si="2"/>
        <v>0</v>
      </c>
      <c r="Y149" s="78" t="s">
        <v>1588</v>
      </c>
      <c r="Z149" s="78"/>
    </row>
    <row r="150" spans="1:26" ht="30.75" customHeight="1" x14ac:dyDescent="0.15">
      <c r="A150" s="280">
        <v>170</v>
      </c>
      <c r="B150" s="282" t="s">
        <v>26</v>
      </c>
      <c r="C150" s="282" t="s">
        <v>23</v>
      </c>
      <c r="D150" s="282" t="s">
        <v>27</v>
      </c>
      <c r="E150" s="282" t="s">
        <v>28</v>
      </c>
      <c r="F150" s="282"/>
      <c r="G150" s="316"/>
      <c r="H150" s="316"/>
      <c r="I150" s="282"/>
      <c r="J150" s="282" t="s">
        <v>29</v>
      </c>
      <c r="K150" s="281">
        <v>25865.02</v>
      </c>
      <c r="L150" s="281">
        <v>1</v>
      </c>
      <c r="M150" s="281">
        <v>25865.02</v>
      </c>
      <c r="N150" s="283">
        <v>43342</v>
      </c>
      <c r="O150" s="281">
        <v>0</v>
      </c>
      <c r="P150" s="282" t="s">
        <v>610</v>
      </c>
      <c r="Q150" s="281">
        <v>0</v>
      </c>
      <c r="R150" s="322"/>
      <c r="S150" s="322"/>
      <c r="T150" s="322"/>
      <c r="U150" s="322"/>
      <c r="V150" s="322"/>
      <c r="W150" s="322"/>
      <c r="X150" s="326">
        <f t="shared" si="2"/>
        <v>0</v>
      </c>
      <c r="Y150" s="78" t="s">
        <v>1588</v>
      </c>
      <c r="Z150" s="78"/>
    </row>
    <row r="151" spans="1:26" ht="30.75" customHeight="1" x14ac:dyDescent="0.15">
      <c r="A151" s="280">
        <v>169</v>
      </c>
      <c r="B151" s="282" t="s">
        <v>26</v>
      </c>
      <c r="C151" s="282" t="s">
        <v>23</v>
      </c>
      <c r="D151" s="282" t="s">
        <v>27</v>
      </c>
      <c r="E151" s="282" t="s">
        <v>28</v>
      </c>
      <c r="F151" s="282"/>
      <c r="G151" s="317"/>
      <c r="H151" s="317"/>
      <c r="I151" s="282"/>
      <c r="J151" s="282" t="s">
        <v>29</v>
      </c>
      <c r="K151" s="281">
        <v>21811.97</v>
      </c>
      <c r="L151" s="281">
        <v>1</v>
      </c>
      <c r="M151" s="281">
        <v>21811.97</v>
      </c>
      <c r="N151" s="283">
        <v>43342</v>
      </c>
      <c r="O151" s="281">
        <v>0</v>
      </c>
      <c r="P151" s="282" t="s">
        <v>609</v>
      </c>
      <c r="Q151" s="281">
        <v>0</v>
      </c>
      <c r="R151" s="323"/>
      <c r="S151" s="323"/>
      <c r="T151" s="323"/>
      <c r="U151" s="323"/>
      <c r="V151" s="323"/>
      <c r="W151" s="323"/>
      <c r="X151" s="325">
        <f t="shared" si="2"/>
        <v>0</v>
      </c>
      <c r="Y151" s="78" t="s">
        <v>1588</v>
      </c>
      <c r="Z151" s="78"/>
    </row>
    <row r="152" spans="1:26" ht="30.75" customHeight="1" x14ac:dyDescent="0.15">
      <c r="A152" s="280">
        <v>96</v>
      </c>
      <c r="B152" s="282" t="s">
        <v>26</v>
      </c>
      <c r="C152" s="282" t="s">
        <v>23</v>
      </c>
      <c r="D152" s="282" t="s">
        <v>27</v>
      </c>
      <c r="E152" s="282" t="s">
        <v>28</v>
      </c>
      <c r="F152" s="282"/>
      <c r="G152" s="315" t="s">
        <v>286</v>
      </c>
      <c r="H152" s="315" t="s">
        <v>287</v>
      </c>
      <c r="I152" s="282"/>
      <c r="J152" s="282" t="s">
        <v>29</v>
      </c>
      <c r="K152" s="281">
        <v>6780</v>
      </c>
      <c r="L152" s="281">
        <v>1</v>
      </c>
      <c r="M152" s="281">
        <v>6780</v>
      </c>
      <c r="N152" s="283">
        <v>42907</v>
      </c>
      <c r="O152" s="281">
        <v>0</v>
      </c>
      <c r="P152" s="282" t="s">
        <v>288</v>
      </c>
      <c r="Q152" s="281">
        <v>0</v>
      </c>
      <c r="R152" s="321">
        <v>12747</v>
      </c>
      <c r="S152" s="321">
        <v>12747</v>
      </c>
      <c r="T152" s="321">
        <v>0</v>
      </c>
      <c r="U152" s="321"/>
      <c r="V152" s="321"/>
      <c r="W152" s="321">
        <v>0</v>
      </c>
      <c r="X152" s="324">
        <f t="shared" si="2"/>
        <v>12747</v>
      </c>
      <c r="Y152" s="78"/>
      <c r="Z152" s="78"/>
    </row>
    <row r="153" spans="1:26" ht="30.75" customHeight="1" x14ac:dyDescent="0.15">
      <c r="A153" s="280">
        <v>95</v>
      </c>
      <c r="B153" s="282" t="s">
        <v>26</v>
      </c>
      <c r="C153" s="282" t="s">
        <v>23</v>
      </c>
      <c r="D153" s="282" t="s">
        <v>27</v>
      </c>
      <c r="E153" s="282" t="s">
        <v>28</v>
      </c>
      <c r="F153" s="282"/>
      <c r="G153" s="317"/>
      <c r="H153" s="317"/>
      <c r="I153" s="282"/>
      <c r="J153" s="282" t="s">
        <v>29</v>
      </c>
      <c r="K153" s="281">
        <v>5967</v>
      </c>
      <c r="L153" s="281">
        <v>1</v>
      </c>
      <c r="M153" s="281">
        <v>5967</v>
      </c>
      <c r="N153" s="283">
        <v>42882</v>
      </c>
      <c r="O153" s="281">
        <v>0</v>
      </c>
      <c r="P153" s="282" t="s">
        <v>289</v>
      </c>
      <c r="Q153" s="281">
        <v>0</v>
      </c>
      <c r="R153" s="323"/>
      <c r="S153" s="323"/>
      <c r="T153" s="323"/>
      <c r="U153" s="323"/>
      <c r="V153" s="323"/>
      <c r="W153" s="323"/>
      <c r="X153" s="325">
        <f t="shared" si="2"/>
        <v>0</v>
      </c>
      <c r="Y153" s="78"/>
      <c r="Z153" s="78"/>
    </row>
    <row r="154" spans="1:26" ht="30.75" customHeight="1" x14ac:dyDescent="0.15">
      <c r="A154" s="280">
        <v>217</v>
      </c>
      <c r="B154" s="282" t="s">
        <v>26</v>
      </c>
      <c r="C154" s="282" t="s">
        <v>23</v>
      </c>
      <c r="D154" s="282" t="s">
        <v>27</v>
      </c>
      <c r="E154" s="282" t="s">
        <v>28</v>
      </c>
      <c r="F154" s="282"/>
      <c r="G154" s="282" t="s">
        <v>520</v>
      </c>
      <c r="H154" s="282" t="s">
        <v>521</v>
      </c>
      <c r="I154" s="282"/>
      <c r="J154" s="282" t="s">
        <v>29</v>
      </c>
      <c r="K154" s="281">
        <v>63002</v>
      </c>
      <c r="L154" s="281">
        <v>1</v>
      </c>
      <c r="M154" s="281">
        <v>63002</v>
      </c>
      <c r="N154" s="283">
        <v>43348</v>
      </c>
      <c r="O154" s="281">
        <v>0</v>
      </c>
      <c r="P154" s="282" t="s">
        <v>894</v>
      </c>
      <c r="Q154" s="281">
        <v>0</v>
      </c>
      <c r="R154" s="281">
        <v>63002</v>
      </c>
      <c r="S154" s="281">
        <v>63002</v>
      </c>
      <c r="T154" s="281">
        <v>0</v>
      </c>
      <c r="U154" s="281">
        <v>0</v>
      </c>
      <c r="V154" s="281">
        <v>0</v>
      </c>
      <c r="W154" s="281">
        <v>0</v>
      </c>
      <c r="X154" s="292">
        <f t="shared" si="2"/>
        <v>63002</v>
      </c>
      <c r="Y154" s="78"/>
      <c r="Z154" s="78"/>
    </row>
    <row r="155" spans="1:26" ht="30.75" customHeight="1" x14ac:dyDescent="0.15">
      <c r="A155" s="280">
        <v>187</v>
      </c>
      <c r="B155" s="282" t="s">
        <v>26</v>
      </c>
      <c r="C155" s="282" t="s">
        <v>23</v>
      </c>
      <c r="D155" s="282" t="s">
        <v>27</v>
      </c>
      <c r="E155" s="282" t="s">
        <v>28</v>
      </c>
      <c r="F155" s="282"/>
      <c r="G155" s="282" t="s">
        <v>522</v>
      </c>
      <c r="H155" s="282" t="s">
        <v>523</v>
      </c>
      <c r="I155" s="282"/>
      <c r="J155" s="282" t="s">
        <v>29</v>
      </c>
      <c r="K155" s="281">
        <v>16400</v>
      </c>
      <c r="L155" s="281">
        <v>1</v>
      </c>
      <c r="M155" s="281">
        <v>16400</v>
      </c>
      <c r="N155" s="283">
        <v>43342</v>
      </c>
      <c r="O155" s="281">
        <v>0</v>
      </c>
      <c r="P155" s="282" t="s">
        <v>612</v>
      </c>
      <c r="Q155" s="281">
        <v>0</v>
      </c>
      <c r="R155" s="281">
        <v>16400</v>
      </c>
      <c r="S155" s="281">
        <v>16400</v>
      </c>
      <c r="T155" s="281">
        <f>SUM(M155)</f>
        <v>16400</v>
      </c>
      <c r="U155" s="281"/>
      <c r="V155" s="281"/>
      <c r="W155" s="281">
        <v>0</v>
      </c>
      <c r="X155" s="292">
        <f t="shared" si="2"/>
        <v>0</v>
      </c>
      <c r="Y155" s="78" t="s">
        <v>1588</v>
      </c>
      <c r="Z155" s="78"/>
    </row>
    <row r="156" spans="1:26" ht="30.75" customHeight="1" x14ac:dyDescent="0.15">
      <c r="A156" s="280">
        <v>213</v>
      </c>
      <c r="B156" s="282" t="s">
        <v>26</v>
      </c>
      <c r="C156" s="282" t="s">
        <v>23</v>
      </c>
      <c r="D156" s="282" t="s">
        <v>27</v>
      </c>
      <c r="E156" s="282" t="s">
        <v>28</v>
      </c>
      <c r="F156" s="282"/>
      <c r="G156" s="315" t="s">
        <v>613</v>
      </c>
      <c r="H156" s="315" t="s">
        <v>614</v>
      </c>
      <c r="I156" s="282"/>
      <c r="J156" s="282" t="s">
        <v>29</v>
      </c>
      <c r="K156" s="281">
        <v>659.34</v>
      </c>
      <c r="L156" s="281">
        <v>1</v>
      </c>
      <c r="M156" s="281">
        <v>659.34</v>
      </c>
      <c r="N156" s="283">
        <v>43342</v>
      </c>
      <c r="O156" s="281">
        <v>0</v>
      </c>
      <c r="P156" s="282" t="s">
        <v>618</v>
      </c>
      <c r="Q156" s="281">
        <v>0</v>
      </c>
      <c r="R156" s="321">
        <v>27641.09</v>
      </c>
      <c r="S156" s="321">
        <v>27641.09</v>
      </c>
      <c r="T156" s="321">
        <f>SUM(M156:M159)</f>
        <v>27641.09</v>
      </c>
      <c r="U156" s="321"/>
      <c r="V156" s="321"/>
      <c r="W156" s="321">
        <v>0</v>
      </c>
      <c r="X156" s="324">
        <f t="shared" si="2"/>
        <v>0</v>
      </c>
      <c r="Y156" s="78" t="s">
        <v>1588</v>
      </c>
      <c r="Z156" s="78"/>
    </row>
    <row r="157" spans="1:26" ht="30.75" customHeight="1" x14ac:dyDescent="0.15">
      <c r="A157" s="280">
        <v>214</v>
      </c>
      <c r="B157" s="282" t="s">
        <v>26</v>
      </c>
      <c r="C157" s="282" t="s">
        <v>23</v>
      </c>
      <c r="D157" s="282" t="s">
        <v>27</v>
      </c>
      <c r="E157" s="282" t="s">
        <v>28</v>
      </c>
      <c r="F157" s="282"/>
      <c r="G157" s="316"/>
      <c r="H157" s="316"/>
      <c r="I157" s="282"/>
      <c r="J157" s="282" t="s">
        <v>29</v>
      </c>
      <c r="K157" s="281">
        <v>19957.95</v>
      </c>
      <c r="L157" s="281">
        <v>1</v>
      </c>
      <c r="M157" s="281">
        <v>19957.95</v>
      </c>
      <c r="N157" s="283">
        <v>43342</v>
      </c>
      <c r="O157" s="281">
        <v>0</v>
      </c>
      <c r="P157" s="282" t="s">
        <v>615</v>
      </c>
      <c r="Q157" s="281">
        <v>0</v>
      </c>
      <c r="R157" s="322"/>
      <c r="S157" s="322"/>
      <c r="T157" s="322"/>
      <c r="U157" s="322"/>
      <c r="V157" s="322"/>
      <c r="W157" s="322"/>
      <c r="X157" s="326">
        <f t="shared" si="2"/>
        <v>0</v>
      </c>
      <c r="Y157" s="78" t="s">
        <v>1588</v>
      </c>
      <c r="Z157" s="78"/>
    </row>
    <row r="158" spans="1:26" ht="30.75" customHeight="1" x14ac:dyDescent="0.15">
      <c r="A158" s="280">
        <v>216</v>
      </c>
      <c r="B158" s="282" t="s">
        <v>26</v>
      </c>
      <c r="C158" s="282" t="s">
        <v>23</v>
      </c>
      <c r="D158" s="282" t="s">
        <v>27</v>
      </c>
      <c r="E158" s="282" t="s">
        <v>28</v>
      </c>
      <c r="F158" s="282"/>
      <c r="G158" s="316"/>
      <c r="H158" s="316"/>
      <c r="I158" s="282"/>
      <c r="J158" s="282" t="s">
        <v>29</v>
      </c>
      <c r="K158" s="281">
        <v>754</v>
      </c>
      <c r="L158" s="281">
        <v>1</v>
      </c>
      <c r="M158" s="281">
        <v>754</v>
      </c>
      <c r="N158" s="283">
        <v>43342</v>
      </c>
      <c r="O158" s="281">
        <v>0</v>
      </c>
      <c r="P158" s="282" t="s">
        <v>617</v>
      </c>
      <c r="Q158" s="281">
        <v>0</v>
      </c>
      <c r="R158" s="322"/>
      <c r="S158" s="322"/>
      <c r="T158" s="322"/>
      <c r="U158" s="322"/>
      <c r="V158" s="322"/>
      <c r="W158" s="322"/>
      <c r="X158" s="326">
        <f t="shared" si="2"/>
        <v>0</v>
      </c>
      <c r="Y158" s="78" t="s">
        <v>1588</v>
      </c>
      <c r="Z158" s="78"/>
    </row>
    <row r="159" spans="1:26" ht="30.75" customHeight="1" x14ac:dyDescent="0.15">
      <c r="A159" s="280">
        <v>215</v>
      </c>
      <c r="B159" s="282" t="s">
        <v>26</v>
      </c>
      <c r="C159" s="282" t="s">
        <v>23</v>
      </c>
      <c r="D159" s="282" t="s">
        <v>27</v>
      </c>
      <c r="E159" s="282" t="s">
        <v>28</v>
      </c>
      <c r="F159" s="282"/>
      <c r="G159" s="317"/>
      <c r="H159" s="317"/>
      <c r="I159" s="282"/>
      <c r="J159" s="282" t="s">
        <v>29</v>
      </c>
      <c r="K159" s="281">
        <v>6269.8</v>
      </c>
      <c r="L159" s="281">
        <v>1</v>
      </c>
      <c r="M159" s="281">
        <v>6269.8</v>
      </c>
      <c r="N159" s="283">
        <v>43342</v>
      </c>
      <c r="O159" s="281">
        <v>0</v>
      </c>
      <c r="P159" s="282" t="s">
        <v>616</v>
      </c>
      <c r="Q159" s="281">
        <v>0</v>
      </c>
      <c r="R159" s="323"/>
      <c r="S159" s="323"/>
      <c r="T159" s="323"/>
      <c r="U159" s="323"/>
      <c r="V159" s="323"/>
      <c r="W159" s="323"/>
      <c r="X159" s="325">
        <f t="shared" si="2"/>
        <v>0</v>
      </c>
      <c r="Y159" s="78" t="s">
        <v>1588</v>
      </c>
      <c r="Z159" s="78"/>
    </row>
    <row r="160" spans="1:26" ht="30.75" customHeight="1" x14ac:dyDescent="0.15">
      <c r="A160" s="280">
        <v>162</v>
      </c>
      <c r="B160" s="282" t="s">
        <v>26</v>
      </c>
      <c r="C160" s="282" t="s">
        <v>23</v>
      </c>
      <c r="D160" s="282" t="s">
        <v>27</v>
      </c>
      <c r="E160" s="282" t="s">
        <v>28</v>
      </c>
      <c r="F160" s="282"/>
      <c r="G160" s="315" t="s">
        <v>1551</v>
      </c>
      <c r="H160" s="315" t="s">
        <v>380</v>
      </c>
      <c r="I160" s="282"/>
      <c r="J160" s="282" t="s">
        <v>29</v>
      </c>
      <c r="K160" s="281">
        <v>53592</v>
      </c>
      <c r="L160" s="281">
        <v>1</v>
      </c>
      <c r="M160" s="281">
        <v>53592</v>
      </c>
      <c r="N160" s="283">
        <v>43342</v>
      </c>
      <c r="O160" s="281">
        <v>0</v>
      </c>
      <c r="P160" s="282" t="s">
        <v>620</v>
      </c>
      <c r="Q160" s="281">
        <v>0</v>
      </c>
      <c r="R160" s="321">
        <v>212867.88</v>
      </c>
      <c r="S160" s="321">
        <v>212867.88</v>
      </c>
      <c r="T160" s="321">
        <v>0</v>
      </c>
      <c r="U160" s="321">
        <v>106433.94</v>
      </c>
      <c r="V160" s="321">
        <f>SUM(M160:M163)-U160</f>
        <v>106433.93999999997</v>
      </c>
      <c r="W160" s="321">
        <v>0</v>
      </c>
      <c r="X160" s="324">
        <f t="shared" si="2"/>
        <v>2.9103830456733704E-11</v>
      </c>
      <c r="Y160" s="78" t="s">
        <v>1588</v>
      </c>
      <c r="Z160" s="78"/>
    </row>
    <row r="161" spans="1:26" ht="30.75" customHeight="1" x14ac:dyDescent="0.15">
      <c r="A161" s="280">
        <v>161</v>
      </c>
      <c r="B161" s="282" t="s">
        <v>26</v>
      </c>
      <c r="C161" s="282" t="s">
        <v>23</v>
      </c>
      <c r="D161" s="282" t="s">
        <v>27</v>
      </c>
      <c r="E161" s="282" t="s">
        <v>28</v>
      </c>
      <c r="F161" s="282"/>
      <c r="G161" s="316"/>
      <c r="H161" s="316"/>
      <c r="I161" s="282"/>
      <c r="J161" s="282" t="s">
        <v>29</v>
      </c>
      <c r="K161" s="281">
        <v>37514.400000000001</v>
      </c>
      <c r="L161" s="281">
        <v>1</v>
      </c>
      <c r="M161" s="281">
        <v>37514.400000000001</v>
      </c>
      <c r="N161" s="283">
        <v>43342</v>
      </c>
      <c r="O161" s="281">
        <v>0</v>
      </c>
      <c r="P161" s="282" t="s">
        <v>622</v>
      </c>
      <c r="Q161" s="281">
        <v>0</v>
      </c>
      <c r="R161" s="322"/>
      <c r="S161" s="322"/>
      <c r="T161" s="322"/>
      <c r="U161" s="322"/>
      <c r="V161" s="322"/>
      <c r="W161" s="322"/>
      <c r="X161" s="326">
        <f t="shared" si="2"/>
        <v>0</v>
      </c>
      <c r="Y161" s="78" t="s">
        <v>1588</v>
      </c>
      <c r="Z161" s="78"/>
    </row>
    <row r="162" spans="1:26" ht="30.75" customHeight="1" x14ac:dyDescent="0.15">
      <c r="A162" s="280">
        <v>160</v>
      </c>
      <c r="B162" s="282" t="s">
        <v>26</v>
      </c>
      <c r="C162" s="282" t="s">
        <v>23</v>
      </c>
      <c r="D162" s="282" t="s">
        <v>27</v>
      </c>
      <c r="E162" s="282" t="s">
        <v>28</v>
      </c>
      <c r="F162" s="282"/>
      <c r="G162" s="316"/>
      <c r="H162" s="316"/>
      <c r="I162" s="282"/>
      <c r="J162" s="282" t="s">
        <v>29</v>
      </c>
      <c r="K162" s="281">
        <v>118430.2</v>
      </c>
      <c r="L162" s="281">
        <v>1</v>
      </c>
      <c r="M162" s="281">
        <v>118430.2</v>
      </c>
      <c r="N162" s="283">
        <v>43342</v>
      </c>
      <c r="O162" s="281">
        <v>0</v>
      </c>
      <c r="P162" s="282" t="s">
        <v>621</v>
      </c>
      <c r="Q162" s="281">
        <v>0</v>
      </c>
      <c r="R162" s="322"/>
      <c r="S162" s="322"/>
      <c r="T162" s="322"/>
      <c r="U162" s="322"/>
      <c r="V162" s="322"/>
      <c r="W162" s="322"/>
      <c r="X162" s="326">
        <f t="shared" si="2"/>
        <v>0</v>
      </c>
      <c r="Y162" s="78" t="s">
        <v>1588</v>
      </c>
      <c r="Z162" s="78"/>
    </row>
    <row r="163" spans="1:26" ht="30.75" customHeight="1" x14ac:dyDescent="0.15">
      <c r="A163" s="280">
        <v>163</v>
      </c>
      <c r="B163" s="282" t="s">
        <v>26</v>
      </c>
      <c r="C163" s="282" t="s">
        <v>23</v>
      </c>
      <c r="D163" s="282" t="s">
        <v>27</v>
      </c>
      <c r="E163" s="282" t="s">
        <v>28</v>
      </c>
      <c r="F163" s="282"/>
      <c r="G163" s="317"/>
      <c r="H163" s="317"/>
      <c r="I163" s="282"/>
      <c r="J163" s="282" t="s">
        <v>29</v>
      </c>
      <c r="K163" s="281">
        <v>3331.28</v>
      </c>
      <c r="L163" s="281">
        <v>1</v>
      </c>
      <c r="M163" s="281">
        <v>3331.28</v>
      </c>
      <c r="N163" s="283">
        <v>43342</v>
      </c>
      <c r="O163" s="281">
        <v>0</v>
      </c>
      <c r="P163" s="282" t="s">
        <v>619</v>
      </c>
      <c r="Q163" s="281">
        <v>0</v>
      </c>
      <c r="R163" s="323"/>
      <c r="S163" s="323"/>
      <c r="T163" s="323"/>
      <c r="U163" s="323"/>
      <c r="V163" s="323"/>
      <c r="W163" s="323"/>
      <c r="X163" s="325">
        <f t="shared" si="2"/>
        <v>0</v>
      </c>
      <c r="Y163" s="78" t="s">
        <v>1588</v>
      </c>
      <c r="Z163" s="78"/>
    </row>
    <row r="164" spans="1:26" ht="30.75" customHeight="1" x14ac:dyDescent="0.15">
      <c r="A164" s="280">
        <v>172</v>
      </c>
      <c r="B164" s="282" t="s">
        <v>26</v>
      </c>
      <c r="C164" s="282" t="s">
        <v>23</v>
      </c>
      <c r="D164" s="282" t="s">
        <v>27</v>
      </c>
      <c r="E164" s="282" t="s">
        <v>28</v>
      </c>
      <c r="F164" s="282"/>
      <c r="G164" s="282" t="s">
        <v>623</v>
      </c>
      <c r="H164" s="282" t="s">
        <v>459</v>
      </c>
      <c r="I164" s="282"/>
      <c r="J164" s="282" t="s">
        <v>29</v>
      </c>
      <c r="K164" s="281">
        <v>23049.200000000001</v>
      </c>
      <c r="L164" s="281">
        <v>1</v>
      </c>
      <c r="M164" s="281">
        <v>23049.200000000001</v>
      </c>
      <c r="N164" s="283">
        <v>43342</v>
      </c>
      <c r="O164" s="281">
        <v>0</v>
      </c>
      <c r="P164" s="282" t="s">
        <v>624</v>
      </c>
      <c r="Q164" s="281">
        <v>0</v>
      </c>
      <c r="R164" s="281">
        <v>23049.200000000001</v>
      </c>
      <c r="S164" s="281">
        <v>23049.200000000001</v>
      </c>
      <c r="T164" s="281">
        <f>SUM(M164)</f>
        <v>23049.200000000001</v>
      </c>
      <c r="U164" s="281"/>
      <c r="V164" s="281"/>
      <c r="W164" s="281">
        <v>0</v>
      </c>
      <c r="X164" s="292">
        <f t="shared" si="2"/>
        <v>0</v>
      </c>
      <c r="Y164" s="78" t="s">
        <v>1588</v>
      </c>
      <c r="Z164" s="78"/>
    </row>
    <row r="165" spans="1:26" ht="30.75" customHeight="1" x14ac:dyDescent="0.15">
      <c r="A165" s="280">
        <v>133</v>
      </c>
      <c r="B165" s="282" t="s">
        <v>26</v>
      </c>
      <c r="C165" s="282" t="s">
        <v>23</v>
      </c>
      <c r="D165" s="282" t="s">
        <v>27</v>
      </c>
      <c r="E165" s="282" t="s">
        <v>28</v>
      </c>
      <c r="F165" s="282"/>
      <c r="G165" s="315" t="s">
        <v>1552</v>
      </c>
      <c r="H165" s="315" t="s">
        <v>250</v>
      </c>
      <c r="I165" s="282"/>
      <c r="J165" s="282" t="s">
        <v>29</v>
      </c>
      <c r="K165" s="281">
        <v>5056.0600000000004</v>
      </c>
      <c r="L165" s="281">
        <v>1</v>
      </c>
      <c r="M165" s="281">
        <v>5056.0600000000004</v>
      </c>
      <c r="N165" s="283">
        <v>43341</v>
      </c>
      <c r="O165" s="281">
        <v>0</v>
      </c>
      <c r="P165" s="282" t="s">
        <v>639</v>
      </c>
      <c r="Q165" s="281">
        <v>0</v>
      </c>
      <c r="R165" s="321">
        <v>105885.14</v>
      </c>
      <c r="S165" s="321">
        <v>105885.14</v>
      </c>
      <c r="T165" s="321">
        <v>52942.570000000014</v>
      </c>
      <c r="U165" s="321">
        <v>52942.57</v>
      </c>
      <c r="V165" s="321"/>
      <c r="W165" s="321">
        <v>0</v>
      </c>
      <c r="X165" s="324">
        <f t="shared" si="2"/>
        <v>-1.4551915228366852E-11</v>
      </c>
      <c r="Y165" s="78"/>
      <c r="Z165" s="78"/>
    </row>
    <row r="166" spans="1:26" ht="30.75" customHeight="1" x14ac:dyDescent="0.15">
      <c r="A166" s="280">
        <v>135</v>
      </c>
      <c r="B166" s="282" t="s">
        <v>26</v>
      </c>
      <c r="C166" s="282" t="s">
        <v>23</v>
      </c>
      <c r="D166" s="282" t="s">
        <v>27</v>
      </c>
      <c r="E166" s="282" t="s">
        <v>28</v>
      </c>
      <c r="F166" s="282"/>
      <c r="G166" s="316"/>
      <c r="H166" s="316"/>
      <c r="I166" s="282"/>
      <c r="J166" s="282" t="s">
        <v>29</v>
      </c>
      <c r="K166" s="281">
        <v>2274.2399999999998</v>
      </c>
      <c r="L166" s="281">
        <v>1</v>
      </c>
      <c r="M166" s="281">
        <v>2274.2399999999998</v>
      </c>
      <c r="N166" s="283">
        <v>43341</v>
      </c>
      <c r="O166" s="281">
        <v>0</v>
      </c>
      <c r="P166" s="282" t="s">
        <v>640</v>
      </c>
      <c r="Q166" s="281">
        <v>0</v>
      </c>
      <c r="R166" s="322"/>
      <c r="S166" s="322"/>
      <c r="T166" s="322"/>
      <c r="U166" s="322"/>
      <c r="V166" s="322"/>
      <c r="W166" s="322"/>
      <c r="X166" s="326">
        <f t="shared" si="2"/>
        <v>0</v>
      </c>
      <c r="Y166" s="78"/>
      <c r="Z166" s="78"/>
    </row>
    <row r="167" spans="1:26" ht="30.75" customHeight="1" x14ac:dyDescent="0.15">
      <c r="A167" s="280">
        <v>136</v>
      </c>
      <c r="B167" s="282" t="s">
        <v>26</v>
      </c>
      <c r="C167" s="282" t="s">
        <v>23</v>
      </c>
      <c r="D167" s="282" t="s">
        <v>27</v>
      </c>
      <c r="E167" s="282" t="s">
        <v>28</v>
      </c>
      <c r="F167" s="282"/>
      <c r="G167" s="316"/>
      <c r="H167" s="316"/>
      <c r="I167" s="282"/>
      <c r="J167" s="282" t="s">
        <v>29</v>
      </c>
      <c r="K167" s="281">
        <v>7559.67</v>
      </c>
      <c r="L167" s="281">
        <v>1</v>
      </c>
      <c r="M167" s="281">
        <v>7559.67</v>
      </c>
      <c r="N167" s="283">
        <v>43341</v>
      </c>
      <c r="O167" s="281">
        <v>0</v>
      </c>
      <c r="P167" s="282" t="s">
        <v>641</v>
      </c>
      <c r="Q167" s="281">
        <v>0</v>
      </c>
      <c r="R167" s="322"/>
      <c r="S167" s="322"/>
      <c r="T167" s="322"/>
      <c r="U167" s="322"/>
      <c r="V167" s="322"/>
      <c r="W167" s="322"/>
      <c r="X167" s="326">
        <f t="shared" si="2"/>
        <v>0</v>
      </c>
      <c r="Y167" s="78"/>
      <c r="Z167" s="78"/>
    </row>
    <row r="168" spans="1:26" ht="30.75" customHeight="1" x14ac:dyDescent="0.15">
      <c r="A168" s="280">
        <v>137</v>
      </c>
      <c r="B168" s="282" t="s">
        <v>26</v>
      </c>
      <c r="C168" s="282" t="s">
        <v>23</v>
      </c>
      <c r="D168" s="282" t="s">
        <v>27</v>
      </c>
      <c r="E168" s="282" t="s">
        <v>28</v>
      </c>
      <c r="F168" s="282"/>
      <c r="G168" s="316"/>
      <c r="H168" s="316"/>
      <c r="I168" s="282"/>
      <c r="J168" s="282" t="s">
        <v>29</v>
      </c>
      <c r="K168" s="281">
        <v>494.4</v>
      </c>
      <c r="L168" s="281">
        <v>1</v>
      </c>
      <c r="M168" s="281">
        <v>494.4</v>
      </c>
      <c r="N168" s="283">
        <v>43341</v>
      </c>
      <c r="O168" s="281">
        <v>0</v>
      </c>
      <c r="P168" s="282" t="s">
        <v>625</v>
      </c>
      <c r="Q168" s="281">
        <v>0</v>
      </c>
      <c r="R168" s="322"/>
      <c r="S168" s="322"/>
      <c r="T168" s="322"/>
      <c r="U168" s="322"/>
      <c r="V168" s="322"/>
      <c r="W168" s="322"/>
      <c r="X168" s="326">
        <f t="shared" si="2"/>
        <v>0</v>
      </c>
      <c r="Y168" s="78"/>
      <c r="Z168" s="78"/>
    </row>
    <row r="169" spans="1:26" ht="30.75" customHeight="1" x14ac:dyDescent="0.15">
      <c r="A169" s="280">
        <v>132</v>
      </c>
      <c r="B169" s="282" t="s">
        <v>26</v>
      </c>
      <c r="C169" s="282" t="s">
        <v>23</v>
      </c>
      <c r="D169" s="282" t="s">
        <v>27</v>
      </c>
      <c r="E169" s="282" t="s">
        <v>28</v>
      </c>
      <c r="F169" s="282"/>
      <c r="G169" s="316"/>
      <c r="H169" s="316"/>
      <c r="I169" s="282"/>
      <c r="J169" s="282" t="s">
        <v>29</v>
      </c>
      <c r="K169" s="281">
        <v>36050</v>
      </c>
      <c r="L169" s="281">
        <v>1</v>
      </c>
      <c r="M169" s="281">
        <v>36050</v>
      </c>
      <c r="N169" s="283">
        <v>43341</v>
      </c>
      <c r="O169" s="281">
        <v>0</v>
      </c>
      <c r="P169" s="282" t="s">
        <v>638</v>
      </c>
      <c r="Q169" s="281">
        <v>0</v>
      </c>
      <c r="R169" s="322"/>
      <c r="S169" s="322"/>
      <c r="T169" s="322"/>
      <c r="U169" s="322"/>
      <c r="V169" s="322"/>
      <c r="W169" s="322"/>
      <c r="X169" s="326">
        <f t="shared" si="2"/>
        <v>0</v>
      </c>
      <c r="Y169" s="78"/>
      <c r="Z169" s="78"/>
    </row>
    <row r="170" spans="1:26" ht="30.75" customHeight="1" x14ac:dyDescent="0.15">
      <c r="A170" s="280">
        <v>128</v>
      </c>
      <c r="B170" s="282" t="s">
        <v>26</v>
      </c>
      <c r="C170" s="282" t="s">
        <v>23</v>
      </c>
      <c r="D170" s="282" t="s">
        <v>27</v>
      </c>
      <c r="E170" s="282" t="s">
        <v>28</v>
      </c>
      <c r="F170" s="282"/>
      <c r="G170" s="316"/>
      <c r="H170" s="316"/>
      <c r="I170" s="282"/>
      <c r="J170" s="282" t="s">
        <v>29</v>
      </c>
      <c r="K170" s="281">
        <v>636.54</v>
      </c>
      <c r="L170" s="281">
        <v>1</v>
      </c>
      <c r="M170" s="281">
        <v>636.54</v>
      </c>
      <c r="N170" s="283">
        <v>43341</v>
      </c>
      <c r="O170" s="281">
        <v>0</v>
      </c>
      <c r="P170" s="282" t="s">
        <v>636</v>
      </c>
      <c r="Q170" s="281">
        <v>0</v>
      </c>
      <c r="R170" s="322"/>
      <c r="S170" s="322"/>
      <c r="T170" s="322"/>
      <c r="U170" s="322"/>
      <c r="V170" s="322"/>
      <c r="W170" s="322"/>
      <c r="X170" s="326">
        <f t="shared" si="2"/>
        <v>0</v>
      </c>
      <c r="Y170" s="78"/>
      <c r="Z170" s="78"/>
    </row>
    <row r="171" spans="1:26" ht="30.75" customHeight="1" x14ac:dyDescent="0.15">
      <c r="A171" s="280">
        <v>131</v>
      </c>
      <c r="B171" s="282" t="s">
        <v>26</v>
      </c>
      <c r="C171" s="282" t="s">
        <v>23</v>
      </c>
      <c r="D171" s="282" t="s">
        <v>27</v>
      </c>
      <c r="E171" s="282" t="s">
        <v>28</v>
      </c>
      <c r="F171" s="282"/>
      <c r="G171" s="316"/>
      <c r="H171" s="316"/>
      <c r="I171" s="282"/>
      <c r="J171" s="282" t="s">
        <v>29</v>
      </c>
      <c r="K171" s="281">
        <v>1452.3</v>
      </c>
      <c r="L171" s="281">
        <v>1</v>
      </c>
      <c r="M171" s="281">
        <v>1452.3</v>
      </c>
      <c r="N171" s="283">
        <v>43341</v>
      </c>
      <c r="O171" s="281">
        <v>0</v>
      </c>
      <c r="P171" s="282" t="s">
        <v>637</v>
      </c>
      <c r="Q171" s="281">
        <v>0</v>
      </c>
      <c r="R171" s="322"/>
      <c r="S171" s="322"/>
      <c r="T171" s="322"/>
      <c r="U171" s="322"/>
      <c r="V171" s="322"/>
      <c r="W171" s="322"/>
      <c r="X171" s="326">
        <f t="shared" si="2"/>
        <v>0</v>
      </c>
      <c r="Y171" s="78"/>
      <c r="Z171" s="78"/>
    </row>
    <row r="172" spans="1:26" ht="30.75" customHeight="1" x14ac:dyDescent="0.15">
      <c r="A172" s="280">
        <v>184</v>
      </c>
      <c r="B172" s="282" t="s">
        <v>26</v>
      </c>
      <c r="C172" s="282" t="s">
        <v>23</v>
      </c>
      <c r="D172" s="282" t="s">
        <v>27</v>
      </c>
      <c r="E172" s="282" t="s">
        <v>28</v>
      </c>
      <c r="F172" s="282"/>
      <c r="G172" s="316"/>
      <c r="H172" s="316"/>
      <c r="I172" s="282"/>
      <c r="J172" s="282" t="s">
        <v>29</v>
      </c>
      <c r="K172" s="281">
        <v>927</v>
      </c>
      <c r="L172" s="281">
        <v>1</v>
      </c>
      <c r="M172" s="281">
        <v>927</v>
      </c>
      <c r="N172" s="283">
        <v>43342</v>
      </c>
      <c r="O172" s="281">
        <v>0</v>
      </c>
      <c r="P172" s="282" t="s">
        <v>635</v>
      </c>
      <c r="Q172" s="281">
        <v>0</v>
      </c>
      <c r="R172" s="322"/>
      <c r="S172" s="322"/>
      <c r="T172" s="322"/>
      <c r="U172" s="322"/>
      <c r="V172" s="322"/>
      <c r="W172" s="322"/>
      <c r="X172" s="326">
        <f t="shared" si="2"/>
        <v>0</v>
      </c>
      <c r="Y172" s="78"/>
      <c r="Z172" s="78"/>
    </row>
    <row r="173" spans="1:26" ht="30.75" customHeight="1" x14ac:dyDescent="0.15">
      <c r="A173" s="280">
        <v>182</v>
      </c>
      <c r="B173" s="282" t="s">
        <v>26</v>
      </c>
      <c r="C173" s="282" t="s">
        <v>23</v>
      </c>
      <c r="D173" s="282" t="s">
        <v>27</v>
      </c>
      <c r="E173" s="282" t="s">
        <v>28</v>
      </c>
      <c r="F173" s="282"/>
      <c r="G173" s="316"/>
      <c r="H173" s="316"/>
      <c r="I173" s="282"/>
      <c r="J173" s="282" t="s">
        <v>29</v>
      </c>
      <c r="K173" s="281">
        <v>11998.25</v>
      </c>
      <c r="L173" s="281">
        <v>1</v>
      </c>
      <c r="M173" s="281">
        <v>11998.25</v>
      </c>
      <c r="N173" s="283">
        <v>43342</v>
      </c>
      <c r="O173" s="281">
        <v>0</v>
      </c>
      <c r="P173" s="282" t="s">
        <v>634</v>
      </c>
      <c r="Q173" s="281">
        <v>0</v>
      </c>
      <c r="R173" s="322"/>
      <c r="S173" s="322"/>
      <c r="T173" s="322"/>
      <c r="U173" s="322"/>
      <c r="V173" s="322"/>
      <c r="W173" s="322"/>
      <c r="X173" s="326">
        <f t="shared" si="2"/>
        <v>0</v>
      </c>
      <c r="Y173" s="78"/>
      <c r="Z173" s="78"/>
    </row>
    <row r="174" spans="1:26" ht="30.75" customHeight="1" x14ac:dyDescent="0.15">
      <c r="A174" s="280">
        <v>181</v>
      </c>
      <c r="B174" s="282" t="s">
        <v>26</v>
      </c>
      <c r="C174" s="282" t="s">
        <v>23</v>
      </c>
      <c r="D174" s="282" t="s">
        <v>27</v>
      </c>
      <c r="E174" s="282" t="s">
        <v>28</v>
      </c>
      <c r="F174" s="282"/>
      <c r="G174" s="316"/>
      <c r="H174" s="316"/>
      <c r="I174" s="282"/>
      <c r="J174" s="282" t="s">
        <v>29</v>
      </c>
      <c r="K174" s="281">
        <v>1462.6</v>
      </c>
      <c r="L174" s="281">
        <v>1</v>
      </c>
      <c r="M174" s="281">
        <v>1462.6</v>
      </c>
      <c r="N174" s="283">
        <v>43342</v>
      </c>
      <c r="O174" s="281">
        <v>0</v>
      </c>
      <c r="P174" s="282" t="s">
        <v>633</v>
      </c>
      <c r="Q174" s="281">
        <v>0</v>
      </c>
      <c r="R174" s="322"/>
      <c r="S174" s="322"/>
      <c r="T174" s="322"/>
      <c r="U174" s="322"/>
      <c r="V174" s="322"/>
      <c r="W174" s="322"/>
      <c r="X174" s="326">
        <f t="shared" si="2"/>
        <v>0</v>
      </c>
      <c r="Y174" s="78"/>
      <c r="Z174" s="78"/>
    </row>
    <row r="175" spans="1:26" ht="30.75" customHeight="1" x14ac:dyDescent="0.15">
      <c r="A175" s="280">
        <v>180</v>
      </c>
      <c r="B175" s="282" t="s">
        <v>26</v>
      </c>
      <c r="C175" s="282" t="s">
        <v>23</v>
      </c>
      <c r="D175" s="282" t="s">
        <v>27</v>
      </c>
      <c r="E175" s="282" t="s">
        <v>28</v>
      </c>
      <c r="F175" s="282"/>
      <c r="G175" s="316"/>
      <c r="H175" s="316"/>
      <c r="I175" s="282"/>
      <c r="J175" s="282" t="s">
        <v>29</v>
      </c>
      <c r="K175" s="281">
        <v>1194.8</v>
      </c>
      <c r="L175" s="281">
        <v>1</v>
      </c>
      <c r="M175" s="281">
        <v>1194.8</v>
      </c>
      <c r="N175" s="283">
        <v>43342</v>
      </c>
      <c r="O175" s="281">
        <v>0</v>
      </c>
      <c r="P175" s="282" t="s">
        <v>632</v>
      </c>
      <c r="Q175" s="281">
        <v>0</v>
      </c>
      <c r="R175" s="322"/>
      <c r="S175" s="322"/>
      <c r="T175" s="322"/>
      <c r="U175" s="322"/>
      <c r="V175" s="322"/>
      <c r="W175" s="322"/>
      <c r="X175" s="326">
        <f t="shared" si="2"/>
        <v>0</v>
      </c>
      <c r="Y175" s="78"/>
      <c r="Z175" s="78"/>
    </row>
    <row r="176" spans="1:26" ht="30.75" customHeight="1" x14ac:dyDescent="0.15">
      <c r="A176" s="280">
        <v>178</v>
      </c>
      <c r="B176" s="282" t="s">
        <v>26</v>
      </c>
      <c r="C176" s="282" t="s">
        <v>23</v>
      </c>
      <c r="D176" s="282" t="s">
        <v>27</v>
      </c>
      <c r="E176" s="282" t="s">
        <v>28</v>
      </c>
      <c r="F176" s="282"/>
      <c r="G176" s="316"/>
      <c r="H176" s="316"/>
      <c r="I176" s="282"/>
      <c r="J176" s="282" t="s">
        <v>29</v>
      </c>
      <c r="K176" s="281">
        <v>9018.02</v>
      </c>
      <c r="L176" s="281">
        <v>1</v>
      </c>
      <c r="M176" s="281">
        <v>9018.02</v>
      </c>
      <c r="N176" s="283">
        <v>43342</v>
      </c>
      <c r="O176" s="281">
        <v>0</v>
      </c>
      <c r="P176" s="282" t="s">
        <v>631</v>
      </c>
      <c r="Q176" s="281">
        <v>0</v>
      </c>
      <c r="R176" s="322"/>
      <c r="S176" s="322"/>
      <c r="T176" s="322"/>
      <c r="U176" s="322"/>
      <c r="V176" s="322"/>
      <c r="W176" s="322"/>
      <c r="X176" s="326">
        <f t="shared" si="2"/>
        <v>0</v>
      </c>
      <c r="Y176" s="78"/>
      <c r="Z176" s="78"/>
    </row>
    <row r="177" spans="1:26" ht="30.75" customHeight="1" x14ac:dyDescent="0.15">
      <c r="A177" s="280">
        <v>177</v>
      </c>
      <c r="B177" s="282" t="s">
        <v>26</v>
      </c>
      <c r="C177" s="282" t="s">
        <v>23</v>
      </c>
      <c r="D177" s="282" t="s">
        <v>27</v>
      </c>
      <c r="E177" s="282" t="s">
        <v>28</v>
      </c>
      <c r="F177" s="282"/>
      <c r="G177" s="316"/>
      <c r="H177" s="316"/>
      <c r="I177" s="282"/>
      <c r="J177" s="282" t="s">
        <v>29</v>
      </c>
      <c r="K177" s="281">
        <v>4912.07</v>
      </c>
      <c r="L177" s="281">
        <v>1</v>
      </c>
      <c r="M177" s="281">
        <v>4912.07</v>
      </c>
      <c r="N177" s="283">
        <v>43342</v>
      </c>
      <c r="O177" s="281">
        <v>0</v>
      </c>
      <c r="P177" s="282" t="s">
        <v>630</v>
      </c>
      <c r="Q177" s="281">
        <v>0</v>
      </c>
      <c r="R177" s="322"/>
      <c r="S177" s="322"/>
      <c r="T177" s="322"/>
      <c r="U177" s="322"/>
      <c r="V177" s="322"/>
      <c r="W177" s="322"/>
      <c r="X177" s="326">
        <f t="shared" si="2"/>
        <v>0</v>
      </c>
      <c r="Y177" s="78"/>
      <c r="Z177" s="78"/>
    </row>
    <row r="178" spans="1:26" ht="30.75" customHeight="1" x14ac:dyDescent="0.15">
      <c r="A178" s="280">
        <v>176</v>
      </c>
      <c r="B178" s="282" t="s">
        <v>26</v>
      </c>
      <c r="C178" s="282" t="s">
        <v>23</v>
      </c>
      <c r="D178" s="282" t="s">
        <v>27</v>
      </c>
      <c r="E178" s="282" t="s">
        <v>28</v>
      </c>
      <c r="F178" s="282"/>
      <c r="G178" s="316"/>
      <c r="H178" s="316"/>
      <c r="I178" s="282"/>
      <c r="J178" s="282" t="s">
        <v>29</v>
      </c>
      <c r="K178" s="281">
        <v>329.6</v>
      </c>
      <c r="L178" s="281">
        <v>1</v>
      </c>
      <c r="M178" s="281">
        <v>329.6</v>
      </c>
      <c r="N178" s="283">
        <v>43342</v>
      </c>
      <c r="O178" s="281">
        <v>0</v>
      </c>
      <c r="P178" s="282" t="s">
        <v>629</v>
      </c>
      <c r="Q178" s="281">
        <v>0</v>
      </c>
      <c r="R178" s="322"/>
      <c r="S178" s="322"/>
      <c r="T178" s="322"/>
      <c r="U178" s="322"/>
      <c r="V178" s="322"/>
      <c r="W178" s="322"/>
      <c r="X178" s="326">
        <f t="shared" si="2"/>
        <v>0</v>
      </c>
      <c r="Y178" s="78"/>
      <c r="Z178" s="78"/>
    </row>
    <row r="179" spans="1:26" ht="30.75" customHeight="1" x14ac:dyDescent="0.15">
      <c r="A179" s="280">
        <v>175</v>
      </c>
      <c r="B179" s="282" t="s">
        <v>26</v>
      </c>
      <c r="C179" s="282" t="s">
        <v>23</v>
      </c>
      <c r="D179" s="282" t="s">
        <v>27</v>
      </c>
      <c r="E179" s="282" t="s">
        <v>28</v>
      </c>
      <c r="F179" s="282"/>
      <c r="G179" s="316"/>
      <c r="H179" s="316"/>
      <c r="I179" s="282"/>
      <c r="J179" s="282" t="s">
        <v>29</v>
      </c>
      <c r="K179" s="281">
        <v>8034</v>
      </c>
      <c r="L179" s="281">
        <v>1</v>
      </c>
      <c r="M179" s="281">
        <v>8034</v>
      </c>
      <c r="N179" s="283">
        <v>43342</v>
      </c>
      <c r="O179" s="281">
        <v>0</v>
      </c>
      <c r="P179" s="282" t="s">
        <v>628</v>
      </c>
      <c r="Q179" s="281">
        <v>0</v>
      </c>
      <c r="R179" s="322"/>
      <c r="S179" s="322"/>
      <c r="T179" s="322"/>
      <c r="U179" s="322"/>
      <c r="V179" s="322"/>
      <c r="W179" s="322"/>
      <c r="X179" s="326">
        <f t="shared" si="2"/>
        <v>0</v>
      </c>
      <c r="Y179" s="78"/>
      <c r="Z179" s="78"/>
    </row>
    <row r="180" spans="1:26" ht="30.75" customHeight="1" x14ac:dyDescent="0.15">
      <c r="A180" s="280">
        <v>174</v>
      </c>
      <c r="B180" s="282" t="s">
        <v>26</v>
      </c>
      <c r="C180" s="282" t="s">
        <v>23</v>
      </c>
      <c r="D180" s="282" t="s">
        <v>27</v>
      </c>
      <c r="E180" s="282" t="s">
        <v>28</v>
      </c>
      <c r="F180" s="282"/>
      <c r="G180" s="316"/>
      <c r="H180" s="316"/>
      <c r="I180" s="282"/>
      <c r="J180" s="282" t="s">
        <v>29</v>
      </c>
      <c r="K180" s="281">
        <v>12858.19</v>
      </c>
      <c r="L180" s="281">
        <v>1</v>
      </c>
      <c r="M180" s="281">
        <v>12858.19</v>
      </c>
      <c r="N180" s="283">
        <v>43342</v>
      </c>
      <c r="O180" s="281">
        <v>0</v>
      </c>
      <c r="P180" s="282" t="s">
        <v>627</v>
      </c>
      <c r="Q180" s="281">
        <v>0</v>
      </c>
      <c r="R180" s="322"/>
      <c r="S180" s="322"/>
      <c r="T180" s="322"/>
      <c r="U180" s="322"/>
      <c r="V180" s="322"/>
      <c r="W180" s="322"/>
      <c r="X180" s="326">
        <f t="shared" si="2"/>
        <v>0</v>
      </c>
      <c r="Y180" s="78"/>
      <c r="Z180" s="78"/>
    </row>
    <row r="181" spans="1:26" ht="30.75" customHeight="1" x14ac:dyDescent="0.15">
      <c r="A181" s="280">
        <v>173</v>
      </c>
      <c r="B181" s="282" t="s">
        <v>26</v>
      </c>
      <c r="C181" s="282" t="s">
        <v>23</v>
      </c>
      <c r="D181" s="282" t="s">
        <v>27</v>
      </c>
      <c r="E181" s="282" t="s">
        <v>28</v>
      </c>
      <c r="F181" s="282"/>
      <c r="G181" s="317"/>
      <c r="H181" s="317"/>
      <c r="I181" s="282"/>
      <c r="J181" s="282" t="s">
        <v>29</v>
      </c>
      <c r="K181" s="281">
        <v>1627.4</v>
      </c>
      <c r="L181" s="281">
        <v>1</v>
      </c>
      <c r="M181" s="281">
        <v>1627.4</v>
      </c>
      <c r="N181" s="283">
        <v>43342</v>
      </c>
      <c r="O181" s="281">
        <v>0</v>
      </c>
      <c r="P181" s="282" t="s">
        <v>626</v>
      </c>
      <c r="Q181" s="281">
        <v>0</v>
      </c>
      <c r="R181" s="323"/>
      <c r="S181" s="323"/>
      <c r="T181" s="323"/>
      <c r="U181" s="323"/>
      <c r="V181" s="323"/>
      <c r="W181" s="323"/>
      <c r="X181" s="325">
        <f t="shared" si="2"/>
        <v>0</v>
      </c>
      <c r="Y181" s="78"/>
      <c r="Z181" s="78"/>
    </row>
    <row r="182" spans="1:26" ht="30.75" customHeight="1" x14ac:dyDescent="0.15">
      <c r="A182" s="280">
        <v>201</v>
      </c>
      <c r="B182" s="282" t="s">
        <v>26</v>
      </c>
      <c r="C182" s="282" t="s">
        <v>23</v>
      </c>
      <c r="D182" s="282" t="s">
        <v>27</v>
      </c>
      <c r="E182" s="282" t="s">
        <v>28</v>
      </c>
      <c r="F182" s="282"/>
      <c r="G182" s="282" t="s">
        <v>642</v>
      </c>
      <c r="H182" s="282" t="s">
        <v>643</v>
      </c>
      <c r="I182" s="282"/>
      <c r="J182" s="282" t="s">
        <v>29</v>
      </c>
      <c r="K182" s="281">
        <v>71549.960000000006</v>
      </c>
      <c r="L182" s="281">
        <v>1</v>
      </c>
      <c r="M182" s="281">
        <v>71549.960000000006</v>
      </c>
      <c r="N182" s="283">
        <v>43342</v>
      </c>
      <c r="O182" s="281">
        <v>0</v>
      </c>
      <c r="P182" s="282" t="s">
        <v>644</v>
      </c>
      <c r="Q182" s="281">
        <v>0</v>
      </c>
      <c r="R182" s="281">
        <v>71549.960000000006</v>
      </c>
      <c r="S182" s="281">
        <v>71549.960000000006</v>
      </c>
      <c r="T182" s="281">
        <f>SUM(M182)</f>
        <v>71549.960000000006</v>
      </c>
      <c r="U182" s="281"/>
      <c r="V182" s="281"/>
      <c r="W182" s="281">
        <v>0</v>
      </c>
      <c r="X182" s="292">
        <f t="shared" si="2"/>
        <v>0</v>
      </c>
      <c r="Y182" s="78" t="s">
        <v>1588</v>
      </c>
      <c r="Z182" s="78"/>
    </row>
    <row r="183" spans="1:26" ht="30.75" customHeight="1" x14ac:dyDescent="0.15">
      <c r="A183" s="280">
        <v>139</v>
      </c>
      <c r="B183" s="282" t="s">
        <v>26</v>
      </c>
      <c r="C183" s="282" t="s">
        <v>23</v>
      </c>
      <c r="D183" s="282" t="s">
        <v>27</v>
      </c>
      <c r="E183" s="282" t="s">
        <v>28</v>
      </c>
      <c r="F183" s="282"/>
      <c r="G183" s="315" t="s">
        <v>381</v>
      </c>
      <c r="H183" s="315" t="s">
        <v>382</v>
      </c>
      <c r="I183" s="282"/>
      <c r="J183" s="282" t="s">
        <v>29</v>
      </c>
      <c r="K183" s="281">
        <v>28988.400000000001</v>
      </c>
      <c r="L183" s="281">
        <v>1</v>
      </c>
      <c r="M183" s="281">
        <v>28988.400000000001</v>
      </c>
      <c r="N183" s="283">
        <v>43342</v>
      </c>
      <c r="O183" s="281">
        <v>0</v>
      </c>
      <c r="P183" s="282" t="s">
        <v>645</v>
      </c>
      <c r="Q183" s="281">
        <v>0</v>
      </c>
      <c r="R183" s="321">
        <v>72533.64</v>
      </c>
      <c r="S183" s="321">
        <v>72533.64</v>
      </c>
      <c r="T183" s="321">
        <f>SUM(M183:M184)</f>
        <v>72533.64</v>
      </c>
      <c r="U183" s="321"/>
      <c r="V183" s="321"/>
      <c r="W183" s="321">
        <v>0</v>
      </c>
      <c r="X183" s="324">
        <f t="shared" si="2"/>
        <v>0</v>
      </c>
      <c r="Y183" s="78" t="s">
        <v>1588</v>
      </c>
      <c r="Z183" s="78"/>
    </row>
    <row r="184" spans="1:26" ht="30.75" customHeight="1" x14ac:dyDescent="0.15">
      <c r="A184" s="280">
        <v>179</v>
      </c>
      <c r="B184" s="282" t="s">
        <v>26</v>
      </c>
      <c r="C184" s="282" t="s">
        <v>23</v>
      </c>
      <c r="D184" s="282" t="s">
        <v>27</v>
      </c>
      <c r="E184" s="282" t="s">
        <v>28</v>
      </c>
      <c r="F184" s="282"/>
      <c r="G184" s="317"/>
      <c r="H184" s="317"/>
      <c r="I184" s="282"/>
      <c r="J184" s="282" t="s">
        <v>29</v>
      </c>
      <c r="K184" s="281">
        <v>43545.24</v>
      </c>
      <c r="L184" s="281">
        <v>1</v>
      </c>
      <c r="M184" s="281">
        <v>43545.24</v>
      </c>
      <c r="N184" s="283">
        <v>43342</v>
      </c>
      <c r="O184" s="281">
        <v>0</v>
      </c>
      <c r="P184" s="282" t="s">
        <v>646</v>
      </c>
      <c r="Q184" s="281">
        <v>0</v>
      </c>
      <c r="R184" s="323"/>
      <c r="S184" s="323"/>
      <c r="T184" s="323"/>
      <c r="U184" s="323"/>
      <c r="V184" s="323"/>
      <c r="W184" s="323"/>
      <c r="X184" s="325">
        <f t="shared" si="2"/>
        <v>0</v>
      </c>
      <c r="Y184" s="78" t="s">
        <v>1588</v>
      </c>
      <c r="Z184" s="78"/>
    </row>
    <row r="185" spans="1:26" ht="30.75" customHeight="1" x14ac:dyDescent="0.15">
      <c r="A185" s="280">
        <v>166</v>
      </c>
      <c r="B185" s="282" t="s">
        <v>26</v>
      </c>
      <c r="C185" s="282" t="s">
        <v>23</v>
      </c>
      <c r="D185" s="282" t="s">
        <v>27</v>
      </c>
      <c r="E185" s="282" t="s">
        <v>28</v>
      </c>
      <c r="F185" s="282"/>
      <c r="G185" s="282" t="s">
        <v>363</v>
      </c>
      <c r="H185" s="282" t="s">
        <v>364</v>
      </c>
      <c r="I185" s="282"/>
      <c r="J185" s="282" t="s">
        <v>29</v>
      </c>
      <c r="K185" s="281">
        <v>2668</v>
      </c>
      <c r="L185" s="281">
        <v>1</v>
      </c>
      <c r="M185" s="281">
        <v>2668</v>
      </c>
      <c r="N185" s="283">
        <v>43342</v>
      </c>
      <c r="O185" s="281">
        <v>0</v>
      </c>
      <c r="P185" s="282" t="s">
        <v>647</v>
      </c>
      <c r="Q185" s="281">
        <v>0</v>
      </c>
      <c r="R185" s="281">
        <v>2668</v>
      </c>
      <c r="S185" s="281">
        <v>2668</v>
      </c>
      <c r="T185" s="281">
        <f>SUM(M185)</f>
        <v>2668</v>
      </c>
      <c r="U185" s="281"/>
      <c r="V185" s="281"/>
      <c r="W185" s="281">
        <v>0</v>
      </c>
      <c r="X185" s="292">
        <f t="shared" si="2"/>
        <v>0</v>
      </c>
      <c r="Y185" s="78" t="s">
        <v>1588</v>
      </c>
      <c r="Z185" s="78"/>
    </row>
    <row r="186" spans="1:26" ht="30.75" customHeight="1" x14ac:dyDescent="0.15">
      <c r="A186" s="280">
        <v>241</v>
      </c>
      <c r="B186" s="282" t="s">
        <v>26</v>
      </c>
      <c r="C186" s="282" t="s">
        <v>23</v>
      </c>
      <c r="D186" s="282" t="s">
        <v>27</v>
      </c>
      <c r="E186" s="282" t="s">
        <v>28</v>
      </c>
      <c r="F186" s="282"/>
      <c r="G186" s="315" t="s">
        <v>895</v>
      </c>
      <c r="H186" s="315" t="s">
        <v>896</v>
      </c>
      <c r="I186" s="282"/>
      <c r="J186" s="282" t="s">
        <v>29</v>
      </c>
      <c r="K186" s="281">
        <v>2088</v>
      </c>
      <c r="L186" s="281">
        <v>1</v>
      </c>
      <c r="M186" s="281">
        <v>2088</v>
      </c>
      <c r="N186" s="283">
        <v>43364</v>
      </c>
      <c r="O186" s="281">
        <v>0</v>
      </c>
      <c r="P186" s="282" t="s">
        <v>897</v>
      </c>
      <c r="Q186" s="281">
        <v>0</v>
      </c>
      <c r="R186" s="321">
        <v>19488</v>
      </c>
      <c r="S186" s="321">
        <v>19488</v>
      </c>
      <c r="T186" s="321">
        <v>0</v>
      </c>
      <c r="U186" s="321">
        <v>0</v>
      </c>
      <c r="V186" s="321"/>
      <c r="W186" s="321">
        <v>0</v>
      </c>
      <c r="X186" s="324">
        <f t="shared" si="2"/>
        <v>19488</v>
      </c>
      <c r="Y186" s="78"/>
      <c r="Z186" s="78"/>
    </row>
    <row r="187" spans="1:26" ht="30.75" customHeight="1" x14ac:dyDescent="0.15">
      <c r="A187" s="280">
        <v>240</v>
      </c>
      <c r="B187" s="282" t="s">
        <v>26</v>
      </c>
      <c r="C187" s="282" t="s">
        <v>23</v>
      </c>
      <c r="D187" s="282" t="s">
        <v>27</v>
      </c>
      <c r="E187" s="282" t="s">
        <v>28</v>
      </c>
      <c r="F187" s="282"/>
      <c r="G187" s="317"/>
      <c r="H187" s="317"/>
      <c r="I187" s="282"/>
      <c r="J187" s="282" t="s">
        <v>29</v>
      </c>
      <c r="K187" s="281">
        <v>17400</v>
      </c>
      <c r="L187" s="281">
        <v>1</v>
      </c>
      <c r="M187" s="281">
        <v>17400</v>
      </c>
      <c r="N187" s="283">
        <v>43364</v>
      </c>
      <c r="O187" s="281">
        <v>0</v>
      </c>
      <c r="P187" s="282" t="s">
        <v>898</v>
      </c>
      <c r="Q187" s="281">
        <v>0</v>
      </c>
      <c r="R187" s="323"/>
      <c r="S187" s="323"/>
      <c r="T187" s="323"/>
      <c r="U187" s="323"/>
      <c r="V187" s="323"/>
      <c r="W187" s="323"/>
      <c r="X187" s="325">
        <f t="shared" si="2"/>
        <v>0</v>
      </c>
      <c r="Y187" s="78"/>
      <c r="Z187" s="78"/>
    </row>
    <row r="188" spans="1:26" ht="30.75" customHeight="1" x14ac:dyDescent="0.15">
      <c r="A188" s="280">
        <v>138</v>
      </c>
      <c r="B188" s="282" t="s">
        <v>26</v>
      </c>
      <c r="C188" s="282" t="s">
        <v>23</v>
      </c>
      <c r="D188" s="282" t="s">
        <v>27</v>
      </c>
      <c r="E188" s="282" t="s">
        <v>28</v>
      </c>
      <c r="F188" s="282"/>
      <c r="G188" s="282" t="s">
        <v>648</v>
      </c>
      <c r="H188" s="282" t="s">
        <v>649</v>
      </c>
      <c r="I188" s="282"/>
      <c r="J188" s="282" t="s">
        <v>29</v>
      </c>
      <c r="K188" s="281">
        <v>57607.9</v>
      </c>
      <c r="L188" s="281">
        <v>1</v>
      </c>
      <c r="M188" s="281">
        <v>57607.9</v>
      </c>
      <c r="N188" s="283">
        <v>43342</v>
      </c>
      <c r="O188" s="281">
        <v>0</v>
      </c>
      <c r="P188" s="282" t="s">
        <v>650</v>
      </c>
      <c r="Q188" s="281">
        <v>0</v>
      </c>
      <c r="R188" s="281">
        <v>57607.9</v>
      </c>
      <c r="S188" s="281">
        <v>57607.9</v>
      </c>
      <c r="T188" s="281">
        <f>SUM(M188)</f>
        <v>57607.9</v>
      </c>
      <c r="U188" s="281"/>
      <c r="V188" s="281"/>
      <c r="W188" s="281">
        <v>0</v>
      </c>
      <c r="X188" s="292">
        <f t="shared" si="2"/>
        <v>0</v>
      </c>
      <c r="Y188" s="78" t="s">
        <v>1588</v>
      </c>
      <c r="Z188" s="78"/>
    </row>
    <row r="189" spans="1:26" ht="30.75" customHeight="1" x14ac:dyDescent="0.15">
      <c r="A189" s="280">
        <v>281</v>
      </c>
      <c r="B189" s="282" t="s">
        <v>26</v>
      </c>
      <c r="C189" s="282" t="s">
        <v>23</v>
      </c>
      <c r="D189" s="282" t="s">
        <v>27</v>
      </c>
      <c r="E189" s="282" t="s">
        <v>28</v>
      </c>
      <c r="F189" s="282"/>
      <c r="G189" s="315" t="s">
        <v>524</v>
      </c>
      <c r="H189" s="315" t="s">
        <v>367</v>
      </c>
      <c r="I189" s="282"/>
      <c r="J189" s="282" t="s">
        <v>29</v>
      </c>
      <c r="K189" s="281">
        <v>633673.19999999995</v>
      </c>
      <c r="L189" s="281">
        <v>1</v>
      </c>
      <c r="M189" s="281">
        <v>633673.19999999995</v>
      </c>
      <c r="N189" s="283">
        <v>43373</v>
      </c>
      <c r="O189" s="281">
        <v>0</v>
      </c>
      <c r="P189" s="282" t="s">
        <v>899</v>
      </c>
      <c r="Q189" s="281">
        <v>0</v>
      </c>
      <c r="R189" s="321">
        <v>989955.6</v>
      </c>
      <c r="S189" s="318">
        <f>SUM(K189:K195)</f>
        <v>1223602.7999999998</v>
      </c>
      <c r="T189" s="318">
        <v>0</v>
      </c>
      <c r="U189" s="318">
        <v>0</v>
      </c>
      <c r="V189" s="318">
        <f>SUM(K189:K195)</f>
        <v>1223602.7999999998</v>
      </c>
      <c r="W189" s="318">
        <v>0</v>
      </c>
      <c r="X189" s="311">
        <f t="shared" si="2"/>
        <v>0</v>
      </c>
      <c r="Y189" s="78"/>
      <c r="Z189" s="78"/>
    </row>
    <row r="190" spans="1:26" ht="30.75" customHeight="1" x14ac:dyDescent="0.15">
      <c r="A190" s="280">
        <v>284</v>
      </c>
      <c r="B190" s="282" t="s">
        <v>26</v>
      </c>
      <c r="C190" s="282" t="s">
        <v>23</v>
      </c>
      <c r="D190" s="282" t="s">
        <v>27</v>
      </c>
      <c r="E190" s="282" t="s">
        <v>28</v>
      </c>
      <c r="F190" s="282"/>
      <c r="G190" s="316"/>
      <c r="H190" s="316"/>
      <c r="I190" s="282"/>
      <c r="J190" s="282" t="s">
        <v>29</v>
      </c>
      <c r="K190" s="281">
        <v>186145.2</v>
      </c>
      <c r="L190" s="281">
        <v>1</v>
      </c>
      <c r="M190" s="281">
        <v>186145.2</v>
      </c>
      <c r="N190" s="283">
        <v>43373</v>
      </c>
      <c r="O190" s="281">
        <v>0</v>
      </c>
      <c r="P190" s="282" t="s">
        <v>900</v>
      </c>
      <c r="Q190" s="281">
        <v>0</v>
      </c>
      <c r="R190" s="322"/>
      <c r="S190" s="319"/>
      <c r="T190" s="319"/>
      <c r="U190" s="319"/>
      <c r="V190" s="319"/>
      <c r="W190" s="319"/>
      <c r="X190" s="312"/>
      <c r="Y190" s="78"/>
      <c r="Z190" s="78"/>
    </row>
    <row r="191" spans="1:26" ht="30.75" customHeight="1" x14ac:dyDescent="0.15">
      <c r="A191" s="280">
        <v>282</v>
      </c>
      <c r="B191" s="282" t="s">
        <v>26</v>
      </c>
      <c r="C191" s="282" t="s">
        <v>23</v>
      </c>
      <c r="D191" s="282" t="s">
        <v>27</v>
      </c>
      <c r="E191" s="282" t="s">
        <v>28</v>
      </c>
      <c r="F191" s="282"/>
      <c r="G191" s="316"/>
      <c r="H191" s="316"/>
      <c r="I191" s="282"/>
      <c r="J191" s="282" t="s">
        <v>29</v>
      </c>
      <c r="K191" s="281">
        <v>24499.200000000001</v>
      </c>
      <c r="L191" s="281">
        <v>1</v>
      </c>
      <c r="M191" s="281">
        <v>24499.200000000001</v>
      </c>
      <c r="N191" s="283">
        <v>43373</v>
      </c>
      <c r="O191" s="281">
        <v>0</v>
      </c>
      <c r="P191" s="282" t="s">
        <v>901</v>
      </c>
      <c r="Q191" s="281">
        <v>0</v>
      </c>
      <c r="R191" s="322"/>
      <c r="S191" s="319"/>
      <c r="T191" s="319"/>
      <c r="U191" s="319"/>
      <c r="V191" s="319"/>
      <c r="W191" s="319"/>
      <c r="X191" s="312"/>
      <c r="Y191" s="78"/>
      <c r="Z191" s="78"/>
    </row>
    <row r="192" spans="1:26" ht="30.75" customHeight="1" x14ac:dyDescent="0.15">
      <c r="A192" s="280">
        <v>283</v>
      </c>
      <c r="B192" s="282" t="s">
        <v>26</v>
      </c>
      <c r="C192" s="282" t="s">
        <v>23</v>
      </c>
      <c r="D192" s="282" t="s">
        <v>27</v>
      </c>
      <c r="E192" s="282" t="s">
        <v>28</v>
      </c>
      <c r="F192" s="282"/>
      <c r="G192" s="316"/>
      <c r="H192" s="316"/>
      <c r="I192" s="282"/>
      <c r="J192" s="282" t="s">
        <v>29</v>
      </c>
      <c r="K192" s="281">
        <v>43395.6</v>
      </c>
      <c r="L192" s="281">
        <v>1</v>
      </c>
      <c r="M192" s="281">
        <v>43395.6</v>
      </c>
      <c r="N192" s="283">
        <v>43373</v>
      </c>
      <c r="O192" s="281">
        <v>0</v>
      </c>
      <c r="P192" s="282" t="s">
        <v>902</v>
      </c>
      <c r="Q192" s="281">
        <v>0</v>
      </c>
      <c r="R192" s="322"/>
      <c r="S192" s="319"/>
      <c r="T192" s="319"/>
      <c r="U192" s="319"/>
      <c r="V192" s="319"/>
      <c r="W192" s="319"/>
      <c r="X192" s="312"/>
      <c r="Y192" s="78"/>
      <c r="Z192" s="78"/>
    </row>
    <row r="193" spans="1:26" ht="30.75" customHeight="1" x14ac:dyDescent="0.15">
      <c r="A193" s="280">
        <v>278</v>
      </c>
      <c r="B193" s="282" t="s">
        <v>26</v>
      </c>
      <c r="C193" s="282" t="s">
        <v>23</v>
      </c>
      <c r="D193" s="282" t="s">
        <v>37</v>
      </c>
      <c r="E193" s="282" t="s">
        <v>38</v>
      </c>
      <c r="F193" s="282"/>
      <c r="G193" s="316"/>
      <c r="H193" s="316"/>
      <c r="I193" s="282"/>
      <c r="J193" s="282" t="s">
        <v>29</v>
      </c>
      <c r="K193" s="281">
        <v>52687.199999999997</v>
      </c>
      <c r="L193" s="281">
        <v>1</v>
      </c>
      <c r="M193" s="281">
        <v>52687.199999999997</v>
      </c>
      <c r="N193" s="283">
        <v>43373</v>
      </c>
      <c r="O193" s="281">
        <v>0</v>
      </c>
      <c r="P193" s="282" t="s">
        <v>903</v>
      </c>
      <c r="Q193" s="281">
        <v>0</v>
      </c>
      <c r="R193" s="322"/>
      <c r="S193" s="319"/>
      <c r="T193" s="319"/>
      <c r="U193" s="319"/>
      <c r="V193" s="319"/>
      <c r="W193" s="319"/>
      <c r="X193" s="312"/>
      <c r="Y193" s="78"/>
      <c r="Z193" s="78"/>
    </row>
    <row r="194" spans="1:26" ht="30.75" customHeight="1" x14ac:dyDescent="0.15">
      <c r="A194" s="280">
        <v>279</v>
      </c>
      <c r="B194" s="282" t="s">
        <v>26</v>
      </c>
      <c r="C194" s="282" t="s">
        <v>23</v>
      </c>
      <c r="D194" s="282" t="s">
        <v>37</v>
      </c>
      <c r="E194" s="282" t="s">
        <v>38</v>
      </c>
      <c r="F194" s="282"/>
      <c r="G194" s="316"/>
      <c r="H194" s="316"/>
      <c r="I194" s="282"/>
      <c r="J194" s="282" t="s">
        <v>29</v>
      </c>
      <c r="K194" s="281">
        <v>49555.199999999997</v>
      </c>
      <c r="L194" s="281">
        <v>1</v>
      </c>
      <c r="M194" s="281">
        <v>49555.199999999997</v>
      </c>
      <c r="N194" s="283">
        <v>43373</v>
      </c>
      <c r="O194" s="281">
        <v>0</v>
      </c>
      <c r="P194" s="282" t="s">
        <v>904</v>
      </c>
      <c r="Q194" s="281">
        <v>0</v>
      </c>
      <c r="R194" s="323"/>
      <c r="S194" s="319"/>
      <c r="T194" s="319"/>
      <c r="U194" s="319"/>
      <c r="V194" s="319"/>
      <c r="W194" s="319"/>
      <c r="X194" s="312"/>
      <c r="Y194" s="78"/>
      <c r="Z194" s="78"/>
    </row>
    <row r="195" spans="1:26" ht="30.75" customHeight="1" x14ac:dyDescent="0.15">
      <c r="A195" s="280">
        <v>279</v>
      </c>
      <c r="B195" s="282" t="s">
        <v>26</v>
      </c>
      <c r="C195" s="282"/>
      <c r="D195" s="282"/>
      <c r="E195" s="282"/>
      <c r="F195" s="282"/>
      <c r="G195" s="317"/>
      <c r="H195" s="317"/>
      <c r="I195" s="282"/>
      <c r="J195" s="282" t="s">
        <v>29</v>
      </c>
      <c r="K195" s="281">
        <v>233647.2</v>
      </c>
      <c r="L195" s="281">
        <v>1</v>
      </c>
      <c r="M195" s="281">
        <v>233647.2</v>
      </c>
      <c r="N195" s="283">
        <v>43373</v>
      </c>
      <c r="O195" s="281"/>
      <c r="P195" s="282" t="s">
        <v>985</v>
      </c>
      <c r="Q195" s="281"/>
      <c r="R195" s="284"/>
      <c r="S195" s="320"/>
      <c r="T195" s="320"/>
      <c r="U195" s="320"/>
      <c r="V195" s="320"/>
      <c r="W195" s="320"/>
      <c r="X195" s="313"/>
      <c r="Y195" s="78"/>
      <c r="Z195" s="78"/>
    </row>
    <row r="196" spans="1:26" ht="30.75" customHeight="1" x14ac:dyDescent="0.15">
      <c r="A196" s="280">
        <v>286</v>
      </c>
      <c r="B196" s="282" t="s">
        <v>26</v>
      </c>
      <c r="C196" s="282" t="s">
        <v>23</v>
      </c>
      <c r="D196" s="282" t="s">
        <v>27</v>
      </c>
      <c r="E196" s="282" t="s">
        <v>28</v>
      </c>
      <c r="F196" s="282" t="s">
        <v>383</v>
      </c>
      <c r="G196" s="282" t="s">
        <v>384</v>
      </c>
      <c r="H196" s="282" t="s">
        <v>525</v>
      </c>
      <c r="I196" s="282"/>
      <c r="J196" s="282" t="s">
        <v>29</v>
      </c>
      <c r="K196" s="281">
        <v>200000</v>
      </c>
      <c r="L196" s="281">
        <v>1</v>
      </c>
      <c r="M196" s="281">
        <v>200000</v>
      </c>
      <c r="N196" s="283">
        <v>43209</v>
      </c>
      <c r="O196" s="281">
        <v>0</v>
      </c>
      <c r="P196" s="282" t="s">
        <v>385</v>
      </c>
      <c r="Q196" s="281">
        <v>0</v>
      </c>
      <c r="R196" s="281">
        <v>200000</v>
      </c>
      <c r="S196" s="281">
        <v>200000</v>
      </c>
      <c r="T196" s="281">
        <v>0</v>
      </c>
      <c r="U196" s="281"/>
      <c r="V196" s="281"/>
      <c r="W196" s="281">
        <v>0</v>
      </c>
      <c r="X196" s="292">
        <f t="shared" si="2"/>
        <v>200000</v>
      </c>
      <c r="Y196" s="78"/>
      <c r="Z196" s="78"/>
    </row>
    <row r="197" spans="1:26" ht="30.75" customHeight="1" x14ac:dyDescent="0.15">
      <c r="A197" s="285">
        <v>222</v>
      </c>
      <c r="B197" s="286" t="s">
        <v>26</v>
      </c>
      <c r="C197" s="286" t="s">
        <v>23</v>
      </c>
      <c r="D197" s="286" t="s">
        <v>27</v>
      </c>
      <c r="E197" s="286" t="s">
        <v>28</v>
      </c>
      <c r="F197" s="286"/>
      <c r="G197" s="286" t="s">
        <v>651</v>
      </c>
      <c r="H197" s="286" t="s">
        <v>652</v>
      </c>
      <c r="I197" s="286"/>
      <c r="J197" s="286" t="s">
        <v>29</v>
      </c>
      <c r="K197" s="287">
        <v>3060</v>
      </c>
      <c r="L197" s="287">
        <v>1</v>
      </c>
      <c r="M197" s="287">
        <v>3060</v>
      </c>
      <c r="N197" s="288">
        <v>43361</v>
      </c>
      <c r="O197" s="287">
        <v>0</v>
      </c>
      <c r="P197" s="286" t="s">
        <v>905</v>
      </c>
      <c r="Q197" s="287">
        <v>0</v>
      </c>
      <c r="R197" s="287">
        <v>3060</v>
      </c>
      <c r="S197" s="287">
        <v>3060</v>
      </c>
      <c r="T197" s="287">
        <f>M197</f>
        <v>3060</v>
      </c>
      <c r="U197" s="287">
        <v>0</v>
      </c>
      <c r="V197" s="287"/>
      <c r="W197" s="287">
        <v>0</v>
      </c>
      <c r="X197" s="291">
        <f t="shared" ref="X197" si="3">S197-T197-U197-V197-W197</f>
        <v>0</v>
      </c>
      <c r="Y197" s="78" t="s">
        <v>1588</v>
      </c>
      <c r="Z197" s="78"/>
    </row>
    <row r="198" spans="1:26" ht="30.75" customHeight="1" x14ac:dyDescent="0.15">
      <c r="A198" s="78"/>
      <c r="B198" s="78" t="s">
        <v>1000</v>
      </c>
      <c r="C198" s="78"/>
      <c r="D198" s="78"/>
      <c r="E198" s="78"/>
      <c r="F198" s="78"/>
      <c r="G198" s="78"/>
      <c r="H198" s="78"/>
      <c r="I198" s="78"/>
      <c r="J198" s="78"/>
      <c r="K198" s="289"/>
      <c r="L198" s="289"/>
      <c r="M198" s="289">
        <f>SUM(M3:M197)</f>
        <v>25233334.959999982</v>
      </c>
      <c r="N198" s="78"/>
      <c r="O198" s="289">
        <f>SUM(O3:O197)</f>
        <v>449747.65</v>
      </c>
      <c r="P198" s="78"/>
      <c r="Q198" s="289"/>
      <c r="R198" s="289"/>
      <c r="S198" s="289">
        <f>SUM(S3:S197)</f>
        <v>24783587.309999995</v>
      </c>
      <c r="T198" s="289">
        <f t="shared" ref="T198:X198" si="4">SUM(T3:T197)</f>
        <v>939929.69000000006</v>
      </c>
      <c r="U198" s="289">
        <f t="shared" si="4"/>
        <v>1211878.2450000001</v>
      </c>
      <c r="V198" s="289">
        <f>SUM(V3:V197)</f>
        <v>4920669.4749999996</v>
      </c>
      <c r="W198" s="289">
        <f t="shared" si="4"/>
        <v>0</v>
      </c>
      <c r="X198" s="293">
        <f t="shared" si="4"/>
        <v>17711109.900000002</v>
      </c>
      <c r="Y198" s="78"/>
      <c r="Z198" s="78"/>
    </row>
  </sheetData>
  <mergeCells count="298">
    <mergeCell ref="V5:V7"/>
    <mergeCell ref="W5:W7"/>
    <mergeCell ref="X5:X7"/>
    <mergeCell ref="G8:G22"/>
    <mergeCell ref="H8:H22"/>
    <mergeCell ref="R8:R22"/>
    <mergeCell ref="S8:S22"/>
    <mergeCell ref="T8:T22"/>
    <mergeCell ref="U8:U22"/>
    <mergeCell ref="V8:V22"/>
    <mergeCell ref="G5:G7"/>
    <mergeCell ref="H5:H7"/>
    <mergeCell ref="R5:R7"/>
    <mergeCell ref="S5:S7"/>
    <mergeCell ref="T5:T7"/>
    <mergeCell ref="U5:U7"/>
    <mergeCell ref="W8:W22"/>
    <mergeCell ref="X8:X22"/>
    <mergeCell ref="G23:G25"/>
    <mergeCell ref="H23:H25"/>
    <mergeCell ref="R23:R25"/>
    <mergeCell ref="S23:S25"/>
    <mergeCell ref="T23:T25"/>
    <mergeCell ref="U23:U25"/>
    <mergeCell ref="V23:V25"/>
    <mergeCell ref="W23:W25"/>
    <mergeCell ref="X23:X25"/>
    <mergeCell ref="G27:G38"/>
    <mergeCell ref="H27:H38"/>
    <mergeCell ref="R27:R38"/>
    <mergeCell ref="S27:S38"/>
    <mergeCell ref="T27:T38"/>
    <mergeCell ref="U27:U38"/>
    <mergeCell ref="V27:V38"/>
    <mergeCell ref="W27:W38"/>
    <mergeCell ref="X27:X38"/>
    <mergeCell ref="V40:V47"/>
    <mergeCell ref="W40:W47"/>
    <mergeCell ref="X40:X47"/>
    <mergeCell ref="G48:G49"/>
    <mergeCell ref="H48:H49"/>
    <mergeCell ref="R48:R49"/>
    <mergeCell ref="S48:S49"/>
    <mergeCell ref="T48:T49"/>
    <mergeCell ref="U48:U49"/>
    <mergeCell ref="V48:V49"/>
    <mergeCell ref="G40:G47"/>
    <mergeCell ref="H40:H47"/>
    <mergeCell ref="R40:R47"/>
    <mergeCell ref="S40:S47"/>
    <mergeCell ref="T40:T47"/>
    <mergeCell ref="U40:U47"/>
    <mergeCell ref="W48:W49"/>
    <mergeCell ref="X48:X49"/>
    <mergeCell ref="G51:G66"/>
    <mergeCell ref="H51:H66"/>
    <mergeCell ref="R51:R66"/>
    <mergeCell ref="S51:S66"/>
    <mergeCell ref="T51:T66"/>
    <mergeCell ref="U51:U66"/>
    <mergeCell ref="V51:V66"/>
    <mergeCell ref="W51:W66"/>
    <mergeCell ref="X51:X66"/>
    <mergeCell ref="G67:G76"/>
    <mergeCell ref="H67:H76"/>
    <mergeCell ref="R67:R76"/>
    <mergeCell ref="S67:S76"/>
    <mergeCell ref="T67:T76"/>
    <mergeCell ref="U67:U76"/>
    <mergeCell ref="V67:V76"/>
    <mergeCell ref="W67:W76"/>
    <mergeCell ref="X67:X76"/>
    <mergeCell ref="V80:V81"/>
    <mergeCell ref="W80:W81"/>
    <mergeCell ref="X80:X81"/>
    <mergeCell ref="G82:G83"/>
    <mergeCell ref="H82:H83"/>
    <mergeCell ref="R82:R83"/>
    <mergeCell ref="S82:S83"/>
    <mergeCell ref="T82:T83"/>
    <mergeCell ref="U82:U83"/>
    <mergeCell ref="V82:V83"/>
    <mergeCell ref="G80:G81"/>
    <mergeCell ref="H80:H81"/>
    <mergeCell ref="R80:R81"/>
    <mergeCell ref="S80:S81"/>
    <mergeCell ref="T80:T81"/>
    <mergeCell ref="U80:U81"/>
    <mergeCell ref="W82:W83"/>
    <mergeCell ref="X82:X83"/>
    <mergeCell ref="G84:G86"/>
    <mergeCell ref="H84:H86"/>
    <mergeCell ref="R84:R86"/>
    <mergeCell ref="S84:S86"/>
    <mergeCell ref="T84:T86"/>
    <mergeCell ref="U84:U86"/>
    <mergeCell ref="V84:V86"/>
    <mergeCell ref="W84:W86"/>
    <mergeCell ref="X84:X86"/>
    <mergeCell ref="G88:G92"/>
    <mergeCell ref="H88:H92"/>
    <mergeCell ref="R88:R92"/>
    <mergeCell ref="S88:S92"/>
    <mergeCell ref="T88:T92"/>
    <mergeCell ref="U88:U92"/>
    <mergeCell ref="V88:V92"/>
    <mergeCell ref="W88:W92"/>
    <mergeCell ref="X88:X92"/>
    <mergeCell ref="V93:V95"/>
    <mergeCell ref="W93:W95"/>
    <mergeCell ref="X93:X95"/>
    <mergeCell ref="G96:G101"/>
    <mergeCell ref="H96:H101"/>
    <mergeCell ref="R96:R101"/>
    <mergeCell ref="S96:S101"/>
    <mergeCell ref="T96:T101"/>
    <mergeCell ref="U96:U101"/>
    <mergeCell ref="V96:V101"/>
    <mergeCell ref="G93:G95"/>
    <mergeCell ref="H93:H95"/>
    <mergeCell ref="R93:R95"/>
    <mergeCell ref="S93:S95"/>
    <mergeCell ref="T93:T95"/>
    <mergeCell ref="U93:U95"/>
    <mergeCell ref="W96:W101"/>
    <mergeCell ref="X96:X101"/>
    <mergeCell ref="G103:G104"/>
    <mergeCell ref="H103:H104"/>
    <mergeCell ref="R103:R104"/>
    <mergeCell ref="S103:S104"/>
    <mergeCell ref="T103:T104"/>
    <mergeCell ref="U103:U104"/>
    <mergeCell ref="V103:V104"/>
    <mergeCell ref="W103:W104"/>
    <mergeCell ref="X103:X104"/>
    <mergeCell ref="G105:G110"/>
    <mergeCell ref="H105:H110"/>
    <mergeCell ref="R105:R110"/>
    <mergeCell ref="S105:S110"/>
    <mergeCell ref="T105:T110"/>
    <mergeCell ref="U105:U110"/>
    <mergeCell ref="V105:V110"/>
    <mergeCell ref="W105:W110"/>
    <mergeCell ref="X105:X110"/>
    <mergeCell ref="V111:V114"/>
    <mergeCell ref="W111:W114"/>
    <mergeCell ref="X111:X114"/>
    <mergeCell ref="G119:G128"/>
    <mergeCell ref="H119:H128"/>
    <mergeCell ref="R119:R128"/>
    <mergeCell ref="S119:S128"/>
    <mergeCell ref="T119:T128"/>
    <mergeCell ref="U119:U128"/>
    <mergeCell ref="V119:V128"/>
    <mergeCell ref="G111:G114"/>
    <mergeCell ref="H111:H114"/>
    <mergeCell ref="R111:R114"/>
    <mergeCell ref="S111:S114"/>
    <mergeCell ref="T111:T114"/>
    <mergeCell ref="U111:U114"/>
    <mergeCell ref="W119:W128"/>
    <mergeCell ref="X119:X128"/>
    <mergeCell ref="G129:G130"/>
    <mergeCell ref="H129:H130"/>
    <mergeCell ref="R129:R130"/>
    <mergeCell ref="S129:S130"/>
    <mergeCell ref="T129:T130"/>
    <mergeCell ref="U129:U130"/>
    <mergeCell ref="V129:V130"/>
    <mergeCell ref="W129:W130"/>
    <mergeCell ref="X129:X130"/>
    <mergeCell ref="G131:G133"/>
    <mergeCell ref="H131:H133"/>
    <mergeCell ref="R131:R133"/>
    <mergeCell ref="S131:S133"/>
    <mergeCell ref="T131:T133"/>
    <mergeCell ref="U131:U133"/>
    <mergeCell ref="V131:V133"/>
    <mergeCell ref="W131:W133"/>
    <mergeCell ref="X131:X133"/>
    <mergeCell ref="V134:V136"/>
    <mergeCell ref="W134:W136"/>
    <mergeCell ref="X134:X136"/>
    <mergeCell ref="G137:G138"/>
    <mergeCell ref="H137:H138"/>
    <mergeCell ref="R137:R138"/>
    <mergeCell ref="S137:S138"/>
    <mergeCell ref="T137:T138"/>
    <mergeCell ref="U137:U138"/>
    <mergeCell ref="V137:V138"/>
    <mergeCell ref="G134:G136"/>
    <mergeCell ref="H134:H136"/>
    <mergeCell ref="R134:R136"/>
    <mergeCell ref="S134:S136"/>
    <mergeCell ref="T134:T136"/>
    <mergeCell ref="U134:U136"/>
    <mergeCell ref="W137:W138"/>
    <mergeCell ref="X137:X138"/>
    <mergeCell ref="G139:G140"/>
    <mergeCell ref="H139:H140"/>
    <mergeCell ref="R139:R140"/>
    <mergeCell ref="S139:S140"/>
    <mergeCell ref="T139:T140"/>
    <mergeCell ref="U139:U140"/>
    <mergeCell ref="V139:V140"/>
    <mergeCell ref="W139:W140"/>
    <mergeCell ref="X139:X140"/>
    <mergeCell ref="G141:G143"/>
    <mergeCell ref="H141:H143"/>
    <mergeCell ref="R141:R143"/>
    <mergeCell ref="S141:S143"/>
    <mergeCell ref="T141:T143"/>
    <mergeCell ref="U141:U143"/>
    <mergeCell ref="V141:V143"/>
    <mergeCell ref="W141:W143"/>
    <mergeCell ref="X141:X143"/>
    <mergeCell ref="V144:V145"/>
    <mergeCell ref="W144:W145"/>
    <mergeCell ref="X144:X145"/>
    <mergeCell ref="G146:G151"/>
    <mergeCell ref="H146:H151"/>
    <mergeCell ref="R146:R151"/>
    <mergeCell ref="S146:S151"/>
    <mergeCell ref="T146:T151"/>
    <mergeCell ref="U146:U151"/>
    <mergeCell ref="V146:V151"/>
    <mergeCell ref="G144:G145"/>
    <mergeCell ref="H144:H145"/>
    <mergeCell ref="R144:R145"/>
    <mergeCell ref="S144:S145"/>
    <mergeCell ref="T144:T145"/>
    <mergeCell ref="U144:U145"/>
    <mergeCell ref="W146:W151"/>
    <mergeCell ref="X146:X151"/>
    <mergeCell ref="G152:G153"/>
    <mergeCell ref="H152:H153"/>
    <mergeCell ref="R152:R153"/>
    <mergeCell ref="S152:S153"/>
    <mergeCell ref="T152:T153"/>
    <mergeCell ref="U152:U153"/>
    <mergeCell ref="V152:V153"/>
    <mergeCell ref="W152:W153"/>
    <mergeCell ref="X152:X153"/>
    <mergeCell ref="G156:G159"/>
    <mergeCell ref="H156:H159"/>
    <mergeCell ref="R156:R159"/>
    <mergeCell ref="S156:S159"/>
    <mergeCell ref="T156:T159"/>
    <mergeCell ref="U156:U159"/>
    <mergeCell ref="V156:V159"/>
    <mergeCell ref="W156:W159"/>
    <mergeCell ref="X156:X159"/>
    <mergeCell ref="G165:G181"/>
    <mergeCell ref="H165:H181"/>
    <mergeCell ref="R165:R181"/>
    <mergeCell ref="S165:S181"/>
    <mergeCell ref="T165:T181"/>
    <mergeCell ref="U165:U181"/>
    <mergeCell ref="V165:V181"/>
    <mergeCell ref="G160:G163"/>
    <mergeCell ref="H160:H163"/>
    <mergeCell ref="R160:R163"/>
    <mergeCell ref="S160:S163"/>
    <mergeCell ref="T160:T163"/>
    <mergeCell ref="U160:U163"/>
    <mergeCell ref="R183:R184"/>
    <mergeCell ref="S183:S184"/>
    <mergeCell ref="T183:T184"/>
    <mergeCell ref="U183:U184"/>
    <mergeCell ref="V183:V184"/>
    <mergeCell ref="W183:W184"/>
    <mergeCell ref="V160:V163"/>
    <mergeCell ref="W160:W163"/>
    <mergeCell ref="X160:X163"/>
    <mergeCell ref="X189:X195"/>
    <mergeCell ref="A1:X1"/>
    <mergeCell ref="G189:G195"/>
    <mergeCell ref="H189:H195"/>
    <mergeCell ref="S189:S195"/>
    <mergeCell ref="T189:T195"/>
    <mergeCell ref="U189:U195"/>
    <mergeCell ref="V189:V195"/>
    <mergeCell ref="W189:W195"/>
    <mergeCell ref="R189:R194"/>
    <mergeCell ref="X183:X184"/>
    <mergeCell ref="G186:G187"/>
    <mergeCell ref="H186:H187"/>
    <mergeCell ref="R186:R187"/>
    <mergeCell ref="S186:S187"/>
    <mergeCell ref="T186:T187"/>
    <mergeCell ref="U186:U187"/>
    <mergeCell ref="V186:V187"/>
    <mergeCell ref="W186:W187"/>
    <mergeCell ref="X186:X187"/>
    <mergeCell ref="W165:W181"/>
    <mergeCell ref="X165:X181"/>
    <mergeCell ref="G183:G184"/>
    <mergeCell ref="H183:H184"/>
  </mergeCells>
  <phoneticPr fontId="2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61" fitToHeight="10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2"/>
  <sheetViews>
    <sheetView workbookViewId="0">
      <selection sqref="A1:X52"/>
    </sheetView>
  </sheetViews>
  <sheetFormatPr defaultRowHeight="16.5" x14ac:dyDescent="0.15"/>
  <cols>
    <col min="1" max="1" width="5.375" style="38" bestFit="1" customWidth="1"/>
    <col min="2" max="2" width="15.5" style="38" customWidth="1"/>
    <col min="3" max="3" width="7.75" style="38" hidden="1" customWidth="1"/>
    <col min="4" max="4" width="13.25" style="38" hidden="1" customWidth="1"/>
    <col min="5" max="5" width="15.375" style="38" hidden="1" customWidth="1"/>
    <col min="6" max="6" width="10.125" style="38" hidden="1" customWidth="1"/>
    <col min="7" max="7" width="13.25" style="38" bestFit="1" customWidth="1"/>
    <col min="8" max="8" width="21.625" style="38" bestFit="1" customWidth="1"/>
    <col min="9" max="9" width="11.25" style="38" hidden="1" customWidth="1"/>
    <col min="10" max="10" width="5.375" style="38" hidden="1" customWidth="1"/>
    <col min="11" max="11" width="20.75" style="66" hidden="1" customWidth="1"/>
    <col min="12" max="12" width="12" style="66" hidden="1" customWidth="1"/>
    <col min="13" max="13" width="14.875" style="66" bestFit="1" customWidth="1"/>
    <col min="14" max="14" width="11.25" style="38" bestFit="1" customWidth="1"/>
    <col min="15" max="15" width="19.375" style="66" bestFit="1" customWidth="1"/>
    <col min="16" max="16" width="20.75" style="38" bestFit="1" customWidth="1"/>
    <col min="17" max="17" width="19.375" style="66" bestFit="1" customWidth="1"/>
    <col min="18" max="18" width="20.875" style="66" hidden="1" customWidth="1"/>
    <col min="19" max="19" width="14.875" style="66" bestFit="1" customWidth="1"/>
    <col min="20" max="21" width="12.125" style="66" bestFit="1" customWidth="1"/>
    <col min="22" max="22" width="14.875" style="66" bestFit="1" customWidth="1"/>
    <col min="23" max="23" width="12.125" style="66" bestFit="1" customWidth="1"/>
    <col min="24" max="24" width="14.125" style="66" customWidth="1"/>
    <col min="25" max="16384" width="9" style="38"/>
  </cols>
  <sheetData>
    <row r="1" spans="1:26" ht="27" customHeight="1" x14ac:dyDescent="0.15">
      <c r="A1" s="328" t="s">
        <v>1541</v>
      </c>
      <c r="B1" s="328"/>
      <c r="C1" s="328"/>
      <c r="D1" s="328"/>
      <c r="E1" s="328"/>
      <c r="F1" s="328"/>
      <c r="G1" s="328"/>
      <c r="H1" s="328"/>
      <c r="I1" s="328"/>
      <c r="J1" s="328"/>
      <c r="K1" s="328"/>
      <c r="L1" s="328"/>
      <c r="M1" s="328"/>
      <c r="N1" s="328"/>
      <c r="O1" s="328"/>
      <c r="P1" s="328"/>
      <c r="Q1" s="328"/>
      <c r="R1" s="328"/>
      <c r="S1" s="328"/>
      <c r="T1" s="328"/>
      <c r="U1" s="328"/>
      <c r="V1" s="328"/>
      <c r="W1" s="328"/>
      <c r="X1" s="328"/>
    </row>
    <row r="2" spans="1:26" x14ac:dyDescent="0.15">
      <c r="A2" s="37" t="s">
        <v>0</v>
      </c>
      <c r="B2" s="37" t="s">
        <v>1</v>
      </c>
      <c r="C2" s="37" t="s">
        <v>2</v>
      </c>
      <c r="D2" s="37" t="s">
        <v>3</v>
      </c>
      <c r="E2" s="37" t="s">
        <v>4</v>
      </c>
      <c r="F2" s="37" t="s">
        <v>5</v>
      </c>
      <c r="G2" s="37" t="s">
        <v>6</v>
      </c>
      <c r="H2" s="37" t="s">
        <v>7</v>
      </c>
      <c r="I2" s="37" t="s">
        <v>8</v>
      </c>
      <c r="J2" s="37" t="s">
        <v>9</v>
      </c>
      <c r="K2" s="20" t="s">
        <v>10</v>
      </c>
      <c r="L2" s="20" t="s">
        <v>11</v>
      </c>
      <c r="M2" s="20" t="s">
        <v>12</v>
      </c>
      <c r="N2" s="37" t="s">
        <v>13</v>
      </c>
      <c r="O2" s="20" t="s">
        <v>256</v>
      </c>
      <c r="P2" s="37" t="s">
        <v>14</v>
      </c>
      <c r="Q2" s="20" t="s">
        <v>243</v>
      </c>
      <c r="R2" s="20" t="s">
        <v>15</v>
      </c>
      <c r="S2" s="20" t="s">
        <v>16</v>
      </c>
      <c r="T2" s="20" t="s">
        <v>17</v>
      </c>
      <c r="U2" s="20" t="s">
        <v>18</v>
      </c>
      <c r="V2" s="20" t="s">
        <v>19</v>
      </c>
      <c r="W2" s="20" t="s">
        <v>20</v>
      </c>
      <c r="X2" s="20" t="s">
        <v>21</v>
      </c>
      <c r="Y2" s="38" t="s">
        <v>462</v>
      </c>
      <c r="Z2" s="38" t="s">
        <v>463</v>
      </c>
    </row>
    <row r="3" spans="1:26" x14ac:dyDescent="0.15">
      <c r="A3" s="37">
        <v>386</v>
      </c>
      <c r="B3" s="39" t="s">
        <v>257</v>
      </c>
      <c r="C3" s="39" t="s">
        <v>23</v>
      </c>
      <c r="D3" s="39" t="s">
        <v>258</v>
      </c>
      <c r="E3" s="39" t="s">
        <v>259</v>
      </c>
      <c r="F3" s="39"/>
      <c r="G3" s="309" t="s">
        <v>395</v>
      </c>
      <c r="H3" s="309" t="s">
        <v>396</v>
      </c>
      <c r="I3" s="39"/>
      <c r="J3" s="39" t="s">
        <v>29</v>
      </c>
      <c r="K3" s="20">
        <v>193723.34</v>
      </c>
      <c r="L3" s="20">
        <v>1</v>
      </c>
      <c r="M3" s="20">
        <v>193723.34</v>
      </c>
      <c r="N3" s="40">
        <v>43373</v>
      </c>
      <c r="O3" s="20">
        <v>0</v>
      </c>
      <c r="P3" s="39" t="s">
        <v>906</v>
      </c>
      <c r="Q3" s="20">
        <v>0</v>
      </c>
      <c r="R3" s="307">
        <v>8434916.6500000004</v>
      </c>
      <c r="S3" s="307">
        <v>8434916.6500000004</v>
      </c>
      <c r="T3" s="307">
        <v>0</v>
      </c>
      <c r="U3" s="307">
        <v>0</v>
      </c>
      <c r="V3" s="307">
        <v>8434916.6500000004</v>
      </c>
      <c r="W3" s="307">
        <v>0</v>
      </c>
      <c r="X3" s="307">
        <f>S3-T3-U3-V3-W3</f>
        <v>0</v>
      </c>
    </row>
    <row r="4" spans="1:26" x14ac:dyDescent="0.15">
      <c r="A4" s="37">
        <v>383</v>
      </c>
      <c r="B4" s="39" t="s">
        <v>257</v>
      </c>
      <c r="C4" s="39" t="s">
        <v>23</v>
      </c>
      <c r="D4" s="39" t="s">
        <v>258</v>
      </c>
      <c r="E4" s="39" t="s">
        <v>259</v>
      </c>
      <c r="F4" s="39"/>
      <c r="G4" s="310"/>
      <c r="H4" s="310"/>
      <c r="I4" s="39"/>
      <c r="J4" s="39" t="s">
        <v>29</v>
      </c>
      <c r="K4" s="20">
        <v>56091.1</v>
      </c>
      <c r="L4" s="20">
        <v>1</v>
      </c>
      <c r="M4" s="20">
        <v>56091.1</v>
      </c>
      <c r="N4" s="40">
        <v>43373</v>
      </c>
      <c r="O4" s="20">
        <v>0</v>
      </c>
      <c r="P4" s="39" t="s">
        <v>907</v>
      </c>
      <c r="Q4" s="20">
        <v>0</v>
      </c>
      <c r="R4" s="308"/>
      <c r="S4" s="308"/>
      <c r="T4" s="308"/>
      <c r="U4" s="308"/>
      <c r="V4" s="308"/>
      <c r="W4" s="308"/>
      <c r="X4" s="308"/>
    </row>
    <row r="5" spans="1:26" x14ac:dyDescent="0.15">
      <c r="A5" s="37">
        <v>384</v>
      </c>
      <c r="B5" s="39" t="s">
        <v>257</v>
      </c>
      <c r="C5" s="39" t="s">
        <v>23</v>
      </c>
      <c r="D5" s="39" t="s">
        <v>258</v>
      </c>
      <c r="E5" s="39" t="s">
        <v>259</v>
      </c>
      <c r="F5" s="39"/>
      <c r="G5" s="310"/>
      <c r="H5" s="310"/>
      <c r="I5" s="39"/>
      <c r="J5" s="39" t="s">
        <v>29</v>
      </c>
      <c r="K5" s="20">
        <v>56091.1</v>
      </c>
      <c r="L5" s="20">
        <v>1</v>
      </c>
      <c r="M5" s="20">
        <v>56091.1</v>
      </c>
      <c r="N5" s="40">
        <v>43373</v>
      </c>
      <c r="O5" s="20">
        <v>0</v>
      </c>
      <c r="P5" s="39" t="s">
        <v>908</v>
      </c>
      <c r="Q5" s="20">
        <v>0</v>
      </c>
      <c r="R5" s="308"/>
      <c r="S5" s="308"/>
      <c r="T5" s="308"/>
      <c r="U5" s="308"/>
      <c r="V5" s="308"/>
      <c r="W5" s="308"/>
      <c r="X5" s="308"/>
    </row>
    <row r="6" spans="1:26" x14ac:dyDescent="0.15">
      <c r="A6" s="37">
        <v>390</v>
      </c>
      <c r="B6" s="39" t="s">
        <v>257</v>
      </c>
      <c r="C6" s="39" t="s">
        <v>23</v>
      </c>
      <c r="D6" s="39" t="s">
        <v>258</v>
      </c>
      <c r="E6" s="39" t="s">
        <v>259</v>
      </c>
      <c r="F6" s="39"/>
      <c r="G6" s="310"/>
      <c r="H6" s="310"/>
      <c r="I6" s="39"/>
      <c r="J6" s="39" t="s">
        <v>29</v>
      </c>
      <c r="K6" s="20">
        <v>549412.17000000004</v>
      </c>
      <c r="L6" s="20">
        <v>1</v>
      </c>
      <c r="M6" s="20">
        <v>549412.17000000004</v>
      </c>
      <c r="N6" s="40">
        <v>43373</v>
      </c>
      <c r="O6" s="20">
        <v>0</v>
      </c>
      <c r="P6" s="39" t="s">
        <v>909</v>
      </c>
      <c r="Q6" s="20">
        <v>0</v>
      </c>
      <c r="R6" s="308"/>
      <c r="S6" s="308"/>
      <c r="T6" s="308"/>
      <c r="U6" s="308"/>
      <c r="V6" s="308"/>
      <c r="W6" s="308"/>
      <c r="X6" s="308"/>
    </row>
    <row r="7" spans="1:26" x14ac:dyDescent="0.15">
      <c r="A7" s="37">
        <v>391</v>
      </c>
      <c r="B7" s="39" t="s">
        <v>257</v>
      </c>
      <c r="C7" s="39" t="s">
        <v>23</v>
      </c>
      <c r="D7" s="39" t="s">
        <v>258</v>
      </c>
      <c r="E7" s="39" t="s">
        <v>259</v>
      </c>
      <c r="F7" s="39"/>
      <c r="G7" s="310"/>
      <c r="H7" s="310"/>
      <c r="I7" s="39"/>
      <c r="J7" s="39" t="s">
        <v>29</v>
      </c>
      <c r="K7" s="20">
        <v>25406.400000000001</v>
      </c>
      <c r="L7" s="20">
        <v>1</v>
      </c>
      <c r="M7" s="20">
        <v>25406.400000000001</v>
      </c>
      <c r="N7" s="40">
        <v>43373</v>
      </c>
      <c r="O7" s="20">
        <v>0</v>
      </c>
      <c r="P7" s="39" t="s">
        <v>910</v>
      </c>
      <c r="Q7" s="20">
        <v>0</v>
      </c>
      <c r="R7" s="308"/>
      <c r="S7" s="308"/>
      <c r="T7" s="308"/>
      <c r="U7" s="308"/>
      <c r="V7" s="308"/>
      <c r="W7" s="308"/>
      <c r="X7" s="308"/>
    </row>
    <row r="8" spans="1:26" x14ac:dyDescent="0.15">
      <c r="A8" s="37">
        <v>389</v>
      </c>
      <c r="B8" s="39" t="s">
        <v>257</v>
      </c>
      <c r="C8" s="39" t="s">
        <v>23</v>
      </c>
      <c r="D8" s="39" t="s">
        <v>258</v>
      </c>
      <c r="E8" s="39" t="s">
        <v>259</v>
      </c>
      <c r="F8" s="39"/>
      <c r="G8" s="310"/>
      <c r="H8" s="310"/>
      <c r="I8" s="39"/>
      <c r="J8" s="39" t="s">
        <v>29</v>
      </c>
      <c r="K8" s="20">
        <v>609752.25</v>
      </c>
      <c r="L8" s="20">
        <v>1</v>
      </c>
      <c r="M8" s="20">
        <v>609752.25</v>
      </c>
      <c r="N8" s="40">
        <v>43373</v>
      </c>
      <c r="O8" s="20">
        <v>0</v>
      </c>
      <c r="P8" s="39" t="s">
        <v>911</v>
      </c>
      <c r="Q8" s="20">
        <v>0</v>
      </c>
      <c r="R8" s="308"/>
      <c r="S8" s="308"/>
      <c r="T8" s="308"/>
      <c r="U8" s="308"/>
      <c r="V8" s="308"/>
      <c r="W8" s="308"/>
      <c r="X8" s="308"/>
    </row>
    <row r="9" spans="1:26" x14ac:dyDescent="0.15">
      <c r="A9" s="37">
        <v>392</v>
      </c>
      <c r="B9" s="39" t="s">
        <v>257</v>
      </c>
      <c r="C9" s="39" t="s">
        <v>23</v>
      </c>
      <c r="D9" s="39" t="s">
        <v>258</v>
      </c>
      <c r="E9" s="39" t="s">
        <v>259</v>
      </c>
      <c r="F9" s="39"/>
      <c r="G9" s="310"/>
      <c r="H9" s="310"/>
      <c r="I9" s="39"/>
      <c r="J9" s="39" t="s">
        <v>29</v>
      </c>
      <c r="K9" s="20">
        <v>707049.78</v>
      </c>
      <c r="L9" s="20">
        <v>1</v>
      </c>
      <c r="M9" s="20">
        <v>707049.78</v>
      </c>
      <c r="N9" s="40">
        <v>43373</v>
      </c>
      <c r="O9" s="20">
        <v>0</v>
      </c>
      <c r="P9" s="39" t="s">
        <v>912</v>
      </c>
      <c r="Q9" s="20">
        <v>0</v>
      </c>
      <c r="R9" s="308"/>
      <c r="S9" s="308"/>
      <c r="T9" s="308"/>
      <c r="U9" s="308"/>
      <c r="V9" s="308"/>
      <c r="W9" s="308"/>
      <c r="X9" s="308"/>
    </row>
    <row r="10" spans="1:26" x14ac:dyDescent="0.15">
      <c r="A10" s="37">
        <v>388</v>
      </c>
      <c r="B10" s="39" t="s">
        <v>257</v>
      </c>
      <c r="C10" s="39" t="s">
        <v>23</v>
      </c>
      <c r="D10" s="39" t="s">
        <v>258</v>
      </c>
      <c r="E10" s="39" t="s">
        <v>259</v>
      </c>
      <c r="F10" s="39"/>
      <c r="G10" s="310"/>
      <c r="H10" s="310"/>
      <c r="I10" s="39"/>
      <c r="J10" s="39" t="s">
        <v>29</v>
      </c>
      <c r="K10" s="20">
        <v>56091.1</v>
      </c>
      <c r="L10" s="20">
        <v>1</v>
      </c>
      <c r="M10" s="20">
        <v>56091.1</v>
      </c>
      <c r="N10" s="40">
        <v>43373</v>
      </c>
      <c r="O10" s="20">
        <v>0</v>
      </c>
      <c r="P10" s="39" t="s">
        <v>913</v>
      </c>
      <c r="Q10" s="20">
        <v>0</v>
      </c>
      <c r="R10" s="308"/>
      <c r="S10" s="308"/>
      <c r="T10" s="308"/>
      <c r="U10" s="308"/>
      <c r="V10" s="308"/>
      <c r="W10" s="308"/>
      <c r="X10" s="308"/>
    </row>
    <row r="11" spans="1:26" x14ac:dyDescent="0.15">
      <c r="A11" s="37">
        <v>352</v>
      </c>
      <c r="B11" s="39" t="s">
        <v>257</v>
      </c>
      <c r="C11" s="39" t="s">
        <v>23</v>
      </c>
      <c r="D11" s="39" t="s">
        <v>258</v>
      </c>
      <c r="E11" s="39" t="s">
        <v>259</v>
      </c>
      <c r="F11" s="39"/>
      <c r="G11" s="310"/>
      <c r="H11" s="310"/>
      <c r="I11" s="39"/>
      <c r="J11" s="39" t="s">
        <v>29</v>
      </c>
      <c r="K11" s="20">
        <v>75775.64</v>
      </c>
      <c r="L11" s="20">
        <v>1</v>
      </c>
      <c r="M11" s="20">
        <v>75775.64</v>
      </c>
      <c r="N11" s="40">
        <v>43371</v>
      </c>
      <c r="O11" s="20">
        <v>0</v>
      </c>
      <c r="P11" s="39" t="s">
        <v>914</v>
      </c>
      <c r="Q11" s="20">
        <v>0</v>
      </c>
      <c r="R11" s="308"/>
      <c r="S11" s="308"/>
      <c r="T11" s="308"/>
      <c r="U11" s="308"/>
      <c r="V11" s="308"/>
      <c r="W11" s="308"/>
      <c r="X11" s="308"/>
    </row>
    <row r="12" spans="1:26" x14ac:dyDescent="0.15">
      <c r="A12" s="37">
        <v>353</v>
      </c>
      <c r="B12" s="39" t="s">
        <v>257</v>
      </c>
      <c r="C12" s="39" t="s">
        <v>23</v>
      </c>
      <c r="D12" s="39" t="s">
        <v>258</v>
      </c>
      <c r="E12" s="39" t="s">
        <v>259</v>
      </c>
      <c r="F12" s="39"/>
      <c r="G12" s="310"/>
      <c r="H12" s="310"/>
      <c r="I12" s="39"/>
      <c r="J12" s="39" t="s">
        <v>29</v>
      </c>
      <c r="K12" s="20">
        <v>190204.86</v>
      </c>
      <c r="L12" s="20">
        <v>1</v>
      </c>
      <c r="M12" s="20">
        <v>190204.86</v>
      </c>
      <c r="N12" s="40">
        <v>43371</v>
      </c>
      <c r="O12" s="20">
        <v>0</v>
      </c>
      <c r="P12" s="39" t="s">
        <v>915</v>
      </c>
      <c r="Q12" s="20">
        <v>0</v>
      </c>
      <c r="R12" s="308"/>
      <c r="S12" s="308"/>
      <c r="T12" s="308"/>
      <c r="U12" s="308"/>
      <c r="V12" s="308"/>
      <c r="W12" s="308"/>
      <c r="X12" s="308"/>
    </row>
    <row r="13" spans="1:26" x14ac:dyDescent="0.15">
      <c r="A13" s="37">
        <v>354</v>
      </c>
      <c r="B13" s="39" t="s">
        <v>257</v>
      </c>
      <c r="C13" s="39" t="s">
        <v>23</v>
      </c>
      <c r="D13" s="39" t="s">
        <v>258</v>
      </c>
      <c r="E13" s="39" t="s">
        <v>259</v>
      </c>
      <c r="F13" s="39"/>
      <c r="G13" s="310"/>
      <c r="H13" s="310"/>
      <c r="I13" s="39"/>
      <c r="J13" s="39" t="s">
        <v>29</v>
      </c>
      <c r="K13" s="20">
        <v>3067.91</v>
      </c>
      <c r="L13" s="20">
        <v>1</v>
      </c>
      <c r="M13" s="20">
        <v>3067.91</v>
      </c>
      <c r="N13" s="40">
        <v>43371</v>
      </c>
      <c r="O13" s="20">
        <v>0</v>
      </c>
      <c r="P13" s="39" t="s">
        <v>916</v>
      </c>
      <c r="Q13" s="20">
        <v>0</v>
      </c>
      <c r="R13" s="308"/>
      <c r="S13" s="308"/>
      <c r="T13" s="308"/>
      <c r="U13" s="308"/>
      <c r="V13" s="308"/>
      <c r="W13" s="308"/>
      <c r="X13" s="308"/>
    </row>
    <row r="14" spans="1:26" x14ac:dyDescent="0.15">
      <c r="A14" s="37">
        <v>355</v>
      </c>
      <c r="B14" s="39" t="s">
        <v>257</v>
      </c>
      <c r="C14" s="39" t="s">
        <v>23</v>
      </c>
      <c r="D14" s="39" t="s">
        <v>258</v>
      </c>
      <c r="E14" s="39" t="s">
        <v>259</v>
      </c>
      <c r="F14" s="39"/>
      <c r="G14" s="310"/>
      <c r="H14" s="310"/>
      <c r="I14" s="39"/>
      <c r="J14" s="39" t="s">
        <v>29</v>
      </c>
      <c r="K14" s="20">
        <v>404952.38</v>
      </c>
      <c r="L14" s="20">
        <v>1</v>
      </c>
      <c r="M14" s="20">
        <v>404952.38</v>
      </c>
      <c r="N14" s="40">
        <v>43371</v>
      </c>
      <c r="O14" s="20">
        <v>0</v>
      </c>
      <c r="P14" s="39" t="s">
        <v>917</v>
      </c>
      <c r="Q14" s="20">
        <v>0</v>
      </c>
      <c r="R14" s="308"/>
      <c r="S14" s="308"/>
      <c r="T14" s="308"/>
      <c r="U14" s="308"/>
      <c r="V14" s="308"/>
      <c r="W14" s="308"/>
      <c r="X14" s="308"/>
    </row>
    <row r="15" spans="1:26" x14ac:dyDescent="0.15">
      <c r="A15" s="37">
        <v>356</v>
      </c>
      <c r="B15" s="39" t="s">
        <v>257</v>
      </c>
      <c r="C15" s="39" t="s">
        <v>23</v>
      </c>
      <c r="D15" s="39" t="s">
        <v>258</v>
      </c>
      <c r="E15" s="39" t="s">
        <v>259</v>
      </c>
      <c r="F15" s="39"/>
      <c r="G15" s="310"/>
      <c r="H15" s="310"/>
      <c r="I15" s="39"/>
      <c r="J15" s="39" t="s">
        <v>29</v>
      </c>
      <c r="K15" s="20">
        <v>120904.37</v>
      </c>
      <c r="L15" s="20">
        <v>1</v>
      </c>
      <c r="M15" s="20">
        <v>120904.37</v>
      </c>
      <c r="N15" s="40">
        <v>43371</v>
      </c>
      <c r="O15" s="20">
        <v>0</v>
      </c>
      <c r="P15" s="39" t="s">
        <v>918</v>
      </c>
      <c r="Q15" s="20">
        <v>0</v>
      </c>
      <c r="R15" s="308"/>
      <c r="S15" s="308"/>
      <c r="T15" s="308"/>
      <c r="U15" s="308"/>
      <c r="V15" s="308"/>
      <c r="W15" s="308"/>
      <c r="X15" s="308"/>
    </row>
    <row r="16" spans="1:26" x14ac:dyDescent="0.15">
      <c r="A16" s="37">
        <v>357</v>
      </c>
      <c r="B16" s="39" t="s">
        <v>257</v>
      </c>
      <c r="C16" s="39" t="s">
        <v>23</v>
      </c>
      <c r="D16" s="39" t="s">
        <v>258</v>
      </c>
      <c r="E16" s="39" t="s">
        <v>259</v>
      </c>
      <c r="F16" s="39"/>
      <c r="G16" s="310"/>
      <c r="H16" s="310"/>
      <c r="I16" s="39"/>
      <c r="J16" s="39" t="s">
        <v>29</v>
      </c>
      <c r="K16" s="20">
        <v>114034.95</v>
      </c>
      <c r="L16" s="20">
        <v>1</v>
      </c>
      <c r="M16" s="20">
        <v>114034.95</v>
      </c>
      <c r="N16" s="40">
        <v>43371</v>
      </c>
      <c r="O16" s="20">
        <v>0</v>
      </c>
      <c r="P16" s="39" t="s">
        <v>919</v>
      </c>
      <c r="Q16" s="20">
        <v>0</v>
      </c>
      <c r="R16" s="308"/>
      <c r="S16" s="308"/>
      <c r="T16" s="308"/>
      <c r="U16" s="308"/>
      <c r="V16" s="308"/>
      <c r="W16" s="308"/>
      <c r="X16" s="308"/>
    </row>
    <row r="17" spans="1:24" x14ac:dyDescent="0.15">
      <c r="A17" s="37">
        <v>387</v>
      </c>
      <c r="B17" s="39" t="s">
        <v>257</v>
      </c>
      <c r="C17" s="39" t="s">
        <v>23</v>
      </c>
      <c r="D17" s="39" t="s">
        <v>258</v>
      </c>
      <c r="E17" s="39" t="s">
        <v>259</v>
      </c>
      <c r="F17" s="39"/>
      <c r="G17" s="310"/>
      <c r="H17" s="310"/>
      <c r="I17" s="39"/>
      <c r="J17" s="39" t="s">
        <v>29</v>
      </c>
      <c r="K17" s="20">
        <v>708201.63</v>
      </c>
      <c r="L17" s="20">
        <v>1</v>
      </c>
      <c r="M17" s="20">
        <v>708201.63</v>
      </c>
      <c r="N17" s="40">
        <v>43373</v>
      </c>
      <c r="O17" s="20">
        <v>0</v>
      </c>
      <c r="P17" s="39" t="s">
        <v>920</v>
      </c>
      <c r="Q17" s="20">
        <v>0</v>
      </c>
      <c r="R17" s="308"/>
      <c r="S17" s="308"/>
      <c r="T17" s="308"/>
      <c r="U17" s="308"/>
      <c r="V17" s="308"/>
      <c r="W17" s="308"/>
      <c r="X17" s="308"/>
    </row>
    <row r="18" spans="1:24" x14ac:dyDescent="0.15">
      <c r="A18" s="37">
        <v>359</v>
      </c>
      <c r="B18" s="39" t="s">
        <v>257</v>
      </c>
      <c r="C18" s="39" t="s">
        <v>23</v>
      </c>
      <c r="D18" s="39" t="s">
        <v>258</v>
      </c>
      <c r="E18" s="39" t="s">
        <v>259</v>
      </c>
      <c r="F18" s="39"/>
      <c r="G18" s="310"/>
      <c r="H18" s="310"/>
      <c r="I18" s="39"/>
      <c r="J18" s="39" t="s">
        <v>29</v>
      </c>
      <c r="K18" s="20">
        <v>44189.8</v>
      </c>
      <c r="L18" s="20">
        <v>1</v>
      </c>
      <c r="M18" s="20">
        <v>44189.8</v>
      </c>
      <c r="N18" s="40">
        <v>43371</v>
      </c>
      <c r="O18" s="20">
        <v>0</v>
      </c>
      <c r="P18" s="39" t="s">
        <v>921</v>
      </c>
      <c r="Q18" s="20">
        <v>0</v>
      </c>
      <c r="R18" s="308"/>
      <c r="S18" s="308"/>
      <c r="T18" s="308"/>
      <c r="U18" s="308"/>
      <c r="V18" s="308"/>
      <c r="W18" s="308"/>
      <c r="X18" s="308"/>
    </row>
    <row r="19" spans="1:24" x14ac:dyDescent="0.15">
      <c r="A19" s="37">
        <v>360</v>
      </c>
      <c r="B19" s="39" t="s">
        <v>257</v>
      </c>
      <c r="C19" s="39" t="s">
        <v>23</v>
      </c>
      <c r="D19" s="39" t="s">
        <v>258</v>
      </c>
      <c r="E19" s="39" t="s">
        <v>259</v>
      </c>
      <c r="F19" s="39"/>
      <c r="G19" s="310"/>
      <c r="H19" s="310"/>
      <c r="I19" s="39"/>
      <c r="J19" s="39" t="s">
        <v>29</v>
      </c>
      <c r="K19" s="20">
        <v>7045.72</v>
      </c>
      <c r="L19" s="20">
        <v>1</v>
      </c>
      <c r="M19" s="20">
        <v>7045.72</v>
      </c>
      <c r="N19" s="40">
        <v>43371</v>
      </c>
      <c r="O19" s="20">
        <v>0</v>
      </c>
      <c r="P19" s="39" t="s">
        <v>922</v>
      </c>
      <c r="Q19" s="20">
        <v>0</v>
      </c>
      <c r="R19" s="308"/>
      <c r="S19" s="308"/>
      <c r="T19" s="308"/>
      <c r="U19" s="308"/>
      <c r="V19" s="308"/>
      <c r="W19" s="308"/>
      <c r="X19" s="308"/>
    </row>
    <row r="20" spans="1:24" x14ac:dyDescent="0.15">
      <c r="A20" s="37">
        <v>361</v>
      </c>
      <c r="B20" s="39" t="s">
        <v>257</v>
      </c>
      <c r="C20" s="39" t="s">
        <v>23</v>
      </c>
      <c r="D20" s="39" t="s">
        <v>258</v>
      </c>
      <c r="E20" s="39" t="s">
        <v>259</v>
      </c>
      <c r="F20" s="39"/>
      <c r="G20" s="310"/>
      <c r="H20" s="310"/>
      <c r="I20" s="39"/>
      <c r="J20" s="39" t="s">
        <v>29</v>
      </c>
      <c r="K20" s="20">
        <v>685925.09</v>
      </c>
      <c r="L20" s="20">
        <v>1</v>
      </c>
      <c r="M20" s="20">
        <v>685925.09</v>
      </c>
      <c r="N20" s="40">
        <v>43372</v>
      </c>
      <c r="O20" s="20">
        <v>0</v>
      </c>
      <c r="P20" s="39" t="s">
        <v>923</v>
      </c>
      <c r="Q20" s="20">
        <v>0</v>
      </c>
      <c r="R20" s="308"/>
      <c r="S20" s="308"/>
      <c r="T20" s="308"/>
      <c r="U20" s="308"/>
      <c r="V20" s="308"/>
      <c r="W20" s="308"/>
      <c r="X20" s="308"/>
    </row>
    <row r="21" spans="1:24" x14ac:dyDescent="0.15">
      <c r="A21" s="37">
        <v>362</v>
      </c>
      <c r="B21" s="39" t="s">
        <v>257</v>
      </c>
      <c r="C21" s="39" t="s">
        <v>23</v>
      </c>
      <c r="D21" s="39" t="s">
        <v>258</v>
      </c>
      <c r="E21" s="39" t="s">
        <v>259</v>
      </c>
      <c r="F21" s="39"/>
      <c r="G21" s="310"/>
      <c r="H21" s="310"/>
      <c r="I21" s="39"/>
      <c r="J21" s="39" t="s">
        <v>29</v>
      </c>
      <c r="K21" s="20">
        <v>318431.38</v>
      </c>
      <c r="L21" s="20">
        <v>1</v>
      </c>
      <c r="M21" s="20">
        <v>318431.38</v>
      </c>
      <c r="N21" s="40">
        <v>43372</v>
      </c>
      <c r="O21" s="20">
        <v>0</v>
      </c>
      <c r="P21" s="39" t="s">
        <v>924</v>
      </c>
      <c r="Q21" s="20">
        <v>0</v>
      </c>
      <c r="R21" s="308"/>
      <c r="S21" s="308"/>
      <c r="T21" s="308"/>
      <c r="U21" s="308"/>
      <c r="V21" s="308"/>
      <c r="W21" s="308"/>
      <c r="X21" s="308"/>
    </row>
    <row r="22" spans="1:24" x14ac:dyDescent="0.15">
      <c r="A22" s="37">
        <v>363</v>
      </c>
      <c r="B22" s="39" t="s">
        <v>257</v>
      </c>
      <c r="C22" s="39" t="s">
        <v>23</v>
      </c>
      <c r="D22" s="39" t="s">
        <v>258</v>
      </c>
      <c r="E22" s="39" t="s">
        <v>259</v>
      </c>
      <c r="F22" s="39"/>
      <c r="G22" s="310"/>
      <c r="H22" s="310"/>
      <c r="I22" s="39"/>
      <c r="J22" s="39" t="s">
        <v>29</v>
      </c>
      <c r="K22" s="20">
        <v>8641.52</v>
      </c>
      <c r="L22" s="20">
        <v>1</v>
      </c>
      <c r="M22" s="20">
        <v>8641.52</v>
      </c>
      <c r="N22" s="40">
        <v>43372</v>
      </c>
      <c r="O22" s="20">
        <v>0</v>
      </c>
      <c r="P22" s="39" t="s">
        <v>925</v>
      </c>
      <c r="Q22" s="20">
        <v>0</v>
      </c>
      <c r="R22" s="308"/>
      <c r="S22" s="308"/>
      <c r="T22" s="308"/>
      <c r="U22" s="308"/>
      <c r="V22" s="308"/>
      <c r="W22" s="308"/>
      <c r="X22" s="308"/>
    </row>
    <row r="23" spans="1:24" x14ac:dyDescent="0.15">
      <c r="A23" s="37">
        <v>364</v>
      </c>
      <c r="B23" s="39" t="s">
        <v>257</v>
      </c>
      <c r="C23" s="39" t="s">
        <v>23</v>
      </c>
      <c r="D23" s="39" t="s">
        <v>258</v>
      </c>
      <c r="E23" s="39" t="s">
        <v>259</v>
      </c>
      <c r="F23" s="39"/>
      <c r="G23" s="310"/>
      <c r="H23" s="310"/>
      <c r="I23" s="39"/>
      <c r="J23" s="39" t="s">
        <v>29</v>
      </c>
      <c r="K23" s="20">
        <v>649728.71</v>
      </c>
      <c r="L23" s="20">
        <v>1</v>
      </c>
      <c r="M23" s="20">
        <v>649728.71</v>
      </c>
      <c r="N23" s="40">
        <v>43372</v>
      </c>
      <c r="O23" s="20">
        <v>0</v>
      </c>
      <c r="P23" s="39" t="s">
        <v>926</v>
      </c>
      <c r="Q23" s="20">
        <v>0</v>
      </c>
      <c r="R23" s="308"/>
      <c r="S23" s="308"/>
      <c r="T23" s="308"/>
      <c r="U23" s="308"/>
      <c r="V23" s="308"/>
      <c r="W23" s="308"/>
      <c r="X23" s="308"/>
    </row>
    <row r="24" spans="1:24" x14ac:dyDescent="0.15">
      <c r="A24" s="37">
        <v>365</v>
      </c>
      <c r="B24" s="39" t="s">
        <v>257</v>
      </c>
      <c r="C24" s="39" t="s">
        <v>23</v>
      </c>
      <c r="D24" s="39" t="s">
        <v>258</v>
      </c>
      <c r="E24" s="39" t="s">
        <v>259</v>
      </c>
      <c r="F24" s="39"/>
      <c r="G24" s="310"/>
      <c r="H24" s="310"/>
      <c r="I24" s="39"/>
      <c r="J24" s="39" t="s">
        <v>29</v>
      </c>
      <c r="K24" s="20">
        <v>128659.17</v>
      </c>
      <c r="L24" s="20">
        <v>1</v>
      </c>
      <c r="M24" s="20">
        <v>128659.17</v>
      </c>
      <c r="N24" s="40">
        <v>43372</v>
      </c>
      <c r="O24" s="20">
        <v>0</v>
      </c>
      <c r="P24" s="39" t="s">
        <v>927</v>
      </c>
      <c r="Q24" s="20">
        <v>0</v>
      </c>
      <c r="R24" s="308"/>
      <c r="S24" s="308"/>
      <c r="T24" s="308"/>
      <c r="U24" s="308"/>
      <c r="V24" s="308"/>
      <c r="W24" s="308"/>
      <c r="X24" s="308"/>
    </row>
    <row r="25" spans="1:24" x14ac:dyDescent="0.15">
      <c r="A25" s="37">
        <v>366</v>
      </c>
      <c r="B25" s="39" t="s">
        <v>257</v>
      </c>
      <c r="C25" s="39" t="s">
        <v>23</v>
      </c>
      <c r="D25" s="39" t="s">
        <v>258</v>
      </c>
      <c r="E25" s="39" t="s">
        <v>259</v>
      </c>
      <c r="F25" s="39"/>
      <c r="G25" s="310"/>
      <c r="H25" s="310"/>
      <c r="I25" s="39"/>
      <c r="J25" s="39" t="s">
        <v>29</v>
      </c>
      <c r="K25" s="20">
        <v>17283.05</v>
      </c>
      <c r="L25" s="20">
        <v>1</v>
      </c>
      <c r="M25" s="20">
        <v>17283.05</v>
      </c>
      <c r="N25" s="40">
        <v>43372</v>
      </c>
      <c r="O25" s="20">
        <v>0</v>
      </c>
      <c r="P25" s="39" t="s">
        <v>928</v>
      </c>
      <c r="Q25" s="20">
        <v>0</v>
      </c>
      <c r="R25" s="308"/>
      <c r="S25" s="308"/>
      <c r="T25" s="308"/>
      <c r="U25" s="308"/>
      <c r="V25" s="308"/>
      <c r="W25" s="308"/>
      <c r="X25" s="308"/>
    </row>
    <row r="26" spans="1:24" x14ac:dyDescent="0.15">
      <c r="A26" s="37">
        <v>367</v>
      </c>
      <c r="B26" s="39" t="s">
        <v>257</v>
      </c>
      <c r="C26" s="39" t="s">
        <v>23</v>
      </c>
      <c r="D26" s="39" t="s">
        <v>258</v>
      </c>
      <c r="E26" s="39" t="s">
        <v>259</v>
      </c>
      <c r="F26" s="39"/>
      <c r="G26" s="310"/>
      <c r="H26" s="310"/>
      <c r="I26" s="39"/>
      <c r="J26" s="39" t="s">
        <v>29</v>
      </c>
      <c r="K26" s="20">
        <v>356845.16</v>
      </c>
      <c r="L26" s="20">
        <v>1</v>
      </c>
      <c r="M26" s="20">
        <v>356845.16</v>
      </c>
      <c r="N26" s="40">
        <v>43372</v>
      </c>
      <c r="O26" s="20">
        <v>0</v>
      </c>
      <c r="P26" s="39" t="s">
        <v>929</v>
      </c>
      <c r="Q26" s="20">
        <v>0</v>
      </c>
      <c r="R26" s="308"/>
      <c r="S26" s="308"/>
      <c r="T26" s="308"/>
      <c r="U26" s="308"/>
      <c r="V26" s="308"/>
      <c r="W26" s="308"/>
      <c r="X26" s="308"/>
    </row>
    <row r="27" spans="1:24" x14ac:dyDescent="0.15">
      <c r="A27" s="37">
        <v>368</v>
      </c>
      <c r="B27" s="39" t="s">
        <v>257</v>
      </c>
      <c r="C27" s="39" t="s">
        <v>23</v>
      </c>
      <c r="D27" s="39" t="s">
        <v>258</v>
      </c>
      <c r="E27" s="39" t="s">
        <v>259</v>
      </c>
      <c r="F27" s="39"/>
      <c r="G27" s="310"/>
      <c r="H27" s="310"/>
      <c r="I27" s="39"/>
      <c r="J27" s="39" t="s">
        <v>29</v>
      </c>
      <c r="K27" s="20">
        <v>121682.79</v>
      </c>
      <c r="L27" s="20">
        <v>1</v>
      </c>
      <c r="M27" s="20">
        <v>121682.79</v>
      </c>
      <c r="N27" s="40">
        <v>43372</v>
      </c>
      <c r="O27" s="20">
        <v>0</v>
      </c>
      <c r="P27" s="39" t="s">
        <v>930</v>
      </c>
      <c r="Q27" s="20">
        <v>0</v>
      </c>
      <c r="R27" s="308"/>
      <c r="S27" s="308"/>
      <c r="T27" s="308"/>
      <c r="U27" s="308"/>
      <c r="V27" s="308"/>
      <c r="W27" s="308"/>
      <c r="X27" s="308"/>
    </row>
    <row r="28" spans="1:24" x14ac:dyDescent="0.15">
      <c r="A28" s="37">
        <v>369</v>
      </c>
      <c r="B28" s="39" t="s">
        <v>257</v>
      </c>
      <c r="C28" s="39" t="s">
        <v>23</v>
      </c>
      <c r="D28" s="39" t="s">
        <v>258</v>
      </c>
      <c r="E28" s="39" t="s">
        <v>259</v>
      </c>
      <c r="F28" s="39"/>
      <c r="G28" s="310"/>
      <c r="H28" s="310"/>
      <c r="I28" s="39"/>
      <c r="J28" s="39" t="s">
        <v>29</v>
      </c>
      <c r="K28" s="20">
        <v>114846.68</v>
      </c>
      <c r="L28" s="20">
        <v>1</v>
      </c>
      <c r="M28" s="20">
        <v>114846.68</v>
      </c>
      <c r="N28" s="40">
        <v>43372</v>
      </c>
      <c r="O28" s="20">
        <v>0</v>
      </c>
      <c r="P28" s="39" t="s">
        <v>931</v>
      </c>
      <c r="Q28" s="20">
        <v>0</v>
      </c>
      <c r="R28" s="308"/>
      <c r="S28" s="308"/>
      <c r="T28" s="308"/>
      <c r="U28" s="308"/>
      <c r="V28" s="308"/>
      <c r="W28" s="308"/>
      <c r="X28" s="308"/>
    </row>
    <row r="29" spans="1:24" x14ac:dyDescent="0.15">
      <c r="A29" s="37">
        <v>370</v>
      </c>
      <c r="B29" s="39" t="s">
        <v>257</v>
      </c>
      <c r="C29" s="39" t="s">
        <v>23</v>
      </c>
      <c r="D29" s="39" t="s">
        <v>258</v>
      </c>
      <c r="E29" s="39" t="s">
        <v>259</v>
      </c>
      <c r="F29" s="39"/>
      <c r="G29" s="310"/>
      <c r="H29" s="310"/>
      <c r="I29" s="39"/>
      <c r="J29" s="39" t="s">
        <v>29</v>
      </c>
      <c r="K29" s="20">
        <v>450958.49</v>
      </c>
      <c r="L29" s="20">
        <v>1</v>
      </c>
      <c r="M29" s="20">
        <v>450958.49</v>
      </c>
      <c r="N29" s="40">
        <v>43372</v>
      </c>
      <c r="O29" s="20">
        <v>0</v>
      </c>
      <c r="P29" s="39" t="s">
        <v>932</v>
      </c>
      <c r="Q29" s="20">
        <v>0</v>
      </c>
      <c r="R29" s="308"/>
      <c r="S29" s="308"/>
      <c r="T29" s="308"/>
      <c r="U29" s="308"/>
      <c r="V29" s="308"/>
      <c r="W29" s="308"/>
      <c r="X29" s="308"/>
    </row>
    <row r="30" spans="1:24" x14ac:dyDescent="0.15">
      <c r="A30" s="37">
        <v>371</v>
      </c>
      <c r="B30" s="39" t="s">
        <v>257</v>
      </c>
      <c r="C30" s="39" t="s">
        <v>23</v>
      </c>
      <c r="D30" s="39" t="s">
        <v>258</v>
      </c>
      <c r="E30" s="39" t="s">
        <v>259</v>
      </c>
      <c r="F30" s="39"/>
      <c r="G30" s="310"/>
      <c r="H30" s="310"/>
      <c r="I30" s="39"/>
      <c r="J30" s="39" t="s">
        <v>29</v>
      </c>
      <c r="K30" s="20">
        <v>120315.49</v>
      </c>
      <c r="L30" s="20">
        <v>1</v>
      </c>
      <c r="M30" s="20">
        <v>120315.49</v>
      </c>
      <c r="N30" s="40">
        <v>43372</v>
      </c>
      <c r="O30" s="20">
        <v>0</v>
      </c>
      <c r="P30" s="39" t="s">
        <v>933</v>
      </c>
      <c r="Q30" s="20">
        <v>0</v>
      </c>
      <c r="R30" s="308"/>
      <c r="S30" s="308"/>
      <c r="T30" s="308"/>
      <c r="U30" s="308"/>
      <c r="V30" s="308"/>
      <c r="W30" s="308"/>
      <c r="X30" s="308"/>
    </row>
    <row r="31" spans="1:24" x14ac:dyDescent="0.15">
      <c r="A31" s="37">
        <v>372</v>
      </c>
      <c r="B31" s="39" t="s">
        <v>257</v>
      </c>
      <c r="C31" s="39" t="s">
        <v>23</v>
      </c>
      <c r="D31" s="39" t="s">
        <v>258</v>
      </c>
      <c r="E31" s="39" t="s">
        <v>259</v>
      </c>
      <c r="F31" s="39"/>
      <c r="G31" s="310"/>
      <c r="H31" s="310"/>
      <c r="I31" s="39"/>
      <c r="J31" s="39" t="s">
        <v>29</v>
      </c>
      <c r="K31" s="20">
        <v>316073.71000000002</v>
      </c>
      <c r="L31" s="20">
        <v>1</v>
      </c>
      <c r="M31" s="20">
        <v>316073.71000000002</v>
      </c>
      <c r="N31" s="40">
        <v>43372</v>
      </c>
      <c r="O31" s="20">
        <v>0</v>
      </c>
      <c r="P31" s="39" t="s">
        <v>934</v>
      </c>
      <c r="Q31" s="20">
        <v>0</v>
      </c>
      <c r="R31" s="308"/>
      <c r="S31" s="308"/>
      <c r="T31" s="308"/>
      <c r="U31" s="308"/>
      <c r="V31" s="308"/>
      <c r="W31" s="308"/>
      <c r="X31" s="308"/>
    </row>
    <row r="32" spans="1:24" x14ac:dyDescent="0.15">
      <c r="A32" s="37">
        <v>385</v>
      </c>
      <c r="B32" s="39" t="s">
        <v>257</v>
      </c>
      <c r="C32" s="39" t="s">
        <v>23</v>
      </c>
      <c r="D32" s="39" t="s">
        <v>258</v>
      </c>
      <c r="E32" s="39" t="s">
        <v>259</v>
      </c>
      <c r="F32" s="39"/>
      <c r="G32" s="310"/>
      <c r="H32" s="310"/>
      <c r="I32" s="39"/>
      <c r="J32" s="39" t="s">
        <v>29</v>
      </c>
      <c r="K32" s="20">
        <v>56091.1</v>
      </c>
      <c r="L32" s="20">
        <v>1</v>
      </c>
      <c r="M32" s="20">
        <v>56091.1</v>
      </c>
      <c r="N32" s="40">
        <v>43373</v>
      </c>
      <c r="O32" s="20">
        <v>0</v>
      </c>
      <c r="P32" s="39" t="s">
        <v>935</v>
      </c>
      <c r="Q32" s="20">
        <v>0</v>
      </c>
      <c r="R32" s="308"/>
      <c r="S32" s="308"/>
      <c r="T32" s="308"/>
      <c r="U32" s="308"/>
      <c r="V32" s="308"/>
      <c r="W32" s="308"/>
      <c r="X32" s="308"/>
    </row>
    <row r="33" spans="1:24" x14ac:dyDescent="0.15">
      <c r="A33" s="37">
        <v>382</v>
      </c>
      <c r="B33" s="39" t="s">
        <v>257</v>
      </c>
      <c r="C33" s="39" t="s">
        <v>23</v>
      </c>
      <c r="D33" s="39" t="s">
        <v>258</v>
      </c>
      <c r="E33" s="39" t="s">
        <v>259</v>
      </c>
      <c r="F33" s="39"/>
      <c r="G33" s="310"/>
      <c r="H33" s="310"/>
      <c r="I33" s="39"/>
      <c r="J33" s="39" t="s">
        <v>29</v>
      </c>
      <c r="K33" s="20">
        <v>56091.1</v>
      </c>
      <c r="L33" s="20">
        <v>1</v>
      </c>
      <c r="M33" s="20">
        <v>56091.1</v>
      </c>
      <c r="N33" s="40">
        <v>43373</v>
      </c>
      <c r="O33" s="20">
        <v>0</v>
      </c>
      <c r="P33" s="39" t="s">
        <v>936</v>
      </c>
      <c r="Q33" s="20">
        <v>0</v>
      </c>
      <c r="R33" s="308"/>
      <c r="S33" s="308"/>
      <c r="T33" s="308"/>
      <c r="U33" s="308"/>
      <c r="V33" s="308"/>
      <c r="W33" s="308"/>
      <c r="X33" s="308"/>
    </row>
    <row r="34" spans="1:24" x14ac:dyDescent="0.15">
      <c r="A34" s="37">
        <v>375</v>
      </c>
      <c r="B34" s="39" t="s">
        <v>257</v>
      </c>
      <c r="C34" s="39" t="s">
        <v>23</v>
      </c>
      <c r="D34" s="39" t="s">
        <v>258</v>
      </c>
      <c r="E34" s="39" t="s">
        <v>259</v>
      </c>
      <c r="F34" s="39"/>
      <c r="G34" s="310"/>
      <c r="H34" s="310"/>
      <c r="I34" s="39"/>
      <c r="J34" s="39" t="s">
        <v>29</v>
      </c>
      <c r="K34" s="20">
        <v>56091.1</v>
      </c>
      <c r="L34" s="20">
        <v>1</v>
      </c>
      <c r="M34" s="20">
        <v>56091.1</v>
      </c>
      <c r="N34" s="40">
        <v>43372</v>
      </c>
      <c r="O34" s="20">
        <v>0</v>
      </c>
      <c r="P34" s="39" t="s">
        <v>937</v>
      </c>
      <c r="Q34" s="20">
        <v>0</v>
      </c>
      <c r="R34" s="308"/>
      <c r="S34" s="308"/>
      <c r="T34" s="308"/>
      <c r="U34" s="308"/>
      <c r="V34" s="308"/>
      <c r="W34" s="308"/>
      <c r="X34" s="308"/>
    </row>
    <row r="35" spans="1:24" x14ac:dyDescent="0.15">
      <c r="A35" s="37">
        <v>376</v>
      </c>
      <c r="B35" s="39" t="s">
        <v>257</v>
      </c>
      <c r="C35" s="39" t="s">
        <v>23</v>
      </c>
      <c r="D35" s="39" t="s">
        <v>258</v>
      </c>
      <c r="E35" s="39" t="s">
        <v>259</v>
      </c>
      <c r="F35" s="39"/>
      <c r="G35" s="310"/>
      <c r="H35" s="310"/>
      <c r="I35" s="39"/>
      <c r="J35" s="39" t="s">
        <v>29</v>
      </c>
      <c r="K35" s="20">
        <v>56091.1</v>
      </c>
      <c r="L35" s="20">
        <v>1</v>
      </c>
      <c r="M35" s="20">
        <v>56091.1</v>
      </c>
      <c r="N35" s="40">
        <v>43373</v>
      </c>
      <c r="O35" s="20">
        <v>0</v>
      </c>
      <c r="P35" s="39" t="s">
        <v>938</v>
      </c>
      <c r="Q35" s="20">
        <v>0</v>
      </c>
      <c r="R35" s="308"/>
      <c r="S35" s="308"/>
      <c r="T35" s="308"/>
      <c r="U35" s="308"/>
      <c r="V35" s="308"/>
      <c r="W35" s="308"/>
      <c r="X35" s="308"/>
    </row>
    <row r="36" spans="1:24" x14ac:dyDescent="0.15">
      <c r="A36" s="37">
        <v>377</v>
      </c>
      <c r="B36" s="39" t="s">
        <v>257</v>
      </c>
      <c r="C36" s="39" t="s">
        <v>23</v>
      </c>
      <c r="D36" s="39" t="s">
        <v>258</v>
      </c>
      <c r="E36" s="39" t="s">
        <v>259</v>
      </c>
      <c r="F36" s="39"/>
      <c r="G36" s="310"/>
      <c r="H36" s="310"/>
      <c r="I36" s="39"/>
      <c r="J36" s="39" t="s">
        <v>29</v>
      </c>
      <c r="K36" s="20">
        <v>21408.13</v>
      </c>
      <c r="L36" s="20">
        <v>1</v>
      </c>
      <c r="M36" s="20">
        <v>21408.13</v>
      </c>
      <c r="N36" s="40">
        <v>43373</v>
      </c>
      <c r="O36" s="20">
        <v>0</v>
      </c>
      <c r="P36" s="39" t="s">
        <v>939</v>
      </c>
      <c r="Q36" s="20">
        <v>0</v>
      </c>
      <c r="R36" s="308"/>
      <c r="S36" s="308"/>
      <c r="T36" s="308"/>
      <c r="U36" s="308"/>
      <c r="V36" s="308"/>
      <c r="W36" s="308"/>
      <c r="X36" s="308"/>
    </row>
    <row r="37" spans="1:24" x14ac:dyDescent="0.15">
      <c r="A37" s="37">
        <v>378</v>
      </c>
      <c r="B37" s="39" t="s">
        <v>257</v>
      </c>
      <c r="C37" s="39" t="s">
        <v>23</v>
      </c>
      <c r="D37" s="39" t="s">
        <v>258</v>
      </c>
      <c r="E37" s="39" t="s">
        <v>259</v>
      </c>
      <c r="F37" s="39"/>
      <c r="G37" s="310"/>
      <c r="H37" s="310"/>
      <c r="I37" s="39"/>
      <c r="J37" s="39" t="s">
        <v>29</v>
      </c>
      <c r="K37" s="20">
        <v>33654.620000000003</v>
      </c>
      <c r="L37" s="20">
        <v>1</v>
      </c>
      <c r="M37" s="20">
        <v>33654.620000000003</v>
      </c>
      <c r="N37" s="40">
        <v>43373</v>
      </c>
      <c r="O37" s="20">
        <v>0</v>
      </c>
      <c r="P37" s="39" t="s">
        <v>940</v>
      </c>
      <c r="Q37" s="20">
        <v>0</v>
      </c>
      <c r="R37" s="308"/>
      <c r="S37" s="308"/>
      <c r="T37" s="308"/>
      <c r="U37" s="308"/>
      <c r="V37" s="308"/>
      <c r="W37" s="308"/>
      <c r="X37" s="308"/>
    </row>
    <row r="38" spans="1:24" x14ac:dyDescent="0.15">
      <c r="A38" s="37">
        <v>379</v>
      </c>
      <c r="B38" s="39" t="s">
        <v>257</v>
      </c>
      <c r="C38" s="39" t="s">
        <v>23</v>
      </c>
      <c r="D38" s="39" t="s">
        <v>258</v>
      </c>
      <c r="E38" s="39" t="s">
        <v>259</v>
      </c>
      <c r="F38" s="39"/>
      <c r="G38" s="310"/>
      <c r="H38" s="310"/>
      <c r="I38" s="39"/>
      <c r="J38" s="39" t="s">
        <v>29</v>
      </c>
      <c r="K38" s="20">
        <v>56091.1</v>
      </c>
      <c r="L38" s="20">
        <v>1</v>
      </c>
      <c r="M38" s="20">
        <v>56091.1</v>
      </c>
      <c r="N38" s="40">
        <v>43373</v>
      </c>
      <c r="O38" s="20">
        <v>0</v>
      </c>
      <c r="P38" s="39" t="s">
        <v>941</v>
      </c>
      <c r="Q38" s="20">
        <v>0</v>
      </c>
      <c r="R38" s="308"/>
      <c r="S38" s="308"/>
      <c r="T38" s="308"/>
      <c r="U38" s="308"/>
      <c r="V38" s="308"/>
      <c r="W38" s="308"/>
      <c r="X38" s="308"/>
    </row>
    <row r="39" spans="1:24" x14ac:dyDescent="0.15">
      <c r="A39" s="37">
        <v>380</v>
      </c>
      <c r="B39" s="39" t="s">
        <v>257</v>
      </c>
      <c r="C39" s="39" t="s">
        <v>23</v>
      </c>
      <c r="D39" s="39" t="s">
        <v>258</v>
      </c>
      <c r="E39" s="39" t="s">
        <v>259</v>
      </c>
      <c r="F39" s="39"/>
      <c r="G39" s="310"/>
      <c r="H39" s="310"/>
      <c r="I39" s="39"/>
      <c r="J39" s="39" t="s">
        <v>29</v>
      </c>
      <c r="K39" s="20">
        <v>56091.1</v>
      </c>
      <c r="L39" s="20">
        <v>1</v>
      </c>
      <c r="M39" s="20">
        <v>56091.1</v>
      </c>
      <c r="N39" s="40">
        <v>43373</v>
      </c>
      <c r="O39" s="20">
        <v>0</v>
      </c>
      <c r="P39" s="39" t="s">
        <v>942</v>
      </c>
      <c r="Q39" s="20">
        <v>0</v>
      </c>
      <c r="R39" s="308"/>
      <c r="S39" s="308"/>
      <c r="T39" s="308"/>
      <c r="U39" s="308"/>
      <c r="V39" s="308"/>
      <c r="W39" s="308"/>
      <c r="X39" s="308"/>
    </row>
    <row r="40" spans="1:24" x14ac:dyDescent="0.15">
      <c r="A40" s="37">
        <v>381</v>
      </c>
      <c r="B40" s="39" t="s">
        <v>257</v>
      </c>
      <c r="C40" s="39" t="s">
        <v>23</v>
      </c>
      <c r="D40" s="39" t="s">
        <v>258</v>
      </c>
      <c r="E40" s="39" t="s">
        <v>259</v>
      </c>
      <c r="F40" s="39"/>
      <c r="G40" s="310"/>
      <c r="H40" s="310"/>
      <c r="I40" s="39"/>
      <c r="J40" s="39" t="s">
        <v>29</v>
      </c>
      <c r="K40" s="20">
        <v>56091.1</v>
      </c>
      <c r="L40" s="20">
        <v>1</v>
      </c>
      <c r="M40" s="20">
        <v>56091.1</v>
      </c>
      <c r="N40" s="40">
        <v>43373</v>
      </c>
      <c r="O40" s="20">
        <v>0</v>
      </c>
      <c r="P40" s="39" t="s">
        <v>943</v>
      </c>
      <c r="Q40" s="20">
        <v>0</v>
      </c>
      <c r="R40" s="308"/>
      <c r="S40" s="308"/>
      <c r="T40" s="308"/>
      <c r="U40" s="308"/>
      <c r="V40" s="308"/>
      <c r="W40" s="308"/>
      <c r="X40" s="308"/>
    </row>
    <row r="41" spans="1:24" x14ac:dyDescent="0.15">
      <c r="A41" s="37">
        <v>374</v>
      </c>
      <c r="B41" s="39" t="s">
        <v>257</v>
      </c>
      <c r="C41" s="39" t="s">
        <v>23</v>
      </c>
      <c r="D41" s="39" t="s">
        <v>944</v>
      </c>
      <c r="E41" s="39" t="s">
        <v>945</v>
      </c>
      <c r="F41" s="39"/>
      <c r="G41" s="310"/>
      <c r="H41" s="310"/>
      <c r="I41" s="39"/>
      <c r="J41" s="39" t="s">
        <v>29</v>
      </c>
      <c r="K41" s="20">
        <v>179494.72</v>
      </c>
      <c r="L41" s="20">
        <v>1</v>
      </c>
      <c r="M41" s="20">
        <v>179494.72</v>
      </c>
      <c r="N41" s="40">
        <v>43372</v>
      </c>
      <c r="O41" s="20">
        <v>0</v>
      </c>
      <c r="P41" s="39" t="s">
        <v>946</v>
      </c>
      <c r="Q41" s="20">
        <v>0</v>
      </c>
      <c r="R41" s="308"/>
      <c r="S41" s="308"/>
      <c r="T41" s="308"/>
      <c r="U41" s="308"/>
      <c r="V41" s="308"/>
      <c r="W41" s="308"/>
      <c r="X41" s="308"/>
    </row>
    <row r="42" spans="1:24" x14ac:dyDescent="0.15">
      <c r="A42" s="37">
        <v>373</v>
      </c>
      <c r="B42" s="39" t="s">
        <v>257</v>
      </c>
      <c r="C42" s="39" t="s">
        <v>23</v>
      </c>
      <c r="D42" s="39" t="s">
        <v>944</v>
      </c>
      <c r="E42" s="39" t="s">
        <v>945</v>
      </c>
      <c r="F42" s="39"/>
      <c r="G42" s="310"/>
      <c r="H42" s="310"/>
      <c r="I42" s="39"/>
      <c r="J42" s="39" t="s">
        <v>29</v>
      </c>
      <c r="K42" s="20">
        <v>1900.98</v>
      </c>
      <c r="L42" s="20">
        <v>1</v>
      </c>
      <c r="M42" s="20">
        <v>1900.98</v>
      </c>
      <c r="N42" s="40">
        <v>43372</v>
      </c>
      <c r="O42" s="20">
        <v>0</v>
      </c>
      <c r="P42" s="39" t="s">
        <v>947</v>
      </c>
      <c r="Q42" s="20">
        <v>0</v>
      </c>
      <c r="R42" s="308"/>
      <c r="S42" s="308"/>
      <c r="T42" s="308"/>
      <c r="U42" s="308"/>
      <c r="V42" s="308"/>
      <c r="W42" s="308"/>
      <c r="X42" s="308"/>
    </row>
    <row r="43" spans="1:24" x14ac:dyDescent="0.15">
      <c r="A43" s="37">
        <v>350</v>
      </c>
      <c r="B43" s="39" t="s">
        <v>257</v>
      </c>
      <c r="C43" s="39" t="s">
        <v>23</v>
      </c>
      <c r="D43" s="39" t="s">
        <v>948</v>
      </c>
      <c r="E43" s="39" t="s">
        <v>949</v>
      </c>
      <c r="F43" s="39"/>
      <c r="G43" s="310"/>
      <c r="H43" s="310"/>
      <c r="I43" s="39"/>
      <c r="J43" s="39" t="s">
        <v>29</v>
      </c>
      <c r="K43" s="20">
        <v>91200</v>
      </c>
      <c r="L43" s="20">
        <v>1</v>
      </c>
      <c r="M43" s="20">
        <v>91200</v>
      </c>
      <c r="N43" s="40">
        <v>43355</v>
      </c>
      <c r="O43" s="20">
        <v>0</v>
      </c>
      <c r="P43" s="39" t="s">
        <v>950</v>
      </c>
      <c r="Q43" s="20">
        <v>0</v>
      </c>
      <c r="R43" s="308"/>
      <c r="S43" s="308"/>
      <c r="T43" s="308"/>
      <c r="U43" s="308"/>
      <c r="V43" s="308"/>
      <c r="W43" s="308"/>
      <c r="X43" s="308"/>
    </row>
    <row r="44" spans="1:24" x14ac:dyDescent="0.15">
      <c r="A44" s="37">
        <v>348</v>
      </c>
      <c r="B44" s="39" t="s">
        <v>257</v>
      </c>
      <c r="C44" s="39" t="s">
        <v>23</v>
      </c>
      <c r="D44" s="39" t="s">
        <v>948</v>
      </c>
      <c r="E44" s="39" t="s">
        <v>949</v>
      </c>
      <c r="F44" s="39"/>
      <c r="G44" s="310"/>
      <c r="H44" s="310"/>
      <c r="I44" s="39"/>
      <c r="J44" s="39" t="s">
        <v>29</v>
      </c>
      <c r="K44" s="20">
        <v>20773</v>
      </c>
      <c r="L44" s="20">
        <v>1</v>
      </c>
      <c r="M44" s="20">
        <v>20773</v>
      </c>
      <c r="N44" s="40">
        <v>43355</v>
      </c>
      <c r="O44" s="20">
        <v>0</v>
      </c>
      <c r="P44" s="39" t="s">
        <v>951</v>
      </c>
      <c r="Q44" s="20">
        <v>0</v>
      </c>
      <c r="R44" s="308"/>
      <c r="S44" s="308"/>
      <c r="T44" s="308"/>
      <c r="U44" s="308"/>
      <c r="V44" s="308"/>
      <c r="W44" s="308"/>
      <c r="X44" s="308"/>
    </row>
    <row r="45" spans="1:24" x14ac:dyDescent="0.15">
      <c r="A45" s="37">
        <v>346</v>
      </c>
      <c r="B45" s="39" t="s">
        <v>257</v>
      </c>
      <c r="C45" s="39" t="s">
        <v>23</v>
      </c>
      <c r="D45" s="39" t="s">
        <v>948</v>
      </c>
      <c r="E45" s="39" t="s">
        <v>949</v>
      </c>
      <c r="F45" s="39"/>
      <c r="G45" s="310"/>
      <c r="H45" s="310"/>
      <c r="I45" s="39"/>
      <c r="J45" s="39" t="s">
        <v>29</v>
      </c>
      <c r="K45" s="20">
        <v>81224</v>
      </c>
      <c r="L45" s="20">
        <v>1</v>
      </c>
      <c r="M45" s="20">
        <v>81224</v>
      </c>
      <c r="N45" s="40">
        <v>43355</v>
      </c>
      <c r="O45" s="20">
        <v>0</v>
      </c>
      <c r="P45" s="39" t="s">
        <v>952</v>
      </c>
      <c r="Q45" s="20">
        <v>0</v>
      </c>
      <c r="R45" s="308"/>
      <c r="S45" s="308"/>
      <c r="T45" s="308"/>
      <c r="U45" s="308"/>
      <c r="V45" s="308"/>
      <c r="W45" s="308"/>
      <c r="X45" s="308"/>
    </row>
    <row r="46" spans="1:24" x14ac:dyDescent="0.15">
      <c r="A46" s="37">
        <v>345</v>
      </c>
      <c r="B46" s="39" t="s">
        <v>257</v>
      </c>
      <c r="C46" s="39" t="s">
        <v>23</v>
      </c>
      <c r="D46" s="39" t="s">
        <v>948</v>
      </c>
      <c r="E46" s="39" t="s">
        <v>949</v>
      </c>
      <c r="F46" s="39"/>
      <c r="G46" s="310"/>
      <c r="H46" s="310"/>
      <c r="I46" s="39"/>
      <c r="J46" s="39" t="s">
        <v>29</v>
      </c>
      <c r="K46" s="20">
        <v>178117</v>
      </c>
      <c r="L46" s="20">
        <v>1</v>
      </c>
      <c r="M46" s="20">
        <v>178117</v>
      </c>
      <c r="N46" s="40">
        <v>43355</v>
      </c>
      <c r="O46" s="20">
        <v>0</v>
      </c>
      <c r="P46" s="39" t="s">
        <v>953</v>
      </c>
      <c r="Q46" s="20">
        <v>0</v>
      </c>
      <c r="R46" s="308"/>
      <c r="S46" s="308"/>
      <c r="T46" s="308"/>
      <c r="U46" s="308"/>
      <c r="V46" s="308"/>
      <c r="W46" s="308"/>
      <c r="X46" s="308"/>
    </row>
    <row r="47" spans="1:24" x14ac:dyDescent="0.15">
      <c r="A47" s="37">
        <v>358</v>
      </c>
      <c r="B47" s="39" t="s">
        <v>257</v>
      </c>
      <c r="C47" s="39" t="s">
        <v>23</v>
      </c>
      <c r="D47" s="39" t="s">
        <v>954</v>
      </c>
      <c r="E47" s="39" t="s">
        <v>955</v>
      </c>
      <c r="F47" s="39"/>
      <c r="G47" s="310"/>
      <c r="H47" s="310"/>
      <c r="I47" s="39"/>
      <c r="J47" s="39" t="s">
        <v>29</v>
      </c>
      <c r="K47" s="20">
        <v>67100.759999999995</v>
      </c>
      <c r="L47" s="20">
        <v>1</v>
      </c>
      <c r="M47" s="20">
        <v>67100.759999999995</v>
      </c>
      <c r="N47" s="40">
        <v>43371</v>
      </c>
      <c r="O47" s="20">
        <v>0</v>
      </c>
      <c r="P47" s="39" t="s">
        <v>956</v>
      </c>
      <c r="Q47" s="20">
        <v>0</v>
      </c>
      <c r="R47" s="308"/>
      <c r="S47" s="308"/>
      <c r="T47" s="308"/>
      <c r="U47" s="308"/>
      <c r="V47" s="308"/>
      <c r="W47" s="308"/>
      <c r="X47" s="308"/>
    </row>
    <row r="48" spans="1:24" x14ac:dyDescent="0.15">
      <c r="A48" s="37">
        <v>351</v>
      </c>
      <c r="B48" s="39" t="s">
        <v>257</v>
      </c>
      <c r="C48" s="39" t="s">
        <v>23</v>
      </c>
      <c r="D48" s="39" t="s">
        <v>957</v>
      </c>
      <c r="E48" s="39" t="s">
        <v>958</v>
      </c>
      <c r="F48" s="39"/>
      <c r="G48" s="310"/>
      <c r="H48" s="310"/>
      <c r="I48" s="39"/>
      <c r="J48" s="39" t="s">
        <v>29</v>
      </c>
      <c r="K48" s="20">
        <v>16140</v>
      </c>
      <c r="L48" s="20">
        <v>1</v>
      </c>
      <c r="M48" s="20">
        <v>16140</v>
      </c>
      <c r="N48" s="40">
        <v>43355</v>
      </c>
      <c r="O48" s="20">
        <v>0</v>
      </c>
      <c r="P48" s="39" t="s">
        <v>959</v>
      </c>
      <c r="Q48" s="20">
        <v>0</v>
      </c>
      <c r="R48" s="308"/>
      <c r="S48" s="308"/>
      <c r="T48" s="308"/>
      <c r="U48" s="308"/>
      <c r="V48" s="308"/>
      <c r="W48" s="308"/>
      <c r="X48" s="308"/>
    </row>
    <row r="49" spans="1:24" x14ac:dyDescent="0.15">
      <c r="A49" s="37">
        <v>349</v>
      </c>
      <c r="B49" s="39" t="s">
        <v>257</v>
      </c>
      <c r="C49" s="39" t="s">
        <v>23</v>
      </c>
      <c r="D49" s="39" t="s">
        <v>957</v>
      </c>
      <c r="E49" s="39" t="s">
        <v>958</v>
      </c>
      <c r="F49" s="39"/>
      <c r="G49" s="310"/>
      <c r="H49" s="310"/>
      <c r="I49" s="39"/>
      <c r="J49" s="39" t="s">
        <v>29</v>
      </c>
      <c r="K49" s="20">
        <v>32280</v>
      </c>
      <c r="L49" s="20">
        <v>1</v>
      </c>
      <c r="M49" s="20">
        <v>32280</v>
      </c>
      <c r="N49" s="40">
        <v>43355</v>
      </c>
      <c r="O49" s="20">
        <v>0</v>
      </c>
      <c r="P49" s="39" t="s">
        <v>960</v>
      </c>
      <c r="Q49" s="20">
        <v>0</v>
      </c>
      <c r="R49" s="308"/>
      <c r="S49" s="308"/>
      <c r="T49" s="308"/>
      <c r="U49" s="308"/>
      <c r="V49" s="308"/>
      <c r="W49" s="308"/>
      <c r="X49" s="308"/>
    </row>
    <row r="50" spans="1:24" x14ac:dyDescent="0.15">
      <c r="A50" s="37">
        <v>347</v>
      </c>
      <c r="B50" s="39" t="s">
        <v>257</v>
      </c>
      <c r="C50" s="39" t="s">
        <v>23</v>
      </c>
      <c r="D50" s="39" t="s">
        <v>957</v>
      </c>
      <c r="E50" s="39" t="s">
        <v>958</v>
      </c>
      <c r="F50" s="39"/>
      <c r="G50" s="329"/>
      <c r="H50" s="329"/>
      <c r="I50" s="39"/>
      <c r="J50" s="39" t="s">
        <v>29</v>
      </c>
      <c r="K50" s="20">
        <v>107600</v>
      </c>
      <c r="L50" s="20">
        <v>1</v>
      </c>
      <c r="M50" s="20">
        <v>107600</v>
      </c>
      <c r="N50" s="40">
        <v>43355</v>
      </c>
      <c r="O50" s="20">
        <v>0</v>
      </c>
      <c r="P50" s="39" t="s">
        <v>961</v>
      </c>
      <c r="Q50" s="20">
        <v>0</v>
      </c>
      <c r="R50" s="327"/>
      <c r="S50" s="327"/>
      <c r="T50" s="327"/>
      <c r="U50" s="327"/>
      <c r="V50" s="327"/>
      <c r="W50" s="327"/>
      <c r="X50" s="327"/>
    </row>
    <row r="51" spans="1:24" x14ac:dyDescent="0.15">
      <c r="A51" s="74">
        <v>344</v>
      </c>
      <c r="B51" s="160" t="s">
        <v>257</v>
      </c>
      <c r="C51" s="160" t="s">
        <v>23</v>
      </c>
      <c r="D51" s="160" t="s">
        <v>258</v>
      </c>
      <c r="E51" s="160" t="s">
        <v>259</v>
      </c>
      <c r="F51" s="160"/>
      <c r="G51" s="160" t="s">
        <v>260</v>
      </c>
      <c r="H51" s="160" t="s">
        <v>261</v>
      </c>
      <c r="I51" s="160"/>
      <c r="J51" s="160" t="s">
        <v>29</v>
      </c>
      <c r="K51" s="159">
        <v>611393.81000000006</v>
      </c>
      <c r="L51" s="159">
        <v>1</v>
      </c>
      <c r="M51" s="159">
        <v>611393.81000000006</v>
      </c>
      <c r="N51" s="76">
        <v>43004</v>
      </c>
      <c r="O51" s="159">
        <v>0</v>
      </c>
      <c r="P51" s="160" t="s">
        <v>279</v>
      </c>
      <c r="Q51" s="159">
        <v>0</v>
      </c>
      <c r="R51" s="159">
        <v>611393.81000000006</v>
      </c>
      <c r="S51" s="159">
        <v>611393.81000000006</v>
      </c>
      <c r="T51" s="159">
        <v>0</v>
      </c>
      <c r="U51" s="159">
        <v>0</v>
      </c>
      <c r="V51" s="159"/>
      <c r="W51" s="159">
        <v>0</v>
      </c>
      <c r="X51" s="159">
        <f>S51-T51-U51-V51-W51</f>
        <v>611393.81000000006</v>
      </c>
    </row>
    <row r="52" spans="1:24" x14ac:dyDescent="0.15">
      <c r="A52" s="62"/>
      <c r="B52" s="62" t="s">
        <v>1000</v>
      </c>
      <c r="C52" s="62"/>
      <c r="D52" s="62"/>
      <c r="E52" s="62"/>
      <c r="F52" s="62"/>
      <c r="G52" s="62"/>
      <c r="H52" s="62"/>
      <c r="I52" s="62"/>
      <c r="J52" s="62"/>
      <c r="K52" s="35">
        <f>SUM(K3:K51)</f>
        <v>9046310.4599999972</v>
      </c>
      <c r="L52" s="35"/>
      <c r="M52" s="35">
        <f>SUM(M3:M51)</f>
        <v>9046310.4599999972</v>
      </c>
      <c r="N52" s="62"/>
      <c r="O52" s="35"/>
      <c r="P52" s="62"/>
      <c r="Q52" s="35"/>
      <c r="R52" s="35"/>
      <c r="S52" s="35">
        <f>SUM(S3:S51)</f>
        <v>9046310.4600000009</v>
      </c>
      <c r="T52" s="35">
        <f t="shared" ref="T52:X52" si="0">SUM(T3:T51)</f>
        <v>0</v>
      </c>
      <c r="U52" s="35">
        <f t="shared" si="0"/>
        <v>0</v>
      </c>
      <c r="V52" s="35">
        <f t="shared" si="0"/>
        <v>8434916.6500000004</v>
      </c>
      <c r="W52" s="35">
        <f t="shared" si="0"/>
        <v>0</v>
      </c>
      <c r="X52" s="35">
        <f t="shared" si="0"/>
        <v>611393.81000000006</v>
      </c>
    </row>
  </sheetData>
  <mergeCells count="10">
    <mergeCell ref="V3:V50"/>
    <mergeCell ref="W3:W50"/>
    <mergeCell ref="X3:X50"/>
    <mergeCell ref="A1:X1"/>
    <mergeCell ref="G3:G50"/>
    <mergeCell ref="H3:H50"/>
    <mergeCell ref="R3:R50"/>
    <mergeCell ref="S3:S50"/>
    <mergeCell ref="T3:T50"/>
    <mergeCell ref="U3:U50"/>
  </mergeCells>
  <phoneticPr fontId="2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54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/>
  </sheetViews>
  <sheetFormatPr defaultRowHeight="13.5" x14ac:dyDescent="0.15"/>
  <sheetData>
    <row r="1" spans="1:7" x14ac:dyDescent="0.15">
      <c r="A1" t="s">
        <v>6</v>
      </c>
      <c r="B1" t="s">
        <v>7</v>
      </c>
      <c r="C1" t="s">
        <v>14</v>
      </c>
      <c r="D1" t="s">
        <v>12</v>
      </c>
      <c r="E1" t="s">
        <v>463</v>
      </c>
      <c r="F1" t="s">
        <v>256</v>
      </c>
      <c r="G1" t="s">
        <v>1631</v>
      </c>
    </row>
    <row r="2" spans="1:7" x14ac:dyDescent="0.15">
      <c r="A2" t="s">
        <v>1632</v>
      </c>
      <c r="B2" t="s">
        <v>388</v>
      </c>
      <c r="C2" t="s">
        <v>964</v>
      </c>
      <c r="D2">
        <v>13054.7</v>
      </c>
      <c r="G2">
        <v>13054.7</v>
      </c>
    </row>
    <row r="3" spans="1:7" x14ac:dyDescent="0.15">
      <c r="A3" t="s">
        <v>1632</v>
      </c>
      <c r="B3" t="s">
        <v>388</v>
      </c>
      <c r="C3" t="s">
        <v>965</v>
      </c>
      <c r="D3">
        <v>121414.91</v>
      </c>
      <c r="G3">
        <v>121414.91</v>
      </c>
    </row>
    <row r="4" spans="1:7" x14ac:dyDescent="0.15">
      <c r="A4" t="s">
        <v>1632</v>
      </c>
      <c r="B4" t="s">
        <v>388</v>
      </c>
      <c r="C4" t="s">
        <v>966</v>
      </c>
      <c r="D4">
        <v>79304.94</v>
      </c>
      <c r="G4">
        <v>79304.94</v>
      </c>
    </row>
    <row r="5" spans="1:7" x14ac:dyDescent="0.15">
      <c r="A5" t="s">
        <v>1632</v>
      </c>
      <c r="B5" t="s">
        <v>388</v>
      </c>
      <c r="C5" t="s">
        <v>967</v>
      </c>
      <c r="D5">
        <v>151963.51</v>
      </c>
      <c r="G5">
        <v>151963.51</v>
      </c>
    </row>
    <row r="6" spans="1:7" x14ac:dyDescent="0.15">
      <c r="A6" t="s">
        <v>1632</v>
      </c>
      <c r="B6" t="s">
        <v>388</v>
      </c>
      <c r="C6" t="s">
        <v>968</v>
      </c>
      <c r="D6">
        <v>275698.48</v>
      </c>
      <c r="G6">
        <v>275698.48</v>
      </c>
    </row>
    <row r="7" spans="1:7" x14ac:dyDescent="0.15">
      <c r="A7" t="s">
        <v>1632</v>
      </c>
      <c r="B7" t="s">
        <v>388</v>
      </c>
      <c r="C7" t="s">
        <v>969</v>
      </c>
      <c r="D7">
        <v>66981.009999999995</v>
      </c>
      <c r="G7">
        <v>66981.009999999995</v>
      </c>
    </row>
    <row r="8" spans="1:7" x14ac:dyDescent="0.15">
      <c r="A8" t="s">
        <v>1632</v>
      </c>
      <c r="B8" t="s">
        <v>388</v>
      </c>
      <c r="C8" t="s">
        <v>970</v>
      </c>
      <c r="D8">
        <v>3874</v>
      </c>
      <c r="G8">
        <v>3874</v>
      </c>
    </row>
    <row r="9" spans="1:7" x14ac:dyDescent="0.15">
      <c r="A9" t="s">
        <v>1632</v>
      </c>
      <c r="B9" t="s">
        <v>388</v>
      </c>
      <c r="C9" t="s">
        <v>971</v>
      </c>
      <c r="D9">
        <v>21540.01</v>
      </c>
      <c r="G9">
        <v>21540.01</v>
      </c>
    </row>
    <row r="10" spans="1:7" x14ac:dyDescent="0.15">
      <c r="A10" t="s">
        <v>1632</v>
      </c>
      <c r="B10" t="s">
        <v>388</v>
      </c>
      <c r="C10" t="s">
        <v>972</v>
      </c>
      <c r="D10">
        <v>74928</v>
      </c>
      <c r="G10">
        <v>74928</v>
      </c>
    </row>
    <row r="11" spans="1:7" x14ac:dyDescent="0.15">
      <c r="A11" t="s">
        <v>1633</v>
      </c>
      <c r="B11" t="s">
        <v>51</v>
      </c>
      <c r="C11" t="s">
        <v>973</v>
      </c>
      <c r="D11">
        <v>27658.17</v>
      </c>
      <c r="G11">
        <v>27658.17</v>
      </c>
    </row>
    <row r="12" spans="1:7" x14ac:dyDescent="0.15">
      <c r="A12" t="s">
        <v>1633</v>
      </c>
      <c r="B12" t="s">
        <v>51</v>
      </c>
      <c r="C12" t="s">
        <v>974</v>
      </c>
      <c r="D12">
        <v>8554</v>
      </c>
      <c r="G12">
        <v>8554</v>
      </c>
    </row>
    <row r="13" spans="1:7" x14ac:dyDescent="0.15">
      <c r="A13" t="s">
        <v>1633</v>
      </c>
      <c r="B13" t="s">
        <v>51</v>
      </c>
      <c r="C13" t="s">
        <v>975</v>
      </c>
      <c r="D13">
        <v>10822</v>
      </c>
      <c r="G13">
        <v>10822</v>
      </c>
    </row>
    <row r="14" spans="1:7" x14ac:dyDescent="0.15">
      <c r="A14" t="s">
        <v>1633</v>
      </c>
      <c r="B14" t="s">
        <v>51</v>
      </c>
      <c r="C14" t="s">
        <v>976</v>
      </c>
      <c r="D14">
        <v>3776</v>
      </c>
      <c r="G14">
        <v>3776</v>
      </c>
    </row>
    <row r="15" spans="1:7" x14ac:dyDescent="0.15">
      <c r="A15" t="s">
        <v>1633</v>
      </c>
      <c r="B15" t="s">
        <v>51</v>
      </c>
      <c r="C15" t="s">
        <v>977</v>
      </c>
      <c r="D15">
        <v>403496.48</v>
      </c>
      <c r="G15">
        <v>403496.48</v>
      </c>
    </row>
    <row r="16" spans="1:7" x14ac:dyDescent="0.15">
      <c r="A16" t="s">
        <v>1633</v>
      </c>
      <c r="B16" t="s">
        <v>51</v>
      </c>
      <c r="C16" t="s">
        <v>978</v>
      </c>
      <c r="D16">
        <v>5630.8</v>
      </c>
      <c r="G16">
        <v>5630.8</v>
      </c>
    </row>
    <row r="17" spans="1:7" x14ac:dyDescent="0.15">
      <c r="A17" t="s">
        <v>1633</v>
      </c>
      <c r="B17" t="s">
        <v>51</v>
      </c>
      <c r="C17" t="s">
        <v>979</v>
      </c>
      <c r="D17">
        <v>39208</v>
      </c>
      <c r="G17">
        <v>39208</v>
      </c>
    </row>
    <row r="18" spans="1:7" x14ac:dyDescent="0.15">
      <c r="A18" t="s">
        <v>1635</v>
      </c>
      <c r="B18" t="s">
        <v>359</v>
      </c>
      <c r="C18" t="s">
        <v>1636</v>
      </c>
      <c r="D18">
        <v>8994.56</v>
      </c>
      <c r="G18">
        <v>8994.56</v>
      </c>
    </row>
    <row r="19" spans="1:7" x14ac:dyDescent="0.15">
      <c r="A19" t="s">
        <v>1635</v>
      </c>
      <c r="B19" t="s">
        <v>359</v>
      </c>
      <c r="C19" t="s">
        <v>1637</v>
      </c>
      <c r="D19">
        <v>629093.52</v>
      </c>
      <c r="G19">
        <v>629093.52</v>
      </c>
    </row>
    <row r="20" spans="1:7" x14ac:dyDescent="0.15">
      <c r="A20" t="s">
        <v>1635</v>
      </c>
      <c r="B20" t="s">
        <v>359</v>
      </c>
      <c r="C20" t="s">
        <v>1638</v>
      </c>
      <c r="D20">
        <v>14661.51</v>
      </c>
      <c r="G20">
        <v>14661.51</v>
      </c>
    </row>
    <row r="21" spans="1:7" x14ac:dyDescent="0.15">
      <c r="A21" t="s">
        <v>1635</v>
      </c>
      <c r="B21" t="s">
        <v>359</v>
      </c>
      <c r="C21" t="s">
        <v>1639</v>
      </c>
      <c r="D21">
        <v>4906</v>
      </c>
      <c r="G21">
        <v>4906</v>
      </c>
    </row>
    <row r="22" spans="1:7" x14ac:dyDescent="0.15">
      <c r="A22" t="s">
        <v>1635</v>
      </c>
      <c r="B22" t="s">
        <v>359</v>
      </c>
      <c r="C22" t="s">
        <v>1640</v>
      </c>
      <c r="D22">
        <v>2180</v>
      </c>
      <c r="G22">
        <v>2180</v>
      </c>
    </row>
    <row r="23" spans="1:7" x14ac:dyDescent="0.15">
      <c r="A23" t="s">
        <v>1635</v>
      </c>
      <c r="B23" t="s">
        <v>359</v>
      </c>
      <c r="C23" t="s">
        <v>1641</v>
      </c>
      <c r="D23">
        <v>11956.19</v>
      </c>
      <c r="G23">
        <v>11956.19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/>
  </sheetViews>
  <sheetFormatPr defaultRowHeight="13.5" x14ac:dyDescent="0.15"/>
  <sheetData>
    <row r="1" spans="1:8" x14ac:dyDescent="0.15">
      <c r="A1" t="s">
        <v>6</v>
      </c>
      <c r="B1" t="s">
        <v>7</v>
      </c>
      <c r="C1" t="s">
        <v>17</v>
      </c>
      <c r="D1" t="s">
        <v>18</v>
      </c>
      <c r="E1" t="s">
        <v>19</v>
      </c>
      <c r="F1" t="s">
        <v>463</v>
      </c>
      <c r="G1" t="s">
        <v>1642</v>
      </c>
      <c r="H1" t="s">
        <v>1677</v>
      </c>
    </row>
    <row r="2" spans="1:8" x14ac:dyDescent="0.15">
      <c r="A2" t="s">
        <v>1632</v>
      </c>
      <c r="B2" t="s">
        <v>388</v>
      </c>
      <c r="C2">
        <v>0</v>
      </c>
      <c r="D2">
        <v>0</v>
      </c>
      <c r="E2">
        <v>808759.56</v>
      </c>
      <c r="F2">
        <v>0</v>
      </c>
      <c r="G2" t="s">
        <v>1643</v>
      </c>
      <c r="H2" t="s">
        <v>1680</v>
      </c>
    </row>
    <row r="3" spans="1:8" x14ac:dyDescent="0.15">
      <c r="A3" t="s">
        <v>1633</v>
      </c>
      <c r="B3" t="s">
        <v>51</v>
      </c>
      <c r="C3">
        <v>0</v>
      </c>
      <c r="D3">
        <v>0</v>
      </c>
      <c r="E3">
        <v>499145.45</v>
      </c>
      <c r="F3">
        <v>0</v>
      </c>
      <c r="G3" t="s">
        <v>1643</v>
      </c>
      <c r="H3" t="s">
        <v>1681</v>
      </c>
    </row>
    <row r="4" spans="1:8" x14ac:dyDescent="0.15">
      <c r="A4" t="s">
        <v>1634</v>
      </c>
      <c r="B4" t="s">
        <v>981</v>
      </c>
      <c r="C4">
        <v>91000</v>
      </c>
      <c r="D4">
        <v>0</v>
      </c>
      <c r="E4">
        <v>0</v>
      </c>
      <c r="F4">
        <v>0</v>
      </c>
      <c r="G4" t="s">
        <v>1650</v>
      </c>
      <c r="H4" t="s">
        <v>1651</v>
      </c>
    </row>
    <row r="5" spans="1:8" x14ac:dyDescent="0.15">
      <c r="A5" t="s">
        <v>1635</v>
      </c>
      <c r="B5" t="s">
        <v>359</v>
      </c>
      <c r="C5">
        <v>0</v>
      </c>
      <c r="D5">
        <v>0</v>
      </c>
      <c r="E5">
        <v>671791.78</v>
      </c>
      <c r="F5">
        <v>0</v>
      </c>
      <c r="G5" t="s">
        <v>1643</v>
      </c>
      <c r="H5" t="s">
        <v>1682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workbookViewId="0"/>
  </sheetViews>
  <sheetFormatPr defaultRowHeight="13.5" x14ac:dyDescent="0.15"/>
  <sheetData>
    <row r="1" spans="1:7" x14ac:dyDescent="0.15">
      <c r="A1" t="s">
        <v>6</v>
      </c>
      <c r="B1" t="s">
        <v>7</v>
      </c>
      <c r="C1" t="s">
        <v>14</v>
      </c>
      <c r="D1" t="s">
        <v>12</v>
      </c>
      <c r="E1" t="s">
        <v>463</v>
      </c>
      <c r="F1" t="s">
        <v>256</v>
      </c>
      <c r="G1" t="s">
        <v>1631</v>
      </c>
    </row>
    <row r="2" spans="1:7" x14ac:dyDescent="0.15">
      <c r="A2" t="s">
        <v>1592</v>
      </c>
      <c r="B2" t="s">
        <v>539</v>
      </c>
      <c r="C2" t="s">
        <v>540</v>
      </c>
      <c r="D2">
        <v>56306.6</v>
      </c>
      <c r="F2">
        <v>0</v>
      </c>
      <c r="G2">
        <v>56306.6</v>
      </c>
    </row>
    <row r="3" spans="1:7" x14ac:dyDescent="0.15">
      <c r="A3" t="s">
        <v>1593</v>
      </c>
      <c r="B3" t="s">
        <v>495</v>
      </c>
      <c r="C3" t="s">
        <v>541</v>
      </c>
      <c r="D3">
        <v>37514.400000000001</v>
      </c>
      <c r="F3">
        <v>0</v>
      </c>
      <c r="G3">
        <v>37514.400000000001</v>
      </c>
    </row>
    <row r="4" spans="1:7" x14ac:dyDescent="0.15">
      <c r="A4" t="s">
        <v>1593</v>
      </c>
      <c r="B4" t="s">
        <v>495</v>
      </c>
      <c r="C4" t="s">
        <v>543</v>
      </c>
      <c r="D4">
        <v>53592</v>
      </c>
      <c r="F4">
        <v>0</v>
      </c>
      <c r="G4">
        <v>53592</v>
      </c>
    </row>
    <row r="5" spans="1:7" x14ac:dyDescent="0.15">
      <c r="A5" t="s">
        <v>1593</v>
      </c>
      <c r="B5" t="s">
        <v>495</v>
      </c>
      <c r="C5" t="s">
        <v>542</v>
      </c>
      <c r="D5">
        <v>118430.2</v>
      </c>
      <c r="F5">
        <v>0</v>
      </c>
      <c r="G5">
        <v>118430.2</v>
      </c>
    </row>
    <row r="6" spans="1:7" x14ac:dyDescent="0.15">
      <c r="A6" t="s">
        <v>1594</v>
      </c>
      <c r="B6" t="s">
        <v>33</v>
      </c>
      <c r="C6" t="s">
        <v>498</v>
      </c>
      <c r="D6">
        <v>26425.96</v>
      </c>
      <c r="F6">
        <v>0</v>
      </c>
      <c r="G6">
        <v>26425.96</v>
      </c>
    </row>
    <row r="7" spans="1:7" x14ac:dyDescent="0.15">
      <c r="A7" t="s">
        <v>1594</v>
      </c>
      <c r="B7" t="s">
        <v>33</v>
      </c>
      <c r="C7" t="s">
        <v>499</v>
      </c>
      <c r="D7">
        <v>12806.5</v>
      </c>
      <c r="F7">
        <v>0</v>
      </c>
      <c r="G7">
        <v>12806.5</v>
      </c>
    </row>
    <row r="8" spans="1:7" x14ac:dyDescent="0.15">
      <c r="A8" t="s">
        <v>1594</v>
      </c>
      <c r="B8" t="s">
        <v>33</v>
      </c>
      <c r="C8" t="s">
        <v>500</v>
      </c>
      <c r="D8">
        <v>204538.97</v>
      </c>
      <c r="F8">
        <v>0</v>
      </c>
      <c r="G8">
        <v>204538.97</v>
      </c>
    </row>
    <row r="9" spans="1:7" x14ac:dyDescent="0.15">
      <c r="A9" t="s">
        <v>1594</v>
      </c>
      <c r="B9" t="s">
        <v>33</v>
      </c>
      <c r="C9" t="s">
        <v>501</v>
      </c>
      <c r="D9">
        <v>3405</v>
      </c>
      <c r="F9">
        <v>0</v>
      </c>
      <c r="G9">
        <v>3405</v>
      </c>
    </row>
    <row r="10" spans="1:7" x14ac:dyDescent="0.15">
      <c r="A10" t="s">
        <v>1594</v>
      </c>
      <c r="B10" t="s">
        <v>33</v>
      </c>
      <c r="C10" t="s">
        <v>502</v>
      </c>
      <c r="D10">
        <v>4340</v>
      </c>
      <c r="F10">
        <v>0</v>
      </c>
      <c r="G10">
        <v>4340</v>
      </c>
    </row>
    <row r="11" spans="1:7" x14ac:dyDescent="0.15">
      <c r="A11" t="s">
        <v>1594</v>
      </c>
      <c r="B11" t="s">
        <v>33</v>
      </c>
      <c r="C11" t="s">
        <v>503</v>
      </c>
      <c r="D11">
        <v>7101</v>
      </c>
      <c r="F11">
        <v>0</v>
      </c>
      <c r="G11">
        <v>7101</v>
      </c>
    </row>
    <row r="12" spans="1:7" x14ac:dyDescent="0.15">
      <c r="A12" t="s">
        <v>1594</v>
      </c>
      <c r="B12" t="s">
        <v>33</v>
      </c>
      <c r="C12" t="s">
        <v>496</v>
      </c>
      <c r="D12">
        <v>1515.34</v>
      </c>
      <c r="F12">
        <v>0</v>
      </c>
      <c r="G12">
        <v>1515.34</v>
      </c>
    </row>
    <row r="13" spans="1:7" x14ac:dyDescent="0.15">
      <c r="A13" t="s">
        <v>1594</v>
      </c>
      <c r="B13" t="s">
        <v>33</v>
      </c>
      <c r="C13" t="s">
        <v>497</v>
      </c>
      <c r="D13">
        <v>6078.4</v>
      </c>
      <c r="F13">
        <v>0</v>
      </c>
      <c r="G13">
        <v>6078.4</v>
      </c>
    </row>
    <row r="14" spans="1:7" x14ac:dyDescent="0.15">
      <c r="A14" t="s">
        <v>1595</v>
      </c>
      <c r="B14" t="s">
        <v>545</v>
      </c>
      <c r="C14" t="s">
        <v>547</v>
      </c>
      <c r="D14">
        <v>68629.08</v>
      </c>
      <c r="F14">
        <v>0</v>
      </c>
      <c r="G14">
        <v>68629.08</v>
      </c>
    </row>
    <row r="15" spans="1:7" x14ac:dyDescent="0.15">
      <c r="A15" t="s">
        <v>1595</v>
      </c>
      <c r="B15" t="s">
        <v>545</v>
      </c>
      <c r="C15" t="s">
        <v>546</v>
      </c>
      <c r="D15">
        <v>68629.08</v>
      </c>
      <c r="F15">
        <v>0</v>
      </c>
      <c r="G15">
        <v>68629.08</v>
      </c>
    </row>
    <row r="16" spans="1:7" x14ac:dyDescent="0.15">
      <c r="A16" t="s">
        <v>1595</v>
      </c>
      <c r="B16" t="s">
        <v>545</v>
      </c>
      <c r="C16" t="s">
        <v>548</v>
      </c>
      <c r="D16">
        <v>69220.72</v>
      </c>
      <c r="F16">
        <v>0</v>
      </c>
      <c r="G16">
        <v>69220.72</v>
      </c>
    </row>
    <row r="17" spans="1:7" x14ac:dyDescent="0.15">
      <c r="A17" t="s">
        <v>1596</v>
      </c>
      <c r="B17" t="s">
        <v>550</v>
      </c>
      <c r="C17" t="s">
        <v>551</v>
      </c>
      <c r="D17">
        <v>14400</v>
      </c>
      <c r="F17">
        <v>0</v>
      </c>
      <c r="G17">
        <v>14400</v>
      </c>
    </row>
    <row r="18" spans="1:7" x14ac:dyDescent="0.15">
      <c r="A18" t="s">
        <v>1597</v>
      </c>
      <c r="B18" t="s">
        <v>323</v>
      </c>
      <c r="C18" t="s">
        <v>504</v>
      </c>
      <c r="D18">
        <v>560.32000000000005</v>
      </c>
      <c r="F18">
        <v>0</v>
      </c>
      <c r="G18">
        <v>560.32000000000005</v>
      </c>
    </row>
    <row r="19" spans="1:7" x14ac:dyDescent="0.15">
      <c r="A19" t="s">
        <v>1597</v>
      </c>
      <c r="B19" t="s">
        <v>323</v>
      </c>
      <c r="C19" t="s">
        <v>505</v>
      </c>
      <c r="D19">
        <v>105510.88</v>
      </c>
      <c r="F19">
        <v>0</v>
      </c>
      <c r="G19">
        <v>105510.88</v>
      </c>
    </row>
    <row r="20" spans="1:7" x14ac:dyDescent="0.15">
      <c r="A20" t="s">
        <v>1597</v>
      </c>
      <c r="B20" t="s">
        <v>323</v>
      </c>
      <c r="C20" t="s">
        <v>508</v>
      </c>
      <c r="D20">
        <v>2632.5</v>
      </c>
      <c r="F20">
        <v>52.65</v>
      </c>
      <c r="G20">
        <v>2579.85</v>
      </c>
    </row>
    <row r="21" spans="1:7" x14ac:dyDescent="0.15">
      <c r="A21" t="s">
        <v>1597</v>
      </c>
      <c r="B21" t="s">
        <v>323</v>
      </c>
      <c r="C21" t="s">
        <v>506</v>
      </c>
      <c r="D21">
        <v>309516.46000000002</v>
      </c>
      <c r="F21">
        <v>0</v>
      </c>
      <c r="G21">
        <v>309516.46000000002</v>
      </c>
    </row>
    <row r="22" spans="1:7" x14ac:dyDescent="0.15">
      <c r="A22" t="s">
        <v>1597</v>
      </c>
      <c r="B22" t="s">
        <v>323</v>
      </c>
      <c r="C22" t="s">
        <v>507</v>
      </c>
      <c r="D22">
        <v>46215</v>
      </c>
      <c r="F22">
        <v>0</v>
      </c>
      <c r="G22">
        <v>46215</v>
      </c>
    </row>
    <row r="23" spans="1:7" x14ac:dyDescent="0.15">
      <c r="A23" t="s">
        <v>1598</v>
      </c>
      <c r="B23" t="s">
        <v>34</v>
      </c>
      <c r="C23" t="s">
        <v>511</v>
      </c>
      <c r="D23">
        <v>49844.68</v>
      </c>
      <c r="F23">
        <v>0</v>
      </c>
      <c r="G23">
        <v>49844.68</v>
      </c>
    </row>
    <row r="24" spans="1:7" x14ac:dyDescent="0.15">
      <c r="A24" t="s">
        <v>1598</v>
      </c>
      <c r="B24" t="s">
        <v>34</v>
      </c>
      <c r="C24" t="s">
        <v>510</v>
      </c>
      <c r="D24">
        <v>2022.41</v>
      </c>
      <c r="F24">
        <v>0</v>
      </c>
      <c r="G24">
        <v>2022.41</v>
      </c>
    </row>
    <row r="25" spans="1:7" x14ac:dyDescent="0.15">
      <c r="A25" t="s">
        <v>1599</v>
      </c>
      <c r="B25" t="s">
        <v>333</v>
      </c>
      <c r="C25" t="s">
        <v>553</v>
      </c>
      <c r="D25">
        <v>6790.66</v>
      </c>
      <c r="F25">
        <v>0</v>
      </c>
      <c r="G25">
        <v>6790.66</v>
      </c>
    </row>
    <row r="26" spans="1:7" x14ac:dyDescent="0.15">
      <c r="A26" t="s">
        <v>1599</v>
      </c>
      <c r="B26" t="s">
        <v>333</v>
      </c>
      <c r="C26" t="s">
        <v>552</v>
      </c>
      <c r="D26">
        <v>20014.169999999998</v>
      </c>
      <c r="F26">
        <v>0</v>
      </c>
      <c r="G26">
        <v>20014.169999999998</v>
      </c>
    </row>
    <row r="27" spans="1:7" x14ac:dyDescent="0.15">
      <c r="A27" t="s">
        <v>1600</v>
      </c>
      <c r="B27" t="s">
        <v>246</v>
      </c>
      <c r="C27" t="s">
        <v>555</v>
      </c>
      <c r="D27">
        <v>24244</v>
      </c>
      <c r="F27">
        <v>0</v>
      </c>
      <c r="G27">
        <v>24244</v>
      </c>
    </row>
    <row r="28" spans="1:7" x14ac:dyDescent="0.15">
      <c r="A28" t="s">
        <v>1600</v>
      </c>
      <c r="B28" t="s">
        <v>246</v>
      </c>
      <c r="C28" t="s">
        <v>556</v>
      </c>
      <c r="D28">
        <v>3823.36</v>
      </c>
      <c r="F28">
        <v>0</v>
      </c>
      <c r="G28">
        <v>3823.36</v>
      </c>
    </row>
    <row r="29" spans="1:7" x14ac:dyDescent="0.15">
      <c r="A29" t="s">
        <v>1600</v>
      </c>
      <c r="B29" t="s">
        <v>246</v>
      </c>
      <c r="C29" t="s">
        <v>557</v>
      </c>
      <c r="D29">
        <v>11640.45</v>
      </c>
      <c r="F29">
        <v>0</v>
      </c>
      <c r="G29">
        <v>11640.45</v>
      </c>
    </row>
    <row r="30" spans="1:7" x14ac:dyDescent="0.15">
      <c r="A30" t="s">
        <v>1600</v>
      </c>
      <c r="B30" t="s">
        <v>246</v>
      </c>
      <c r="C30" t="s">
        <v>558</v>
      </c>
      <c r="D30">
        <v>5406.39</v>
      </c>
      <c r="F30">
        <v>0</v>
      </c>
      <c r="G30">
        <v>5406.39</v>
      </c>
    </row>
    <row r="31" spans="1:7" x14ac:dyDescent="0.15">
      <c r="A31" t="s">
        <v>1600</v>
      </c>
      <c r="B31" t="s">
        <v>246</v>
      </c>
      <c r="C31" t="s">
        <v>559</v>
      </c>
      <c r="D31">
        <v>103201.49</v>
      </c>
      <c r="F31">
        <v>0</v>
      </c>
      <c r="G31">
        <v>103201.49</v>
      </c>
    </row>
    <row r="32" spans="1:7" x14ac:dyDescent="0.15">
      <c r="A32" t="s">
        <v>1600</v>
      </c>
      <c r="B32" t="s">
        <v>246</v>
      </c>
      <c r="C32" t="s">
        <v>560</v>
      </c>
      <c r="D32">
        <v>150696.99</v>
      </c>
      <c r="F32">
        <v>0</v>
      </c>
      <c r="G32">
        <v>150696.99</v>
      </c>
    </row>
    <row r="33" spans="1:7" x14ac:dyDescent="0.15">
      <c r="A33" t="s">
        <v>1600</v>
      </c>
      <c r="B33" t="s">
        <v>246</v>
      </c>
      <c r="C33" t="s">
        <v>554</v>
      </c>
      <c r="D33">
        <v>2389.6</v>
      </c>
      <c r="F33">
        <v>0</v>
      </c>
      <c r="G33">
        <v>2389.6</v>
      </c>
    </row>
    <row r="34" spans="1:7" x14ac:dyDescent="0.15">
      <c r="A34" t="s">
        <v>1601</v>
      </c>
      <c r="B34" t="s">
        <v>36</v>
      </c>
      <c r="C34" t="s">
        <v>512</v>
      </c>
      <c r="D34">
        <v>2505.6</v>
      </c>
      <c r="F34">
        <v>0</v>
      </c>
      <c r="G34">
        <v>2505.6</v>
      </c>
    </row>
    <row r="35" spans="1:7" x14ac:dyDescent="0.15">
      <c r="A35" t="s">
        <v>1601</v>
      </c>
      <c r="B35" t="s">
        <v>36</v>
      </c>
      <c r="C35" t="s">
        <v>513</v>
      </c>
      <c r="D35">
        <v>2610</v>
      </c>
      <c r="F35">
        <v>0</v>
      </c>
      <c r="G35">
        <v>2610</v>
      </c>
    </row>
    <row r="36" spans="1:7" x14ac:dyDescent="0.15">
      <c r="A36" t="s">
        <v>1601</v>
      </c>
      <c r="B36" t="s">
        <v>36</v>
      </c>
      <c r="C36" t="s">
        <v>514</v>
      </c>
      <c r="D36">
        <v>1378.11</v>
      </c>
      <c r="F36">
        <v>0</v>
      </c>
      <c r="G36">
        <v>1378.11</v>
      </c>
    </row>
    <row r="37" spans="1:7" x14ac:dyDescent="0.15">
      <c r="A37" t="s">
        <v>1601</v>
      </c>
      <c r="B37" t="s">
        <v>36</v>
      </c>
      <c r="C37" t="s">
        <v>515</v>
      </c>
      <c r="D37">
        <v>456.07</v>
      </c>
      <c r="F37">
        <v>0</v>
      </c>
      <c r="G37">
        <v>456.07</v>
      </c>
    </row>
    <row r="38" spans="1:7" x14ac:dyDescent="0.15">
      <c r="A38" t="s">
        <v>1601</v>
      </c>
      <c r="B38" t="s">
        <v>36</v>
      </c>
      <c r="C38" t="s">
        <v>516</v>
      </c>
      <c r="D38">
        <v>9396</v>
      </c>
      <c r="F38">
        <v>0</v>
      </c>
      <c r="G38">
        <v>9396</v>
      </c>
    </row>
    <row r="39" spans="1:7" x14ac:dyDescent="0.15">
      <c r="A39" t="s">
        <v>1601</v>
      </c>
      <c r="B39" t="s">
        <v>36</v>
      </c>
      <c r="C39" t="s">
        <v>517</v>
      </c>
      <c r="D39">
        <v>59115.15</v>
      </c>
      <c r="F39">
        <v>0</v>
      </c>
      <c r="G39">
        <v>59115.15</v>
      </c>
    </row>
    <row r="40" spans="1:7" x14ac:dyDescent="0.15">
      <c r="A40" t="s">
        <v>1602</v>
      </c>
      <c r="B40" t="s">
        <v>859</v>
      </c>
      <c r="C40" t="s">
        <v>860</v>
      </c>
      <c r="D40">
        <v>33552.230000000003</v>
      </c>
      <c r="F40">
        <v>0</v>
      </c>
      <c r="G40">
        <v>33552.230000000003</v>
      </c>
    </row>
    <row r="41" spans="1:7" x14ac:dyDescent="0.15">
      <c r="A41" t="s">
        <v>1603</v>
      </c>
      <c r="B41" t="s">
        <v>368</v>
      </c>
      <c r="C41" t="s">
        <v>861</v>
      </c>
      <c r="D41">
        <v>773720</v>
      </c>
      <c r="F41">
        <v>0</v>
      </c>
      <c r="G41">
        <v>773720</v>
      </c>
    </row>
    <row r="42" spans="1:7" x14ac:dyDescent="0.15">
      <c r="A42" t="s">
        <v>1604</v>
      </c>
      <c r="B42" t="s">
        <v>865</v>
      </c>
      <c r="C42" t="s">
        <v>866</v>
      </c>
      <c r="D42">
        <v>227580</v>
      </c>
      <c r="F42">
        <v>0</v>
      </c>
      <c r="G42">
        <v>227580</v>
      </c>
    </row>
    <row r="43" spans="1:7" x14ac:dyDescent="0.15">
      <c r="A43" t="s">
        <v>1604</v>
      </c>
      <c r="B43" t="s">
        <v>865</v>
      </c>
      <c r="C43" t="s">
        <v>867</v>
      </c>
      <c r="D43">
        <v>716118.4</v>
      </c>
      <c r="F43">
        <v>0</v>
      </c>
      <c r="G43">
        <v>716118.4</v>
      </c>
    </row>
    <row r="44" spans="1:7" x14ac:dyDescent="0.15">
      <c r="A44" t="s">
        <v>1605</v>
      </c>
      <c r="B44" t="s">
        <v>284</v>
      </c>
      <c r="C44" t="s">
        <v>868</v>
      </c>
      <c r="D44">
        <v>89230.68</v>
      </c>
      <c r="F44">
        <v>0</v>
      </c>
      <c r="G44">
        <v>89230.68</v>
      </c>
    </row>
    <row r="45" spans="1:7" x14ac:dyDescent="0.15">
      <c r="A45" t="s">
        <v>1605</v>
      </c>
      <c r="B45" t="s">
        <v>284</v>
      </c>
      <c r="C45" t="s">
        <v>869</v>
      </c>
      <c r="D45">
        <v>97360.59</v>
      </c>
      <c r="F45">
        <v>0</v>
      </c>
      <c r="G45">
        <v>97360.59</v>
      </c>
    </row>
    <row r="46" spans="1:7" x14ac:dyDescent="0.15">
      <c r="A46" t="s">
        <v>1606</v>
      </c>
      <c r="B46" t="s">
        <v>40</v>
      </c>
      <c r="C46" t="s">
        <v>562</v>
      </c>
      <c r="D46">
        <v>124885.6</v>
      </c>
      <c r="F46">
        <v>0</v>
      </c>
      <c r="G46">
        <v>124885.6</v>
      </c>
    </row>
    <row r="47" spans="1:7" x14ac:dyDescent="0.15">
      <c r="A47" t="s">
        <v>1606</v>
      </c>
      <c r="B47" t="s">
        <v>40</v>
      </c>
      <c r="C47" t="s">
        <v>561</v>
      </c>
      <c r="D47">
        <v>25272.23</v>
      </c>
      <c r="F47">
        <v>0</v>
      </c>
      <c r="G47">
        <v>25272.23</v>
      </c>
    </row>
    <row r="48" spans="1:7" x14ac:dyDescent="0.15">
      <c r="A48" t="s">
        <v>1607</v>
      </c>
      <c r="B48" t="s">
        <v>564</v>
      </c>
      <c r="C48" t="s">
        <v>568</v>
      </c>
      <c r="D48">
        <v>2478.63</v>
      </c>
      <c r="F48">
        <v>0</v>
      </c>
      <c r="G48">
        <v>2478.63</v>
      </c>
    </row>
    <row r="49" spans="1:7" x14ac:dyDescent="0.15">
      <c r="A49" t="s">
        <v>1607</v>
      </c>
      <c r="B49" t="s">
        <v>564</v>
      </c>
      <c r="C49" t="s">
        <v>567</v>
      </c>
      <c r="D49">
        <v>13186.33</v>
      </c>
      <c r="F49">
        <v>0</v>
      </c>
      <c r="G49">
        <v>13186.33</v>
      </c>
    </row>
    <row r="50" spans="1:7" x14ac:dyDescent="0.15">
      <c r="A50" t="s">
        <v>1607</v>
      </c>
      <c r="B50" t="s">
        <v>564</v>
      </c>
      <c r="C50" t="s">
        <v>565</v>
      </c>
      <c r="D50">
        <v>2526.2199999999998</v>
      </c>
      <c r="F50">
        <v>0</v>
      </c>
      <c r="G50">
        <v>2526.2199999999998</v>
      </c>
    </row>
    <row r="51" spans="1:7" x14ac:dyDescent="0.15">
      <c r="A51" t="s">
        <v>1607</v>
      </c>
      <c r="B51" t="s">
        <v>564</v>
      </c>
      <c r="C51" t="s">
        <v>566</v>
      </c>
      <c r="D51">
        <v>1263.1099999999999</v>
      </c>
      <c r="F51">
        <v>0</v>
      </c>
      <c r="G51">
        <v>1263.1099999999999</v>
      </c>
    </row>
    <row r="52" spans="1:7" x14ac:dyDescent="0.15">
      <c r="A52" t="s">
        <v>1608</v>
      </c>
      <c r="B52" t="s">
        <v>570</v>
      </c>
      <c r="C52" t="s">
        <v>571</v>
      </c>
      <c r="D52">
        <v>6543.59</v>
      </c>
      <c r="F52">
        <v>0</v>
      </c>
      <c r="G52">
        <v>6543.59</v>
      </c>
    </row>
    <row r="53" spans="1:7" x14ac:dyDescent="0.15">
      <c r="A53" t="s">
        <v>1609</v>
      </c>
      <c r="B53" t="s">
        <v>361</v>
      </c>
      <c r="C53" t="s">
        <v>574</v>
      </c>
      <c r="D53">
        <v>7200</v>
      </c>
      <c r="F53">
        <v>0</v>
      </c>
      <c r="G53">
        <v>7200</v>
      </c>
    </row>
    <row r="54" spans="1:7" x14ac:dyDescent="0.15">
      <c r="A54" t="s">
        <v>1609</v>
      </c>
      <c r="B54" t="s">
        <v>361</v>
      </c>
      <c r="C54" t="s">
        <v>572</v>
      </c>
      <c r="D54">
        <v>40089.599999999999</v>
      </c>
      <c r="F54">
        <v>0</v>
      </c>
      <c r="G54">
        <v>40089.599999999999</v>
      </c>
    </row>
    <row r="55" spans="1:7" x14ac:dyDescent="0.15">
      <c r="A55" t="s">
        <v>1609</v>
      </c>
      <c r="B55" t="s">
        <v>361</v>
      </c>
      <c r="C55" t="s">
        <v>573</v>
      </c>
      <c r="D55">
        <v>1179.8399999999999</v>
      </c>
      <c r="F55">
        <v>0</v>
      </c>
      <c r="G55">
        <v>1179.8399999999999</v>
      </c>
    </row>
    <row r="56" spans="1:7" x14ac:dyDescent="0.15">
      <c r="A56" t="s">
        <v>1609</v>
      </c>
      <c r="B56" t="s">
        <v>361</v>
      </c>
      <c r="C56" t="s">
        <v>576</v>
      </c>
      <c r="D56">
        <v>2600</v>
      </c>
      <c r="F56">
        <v>0</v>
      </c>
      <c r="G56">
        <v>2600</v>
      </c>
    </row>
    <row r="57" spans="1:7" x14ac:dyDescent="0.15">
      <c r="A57" t="s">
        <v>1609</v>
      </c>
      <c r="B57" t="s">
        <v>361</v>
      </c>
      <c r="C57" t="s">
        <v>575</v>
      </c>
      <c r="D57">
        <v>20374.37</v>
      </c>
      <c r="F57">
        <v>0</v>
      </c>
      <c r="G57">
        <v>20374.37</v>
      </c>
    </row>
    <row r="58" spans="1:7" x14ac:dyDescent="0.15">
      <c r="A58" t="s">
        <v>1609</v>
      </c>
      <c r="B58" t="s">
        <v>361</v>
      </c>
      <c r="C58" t="s">
        <v>578</v>
      </c>
      <c r="D58">
        <v>20000</v>
      </c>
      <c r="F58">
        <v>0</v>
      </c>
      <c r="G58">
        <v>20000</v>
      </c>
    </row>
    <row r="59" spans="1:7" x14ac:dyDescent="0.15">
      <c r="A59" t="s">
        <v>1610</v>
      </c>
      <c r="B59" t="s">
        <v>362</v>
      </c>
      <c r="C59" t="s">
        <v>579</v>
      </c>
      <c r="D59">
        <v>20036.45</v>
      </c>
      <c r="F59">
        <v>0</v>
      </c>
      <c r="G59">
        <v>20036.45</v>
      </c>
    </row>
    <row r="60" spans="1:7" x14ac:dyDescent="0.15">
      <c r="A60" t="s">
        <v>1610</v>
      </c>
      <c r="B60" t="s">
        <v>362</v>
      </c>
      <c r="C60" t="s">
        <v>580</v>
      </c>
      <c r="D60">
        <v>1461.6</v>
      </c>
      <c r="F60">
        <v>0</v>
      </c>
      <c r="G60">
        <v>1461.6</v>
      </c>
    </row>
    <row r="61" spans="1:7" x14ac:dyDescent="0.15">
      <c r="A61" t="s">
        <v>1610</v>
      </c>
      <c r="B61" t="s">
        <v>362</v>
      </c>
      <c r="C61" t="s">
        <v>581</v>
      </c>
      <c r="D61">
        <v>8923.08</v>
      </c>
      <c r="F61">
        <v>0</v>
      </c>
      <c r="G61">
        <v>8923.08</v>
      </c>
    </row>
    <row r="62" spans="1:7" x14ac:dyDescent="0.15">
      <c r="A62" t="s">
        <v>1610</v>
      </c>
      <c r="B62" t="s">
        <v>362</v>
      </c>
      <c r="C62" t="s">
        <v>582</v>
      </c>
      <c r="D62">
        <v>11566.83</v>
      </c>
      <c r="F62">
        <v>0</v>
      </c>
      <c r="G62">
        <v>11566.83</v>
      </c>
    </row>
    <row r="63" spans="1:7" x14ac:dyDescent="0.15">
      <c r="A63" t="s">
        <v>1611</v>
      </c>
      <c r="B63" t="s">
        <v>584</v>
      </c>
      <c r="C63" t="s">
        <v>585</v>
      </c>
      <c r="D63">
        <v>4200</v>
      </c>
      <c r="F63">
        <v>0</v>
      </c>
      <c r="G63">
        <v>4200</v>
      </c>
    </row>
    <row r="64" spans="1:7" x14ac:dyDescent="0.15">
      <c r="A64" t="s">
        <v>1612</v>
      </c>
      <c r="B64" t="s">
        <v>42</v>
      </c>
      <c r="C64" t="s">
        <v>586</v>
      </c>
      <c r="D64">
        <v>626.4</v>
      </c>
      <c r="F64">
        <v>0</v>
      </c>
      <c r="G64">
        <v>626.4</v>
      </c>
    </row>
    <row r="65" spans="1:7" x14ac:dyDescent="0.15">
      <c r="A65" t="s">
        <v>1613</v>
      </c>
      <c r="B65" t="s">
        <v>44</v>
      </c>
      <c r="C65" t="s">
        <v>587</v>
      </c>
      <c r="D65">
        <v>45443.24</v>
      </c>
      <c r="F65">
        <v>0</v>
      </c>
      <c r="G65">
        <v>45443.24</v>
      </c>
    </row>
    <row r="66" spans="1:7" x14ac:dyDescent="0.15">
      <c r="A66" t="s">
        <v>1614</v>
      </c>
      <c r="B66" t="s">
        <v>46</v>
      </c>
      <c r="C66" t="s">
        <v>590</v>
      </c>
      <c r="D66">
        <v>13502.4</v>
      </c>
      <c r="F66">
        <v>0</v>
      </c>
      <c r="G66">
        <v>13502.4</v>
      </c>
    </row>
    <row r="67" spans="1:7" x14ac:dyDescent="0.15">
      <c r="A67" t="s">
        <v>1614</v>
      </c>
      <c r="B67" t="s">
        <v>46</v>
      </c>
      <c r="C67" t="s">
        <v>591</v>
      </c>
      <c r="D67">
        <v>24360</v>
      </c>
      <c r="F67">
        <v>0</v>
      </c>
      <c r="G67">
        <v>24360</v>
      </c>
    </row>
    <row r="68" spans="1:7" x14ac:dyDescent="0.15">
      <c r="A68" t="s">
        <v>1614</v>
      </c>
      <c r="B68" t="s">
        <v>46</v>
      </c>
      <c r="C68" t="s">
        <v>589</v>
      </c>
      <c r="D68">
        <v>6146.84</v>
      </c>
      <c r="F68">
        <v>0</v>
      </c>
      <c r="G68">
        <v>6146.84</v>
      </c>
    </row>
    <row r="69" spans="1:7" x14ac:dyDescent="0.15">
      <c r="A69" t="s">
        <v>1614</v>
      </c>
      <c r="B69" t="s">
        <v>46</v>
      </c>
      <c r="C69" t="s">
        <v>588</v>
      </c>
      <c r="D69">
        <v>93358.03</v>
      </c>
      <c r="F69">
        <v>0</v>
      </c>
      <c r="G69">
        <v>93358.03</v>
      </c>
    </row>
    <row r="70" spans="1:7" x14ac:dyDescent="0.15">
      <c r="A70" t="s">
        <v>1614</v>
      </c>
      <c r="B70" t="s">
        <v>46</v>
      </c>
      <c r="C70" t="s">
        <v>594</v>
      </c>
      <c r="D70">
        <v>1345.6</v>
      </c>
      <c r="F70">
        <v>0</v>
      </c>
      <c r="G70">
        <v>1345.6</v>
      </c>
    </row>
    <row r="71" spans="1:7" x14ac:dyDescent="0.15">
      <c r="A71" t="s">
        <v>1614</v>
      </c>
      <c r="B71" t="s">
        <v>46</v>
      </c>
      <c r="C71" t="s">
        <v>592</v>
      </c>
      <c r="D71">
        <v>753.51</v>
      </c>
      <c r="F71">
        <v>0</v>
      </c>
      <c r="G71">
        <v>753.51</v>
      </c>
    </row>
    <row r="72" spans="1:7" x14ac:dyDescent="0.15">
      <c r="A72" t="s">
        <v>1614</v>
      </c>
      <c r="B72" t="s">
        <v>46</v>
      </c>
      <c r="C72" t="s">
        <v>593</v>
      </c>
      <c r="D72">
        <v>30667</v>
      </c>
      <c r="F72">
        <v>0</v>
      </c>
      <c r="G72">
        <v>30667</v>
      </c>
    </row>
    <row r="73" spans="1:7" x14ac:dyDescent="0.15">
      <c r="A73" t="s">
        <v>1614</v>
      </c>
      <c r="B73" t="s">
        <v>46</v>
      </c>
      <c r="C73" t="s">
        <v>595</v>
      </c>
      <c r="D73">
        <v>27066.67</v>
      </c>
      <c r="F73">
        <v>0</v>
      </c>
      <c r="G73">
        <v>27066.67</v>
      </c>
    </row>
    <row r="74" spans="1:7" x14ac:dyDescent="0.15">
      <c r="A74" t="s">
        <v>1614</v>
      </c>
      <c r="B74" t="s">
        <v>46</v>
      </c>
      <c r="C74" t="s">
        <v>596</v>
      </c>
      <c r="D74">
        <v>61480</v>
      </c>
      <c r="F74">
        <v>0</v>
      </c>
      <c r="G74">
        <v>61480</v>
      </c>
    </row>
    <row r="75" spans="1:7" x14ac:dyDescent="0.15">
      <c r="A75" t="s">
        <v>1614</v>
      </c>
      <c r="B75" t="s">
        <v>46</v>
      </c>
      <c r="C75" t="s">
        <v>597</v>
      </c>
      <c r="D75">
        <v>36528.400000000001</v>
      </c>
      <c r="F75">
        <v>0</v>
      </c>
      <c r="G75">
        <v>36528.400000000001</v>
      </c>
    </row>
    <row r="76" spans="1:7" x14ac:dyDescent="0.15">
      <c r="A76" t="s">
        <v>1615</v>
      </c>
      <c r="B76" t="s">
        <v>378</v>
      </c>
      <c r="C76" t="s">
        <v>600</v>
      </c>
      <c r="D76">
        <v>720</v>
      </c>
      <c r="F76">
        <v>0</v>
      </c>
      <c r="G76">
        <v>720</v>
      </c>
    </row>
    <row r="77" spans="1:7" x14ac:dyDescent="0.15">
      <c r="A77" t="s">
        <v>1615</v>
      </c>
      <c r="B77" t="s">
        <v>378</v>
      </c>
      <c r="C77" t="s">
        <v>599</v>
      </c>
      <c r="D77">
        <v>1586.32</v>
      </c>
      <c r="F77">
        <v>0</v>
      </c>
      <c r="G77">
        <v>1586.32</v>
      </c>
    </row>
    <row r="78" spans="1:7" x14ac:dyDescent="0.15">
      <c r="A78" t="s">
        <v>1615</v>
      </c>
      <c r="B78" t="s">
        <v>378</v>
      </c>
      <c r="C78" t="s">
        <v>598</v>
      </c>
      <c r="D78">
        <v>4785</v>
      </c>
      <c r="F78">
        <v>0</v>
      </c>
      <c r="G78">
        <v>4785</v>
      </c>
    </row>
    <row r="79" spans="1:7" x14ac:dyDescent="0.15">
      <c r="A79" t="s">
        <v>1616</v>
      </c>
      <c r="B79" t="s">
        <v>602</v>
      </c>
      <c r="C79" t="s">
        <v>603</v>
      </c>
      <c r="D79">
        <v>5466.88</v>
      </c>
      <c r="F79">
        <v>0</v>
      </c>
      <c r="G79">
        <v>5466.88</v>
      </c>
    </row>
    <row r="80" spans="1:7" x14ac:dyDescent="0.15">
      <c r="A80" t="s">
        <v>1617</v>
      </c>
      <c r="B80" t="s">
        <v>379</v>
      </c>
      <c r="C80" t="s">
        <v>886</v>
      </c>
      <c r="D80">
        <v>154785.64000000001</v>
      </c>
      <c r="F80">
        <v>0</v>
      </c>
      <c r="G80">
        <v>154785.64000000001</v>
      </c>
    </row>
    <row r="81" spans="1:7" x14ac:dyDescent="0.15">
      <c r="A81" t="s">
        <v>1617</v>
      </c>
      <c r="B81" t="s">
        <v>379</v>
      </c>
      <c r="C81" t="s">
        <v>887</v>
      </c>
      <c r="D81">
        <v>393657.59999999998</v>
      </c>
      <c r="F81">
        <v>0</v>
      </c>
      <c r="G81">
        <v>393657.59999999998</v>
      </c>
    </row>
    <row r="82" spans="1:7" x14ac:dyDescent="0.15">
      <c r="A82" t="s">
        <v>1618</v>
      </c>
      <c r="B82" t="s">
        <v>890</v>
      </c>
      <c r="C82" t="s">
        <v>891</v>
      </c>
      <c r="D82">
        <v>24131.9</v>
      </c>
      <c r="F82">
        <v>0</v>
      </c>
      <c r="G82">
        <v>24131.9</v>
      </c>
    </row>
    <row r="83" spans="1:7" x14ac:dyDescent="0.15">
      <c r="A83" t="s">
        <v>1618</v>
      </c>
      <c r="B83" t="s">
        <v>890</v>
      </c>
      <c r="C83" t="s">
        <v>892</v>
      </c>
      <c r="D83">
        <v>26045.4</v>
      </c>
      <c r="F83">
        <v>0</v>
      </c>
      <c r="G83">
        <v>26045.4</v>
      </c>
    </row>
    <row r="84" spans="1:7" x14ac:dyDescent="0.15">
      <c r="A84" t="s">
        <v>1618</v>
      </c>
      <c r="B84" t="s">
        <v>890</v>
      </c>
      <c r="C84" t="s">
        <v>893</v>
      </c>
      <c r="D84">
        <v>26045.4</v>
      </c>
      <c r="F84">
        <v>0</v>
      </c>
      <c r="G84">
        <v>26045.4</v>
      </c>
    </row>
    <row r="85" spans="1:7" x14ac:dyDescent="0.15">
      <c r="A85" t="s">
        <v>1619</v>
      </c>
      <c r="B85" t="s">
        <v>469</v>
      </c>
      <c r="C85" t="s">
        <v>605</v>
      </c>
      <c r="D85">
        <v>1863.94</v>
      </c>
      <c r="F85">
        <v>0</v>
      </c>
      <c r="G85">
        <v>1863.94</v>
      </c>
    </row>
    <row r="86" spans="1:7" x14ac:dyDescent="0.15">
      <c r="A86" t="s">
        <v>1619</v>
      </c>
      <c r="B86" t="s">
        <v>469</v>
      </c>
      <c r="C86" t="s">
        <v>604</v>
      </c>
      <c r="D86">
        <v>18720</v>
      </c>
      <c r="F86">
        <v>0</v>
      </c>
      <c r="G86">
        <v>18720</v>
      </c>
    </row>
    <row r="87" spans="1:7" x14ac:dyDescent="0.15">
      <c r="A87" t="s">
        <v>1620</v>
      </c>
      <c r="B87" t="s">
        <v>49</v>
      </c>
      <c r="C87" t="s">
        <v>606</v>
      </c>
      <c r="D87">
        <v>134286.79999999999</v>
      </c>
      <c r="F87">
        <v>0</v>
      </c>
      <c r="G87">
        <v>134286.79999999999</v>
      </c>
    </row>
    <row r="88" spans="1:7" x14ac:dyDescent="0.15">
      <c r="A88" t="s">
        <v>1620</v>
      </c>
      <c r="B88" t="s">
        <v>49</v>
      </c>
      <c r="C88" t="s">
        <v>608</v>
      </c>
      <c r="D88">
        <v>2974.36</v>
      </c>
      <c r="F88">
        <v>0</v>
      </c>
      <c r="G88">
        <v>2974.36</v>
      </c>
    </row>
    <row r="89" spans="1:7" x14ac:dyDescent="0.15">
      <c r="A89" t="s">
        <v>1620</v>
      </c>
      <c r="B89" t="s">
        <v>49</v>
      </c>
      <c r="C89" t="s">
        <v>607</v>
      </c>
      <c r="D89">
        <v>7435.9</v>
      </c>
      <c r="F89">
        <v>0</v>
      </c>
      <c r="G89">
        <v>7435.9</v>
      </c>
    </row>
    <row r="90" spans="1:7" x14ac:dyDescent="0.15">
      <c r="A90" t="s">
        <v>1620</v>
      </c>
      <c r="B90" t="s">
        <v>49</v>
      </c>
      <c r="C90" t="s">
        <v>611</v>
      </c>
      <c r="D90">
        <v>134286.79999999999</v>
      </c>
      <c r="F90">
        <v>0</v>
      </c>
      <c r="G90">
        <v>134286.79999999999</v>
      </c>
    </row>
    <row r="91" spans="1:7" x14ac:dyDescent="0.15">
      <c r="A91" t="s">
        <v>1620</v>
      </c>
      <c r="B91" t="s">
        <v>49</v>
      </c>
      <c r="C91" t="s">
        <v>610</v>
      </c>
      <c r="D91">
        <v>25865.02</v>
      </c>
      <c r="F91">
        <v>0</v>
      </c>
      <c r="G91">
        <v>25865.02</v>
      </c>
    </row>
    <row r="92" spans="1:7" x14ac:dyDescent="0.15">
      <c r="A92" t="s">
        <v>1620</v>
      </c>
      <c r="B92" t="s">
        <v>49</v>
      </c>
      <c r="C92" t="s">
        <v>609</v>
      </c>
      <c r="D92">
        <v>21811.97</v>
      </c>
      <c r="F92">
        <v>0</v>
      </c>
      <c r="G92">
        <v>21811.97</v>
      </c>
    </row>
    <row r="93" spans="1:7" x14ac:dyDescent="0.15">
      <c r="A93" t="s">
        <v>1621</v>
      </c>
      <c r="B93" t="s">
        <v>523</v>
      </c>
      <c r="C93" t="s">
        <v>612</v>
      </c>
      <c r="D93">
        <v>16400</v>
      </c>
      <c r="F93">
        <v>0</v>
      </c>
      <c r="G93">
        <v>16400</v>
      </c>
    </row>
    <row r="94" spans="1:7" x14ac:dyDescent="0.15">
      <c r="A94" t="s">
        <v>1622</v>
      </c>
      <c r="B94" t="s">
        <v>614</v>
      </c>
      <c r="C94" t="s">
        <v>618</v>
      </c>
      <c r="D94">
        <v>659.34</v>
      </c>
      <c r="F94">
        <v>0</v>
      </c>
      <c r="G94">
        <v>659.34</v>
      </c>
    </row>
    <row r="95" spans="1:7" x14ac:dyDescent="0.15">
      <c r="A95" t="s">
        <v>1622</v>
      </c>
      <c r="B95" t="s">
        <v>614</v>
      </c>
      <c r="C95" t="s">
        <v>615</v>
      </c>
      <c r="D95">
        <v>19957.95</v>
      </c>
      <c r="F95">
        <v>0</v>
      </c>
      <c r="G95">
        <v>19957.95</v>
      </c>
    </row>
    <row r="96" spans="1:7" x14ac:dyDescent="0.15">
      <c r="A96" t="s">
        <v>1622</v>
      </c>
      <c r="B96" t="s">
        <v>614</v>
      </c>
      <c r="C96" t="s">
        <v>617</v>
      </c>
      <c r="D96">
        <v>754</v>
      </c>
      <c r="F96">
        <v>0</v>
      </c>
      <c r="G96">
        <v>754</v>
      </c>
    </row>
    <row r="97" spans="1:7" x14ac:dyDescent="0.15">
      <c r="A97" t="s">
        <v>1622</v>
      </c>
      <c r="B97" t="s">
        <v>614</v>
      </c>
      <c r="C97" t="s">
        <v>616</v>
      </c>
      <c r="D97">
        <v>6269.8</v>
      </c>
      <c r="F97">
        <v>0</v>
      </c>
      <c r="G97">
        <v>6269.8</v>
      </c>
    </row>
    <row r="98" spans="1:7" x14ac:dyDescent="0.15">
      <c r="A98" t="s">
        <v>1623</v>
      </c>
      <c r="B98" t="s">
        <v>380</v>
      </c>
      <c r="C98" t="s">
        <v>620</v>
      </c>
      <c r="D98">
        <v>53592</v>
      </c>
      <c r="F98">
        <v>0</v>
      </c>
      <c r="G98">
        <v>53592</v>
      </c>
    </row>
    <row r="99" spans="1:7" x14ac:dyDescent="0.15">
      <c r="A99" t="s">
        <v>1623</v>
      </c>
      <c r="B99" t="s">
        <v>380</v>
      </c>
      <c r="C99" t="s">
        <v>622</v>
      </c>
      <c r="D99">
        <v>37514.400000000001</v>
      </c>
      <c r="F99">
        <v>0</v>
      </c>
      <c r="G99">
        <v>37514.400000000001</v>
      </c>
    </row>
    <row r="100" spans="1:7" x14ac:dyDescent="0.15">
      <c r="A100" t="s">
        <v>1623</v>
      </c>
      <c r="B100" t="s">
        <v>380</v>
      </c>
      <c r="C100" t="s">
        <v>621</v>
      </c>
      <c r="D100">
        <v>118430.2</v>
      </c>
      <c r="F100">
        <v>0</v>
      </c>
      <c r="G100">
        <v>118430.2</v>
      </c>
    </row>
    <row r="101" spans="1:7" x14ac:dyDescent="0.15">
      <c r="A101" t="s">
        <v>1623</v>
      </c>
      <c r="B101" t="s">
        <v>380</v>
      </c>
      <c r="C101" t="s">
        <v>619</v>
      </c>
      <c r="D101">
        <v>3331.28</v>
      </c>
      <c r="F101">
        <v>0</v>
      </c>
      <c r="G101">
        <v>3331.28</v>
      </c>
    </row>
    <row r="102" spans="1:7" x14ac:dyDescent="0.15">
      <c r="A102" t="s">
        <v>1624</v>
      </c>
      <c r="B102" t="s">
        <v>459</v>
      </c>
      <c r="C102" t="s">
        <v>624</v>
      </c>
      <c r="D102">
        <v>23049.200000000001</v>
      </c>
      <c r="F102">
        <v>0</v>
      </c>
      <c r="G102">
        <v>23049.200000000001</v>
      </c>
    </row>
    <row r="103" spans="1:7" x14ac:dyDescent="0.15">
      <c r="A103" t="s">
        <v>1626</v>
      </c>
      <c r="B103" t="s">
        <v>643</v>
      </c>
      <c r="C103" t="s">
        <v>644</v>
      </c>
      <c r="D103">
        <v>71549.960000000006</v>
      </c>
      <c r="F103">
        <v>0</v>
      </c>
      <c r="G103">
        <v>71549.960000000006</v>
      </c>
    </row>
    <row r="104" spans="1:7" x14ac:dyDescent="0.15">
      <c r="A104" t="s">
        <v>1627</v>
      </c>
      <c r="B104" t="s">
        <v>382</v>
      </c>
      <c r="C104" t="s">
        <v>645</v>
      </c>
      <c r="D104">
        <v>28988.400000000001</v>
      </c>
      <c r="F104">
        <v>0</v>
      </c>
      <c r="G104">
        <v>28988.400000000001</v>
      </c>
    </row>
    <row r="105" spans="1:7" x14ac:dyDescent="0.15">
      <c r="A105" t="s">
        <v>1627</v>
      </c>
      <c r="B105" t="s">
        <v>382</v>
      </c>
      <c r="C105" t="s">
        <v>646</v>
      </c>
      <c r="D105">
        <v>43545.24</v>
      </c>
      <c r="F105">
        <v>0</v>
      </c>
      <c r="G105">
        <v>43545.24</v>
      </c>
    </row>
    <row r="106" spans="1:7" x14ac:dyDescent="0.15">
      <c r="A106" t="s">
        <v>1628</v>
      </c>
      <c r="B106" t="s">
        <v>364</v>
      </c>
      <c r="C106" t="s">
        <v>647</v>
      </c>
      <c r="D106">
        <v>2668</v>
      </c>
      <c r="F106">
        <v>0</v>
      </c>
      <c r="G106">
        <v>2668</v>
      </c>
    </row>
    <row r="107" spans="1:7" x14ac:dyDescent="0.15">
      <c r="A107" t="s">
        <v>1629</v>
      </c>
      <c r="B107" t="s">
        <v>649</v>
      </c>
      <c r="C107" t="s">
        <v>650</v>
      </c>
      <c r="D107">
        <v>57607.9</v>
      </c>
      <c r="F107">
        <v>0</v>
      </c>
      <c r="G107">
        <v>57607.9</v>
      </c>
    </row>
    <row r="108" spans="1:7" x14ac:dyDescent="0.15">
      <c r="A108">
        <v>3999</v>
      </c>
      <c r="B108" t="s">
        <v>652</v>
      </c>
      <c r="C108" t="s">
        <v>905</v>
      </c>
      <c r="D108">
        <v>3060</v>
      </c>
      <c r="F108">
        <v>0</v>
      </c>
      <c r="G108">
        <v>3060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/>
  </sheetViews>
  <sheetFormatPr defaultRowHeight="13.5" x14ac:dyDescent="0.15"/>
  <sheetData>
    <row r="1" spans="1:8" x14ac:dyDescent="0.15">
      <c r="A1" t="s">
        <v>6</v>
      </c>
      <c r="B1" t="s">
        <v>7</v>
      </c>
      <c r="C1" t="s">
        <v>17</v>
      </c>
      <c r="D1" t="s">
        <v>18</v>
      </c>
      <c r="E1" t="s">
        <v>19</v>
      </c>
      <c r="F1" t="s">
        <v>463</v>
      </c>
      <c r="G1" t="s">
        <v>1642</v>
      </c>
      <c r="H1" t="s">
        <v>1677</v>
      </c>
    </row>
    <row r="2" spans="1:8" x14ac:dyDescent="0.15">
      <c r="A2" t="s">
        <v>1592</v>
      </c>
      <c r="B2" t="s">
        <v>539</v>
      </c>
      <c r="C2">
        <v>56306.6</v>
      </c>
      <c r="D2">
        <v>0</v>
      </c>
      <c r="E2">
        <v>0</v>
      </c>
      <c r="F2">
        <v>0</v>
      </c>
      <c r="G2" t="s">
        <v>1643</v>
      </c>
      <c r="H2" t="s">
        <v>1644</v>
      </c>
    </row>
    <row r="3" spans="1:8" x14ac:dyDescent="0.15">
      <c r="A3" t="s">
        <v>1593</v>
      </c>
      <c r="B3" t="s">
        <v>495</v>
      </c>
      <c r="C3">
        <v>0</v>
      </c>
      <c r="D3">
        <v>104768.3</v>
      </c>
      <c r="E3">
        <v>104768.3</v>
      </c>
      <c r="F3">
        <v>0</v>
      </c>
      <c r="G3" t="s">
        <v>1643</v>
      </c>
      <c r="H3" t="s">
        <v>1645</v>
      </c>
    </row>
    <row r="4" spans="1:8" x14ac:dyDescent="0.15">
      <c r="A4" t="s">
        <v>1594</v>
      </c>
      <c r="B4" t="s">
        <v>33</v>
      </c>
      <c r="C4">
        <v>0</v>
      </c>
      <c r="D4">
        <v>133105.57999999999</v>
      </c>
      <c r="E4">
        <v>133105.59</v>
      </c>
      <c r="F4">
        <v>0</v>
      </c>
      <c r="G4" t="s">
        <v>1643</v>
      </c>
      <c r="H4" t="s">
        <v>1646</v>
      </c>
    </row>
    <row r="5" spans="1:8" x14ac:dyDescent="0.15">
      <c r="A5" t="s">
        <v>1595</v>
      </c>
      <c r="B5" t="s">
        <v>545</v>
      </c>
      <c r="C5">
        <v>0</v>
      </c>
      <c r="D5">
        <v>0</v>
      </c>
      <c r="E5">
        <v>206478.88</v>
      </c>
      <c r="F5">
        <v>0</v>
      </c>
      <c r="G5" t="s">
        <v>1643</v>
      </c>
      <c r="H5" t="s">
        <v>1647</v>
      </c>
    </row>
    <row r="6" spans="1:8" x14ac:dyDescent="0.15">
      <c r="A6" t="s">
        <v>1596</v>
      </c>
      <c r="B6" t="s">
        <v>550</v>
      </c>
      <c r="C6">
        <v>14400</v>
      </c>
      <c r="D6">
        <v>0</v>
      </c>
      <c r="E6">
        <v>0</v>
      </c>
      <c r="F6">
        <v>0</v>
      </c>
      <c r="G6" t="s">
        <v>1643</v>
      </c>
      <c r="H6" t="s">
        <v>1648</v>
      </c>
    </row>
    <row r="7" spans="1:8" x14ac:dyDescent="0.15">
      <c r="A7" t="s">
        <v>1597</v>
      </c>
      <c r="B7" t="s">
        <v>323</v>
      </c>
      <c r="C7">
        <v>0</v>
      </c>
      <c r="D7">
        <v>232191.25</v>
      </c>
      <c r="E7">
        <v>232191.26</v>
      </c>
      <c r="F7">
        <v>0</v>
      </c>
      <c r="G7" t="s">
        <v>1643</v>
      </c>
      <c r="H7" t="s">
        <v>1649</v>
      </c>
    </row>
    <row r="8" spans="1:8" x14ac:dyDescent="0.15">
      <c r="A8" t="s">
        <v>1598</v>
      </c>
      <c r="B8" t="s">
        <v>34</v>
      </c>
      <c r="C8">
        <v>57531.6</v>
      </c>
      <c r="D8">
        <v>0</v>
      </c>
      <c r="E8">
        <v>0</v>
      </c>
      <c r="F8">
        <v>0</v>
      </c>
      <c r="G8" t="s">
        <v>1650</v>
      </c>
      <c r="H8" t="s">
        <v>1651</v>
      </c>
    </row>
    <row r="9" spans="1:8" x14ac:dyDescent="0.15">
      <c r="A9" t="s">
        <v>1599</v>
      </c>
      <c r="B9" t="s">
        <v>333</v>
      </c>
      <c r="C9">
        <v>26804.83</v>
      </c>
      <c r="D9">
        <v>0</v>
      </c>
      <c r="E9">
        <v>0</v>
      </c>
      <c r="F9">
        <v>0</v>
      </c>
      <c r="G9" t="s">
        <v>1643</v>
      </c>
      <c r="H9" t="s">
        <v>1652</v>
      </c>
    </row>
    <row r="10" spans="1:8" x14ac:dyDescent="0.15">
      <c r="A10" t="s">
        <v>1600</v>
      </c>
      <c r="B10" t="s">
        <v>246</v>
      </c>
      <c r="C10">
        <v>0</v>
      </c>
      <c r="D10">
        <v>150701.14000000001</v>
      </c>
      <c r="E10">
        <v>150701.14000000001</v>
      </c>
      <c r="F10">
        <v>0</v>
      </c>
      <c r="G10" t="s">
        <v>1643</v>
      </c>
      <c r="H10" t="s">
        <v>1653</v>
      </c>
    </row>
    <row r="11" spans="1:8" x14ac:dyDescent="0.15">
      <c r="A11" t="s">
        <v>1601</v>
      </c>
      <c r="B11" t="s">
        <v>36</v>
      </c>
      <c r="C11">
        <v>75460.929999999993</v>
      </c>
      <c r="D11">
        <v>0</v>
      </c>
      <c r="E11">
        <v>0</v>
      </c>
      <c r="F11">
        <v>0</v>
      </c>
      <c r="G11" t="s">
        <v>1643</v>
      </c>
      <c r="H11" t="s">
        <v>1654</v>
      </c>
    </row>
    <row r="12" spans="1:8" x14ac:dyDescent="0.15">
      <c r="A12" t="s">
        <v>1602</v>
      </c>
      <c r="B12" t="s">
        <v>859</v>
      </c>
      <c r="C12">
        <v>33552.230000000003</v>
      </c>
      <c r="D12">
        <v>0</v>
      </c>
      <c r="E12">
        <v>0</v>
      </c>
      <c r="F12">
        <v>0</v>
      </c>
      <c r="G12" t="s">
        <v>1643</v>
      </c>
      <c r="H12" t="s">
        <v>1655</v>
      </c>
    </row>
    <row r="13" spans="1:8" x14ac:dyDescent="0.15">
      <c r="A13" t="s">
        <v>1603</v>
      </c>
      <c r="B13" t="s">
        <v>368</v>
      </c>
      <c r="C13">
        <v>0</v>
      </c>
      <c r="D13">
        <v>0</v>
      </c>
      <c r="E13">
        <v>773720</v>
      </c>
      <c r="F13">
        <v>0</v>
      </c>
      <c r="G13" t="s">
        <v>1643</v>
      </c>
      <c r="H13" t="s">
        <v>1656</v>
      </c>
    </row>
    <row r="14" spans="1:8" x14ac:dyDescent="0.15">
      <c r="A14" t="s">
        <v>1604</v>
      </c>
      <c r="B14" t="s">
        <v>865</v>
      </c>
      <c r="C14">
        <v>0</v>
      </c>
      <c r="D14">
        <v>0</v>
      </c>
      <c r="E14">
        <v>943698.4</v>
      </c>
      <c r="F14">
        <v>0</v>
      </c>
      <c r="G14" t="s">
        <v>1643</v>
      </c>
      <c r="H14" t="s">
        <v>1657</v>
      </c>
    </row>
    <row r="15" spans="1:8" x14ac:dyDescent="0.15">
      <c r="A15" t="s">
        <v>1605</v>
      </c>
      <c r="B15" t="s">
        <v>284</v>
      </c>
      <c r="C15">
        <v>0</v>
      </c>
      <c r="D15">
        <v>0</v>
      </c>
      <c r="E15">
        <v>186591.27</v>
      </c>
      <c r="F15">
        <v>0</v>
      </c>
      <c r="G15" t="s">
        <v>1650</v>
      </c>
      <c r="H15" t="s">
        <v>1651</v>
      </c>
    </row>
    <row r="16" spans="1:8" x14ac:dyDescent="0.15">
      <c r="A16" t="s">
        <v>1606</v>
      </c>
      <c r="B16" t="s">
        <v>40</v>
      </c>
      <c r="C16">
        <v>75078.914999999994</v>
      </c>
      <c r="D16">
        <v>75078.914999999994</v>
      </c>
      <c r="E16">
        <v>0</v>
      </c>
      <c r="F16">
        <v>0</v>
      </c>
      <c r="G16" t="s">
        <v>1650</v>
      </c>
      <c r="H16" t="s">
        <v>1651</v>
      </c>
    </row>
    <row r="17" spans="1:8" x14ac:dyDescent="0.15">
      <c r="A17" t="s">
        <v>1607</v>
      </c>
      <c r="B17" t="s">
        <v>564</v>
      </c>
      <c r="C17">
        <v>19454.29</v>
      </c>
      <c r="D17">
        <v>0</v>
      </c>
      <c r="E17">
        <v>0</v>
      </c>
      <c r="F17">
        <v>0</v>
      </c>
      <c r="G17" t="s">
        <v>1643</v>
      </c>
      <c r="H17" t="s">
        <v>1658</v>
      </c>
    </row>
    <row r="18" spans="1:8" x14ac:dyDescent="0.15">
      <c r="A18" t="s">
        <v>1608</v>
      </c>
      <c r="B18" t="s">
        <v>570</v>
      </c>
      <c r="C18">
        <v>6543.59</v>
      </c>
      <c r="D18">
        <v>0</v>
      </c>
      <c r="E18">
        <v>0</v>
      </c>
      <c r="F18">
        <v>0</v>
      </c>
      <c r="G18" t="s">
        <v>1643</v>
      </c>
      <c r="H18" t="s">
        <v>1659</v>
      </c>
    </row>
    <row r="19" spans="1:8" x14ac:dyDescent="0.15">
      <c r="A19" t="s">
        <v>1609</v>
      </c>
      <c r="B19" t="s">
        <v>361</v>
      </c>
      <c r="C19">
        <v>45721.904999999999</v>
      </c>
      <c r="D19">
        <v>45721.904999999999</v>
      </c>
      <c r="E19">
        <v>0</v>
      </c>
      <c r="F19">
        <v>0</v>
      </c>
      <c r="G19" t="s">
        <v>1650</v>
      </c>
      <c r="H19" t="s">
        <v>1651</v>
      </c>
    </row>
    <row r="20" spans="1:8" x14ac:dyDescent="0.15">
      <c r="A20" t="s">
        <v>1610</v>
      </c>
      <c r="B20" t="s">
        <v>362</v>
      </c>
      <c r="C20">
        <v>41987.96</v>
      </c>
      <c r="D20">
        <v>0</v>
      </c>
      <c r="E20">
        <v>0</v>
      </c>
      <c r="F20">
        <v>0</v>
      </c>
      <c r="G20" t="s">
        <v>1643</v>
      </c>
      <c r="H20" t="s">
        <v>1660</v>
      </c>
    </row>
    <row r="21" spans="1:8" x14ac:dyDescent="0.15">
      <c r="A21" t="s">
        <v>1611</v>
      </c>
      <c r="B21" t="s">
        <v>584</v>
      </c>
      <c r="C21">
        <v>4200</v>
      </c>
      <c r="D21">
        <v>0</v>
      </c>
      <c r="E21">
        <v>0</v>
      </c>
      <c r="F21">
        <v>0</v>
      </c>
      <c r="G21" t="s">
        <v>1643</v>
      </c>
      <c r="H21" t="s">
        <v>1661</v>
      </c>
    </row>
    <row r="22" spans="1:8" x14ac:dyDescent="0.15">
      <c r="A22" t="s">
        <v>1612</v>
      </c>
      <c r="B22" t="s">
        <v>42</v>
      </c>
      <c r="C22">
        <v>626.4</v>
      </c>
      <c r="D22">
        <v>0</v>
      </c>
      <c r="E22">
        <v>0</v>
      </c>
      <c r="F22">
        <v>0</v>
      </c>
      <c r="G22" t="s">
        <v>1643</v>
      </c>
      <c r="H22" t="s">
        <v>1662</v>
      </c>
    </row>
    <row r="23" spans="1:8" x14ac:dyDescent="0.15">
      <c r="A23" t="s">
        <v>1613</v>
      </c>
      <c r="B23" t="s">
        <v>44</v>
      </c>
      <c r="C23">
        <v>45443.24</v>
      </c>
      <c r="D23">
        <v>0</v>
      </c>
      <c r="E23">
        <v>0</v>
      </c>
      <c r="F23">
        <v>0</v>
      </c>
      <c r="G23" t="s">
        <v>1643</v>
      </c>
      <c r="H23" t="s">
        <v>1663</v>
      </c>
    </row>
    <row r="24" spans="1:8" x14ac:dyDescent="0.15">
      <c r="A24" t="s">
        <v>1614</v>
      </c>
      <c r="B24" t="s">
        <v>46</v>
      </c>
      <c r="C24">
        <v>0</v>
      </c>
      <c r="D24">
        <v>147604.22</v>
      </c>
      <c r="E24">
        <v>147604.23000000001</v>
      </c>
      <c r="F24">
        <v>0</v>
      </c>
      <c r="G24" t="s">
        <v>1643</v>
      </c>
      <c r="H24" t="s">
        <v>1664</v>
      </c>
    </row>
    <row r="25" spans="1:8" x14ac:dyDescent="0.15">
      <c r="A25" t="s">
        <v>1615</v>
      </c>
      <c r="B25" t="s">
        <v>378</v>
      </c>
      <c r="C25">
        <v>7091.32</v>
      </c>
      <c r="D25">
        <v>0</v>
      </c>
      <c r="E25">
        <v>0</v>
      </c>
      <c r="F25">
        <v>0</v>
      </c>
      <c r="G25" t="s">
        <v>1643</v>
      </c>
      <c r="H25" t="s">
        <v>1665</v>
      </c>
    </row>
    <row r="26" spans="1:8" x14ac:dyDescent="0.15">
      <c r="A26" t="s">
        <v>1616</v>
      </c>
      <c r="B26" t="s">
        <v>602</v>
      </c>
      <c r="C26">
        <v>5466.88</v>
      </c>
      <c r="D26">
        <v>0</v>
      </c>
      <c r="E26">
        <v>0</v>
      </c>
      <c r="F26">
        <v>0</v>
      </c>
      <c r="G26" t="s">
        <v>1643</v>
      </c>
      <c r="H26" t="s">
        <v>1666</v>
      </c>
    </row>
    <row r="27" spans="1:8" x14ac:dyDescent="0.15">
      <c r="A27" t="s">
        <v>1617</v>
      </c>
      <c r="B27" t="s">
        <v>379</v>
      </c>
      <c r="C27">
        <v>0</v>
      </c>
      <c r="D27">
        <v>0</v>
      </c>
      <c r="E27">
        <v>548443.24</v>
      </c>
      <c r="F27">
        <v>0</v>
      </c>
      <c r="G27" t="s">
        <v>1643</v>
      </c>
      <c r="H27" t="s">
        <v>1667</v>
      </c>
    </row>
    <row r="28" spans="1:8" x14ac:dyDescent="0.15">
      <c r="A28" t="s">
        <v>1618</v>
      </c>
      <c r="B28" t="s">
        <v>890</v>
      </c>
      <c r="C28">
        <v>76222.7</v>
      </c>
      <c r="D28">
        <v>0</v>
      </c>
      <c r="E28">
        <v>0</v>
      </c>
      <c r="F28">
        <v>0</v>
      </c>
      <c r="G28" t="s">
        <v>1643</v>
      </c>
      <c r="H28" t="s">
        <v>1668</v>
      </c>
    </row>
    <row r="29" spans="1:8" x14ac:dyDescent="0.15">
      <c r="A29" t="s">
        <v>1619</v>
      </c>
      <c r="B29" t="s">
        <v>469</v>
      </c>
      <c r="C29">
        <v>20583.939999999999</v>
      </c>
      <c r="D29">
        <v>0</v>
      </c>
      <c r="E29">
        <v>0</v>
      </c>
      <c r="F29">
        <v>0</v>
      </c>
      <c r="G29" t="s">
        <v>1643</v>
      </c>
      <c r="H29" t="s">
        <v>1669</v>
      </c>
    </row>
    <row r="30" spans="1:8" x14ac:dyDescent="0.15">
      <c r="A30" t="s">
        <v>1620</v>
      </c>
      <c r="B30" t="s">
        <v>49</v>
      </c>
      <c r="C30">
        <v>0</v>
      </c>
      <c r="D30">
        <v>163330.42499999999</v>
      </c>
      <c r="E30">
        <v>163330.42499999999</v>
      </c>
      <c r="F30">
        <v>0</v>
      </c>
      <c r="G30" t="s">
        <v>1650</v>
      </c>
      <c r="H30" t="s">
        <v>1651</v>
      </c>
    </row>
    <row r="31" spans="1:8" x14ac:dyDescent="0.15">
      <c r="A31" t="s">
        <v>1621</v>
      </c>
      <c r="B31" t="s">
        <v>523</v>
      </c>
      <c r="C31">
        <v>16400</v>
      </c>
      <c r="D31">
        <v>0</v>
      </c>
      <c r="E31">
        <v>0</v>
      </c>
      <c r="F31">
        <v>0</v>
      </c>
      <c r="G31" t="s">
        <v>1643</v>
      </c>
      <c r="H31" t="s">
        <v>1670</v>
      </c>
    </row>
    <row r="32" spans="1:8" x14ac:dyDescent="0.15">
      <c r="A32" t="s">
        <v>1622</v>
      </c>
      <c r="B32" t="s">
        <v>614</v>
      </c>
      <c r="C32">
        <v>27641.09</v>
      </c>
      <c r="D32">
        <v>0</v>
      </c>
      <c r="E32">
        <v>0</v>
      </c>
      <c r="F32">
        <v>0</v>
      </c>
      <c r="G32" t="s">
        <v>1643</v>
      </c>
      <c r="H32" t="s">
        <v>1671</v>
      </c>
    </row>
    <row r="33" spans="1:8" x14ac:dyDescent="0.15">
      <c r="A33" t="s">
        <v>1623</v>
      </c>
      <c r="B33" t="s">
        <v>380</v>
      </c>
      <c r="C33">
        <v>0</v>
      </c>
      <c r="D33">
        <v>106433.94</v>
      </c>
      <c r="E33">
        <v>106433.94</v>
      </c>
      <c r="F33">
        <v>0</v>
      </c>
      <c r="G33" t="s">
        <v>1643</v>
      </c>
      <c r="H33" t="s">
        <v>1672</v>
      </c>
    </row>
    <row r="34" spans="1:8" x14ac:dyDescent="0.15">
      <c r="A34" t="s">
        <v>1624</v>
      </c>
      <c r="B34" t="s">
        <v>459</v>
      </c>
      <c r="C34">
        <v>23049.200000000001</v>
      </c>
      <c r="D34">
        <v>0</v>
      </c>
      <c r="E34">
        <v>0</v>
      </c>
      <c r="F34">
        <v>0</v>
      </c>
      <c r="G34" t="s">
        <v>1643</v>
      </c>
      <c r="H34" t="s">
        <v>1673</v>
      </c>
    </row>
    <row r="35" spans="1:8" x14ac:dyDescent="0.15">
      <c r="A35" t="s">
        <v>1625</v>
      </c>
      <c r="B35" t="s">
        <v>250</v>
      </c>
      <c r="C35">
        <v>52942.57</v>
      </c>
      <c r="D35">
        <v>52942.57</v>
      </c>
      <c r="E35">
        <v>0</v>
      </c>
      <c r="F35">
        <v>0</v>
      </c>
      <c r="G35" t="s">
        <v>1650</v>
      </c>
      <c r="H35" t="s">
        <v>1651</v>
      </c>
    </row>
    <row r="36" spans="1:8" x14ac:dyDescent="0.15">
      <c r="A36" t="s">
        <v>1626</v>
      </c>
      <c r="B36" t="s">
        <v>643</v>
      </c>
      <c r="C36">
        <v>71549.960000000006</v>
      </c>
      <c r="D36">
        <v>0</v>
      </c>
      <c r="E36">
        <v>0</v>
      </c>
      <c r="F36">
        <v>0</v>
      </c>
      <c r="G36" t="s">
        <v>1643</v>
      </c>
      <c r="H36" t="s">
        <v>1674</v>
      </c>
    </row>
    <row r="37" spans="1:8" x14ac:dyDescent="0.15">
      <c r="A37" t="s">
        <v>1627</v>
      </c>
      <c r="B37" t="s">
        <v>382</v>
      </c>
      <c r="C37">
        <v>72533.64</v>
      </c>
      <c r="D37">
        <v>0</v>
      </c>
      <c r="E37">
        <v>0</v>
      </c>
      <c r="F37">
        <v>0</v>
      </c>
      <c r="G37" t="s">
        <v>1643</v>
      </c>
      <c r="H37" t="s">
        <v>1675</v>
      </c>
    </row>
    <row r="38" spans="1:8" x14ac:dyDescent="0.15">
      <c r="A38" t="s">
        <v>1628</v>
      </c>
      <c r="B38" t="s">
        <v>364</v>
      </c>
      <c r="C38">
        <v>2668</v>
      </c>
      <c r="D38">
        <v>0</v>
      </c>
      <c r="E38">
        <v>0</v>
      </c>
      <c r="F38">
        <v>0</v>
      </c>
      <c r="G38" t="s">
        <v>1643</v>
      </c>
      <c r="H38" t="s">
        <v>1676</v>
      </c>
    </row>
    <row r="39" spans="1:8" x14ac:dyDescent="0.15">
      <c r="A39" t="s">
        <v>1629</v>
      </c>
      <c r="B39" t="s">
        <v>649</v>
      </c>
      <c r="C39">
        <v>57607.9</v>
      </c>
      <c r="D39">
        <v>0</v>
      </c>
      <c r="E39">
        <v>0</v>
      </c>
      <c r="F39">
        <v>0</v>
      </c>
      <c r="G39" t="s">
        <v>1643</v>
      </c>
      <c r="H39" t="s">
        <v>1678</v>
      </c>
    </row>
    <row r="40" spans="1:8" x14ac:dyDescent="0.15">
      <c r="A40" t="s">
        <v>1630</v>
      </c>
      <c r="B40" t="s">
        <v>367</v>
      </c>
      <c r="C40">
        <v>0</v>
      </c>
      <c r="D40">
        <v>0</v>
      </c>
      <c r="E40">
        <v>1223602.8</v>
      </c>
      <c r="F40">
        <v>0</v>
      </c>
      <c r="G40" t="s">
        <v>1650</v>
      </c>
      <c r="H40" t="s">
        <v>1651</v>
      </c>
    </row>
    <row r="41" spans="1:8" x14ac:dyDescent="0.15">
      <c r="A41">
        <v>3999</v>
      </c>
      <c r="B41" t="s">
        <v>652</v>
      </c>
      <c r="C41">
        <v>3060</v>
      </c>
      <c r="D41">
        <v>0</v>
      </c>
      <c r="E41">
        <v>0</v>
      </c>
      <c r="F41">
        <v>0</v>
      </c>
      <c r="G41" t="s">
        <v>1643</v>
      </c>
      <c r="H41" t="s">
        <v>1679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03"/>
  <sheetViews>
    <sheetView workbookViewId="0">
      <pane xSplit="10" ySplit="2" topLeftCell="O87" activePane="bottomRight" state="frozen"/>
      <selection pane="topRight" activeCell="K1" sqref="K1"/>
      <selection pane="bottomLeft" activeCell="A2" sqref="A2"/>
      <selection pane="bottomRight" activeCell="I89" sqref="I89"/>
    </sheetView>
  </sheetViews>
  <sheetFormatPr defaultRowHeight="30.75" customHeight="1" x14ac:dyDescent="0.15"/>
  <cols>
    <col min="1" max="1" width="5.25" style="45" customWidth="1"/>
    <col min="2" max="3" width="8.375" style="45" customWidth="1"/>
    <col min="4" max="4" width="6.25" style="45" customWidth="1"/>
    <col min="5" max="6" width="16.375" style="45" customWidth="1"/>
    <col min="7" max="7" width="13" style="45" customWidth="1"/>
    <col min="8" max="8" width="22.875" style="45" customWidth="1"/>
    <col min="9" max="9" width="9.625" style="45" customWidth="1"/>
    <col min="10" max="10" width="6" style="45" customWidth="1"/>
    <col min="11" max="11" width="16.25" style="44" customWidth="1"/>
    <col min="12" max="12" width="8.5" style="44" customWidth="1"/>
    <col min="13" max="13" width="15" style="44" customWidth="1"/>
    <col min="14" max="14" width="33.625" style="47" customWidth="1"/>
    <col min="15" max="15" width="9.375" style="44" customWidth="1"/>
    <col min="16" max="16" width="13.25" style="45" customWidth="1"/>
    <col min="17" max="17" width="18.75" style="45" customWidth="1"/>
    <col min="18" max="18" width="15.625" style="44" bestFit="1" customWidth="1"/>
    <col min="19" max="19" width="15.75" style="44" customWidth="1"/>
    <col min="20" max="20" width="18.25" style="44" bestFit="1" customWidth="1"/>
    <col min="21" max="21" width="13" style="44" bestFit="1" customWidth="1"/>
    <col min="22" max="22" width="12.75" style="44" customWidth="1"/>
    <col min="23" max="23" width="15.375" style="44" customWidth="1"/>
    <col min="24" max="24" width="9.875" style="44" bestFit="1" customWidth="1"/>
    <col min="25" max="25" width="17.75" style="44" bestFit="1" customWidth="1"/>
    <col min="26" max="27" width="9" style="45" customWidth="1"/>
    <col min="28" max="16384" width="9" style="45"/>
  </cols>
  <sheetData>
    <row r="1" spans="1:27" ht="30.75" customHeight="1" x14ac:dyDescent="0.15">
      <c r="A1" s="353" t="s">
        <v>999</v>
      </c>
      <c r="B1" s="353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53"/>
      <c r="V1" s="353"/>
      <c r="W1" s="353"/>
      <c r="X1" s="353"/>
      <c r="Y1" s="353"/>
    </row>
    <row r="2" spans="1:27" s="46" customFormat="1" ht="30.75" customHeight="1" x14ac:dyDescent="0.15">
      <c r="A2" s="187" t="s">
        <v>0</v>
      </c>
      <c r="B2" s="187" t="s">
        <v>1</v>
      </c>
      <c r="C2" s="187" t="s">
        <v>2</v>
      </c>
      <c r="D2" s="187" t="s">
        <v>3</v>
      </c>
      <c r="E2" s="187" t="s">
        <v>4</v>
      </c>
      <c r="F2" s="187" t="s">
        <v>5</v>
      </c>
      <c r="G2" s="187" t="s">
        <v>6</v>
      </c>
      <c r="H2" s="187" t="s">
        <v>7</v>
      </c>
      <c r="I2" s="187" t="s">
        <v>8</v>
      </c>
      <c r="J2" s="187" t="s">
        <v>9</v>
      </c>
      <c r="K2" s="195" t="s">
        <v>10</v>
      </c>
      <c r="L2" s="188" t="s">
        <v>11</v>
      </c>
      <c r="M2" s="188" t="s">
        <v>12</v>
      </c>
      <c r="N2" s="188" t="s">
        <v>405</v>
      </c>
      <c r="O2" s="188" t="s">
        <v>406</v>
      </c>
      <c r="P2" s="187" t="s">
        <v>407</v>
      </c>
      <c r="Q2" s="187" t="s">
        <v>14</v>
      </c>
      <c r="R2" s="188" t="s">
        <v>1591</v>
      </c>
      <c r="S2" s="188" t="s">
        <v>408</v>
      </c>
      <c r="T2" s="188" t="s">
        <v>16</v>
      </c>
      <c r="U2" s="188" t="s">
        <v>17</v>
      </c>
      <c r="V2" s="188" t="s">
        <v>18</v>
      </c>
      <c r="W2" s="188" t="s">
        <v>19</v>
      </c>
      <c r="X2" s="188" t="s">
        <v>20</v>
      </c>
      <c r="Y2" s="188" t="s">
        <v>21</v>
      </c>
      <c r="Z2" s="182" t="s">
        <v>409</v>
      </c>
      <c r="AA2" s="63" t="s">
        <v>410</v>
      </c>
    </row>
    <row r="3" spans="1:27" ht="25.5" customHeight="1" x14ac:dyDescent="0.15">
      <c r="A3" s="189">
        <v>583</v>
      </c>
      <c r="B3" s="190" t="s">
        <v>52</v>
      </c>
      <c r="C3" s="190" t="s">
        <v>23</v>
      </c>
      <c r="D3" s="190" t="s">
        <v>53</v>
      </c>
      <c r="E3" s="190" t="s">
        <v>54</v>
      </c>
      <c r="F3" s="190"/>
      <c r="G3" s="190" t="s">
        <v>321</v>
      </c>
      <c r="H3" s="190" t="s">
        <v>411</v>
      </c>
      <c r="I3" s="190"/>
      <c r="J3" s="190" t="s">
        <v>29</v>
      </c>
      <c r="K3" s="194">
        <v>10000</v>
      </c>
      <c r="L3" s="191">
        <v>1</v>
      </c>
      <c r="M3" s="191">
        <v>10000</v>
      </c>
      <c r="N3" s="191" t="s">
        <v>412</v>
      </c>
      <c r="O3" s="191"/>
      <c r="P3" s="192">
        <v>43068</v>
      </c>
      <c r="Q3" s="190" t="s">
        <v>413</v>
      </c>
      <c r="R3" s="191">
        <v>10000</v>
      </c>
      <c r="S3" s="191"/>
      <c r="T3" s="191">
        <f t="shared" ref="T3:T66" si="0">M3-R3</f>
        <v>0</v>
      </c>
      <c r="U3" s="191">
        <f>T3</f>
        <v>0</v>
      </c>
      <c r="V3" s="191">
        <v>0</v>
      </c>
      <c r="W3" s="191">
        <v>0</v>
      </c>
      <c r="X3" s="191">
        <v>0</v>
      </c>
      <c r="Y3" s="191">
        <f>T3-U3-V3-W3-X3</f>
        <v>0</v>
      </c>
      <c r="Z3" s="183"/>
      <c r="AA3" s="64"/>
    </row>
    <row r="4" spans="1:27" ht="25.5" customHeight="1" x14ac:dyDescent="0.15">
      <c r="A4" s="189">
        <v>569</v>
      </c>
      <c r="B4" s="190" t="s">
        <v>52</v>
      </c>
      <c r="C4" s="190" t="s">
        <v>23</v>
      </c>
      <c r="D4" s="190" t="s">
        <v>53</v>
      </c>
      <c r="E4" s="190" t="s">
        <v>54</v>
      </c>
      <c r="F4" s="190"/>
      <c r="G4" s="347" t="s">
        <v>30</v>
      </c>
      <c r="H4" s="347" t="s">
        <v>31</v>
      </c>
      <c r="I4" s="190"/>
      <c r="J4" s="190" t="s">
        <v>29</v>
      </c>
      <c r="K4" s="194">
        <v>12600</v>
      </c>
      <c r="L4" s="191">
        <v>1</v>
      </c>
      <c r="M4" s="191">
        <v>12600</v>
      </c>
      <c r="N4" s="191" t="s">
        <v>414</v>
      </c>
      <c r="O4" s="191"/>
      <c r="P4" s="192">
        <v>42969</v>
      </c>
      <c r="Q4" s="190" t="s">
        <v>262</v>
      </c>
      <c r="R4" s="191">
        <v>12600</v>
      </c>
      <c r="S4" s="191"/>
      <c r="T4" s="191">
        <f t="shared" si="0"/>
        <v>0</v>
      </c>
      <c r="U4" s="348">
        <v>0</v>
      </c>
      <c r="V4" s="348">
        <v>0</v>
      </c>
      <c r="W4" s="348">
        <v>0</v>
      </c>
      <c r="X4" s="348">
        <v>0</v>
      </c>
      <c r="Y4" s="348">
        <f t="shared" ref="Y4:Y61" si="1">T4-U4-V4-W4-X4</f>
        <v>0</v>
      </c>
      <c r="Z4" s="183"/>
      <c r="AA4" s="64"/>
    </row>
    <row r="5" spans="1:27" ht="25.5" customHeight="1" x14ac:dyDescent="0.15">
      <c r="A5" s="189">
        <v>523</v>
      </c>
      <c r="B5" s="190" t="s">
        <v>52</v>
      </c>
      <c r="C5" s="190" t="s">
        <v>23</v>
      </c>
      <c r="D5" s="190" t="s">
        <v>53</v>
      </c>
      <c r="E5" s="190" t="s">
        <v>54</v>
      </c>
      <c r="F5" s="190"/>
      <c r="G5" s="347"/>
      <c r="H5" s="347"/>
      <c r="I5" s="190"/>
      <c r="J5" s="190" t="s">
        <v>29</v>
      </c>
      <c r="K5" s="194">
        <v>10200</v>
      </c>
      <c r="L5" s="191">
        <v>1</v>
      </c>
      <c r="M5" s="191">
        <v>10200</v>
      </c>
      <c r="N5" s="191" t="s">
        <v>293</v>
      </c>
      <c r="O5" s="191"/>
      <c r="P5" s="192">
        <v>42364</v>
      </c>
      <c r="Q5" s="190" t="s">
        <v>55</v>
      </c>
      <c r="R5" s="191">
        <v>10200</v>
      </c>
      <c r="S5" s="191"/>
      <c r="T5" s="191">
        <f t="shared" si="0"/>
        <v>0</v>
      </c>
      <c r="U5" s="348"/>
      <c r="V5" s="348"/>
      <c r="W5" s="348"/>
      <c r="X5" s="348"/>
      <c r="Y5" s="348">
        <f t="shared" si="1"/>
        <v>0</v>
      </c>
      <c r="Z5" s="183"/>
      <c r="AA5" s="64"/>
    </row>
    <row r="6" spans="1:27" ht="25.5" customHeight="1" x14ac:dyDescent="0.15">
      <c r="A6" s="189">
        <v>535</v>
      </c>
      <c r="B6" s="190" t="s">
        <v>52</v>
      </c>
      <c r="C6" s="190" t="s">
        <v>23</v>
      </c>
      <c r="D6" s="190" t="s">
        <v>53</v>
      </c>
      <c r="E6" s="190" t="s">
        <v>54</v>
      </c>
      <c r="F6" s="190"/>
      <c r="G6" s="347"/>
      <c r="H6" s="347"/>
      <c r="I6" s="190"/>
      <c r="J6" s="190" t="s">
        <v>29</v>
      </c>
      <c r="K6" s="194">
        <v>30000</v>
      </c>
      <c r="L6" s="191">
        <v>1</v>
      </c>
      <c r="M6" s="191">
        <v>30000</v>
      </c>
      <c r="N6" s="191" t="s">
        <v>294</v>
      </c>
      <c r="O6" s="191"/>
      <c r="P6" s="192">
        <v>42627</v>
      </c>
      <c r="Q6" s="190" t="s">
        <v>56</v>
      </c>
      <c r="R6" s="191">
        <v>30000</v>
      </c>
      <c r="S6" s="191"/>
      <c r="T6" s="191">
        <f t="shared" si="0"/>
        <v>0</v>
      </c>
      <c r="U6" s="348"/>
      <c r="V6" s="348"/>
      <c r="W6" s="348"/>
      <c r="X6" s="348"/>
      <c r="Y6" s="348">
        <f t="shared" si="1"/>
        <v>0</v>
      </c>
      <c r="Z6" s="183"/>
      <c r="AA6" s="64"/>
    </row>
    <row r="7" spans="1:27" ht="25.5" customHeight="1" x14ac:dyDescent="0.15">
      <c r="A7" s="189">
        <v>543</v>
      </c>
      <c r="B7" s="190" t="s">
        <v>52</v>
      </c>
      <c r="C7" s="190" t="s">
        <v>23</v>
      </c>
      <c r="D7" s="190" t="s">
        <v>53</v>
      </c>
      <c r="E7" s="190" t="s">
        <v>54</v>
      </c>
      <c r="F7" s="190"/>
      <c r="G7" s="347"/>
      <c r="H7" s="347"/>
      <c r="I7" s="190"/>
      <c r="J7" s="190" t="s">
        <v>29</v>
      </c>
      <c r="K7" s="194">
        <v>51000</v>
      </c>
      <c r="L7" s="191">
        <v>1</v>
      </c>
      <c r="M7" s="191">
        <v>51000</v>
      </c>
      <c r="N7" s="191" t="s">
        <v>415</v>
      </c>
      <c r="O7" s="191"/>
      <c r="P7" s="192">
        <v>42724</v>
      </c>
      <c r="Q7" s="190" t="s">
        <v>57</v>
      </c>
      <c r="R7" s="191">
        <v>51000</v>
      </c>
      <c r="S7" s="191"/>
      <c r="T7" s="191">
        <f t="shared" si="0"/>
        <v>0</v>
      </c>
      <c r="U7" s="348"/>
      <c r="V7" s="348"/>
      <c r="W7" s="348"/>
      <c r="X7" s="348"/>
      <c r="Y7" s="348">
        <f t="shared" si="1"/>
        <v>0</v>
      </c>
      <c r="Z7" s="183"/>
      <c r="AA7" s="64"/>
    </row>
    <row r="8" spans="1:27" ht="25.5" customHeight="1" x14ac:dyDescent="0.15">
      <c r="A8" s="189">
        <v>556</v>
      </c>
      <c r="B8" s="190" t="s">
        <v>52</v>
      </c>
      <c r="C8" s="190" t="s">
        <v>23</v>
      </c>
      <c r="D8" s="190" t="s">
        <v>53</v>
      </c>
      <c r="E8" s="190" t="s">
        <v>54</v>
      </c>
      <c r="F8" s="190"/>
      <c r="G8" s="347"/>
      <c r="H8" s="347"/>
      <c r="I8" s="190"/>
      <c r="J8" s="190" t="s">
        <v>29</v>
      </c>
      <c r="K8" s="194">
        <v>23000</v>
      </c>
      <c r="L8" s="191">
        <v>1</v>
      </c>
      <c r="M8" s="191">
        <v>23000</v>
      </c>
      <c r="N8" s="191" t="s">
        <v>292</v>
      </c>
      <c r="O8" s="191"/>
      <c r="P8" s="192">
        <v>42900</v>
      </c>
      <c r="Q8" s="190" t="s">
        <v>244</v>
      </c>
      <c r="R8" s="191">
        <v>23000</v>
      </c>
      <c r="S8" s="191"/>
      <c r="T8" s="191">
        <f t="shared" si="0"/>
        <v>0</v>
      </c>
      <c r="U8" s="348"/>
      <c r="V8" s="348"/>
      <c r="W8" s="348"/>
      <c r="X8" s="348"/>
      <c r="Y8" s="348">
        <f t="shared" si="1"/>
        <v>0</v>
      </c>
      <c r="Z8" s="183"/>
      <c r="AA8" s="64"/>
    </row>
    <row r="9" spans="1:27" ht="25.5" customHeight="1" x14ac:dyDescent="0.15">
      <c r="A9" s="189">
        <v>575</v>
      </c>
      <c r="B9" s="190" t="s">
        <v>52</v>
      </c>
      <c r="C9" s="190" t="s">
        <v>23</v>
      </c>
      <c r="D9" s="190" t="s">
        <v>53</v>
      </c>
      <c r="E9" s="190" t="s">
        <v>54</v>
      </c>
      <c r="F9" s="190"/>
      <c r="G9" s="337" t="s">
        <v>60</v>
      </c>
      <c r="H9" s="337" t="s">
        <v>61</v>
      </c>
      <c r="I9" s="190"/>
      <c r="J9" s="190" t="s">
        <v>29</v>
      </c>
      <c r="K9" s="194">
        <v>2150.85</v>
      </c>
      <c r="L9" s="191">
        <v>1</v>
      </c>
      <c r="M9" s="191">
        <v>2150.85</v>
      </c>
      <c r="N9" s="191" t="s">
        <v>297</v>
      </c>
      <c r="O9" s="191"/>
      <c r="P9" s="192">
        <v>43004</v>
      </c>
      <c r="Q9" s="190" t="s">
        <v>280</v>
      </c>
      <c r="R9" s="191">
        <v>2150.85</v>
      </c>
      <c r="S9" s="191"/>
      <c r="T9" s="191">
        <f t="shared" si="0"/>
        <v>0</v>
      </c>
      <c r="U9" s="330">
        <f>T11</f>
        <v>0</v>
      </c>
      <c r="V9" s="330">
        <v>0</v>
      </c>
      <c r="W9" s="330">
        <v>0</v>
      </c>
      <c r="X9" s="330">
        <v>0</v>
      </c>
      <c r="Y9" s="330">
        <f t="shared" si="1"/>
        <v>0</v>
      </c>
      <c r="Z9" s="183"/>
      <c r="AA9" s="64"/>
    </row>
    <row r="10" spans="1:27" ht="25.5" customHeight="1" x14ac:dyDescent="0.15">
      <c r="A10" s="189">
        <v>586</v>
      </c>
      <c r="B10" s="190" t="s">
        <v>52</v>
      </c>
      <c r="C10" s="190" t="s">
        <v>23</v>
      </c>
      <c r="D10" s="190" t="s">
        <v>53</v>
      </c>
      <c r="E10" s="190" t="s">
        <v>54</v>
      </c>
      <c r="F10" s="190"/>
      <c r="G10" s="338"/>
      <c r="H10" s="338"/>
      <c r="I10" s="190"/>
      <c r="J10" s="190" t="s">
        <v>29</v>
      </c>
      <c r="K10" s="194">
        <v>2464.36</v>
      </c>
      <c r="L10" s="191">
        <v>1</v>
      </c>
      <c r="M10" s="191">
        <v>2464.36</v>
      </c>
      <c r="N10" s="191" t="s">
        <v>416</v>
      </c>
      <c r="O10" s="191"/>
      <c r="P10" s="192">
        <v>43080</v>
      </c>
      <c r="Q10" s="190" t="s">
        <v>336</v>
      </c>
      <c r="R10" s="191">
        <v>2464.36</v>
      </c>
      <c r="S10" s="191"/>
      <c r="T10" s="191">
        <f t="shared" si="0"/>
        <v>0</v>
      </c>
      <c r="U10" s="330"/>
      <c r="V10" s="330"/>
      <c r="W10" s="330"/>
      <c r="X10" s="330"/>
      <c r="Y10" s="330"/>
      <c r="Z10" s="183"/>
      <c r="AA10" s="64"/>
    </row>
    <row r="11" spans="1:27" ht="25.5" customHeight="1" x14ac:dyDescent="0.15">
      <c r="A11" s="189">
        <v>591</v>
      </c>
      <c r="B11" s="190" t="s">
        <v>52</v>
      </c>
      <c r="C11" s="190" t="s">
        <v>23</v>
      </c>
      <c r="D11" s="190" t="s">
        <v>53</v>
      </c>
      <c r="E11" s="190" t="s">
        <v>54</v>
      </c>
      <c r="F11" s="190"/>
      <c r="G11" s="338"/>
      <c r="H11" s="338"/>
      <c r="I11" s="190"/>
      <c r="J11" s="190" t="s">
        <v>29</v>
      </c>
      <c r="K11" s="194">
        <v>672.17</v>
      </c>
      <c r="L11" s="191">
        <v>1</v>
      </c>
      <c r="M11" s="191">
        <v>672.17</v>
      </c>
      <c r="N11" s="191" t="s">
        <v>417</v>
      </c>
      <c r="O11" s="191"/>
      <c r="P11" s="192">
        <v>43090</v>
      </c>
      <c r="Q11" s="190" t="s">
        <v>337</v>
      </c>
      <c r="R11" s="191">
        <v>672.17</v>
      </c>
      <c r="S11" s="191"/>
      <c r="T11" s="191">
        <f t="shared" si="0"/>
        <v>0</v>
      </c>
      <c r="U11" s="330"/>
      <c r="V11" s="330"/>
      <c r="W11" s="330"/>
      <c r="X11" s="330"/>
      <c r="Y11" s="330"/>
      <c r="Z11" s="183"/>
      <c r="AA11" s="64"/>
    </row>
    <row r="12" spans="1:27" ht="25.5" customHeight="1" x14ac:dyDescent="0.15">
      <c r="A12" s="189">
        <v>539</v>
      </c>
      <c r="B12" s="190" t="s">
        <v>52</v>
      </c>
      <c r="C12" s="190" t="s">
        <v>23</v>
      </c>
      <c r="D12" s="190" t="s">
        <v>53</v>
      </c>
      <c r="E12" s="190" t="s">
        <v>54</v>
      </c>
      <c r="F12" s="190"/>
      <c r="G12" s="338"/>
      <c r="H12" s="338"/>
      <c r="I12" s="190"/>
      <c r="J12" s="190" t="s">
        <v>29</v>
      </c>
      <c r="K12" s="194">
        <v>19715.080000000002</v>
      </c>
      <c r="L12" s="191">
        <v>1</v>
      </c>
      <c r="M12" s="191">
        <v>19715.080000000002</v>
      </c>
      <c r="N12" s="191" t="s">
        <v>267</v>
      </c>
      <c r="O12" s="191"/>
      <c r="P12" s="192">
        <v>42697</v>
      </c>
      <c r="Q12" s="190" t="s">
        <v>65</v>
      </c>
      <c r="R12" s="191">
        <v>19715.080000000002</v>
      </c>
      <c r="S12" s="191"/>
      <c r="T12" s="191">
        <f t="shared" si="0"/>
        <v>0</v>
      </c>
      <c r="U12" s="330"/>
      <c r="V12" s="330"/>
      <c r="W12" s="330"/>
      <c r="X12" s="330"/>
      <c r="Y12" s="330"/>
      <c r="Z12" s="183"/>
      <c r="AA12" s="64"/>
    </row>
    <row r="13" spans="1:27" ht="25.5" customHeight="1" x14ac:dyDescent="0.15">
      <c r="A13" s="189">
        <v>549</v>
      </c>
      <c r="B13" s="190" t="s">
        <v>52</v>
      </c>
      <c r="C13" s="190" t="s">
        <v>23</v>
      </c>
      <c r="D13" s="190" t="s">
        <v>53</v>
      </c>
      <c r="E13" s="190" t="s">
        <v>54</v>
      </c>
      <c r="F13" s="190"/>
      <c r="G13" s="338"/>
      <c r="H13" s="338"/>
      <c r="I13" s="190"/>
      <c r="J13" s="190" t="s">
        <v>29</v>
      </c>
      <c r="K13" s="194">
        <v>730.38</v>
      </c>
      <c r="L13" s="191">
        <v>1</v>
      </c>
      <c r="M13" s="191">
        <v>730.38</v>
      </c>
      <c r="N13" s="191" t="s">
        <v>298</v>
      </c>
      <c r="O13" s="191"/>
      <c r="P13" s="192">
        <v>42811</v>
      </c>
      <c r="Q13" s="190" t="s">
        <v>62</v>
      </c>
      <c r="R13" s="191">
        <v>730.38</v>
      </c>
      <c r="S13" s="191"/>
      <c r="T13" s="191">
        <f t="shared" si="0"/>
        <v>0</v>
      </c>
      <c r="U13" s="330"/>
      <c r="V13" s="330"/>
      <c r="W13" s="330"/>
      <c r="X13" s="330"/>
      <c r="Y13" s="330"/>
      <c r="Z13" s="183"/>
      <c r="AA13" s="64"/>
    </row>
    <row r="14" spans="1:27" ht="25.5" customHeight="1" x14ac:dyDescent="0.15">
      <c r="A14" s="189">
        <v>550</v>
      </c>
      <c r="B14" s="190" t="s">
        <v>52</v>
      </c>
      <c r="C14" s="190" t="s">
        <v>23</v>
      </c>
      <c r="D14" s="190" t="s">
        <v>53</v>
      </c>
      <c r="E14" s="190" t="s">
        <v>54</v>
      </c>
      <c r="F14" s="190"/>
      <c r="G14" s="338"/>
      <c r="H14" s="338"/>
      <c r="I14" s="190"/>
      <c r="J14" s="190" t="s">
        <v>29</v>
      </c>
      <c r="K14" s="194">
        <v>24726.36</v>
      </c>
      <c r="L14" s="191">
        <v>1</v>
      </c>
      <c r="M14" s="191">
        <v>24726.36</v>
      </c>
      <c r="N14" s="191" t="s">
        <v>295</v>
      </c>
      <c r="O14" s="191"/>
      <c r="P14" s="192">
        <v>42811</v>
      </c>
      <c r="Q14" s="190" t="s">
        <v>63</v>
      </c>
      <c r="R14" s="191">
        <v>24726.36</v>
      </c>
      <c r="S14" s="191"/>
      <c r="T14" s="191">
        <f t="shared" si="0"/>
        <v>0</v>
      </c>
      <c r="U14" s="330"/>
      <c r="V14" s="330"/>
      <c r="W14" s="330"/>
      <c r="X14" s="330"/>
      <c r="Y14" s="330"/>
      <c r="Z14" s="183"/>
      <c r="AA14" s="64"/>
    </row>
    <row r="15" spans="1:27" ht="25.5" customHeight="1" x14ac:dyDescent="0.15">
      <c r="A15" s="189">
        <v>555</v>
      </c>
      <c r="B15" s="190" t="s">
        <v>52</v>
      </c>
      <c r="C15" s="190" t="s">
        <v>23</v>
      </c>
      <c r="D15" s="190" t="s">
        <v>53</v>
      </c>
      <c r="E15" s="190" t="s">
        <v>54</v>
      </c>
      <c r="F15" s="190"/>
      <c r="G15" s="338"/>
      <c r="H15" s="338"/>
      <c r="I15" s="190"/>
      <c r="J15" s="190" t="s">
        <v>29</v>
      </c>
      <c r="K15" s="194">
        <v>16236.11</v>
      </c>
      <c r="L15" s="191">
        <v>1</v>
      </c>
      <c r="M15" s="191">
        <v>16236.11</v>
      </c>
      <c r="N15" s="191" t="s">
        <v>296</v>
      </c>
      <c r="O15" s="191"/>
      <c r="P15" s="192">
        <v>42850</v>
      </c>
      <c r="Q15" s="190" t="s">
        <v>64</v>
      </c>
      <c r="R15" s="191">
        <v>16236.11</v>
      </c>
      <c r="S15" s="191"/>
      <c r="T15" s="191">
        <f t="shared" si="0"/>
        <v>0</v>
      </c>
      <c r="U15" s="330"/>
      <c r="V15" s="330"/>
      <c r="W15" s="330"/>
      <c r="X15" s="330"/>
      <c r="Y15" s="330"/>
      <c r="Z15" s="183"/>
      <c r="AA15" s="64"/>
    </row>
    <row r="16" spans="1:27" ht="25.5" customHeight="1" x14ac:dyDescent="0.15">
      <c r="A16" s="189">
        <v>555</v>
      </c>
      <c r="B16" s="190" t="s">
        <v>52</v>
      </c>
      <c r="C16" s="190" t="s">
        <v>23</v>
      </c>
      <c r="D16" s="190" t="s">
        <v>53</v>
      </c>
      <c r="E16" s="190" t="s">
        <v>54</v>
      </c>
      <c r="F16" s="190"/>
      <c r="G16" s="338"/>
      <c r="H16" s="338"/>
      <c r="I16" s="190"/>
      <c r="J16" s="190" t="s">
        <v>29</v>
      </c>
      <c r="K16" s="194">
        <v>428.6</v>
      </c>
      <c r="L16" s="191">
        <v>1</v>
      </c>
      <c r="M16" s="191">
        <v>428.6</v>
      </c>
      <c r="N16" s="191" t="s">
        <v>299</v>
      </c>
      <c r="O16" s="191"/>
      <c r="P16" s="192">
        <v>43248</v>
      </c>
      <c r="Q16" s="190" t="s">
        <v>397</v>
      </c>
      <c r="R16" s="191">
        <v>428.6</v>
      </c>
      <c r="S16" s="191"/>
      <c r="T16" s="191">
        <f t="shared" si="0"/>
        <v>0</v>
      </c>
      <c r="U16" s="330"/>
      <c r="V16" s="330"/>
      <c r="W16" s="330"/>
      <c r="X16" s="330"/>
      <c r="Y16" s="330"/>
      <c r="Z16" s="183"/>
      <c r="AA16" s="64"/>
    </row>
    <row r="17" spans="1:27" ht="25.5" customHeight="1" x14ac:dyDescent="0.15">
      <c r="A17" s="189">
        <v>562</v>
      </c>
      <c r="B17" s="190" t="s">
        <v>52</v>
      </c>
      <c r="C17" s="190" t="s">
        <v>23</v>
      </c>
      <c r="D17" s="190" t="s">
        <v>58</v>
      </c>
      <c r="E17" s="190" t="s">
        <v>59</v>
      </c>
      <c r="F17" s="190"/>
      <c r="G17" s="338"/>
      <c r="H17" s="338"/>
      <c r="I17" s="190"/>
      <c r="J17" s="190" t="s">
        <v>29</v>
      </c>
      <c r="K17" s="194">
        <v>1202.57</v>
      </c>
      <c r="L17" s="191">
        <v>1</v>
      </c>
      <c r="M17" s="191">
        <v>1202.57</v>
      </c>
      <c r="N17" s="191" t="s">
        <v>299</v>
      </c>
      <c r="O17" s="191"/>
      <c r="P17" s="192">
        <v>42914</v>
      </c>
      <c r="Q17" s="190" t="s">
        <v>245</v>
      </c>
      <c r="R17" s="191">
        <v>1202.57</v>
      </c>
      <c r="S17" s="191"/>
      <c r="T17" s="191">
        <f t="shared" si="0"/>
        <v>0</v>
      </c>
      <c r="U17" s="330"/>
      <c r="V17" s="330"/>
      <c r="W17" s="330"/>
      <c r="X17" s="330"/>
      <c r="Y17" s="330"/>
      <c r="Z17" s="183"/>
      <c r="AA17" s="64"/>
    </row>
    <row r="18" spans="1:27" ht="25.5" customHeight="1" x14ac:dyDescent="0.15">
      <c r="A18" s="189">
        <v>562</v>
      </c>
      <c r="B18" s="190" t="s">
        <v>52</v>
      </c>
      <c r="C18" s="190" t="s">
        <v>23</v>
      </c>
      <c r="D18" s="190" t="s">
        <v>58</v>
      </c>
      <c r="E18" s="190" t="s">
        <v>59</v>
      </c>
      <c r="F18" s="190"/>
      <c r="G18" s="338"/>
      <c r="H18" s="338"/>
      <c r="I18" s="190"/>
      <c r="J18" s="190" t="s">
        <v>29</v>
      </c>
      <c r="K18" s="194">
        <v>2985.42</v>
      </c>
      <c r="L18" s="191">
        <v>1</v>
      </c>
      <c r="M18" s="191">
        <v>2985.42</v>
      </c>
      <c r="N18" s="191" t="s">
        <v>527</v>
      </c>
      <c r="O18" s="191"/>
      <c r="P18" s="192">
        <v>43300</v>
      </c>
      <c r="Q18" s="190" t="s">
        <v>526</v>
      </c>
      <c r="R18" s="191">
        <v>2985.42</v>
      </c>
      <c r="S18" s="191"/>
      <c r="T18" s="191">
        <f t="shared" si="0"/>
        <v>0</v>
      </c>
      <c r="U18" s="330"/>
      <c r="V18" s="330"/>
      <c r="W18" s="330"/>
      <c r="X18" s="330"/>
      <c r="Y18" s="330"/>
      <c r="Z18" s="183"/>
      <c r="AA18" s="64"/>
    </row>
    <row r="19" spans="1:27" ht="25.5" customHeight="1" x14ac:dyDescent="0.15">
      <c r="A19" s="189">
        <v>562</v>
      </c>
      <c r="B19" s="193" t="s">
        <v>52</v>
      </c>
      <c r="C19" s="193" t="s">
        <v>23</v>
      </c>
      <c r="D19" s="193" t="s">
        <v>58</v>
      </c>
      <c r="E19" s="193" t="s">
        <v>59</v>
      </c>
      <c r="F19" s="193"/>
      <c r="G19" s="339"/>
      <c r="H19" s="339"/>
      <c r="I19" s="193"/>
      <c r="J19" s="193" t="s">
        <v>29</v>
      </c>
      <c r="K19" s="194">
        <v>3161</v>
      </c>
      <c r="L19" s="194">
        <v>1</v>
      </c>
      <c r="M19" s="194">
        <v>3161</v>
      </c>
      <c r="N19" s="194" t="s">
        <v>963</v>
      </c>
      <c r="O19" s="194"/>
      <c r="P19" s="192">
        <v>43371</v>
      </c>
      <c r="Q19" s="193" t="s">
        <v>962</v>
      </c>
      <c r="R19" s="194">
        <v>3161</v>
      </c>
      <c r="S19" s="194"/>
      <c r="T19" s="194"/>
      <c r="U19" s="195"/>
      <c r="V19" s="195"/>
      <c r="W19" s="195"/>
      <c r="X19" s="195"/>
      <c r="Y19" s="195"/>
      <c r="Z19" s="183"/>
      <c r="AA19" s="64"/>
    </row>
    <row r="20" spans="1:27" ht="25.5" customHeight="1" x14ac:dyDescent="0.15">
      <c r="A20" s="189">
        <v>580</v>
      </c>
      <c r="B20" s="190" t="s">
        <v>52</v>
      </c>
      <c r="C20" s="190" t="s">
        <v>23</v>
      </c>
      <c r="D20" s="190" t="s">
        <v>53</v>
      </c>
      <c r="E20" s="190" t="s">
        <v>54</v>
      </c>
      <c r="F20" s="190"/>
      <c r="G20" s="190" t="s">
        <v>66</v>
      </c>
      <c r="H20" s="190" t="s">
        <v>67</v>
      </c>
      <c r="I20" s="190"/>
      <c r="J20" s="190" t="s">
        <v>29</v>
      </c>
      <c r="K20" s="194">
        <v>5650</v>
      </c>
      <c r="L20" s="191">
        <v>1</v>
      </c>
      <c r="M20" s="191">
        <v>5650</v>
      </c>
      <c r="N20" s="191" t="s">
        <v>327</v>
      </c>
      <c r="O20" s="191"/>
      <c r="P20" s="192">
        <v>43033</v>
      </c>
      <c r="Q20" s="190" t="s">
        <v>290</v>
      </c>
      <c r="R20" s="191">
        <v>5650</v>
      </c>
      <c r="S20" s="191"/>
      <c r="T20" s="191">
        <f t="shared" si="0"/>
        <v>0</v>
      </c>
      <c r="U20" s="191">
        <v>0</v>
      </c>
      <c r="V20" s="191">
        <v>0</v>
      </c>
      <c r="W20" s="191">
        <v>0</v>
      </c>
      <c r="X20" s="191">
        <v>0</v>
      </c>
      <c r="Y20" s="191">
        <f t="shared" si="1"/>
        <v>0</v>
      </c>
      <c r="Z20" s="183"/>
      <c r="AA20" s="64"/>
    </row>
    <row r="21" spans="1:27" ht="25.5" customHeight="1" x14ac:dyDescent="0.15">
      <c r="A21" s="189">
        <v>589</v>
      </c>
      <c r="B21" s="190" t="s">
        <v>52</v>
      </c>
      <c r="C21" s="190" t="s">
        <v>23</v>
      </c>
      <c r="D21" s="190" t="s">
        <v>53</v>
      </c>
      <c r="E21" s="190" t="s">
        <v>54</v>
      </c>
      <c r="F21" s="190"/>
      <c r="G21" s="190" t="s">
        <v>338</v>
      </c>
      <c r="H21" s="190" t="s">
        <v>339</v>
      </c>
      <c r="I21" s="190"/>
      <c r="J21" s="190" t="s">
        <v>29</v>
      </c>
      <c r="K21" s="194">
        <v>65000</v>
      </c>
      <c r="L21" s="191">
        <v>1</v>
      </c>
      <c r="M21" s="191">
        <v>65000</v>
      </c>
      <c r="N21" s="191" t="s">
        <v>418</v>
      </c>
      <c r="O21" s="191"/>
      <c r="P21" s="192">
        <v>43090</v>
      </c>
      <c r="Q21" s="190" t="s">
        <v>419</v>
      </c>
      <c r="R21" s="191">
        <v>65000</v>
      </c>
      <c r="S21" s="196"/>
      <c r="T21" s="191">
        <f t="shared" si="0"/>
        <v>0</v>
      </c>
      <c r="U21" s="191"/>
      <c r="V21" s="191"/>
      <c r="W21" s="191">
        <v>0</v>
      </c>
      <c r="X21" s="191">
        <v>0</v>
      </c>
      <c r="Y21" s="191">
        <f t="shared" si="1"/>
        <v>0</v>
      </c>
      <c r="Z21" s="183"/>
      <c r="AA21" s="64"/>
    </row>
    <row r="22" spans="1:27" ht="25.5" customHeight="1" x14ac:dyDescent="0.15">
      <c r="A22" s="189">
        <v>514</v>
      </c>
      <c r="B22" s="190" t="s">
        <v>52</v>
      </c>
      <c r="C22" s="190" t="s">
        <v>23</v>
      </c>
      <c r="D22" s="190" t="s">
        <v>53</v>
      </c>
      <c r="E22" s="190" t="s">
        <v>54</v>
      </c>
      <c r="F22" s="190"/>
      <c r="G22" s="349" t="s">
        <v>68</v>
      </c>
      <c r="H22" s="352" t="s">
        <v>69</v>
      </c>
      <c r="I22" s="190"/>
      <c r="J22" s="190" t="s">
        <v>29</v>
      </c>
      <c r="K22" s="194">
        <v>52850</v>
      </c>
      <c r="L22" s="191">
        <v>1</v>
      </c>
      <c r="M22" s="191">
        <v>52850</v>
      </c>
      <c r="N22" s="191" t="s">
        <v>268</v>
      </c>
      <c r="O22" s="191"/>
      <c r="P22" s="192">
        <v>42000</v>
      </c>
      <c r="Q22" s="190" t="s">
        <v>70</v>
      </c>
      <c r="R22" s="191">
        <v>52850</v>
      </c>
      <c r="S22" s="191"/>
      <c r="T22" s="191">
        <f t="shared" si="0"/>
        <v>0</v>
      </c>
      <c r="U22" s="330"/>
      <c r="V22" s="330"/>
      <c r="W22" s="330"/>
      <c r="X22" s="330"/>
      <c r="Y22" s="330">
        <f t="shared" si="1"/>
        <v>0</v>
      </c>
      <c r="Z22" s="183"/>
      <c r="AA22" s="64"/>
    </row>
    <row r="23" spans="1:27" ht="25.5" customHeight="1" x14ac:dyDescent="0.15">
      <c r="A23" s="189">
        <v>518</v>
      </c>
      <c r="B23" s="190" t="s">
        <v>52</v>
      </c>
      <c r="C23" s="190" t="s">
        <v>23</v>
      </c>
      <c r="D23" s="190" t="s">
        <v>53</v>
      </c>
      <c r="E23" s="190" t="s">
        <v>54</v>
      </c>
      <c r="F23" s="190"/>
      <c r="G23" s="349"/>
      <c r="H23" s="352"/>
      <c r="I23" s="190"/>
      <c r="J23" s="190" t="s">
        <v>29</v>
      </c>
      <c r="K23" s="194">
        <v>52850</v>
      </c>
      <c r="L23" s="191">
        <v>1</v>
      </c>
      <c r="M23" s="191">
        <v>52850</v>
      </c>
      <c r="N23" s="191" t="s">
        <v>269</v>
      </c>
      <c r="O23" s="191"/>
      <c r="P23" s="192">
        <v>42297</v>
      </c>
      <c r="Q23" s="190" t="s">
        <v>71</v>
      </c>
      <c r="R23" s="191">
        <v>52850</v>
      </c>
      <c r="S23" s="191"/>
      <c r="T23" s="191">
        <f t="shared" si="0"/>
        <v>0</v>
      </c>
      <c r="U23" s="330"/>
      <c r="V23" s="330"/>
      <c r="W23" s="330"/>
      <c r="X23" s="330"/>
      <c r="Y23" s="330">
        <f t="shared" si="1"/>
        <v>0</v>
      </c>
      <c r="Z23" s="183"/>
      <c r="AA23" s="64"/>
    </row>
    <row r="24" spans="1:27" ht="25.5" customHeight="1" x14ac:dyDescent="0.15">
      <c r="A24" s="189">
        <v>520</v>
      </c>
      <c r="B24" s="190" t="s">
        <v>52</v>
      </c>
      <c r="C24" s="190" t="s">
        <v>23</v>
      </c>
      <c r="D24" s="190" t="s">
        <v>53</v>
      </c>
      <c r="E24" s="190" t="s">
        <v>54</v>
      </c>
      <c r="F24" s="190"/>
      <c r="G24" s="349"/>
      <c r="H24" s="352"/>
      <c r="I24" s="190"/>
      <c r="J24" s="190" t="s">
        <v>29</v>
      </c>
      <c r="K24" s="194">
        <v>39800</v>
      </c>
      <c r="L24" s="191">
        <v>1</v>
      </c>
      <c r="M24" s="191">
        <v>39800</v>
      </c>
      <c r="N24" s="191" t="s">
        <v>270</v>
      </c>
      <c r="O24" s="191"/>
      <c r="P24" s="192">
        <v>42348</v>
      </c>
      <c r="Q24" s="190" t="s">
        <v>72</v>
      </c>
      <c r="R24" s="191">
        <v>39800</v>
      </c>
      <c r="S24" s="191"/>
      <c r="T24" s="191">
        <f t="shared" si="0"/>
        <v>0</v>
      </c>
      <c r="U24" s="330"/>
      <c r="V24" s="330"/>
      <c r="W24" s="330"/>
      <c r="X24" s="330"/>
      <c r="Y24" s="330">
        <f t="shared" si="1"/>
        <v>0</v>
      </c>
      <c r="Z24" s="183"/>
      <c r="AA24" s="64"/>
    </row>
    <row r="25" spans="1:27" ht="25.5" customHeight="1" x14ac:dyDescent="0.15">
      <c r="A25" s="189">
        <v>521</v>
      </c>
      <c r="B25" s="190" t="s">
        <v>52</v>
      </c>
      <c r="C25" s="190" t="s">
        <v>23</v>
      </c>
      <c r="D25" s="190" t="s">
        <v>53</v>
      </c>
      <c r="E25" s="190" t="s">
        <v>54</v>
      </c>
      <c r="F25" s="190"/>
      <c r="G25" s="349"/>
      <c r="H25" s="352"/>
      <c r="I25" s="190"/>
      <c r="J25" s="190" t="s">
        <v>29</v>
      </c>
      <c r="K25" s="194">
        <v>10600</v>
      </c>
      <c r="L25" s="191">
        <v>1</v>
      </c>
      <c r="M25" s="191">
        <v>10600</v>
      </c>
      <c r="N25" s="191" t="s">
        <v>271</v>
      </c>
      <c r="O25" s="191"/>
      <c r="P25" s="192">
        <v>42360</v>
      </c>
      <c r="Q25" s="190" t="s">
        <v>73</v>
      </c>
      <c r="R25" s="191">
        <v>10600</v>
      </c>
      <c r="S25" s="191"/>
      <c r="T25" s="191">
        <f t="shared" si="0"/>
        <v>0</v>
      </c>
      <c r="U25" s="330"/>
      <c r="V25" s="330"/>
      <c r="W25" s="330"/>
      <c r="X25" s="330"/>
      <c r="Y25" s="330">
        <f t="shared" si="1"/>
        <v>0</v>
      </c>
      <c r="Z25" s="183"/>
      <c r="AA25" s="64"/>
    </row>
    <row r="26" spans="1:27" ht="25.5" customHeight="1" x14ac:dyDescent="0.15">
      <c r="A26" s="189">
        <v>524</v>
      </c>
      <c r="B26" s="190" t="s">
        <v>52</v>
      </c>
      <c r="C26" s="190" t="s">
        <v>23</v>
      </c>
      <c r="D26" s="190" t="s">
        <v>53</v>
      </c>
      <c r="E26" s="190" t="s">
        <v>54</v>
      </c>
      <c r="F26" s="190"/>
      <c r="G26" s="349"/>
      <c r="H26" s="352"/>
      <c r="I26" s="190"/>
      <c r="J26" s="190" t="s">
        <v>29</v>
      </c>
      <c r="K26" s="194">
        <v>38600</v>
      </c>
      <c r="L26" s="191">
        <v>1</v>
      </c>
      <c r="M26" s="191">
        <v>38600</v>
      </c>
      <c r="N26" s="191" t="s">
        <v>272</v>
      </c>
      <c r="O26" s="191"/>
      <c r="P26" s="192">
        <v>42364</v>
      </c>
      <c r="Q26" s="190" t="s">
        <v>74</v>
      </c>
      <c r="R26" s="191">
        <v>38600</v>
      </c>
      <c r="S26" s="191"/>
      <c r="T26" s="191">
        <f t="shared" si="0"/>
        <v>0</v>
      </c>
      <c r="U26" s="330"/>
      <c r="V26" s="330"/>
      <c r="W26" s="330"/>
      <c r="X26" s="330"/>
      <c r="Y26" s="330">
        <f t="shared" si="1"/>
        <v>0</v>
      </c>
      <c r="Z26" s="183"/>
      <c r="AA26" s="64"/>
    </row>
    <row r="27" spans="1:27" ht="25.5" customHeight="1" x14ac:dyDescent="0.15">
      <c r="A27" s="189">
        <v>544</v>
      </c>
      <c r="B27" s="190" t="s">
        <v>52</v>
      </c>
      <c r="C27" s="190" t="s">
        <v>23</v>
      </c>
      <c r="D27" s="190" t="s">
        <v>53</v>
      </c>
      <c r="E27" s="190" t="s">
        <v>54</v>
      </c>
      <c r="F27" s="190"/>
      <c r="G27" s="349"/>
      <c r="H27" s="352"/>
      <c r="I27" s="190"/>
      <c r="J27" s="190" t="s">
        <v>29</v>
      </c>
      <c r="K27" s="194">
        <v>39800</v>
      </c>
      <c r="L27" s="191">
        <v>1</v>
      </c>
      <c r="M27" s="191">
        <v>39800</v>
      </c>
      <c r="N27" s="191" t="s">
        <v>270</v>
      </c>
      <c r="O27" s="191"/>
      <c r="P27" s="192">
        <v>42725</v>
      </c>
      <c r="Q27" s="190" t="s">
        <v>75</v>
      </c>
      <c r="R27" s="191">
        <v>39800</v>
      </c>
      <c r="S27" s="191"/>
      <c r="T27" s="191">
        <f t="shared" si="0"/>
        <v>0</v>
      </c>
      <c r="U27" s="330"/>
      <c r="V27" s="330"/>
      <c r="W27" s="330"/>
      <c r="X27" s="330"/>
      <c r="Y27" s="330">
        <f t="shared" si="1"/>
        <v>0</v>
      </c>
      <c r="Z27" s="183"/>
      <c r="AA27" s="64"/>
    </row>
    <row r="28" spans="1:27" ht="25.5" customHeight="1" x14ac:dyDescent="0.15">
      <c r="A28" s="189">
        <v>610</v>
      </c>
      <c r="B28" s="190" t="s">
        <v>52</v>
      </c>
      <c r="C28" s="190" t="s">
        <v>23</v>
      </c>
      <c r="D28" s="190" t="s">
        <v>58</v>
      </c>
      <c r="E28" s="190" t="s">
        <v>59</v>
      </c>
      <c r="F28" s="190"/>
      <c r="G28" s="349"/>
      <c r="H28" s="352"/>
      <c r="I28" s="190"/>
      <c r="J28" s="190" t="s">
        <v>29</v>
      </c>
      <c r="K28" s="194">
        <v>45238</v>
      </c>
      <c r="L28" s="191">
        <v>1</v>
      </c>
      <c r="M28" s="191">
        <v>45238</v>
      </c>
      <c r="N28" s="191" t="s">
        <v>420</v>
      </c>
      <c r="O28" s="191"/>
      <c r="P28" s="192">
        <v>43097</v>
      </c>
      <c r="Q28" s="190" t="s">
        <v>340</v>
      </c>
      <c r="R28" s="191">
        <v>45238</v>
      </c>
      <c r="S28" s="196"/>
      <c r="T28" s="191">
        <f t="shared" si="0"/>
        <v>0</v>
      </c>
      <c r="U28" s="330"/>
      <c r="V28" s="330"/>
      <c r="W28" s="330"/>
      <c r="X28" s="330"/>
      <c r="Y28" s="330">
        <f t="shared" si="1"/>
        <v>0</v>
      </c>
      <c r="Z28" s="183"/>
      <c r="AA28" s="64"/>
    </row>
    <row r="29" spans="1:27" ht="25.5" customHeight="1" x14ac:dyDescent="0.15">
      <c r="A29" s="189">
        <v>610</v>
      </c>
      <c r="B29" s="190" t="s">
        <v>52</v>
      </c>
      <c r="C29" s="190" t="s">
        <v>23</v>
      </c>
      <c r="D29" s="190" t="s">
        <v>58</v>
      </c>
      <c r="E29" s="190" t="s">
        <v>59</v>
      </c>
      <c r="F29" s="190"/>
      <c r="G29" s="349"/>
      <c r="H29" s="352"/>
      <c r="I29" s="190"/>
      <c r="J29" s="190" t="s">
        <v>29</v>
      </c>
      <c r="K29" s="194">
        <v>53762</v>
      </c>
      <c r="L29" s="191">
        <v>1</v>
      </c>
      <c r="M29" s="191">
        <v>53762</v>
      </c>
      <c r="N29" s="191" t="s">
        <v>452</v>
      </c>
      <c r="O29" s="191"/>
      <c r="P29" s="192">
        <v>43234</v>
      </c>
      <c r="Q29" s="190" t="s">
        <v>398</v>
      </c>
      <c r="R29" s="191">
        <v>53762</v>
      </c>
      <c r="S29" s="196"/>
      <c r="T29" s="191">
        <f t="shared" si="0"/>
        <v>0</v>
      </c>
      <c r="U29" s="330"/>
      <c r="V29" s="330"/>
      <c r="W29" s="330"/>
      <c r="X29" s="330"/>
      <c r="Y29" s="330">
        <f t="shared" si="1"/>
        <v>0</v>
      </c>
      <c r="Z29" s="183"/>
      <c r="AA29" s="64"/>
    </row>
    <row r="30" spans="1:27" ht="25.5" customHeight="1" x14ac:dyDescent="0.15">
      <c r="A30" s="189">
        <v>531</v>
      </c>
      <c r="B30" s="190" t="s">
        <v>52</v>
      </c>
      <c r="C30" s="190" t="s">
        <v>23</v>
      </c>
      <c r="D30" s="190" t="s">
        <v>58</v>
      </c>
      <c r="E30" s="190" t="s">
        <v>59</v>
      </c>
      <c r="F30" s="190"/>
      <c r="G30" s="349"/>
      <c r="H30" s="352"/>
      <c r="I30" s="190"/>
      <c r="J30" s="190" t="s">
        <v>29</v>
      </c>
      <c r="K30" s="194">
        <v>8238.6</v>
      </c>
      <c r="L30" s="191">
        <v>1</v>
      </c>
      <c r="M30" s="191">
        <v>8238.6</v>
      </c>
      <c r="N30" s="191" t="s">
        <v>300</v>
      </c>
      <c r="O30" s="191"/>
      <c r="P30" s="192">
        <v>42544</v>
      </c>
      <c r="Q30" s="190" t="s">
        <v>76</v>
      </c>
      <c r="R30" s="191">
        <v>8238.6</v>
      </c>
      <c r="S30" s="191"/>
      <c r="T30" s="191">
        <f t="shared" si="0"/>
        <v>0</v>
      </c>
      <c r="U30" s="330"/>
      <c r="V30" s="330"/>
      <c r="W30" s="330"/>
      <c r="X30" s="330"/>
      <c r="Y30" s="330">
        <f t="shared" si="1"/>
        <v>0</v>
      </c>
      <c r="Z30" s="183"/>
      <c r="AA30" s="64"/>
    </row>
    <row r="31" spans="1:27" ht="25.5" customHeight="1" x14ac:dyDescent="0.15">
      <c r="A31" s="189">
        <v>570</v>
      </c>
      <c r="B31" s="190" t="s">
        <v>52</v>
      </c>
      <c r="C31" s="190" t="s">
        <v>23</v>
      </c>
      <c r="D31" s="190" t="s">
        <v>53</v>
      </c>
      <c r="E31" s="190" t="s">
        <v>54</v>
      </c>
      <c r="F31" s="190"/>
      <c r="G31" s="190" t="s">
        <v>263</v>
      </c>
      <c r="H31" s="190" t="s">
        <v>254</v>
      </c>
      <c r="I31" s="190"/>
      <c r="J31" s="190" t="s">
        <v>29</v>
      </c>
      <c r="K31" s="194">
        <v>2580</v>
      </c>
      <c r="L31" s="191">
        <v>1</v>
      </c>
      <c r="M31" s="191">
        <v>2580</v>
      </c>
      <c r="N31" s="191" t="s">
        <v>301</v>
      </c>
      <c r="O31" s="191"/>
      <c r="P31" s="192">
        <v>42969</v>
      </c>
      <c r="Q31" s="190" t="s">
        <v>264</v>
      </c>
      <c r="R31" s="191">
        <v>2580</v>
      </c>
      <c r="S31" s="191"/>
      <c r="T31" s="191">
        <f t="shared" si="0"/>
        <v>0</v>
      </c>
      <c r="U31" s="191">
        <v>0</v>
      </c>
      <c r="V31" s="191">
        <v>0</v>
      </c>
      <c r="W31" s="191">
        <v>0</v>
      </c>
      <c r="X31" s="191">
        <v>0</v>
      </c>
      <c r="Y31" s="191">
        <f t="shared" si="1"/>
        <v>0</v>
      </c>
      <c r="Z31" s="183"/>
      <c r="AA31" s="64"/>
    </row>
    <row r="32" spans="1:27" ht="25.5" customHeight="1" x14ac:dyDescent="0.15">
      <c r="A32" s="189">
        <v>571</v>
      </c>
      <c r="B32" s="190" t="s">
        <v>52</v>
      </c>
      <c r="C32" s="190" t="s">
        <v>23</v>
      </c>
      <c r="D32" s="190" t="s">
        <v>53</v>
      </c>
      <c r="E32" s="190" t="s">
        <v>54</v>
      </c>
      <c r="F32" s="190"/>
      <c r="G32" s="347" t="s">
        <v>77</v>
      </c>
      <c r="H32" s="347" t="s">
        <v>78</v>
      </c>
      <c r="I32" s="190"/>
      <c r="J32" s="190" t="s">
        <v>29</v>
      </c>
      <c r="K32" s="194">
        <v>63088.85</v>
      </c>
      <c r="L32" s="191">
        <v>1</v>
      </c>
      <c r="M32" s="191">
        <v>63088.85</v>
      </c>
      <c r="N32" s="191" t="s">
        <v>302</v>
      </c>
      <c r="O32" s="191"/>
      <c r="P32" s="192">
        <v>42989</v>
      </c>
      <c r="Q32" s="190" t="s">
        <v>281</v>
      </c>
      <c r="R32" s="191">
        <v>63088.85</v>
      </c>
      <c r="S32" s="191"/>
      <c r="T32" s="191">
        <f t="shared" si="0"/>
        <v>0</v>
      </c>
      <c r="U32" s="350"/>
      <c r="V32" s="350"/>
      <c r="W32" s="348">
        <v>0</v>
      </c>
      <c r="X32" s="348">
        <v>0</v>
      </c>
      <c r="Y32" s="330">
        <f t="shared" si="1"/>
        <v>0</v>
      </c>
      <c r="Z32" s="183"/>
      <c r="AA32" s="64"/>
    </row>
    <row r="33" spans="1:27" ht="25.5" customHeight="1" x14ac:dyDescent="0.15">
      <c r="A33" s="189">
        <v>572</v>
      </c>
      <c r="B33" s="190" t="s">
        <v>52</v>
      </c>
      <c r="C33" s="190" t="s">
        <v>23</v>
      </c>
      <c r="D33" s="190" t="s">
        <v>53</v>
      </c>
      <c r="E33" s="190" t="s">
        <v>54</v>
      </c>
      <c r="F33" s="190"/>
      <c r="G33" s="347"/>
      <c r="H33" s="347"/>
      <c r="I33" s="190"/>
      <c r="J33" s="190" t="s">
        <v>29</v>
      </c>
      <c r="K33" s="194">
        <v>1539.25</v>
      </c>
      <c r="L33" s="191">
        <v>1</v>
      </c>
      <c r="M33" s="191">
        <v>1539.25</v>
      </c>
      <c r="N33" s="191" t="s">
        <v>303</v>
      </c>
      <c r="O33" s="191"/>
      <c r="P33" s="192">
        <v>42999</v>
      </c>
      <c r="Q33" s="190" t="s">
        <v>282</v>
      </c>
      <c r="R33" s="191">
        <v>1539.25</v>
      </c>
      <c r="S33" s="191"/>
      <c r="T33" s="191">
        <f t="shared" si="0"/>
        <v>0</v>
      </c>
      <c r="U33" s="350"/>
      <c r="V33" s="350"/>
      <c r="W33" s="348"/>
      <c r="X33" s="348"/>
      <c r="Y33" s="330">
        <f t="shared" si="1"/>
        <v>0</v>
      </c>
      <c r="Z33" s="183"/>
      <c r="AA33" s="64"/>
    </row>
    <row r="34" spans="1:27" s="79" customFormat="1" ht="33" x14ac:dyDescent="0.15">
      <c r="A34" s="189">
        <v>455</v>
      </c>
      <c r="B34" s="190" t="s">
        <v>52</v>
      </c>
      <c r="C34" s="190" t="s">
        <v>23</v>
      </c>
      <c r="D34" s="190" t="s">
        <v>53</v>
      </c>
      <c r="E34" s="190" t="s">
        <v>54</v>
      </c>
      <c r="F34" s="190" t="s">
        <v>386</v>
      </c>
      <c r="G34" s="347"/>
      <c r="H34" s="347"/>
      <c r="I34" s="190"/>
      <c r="J34" s="190" t="s">
        <v>29</v>
      </c>
      <c r="K34" s="194">
        <v>24415.5</v>
      </c>
      <c r="L34" s="191">
        <v>1</v>
      </c>
      <c r="M34" s="191">
        <v>24415.5</v>
      </c>
      <c r="N34" s="191" t="s">
        <v>655</v>
      </c>
      <c r="O34" s="197"/>
      <c r="P34" s="192">
        <v>43179</v>
      </c>
      <c r="Q34" s="190" t="s">
        <v>421</v>
      </c>
      <c r="R34" s="191">
        <v>24415.5</v>
      </c>
      <c r="S34" s="191"/>
      <c r="T34" s="191">
        <f t="shared" si="0"/>
        <v>0</v>
      </c>
      <c r="U34" s="350"/>
      <c r="V34" s="350"/>
      <c r="W34" s="348"/>
      <c r="X34" s="348"/>
      <c r="Y34" s="330">
        <f t="shared" si="1"/>
        <v>0</v>
      </c>
      <c r="Z34" s="184"/>
      <c r="AA34" s="78"/>
    </row>
    <row r="35" spans="1:27" ht="25.5" customHeight="1" x14ac:dyDescent="0.15">
      <c r="A35" s="189">
        <v>596</v>
      </c>
      <c r="B35" s="190" t="s">
        <v>52</v>
      </c>
      <c r="C35" s="190" t="s">
        <v>23</v>
      </c>
      <c r="D35" s="190" t="s">
        <v>58</v>
      </c>
      <c r="E35" s="190" t="s">
        <v>59</v>
      </c>
      <c r="F35" s="190"/>
      <c r="G35" s="347"/>
      <c r="H35" s="347"/>
      <c r="I35" s="190"/>
      <c r="J35" s="190" t="s">
        <v>29</v>
      </c>
      <c r="K35" s="194">
        <v>143028.76</v>
      </c>
      <c r="L35" s="191">
        <v>1</v>
      </c>
      <c r="M35" s="191">
        <v>143028.76</v>
      </c>
      <c r="N35" s="191" t="s">
        <v>422</v>
      </c>
      <c r="O35" s="191"/>
      <c r="P35" s="192">
        <v>43092</v>
      </c>
      <c r="Q35" s="190" t="s">
        <v>423</v>
      </c>
      <c r="R35" s="191">
        <v>57645</v>
      </c>
      <c r="S35" s="196"/>
      <c r="T35" s="191">
        <f t="shared" si="0"/>
        <v>85383.760000000009</v>
      </c>
      <c r="U35" s="350"/>
      <c r="V35" s="350"/>
      <c r="W35" s="348"/>
      <c r="X35" s="348"/>
      <c r="Y35" s="330">
        <f t="shared" si="1"/>
        <v>85383.760000000009</v>
      </c>
      <c r="Z35" s="183"/>
      <c r="AA35" s="64"/>
    </row>
    <row r="36" spans="1:27" ht="25.5" customHeight="1" x14ac:dyDescent="0.15">
      <c r="A36" s="189">
        <v>608</v>
      </c>
      <c r="B36" s="190" t="s">
        <v>52</v>
      </c>
      <c r="C36" s="190" t="s">
        <v>23</v>
      </c>
      <c r="D36" s="190" t="s">
        <v>58</v>
      </c>
      <c r="E36" s="190" t="s">
        <v>59</v>
      </c>
      <c r="F36" s="190"/>
      <c r="G36" s="347"/>
      <c r="H36" s="347"/>
      <c r="I36" s="190"/>
      <c r="J36" s="190" t="s">
        <v>29</v>
      </c>
      <c r="K36" s="194">
        <v>210000</v>
      </c>
      <c r="L36" s="191">
        <v>1</v>
      </c>
      <c r="M36" s="191">
        <v>210000</v>
      </c>
      <c r="N36" s="191" t="s">
        <v>424</v>
      </c>
      <c r="O36" s="191"/>
      <c r="P36" s="192">
        <v>43097</v>
      </c>
      <c r="Q36" s="190" t="s">
        <v>425</v>
      </c>
      <c r="R36" s="191">
        <v>10500</v>
      </c>
      <c r="S36" s="196"/>
      <c r="T36" s="191">
        <f t="shared" si="0"/>
        <v>199500</v>
      </c>
      <c r="U36" s="350"/>
      <c r="V36" s="350"/>
      <c r="W36" s="348"/>
      <c r="X36" s="348"/>
      <c r="Y36" s="330">
        <f t="shared" si="1"/>
        <v>199500</v>
      </c>
      <c r="Z36" s="183"/>
      <c r="AA36" s="64"/>
    </row>
    <row r="37" spans="1:27" ht="25.5" customHeight="1" x14ac:dyDescent="0.15">
      <c r="A37" s="189">
        <v>608</v>
      </c>
      <c r="B37" s="190" t="s">
        <v>52</v>
      </c>
      <c r="C37" s="190" t="s">
        <v>23</v>
      </c>
      <c r="D37" s="190" t="s">
        <v>58</v>
      </c>
      <c r="E37" s="190" t="s">
        <v>59</v>
      </c>
      <c r="F37" s="190"/>
      <c r="G37" s="190" t="s">
        <v>470</v>
      </c>
      <c r="H37" s="190" t="s">
        <v>471</v>
      </c>
      <c r="I37" s="190"/>
      <c r="J37" s="190" t="s">
        <v>29</v>
      </c>
      <c r="K37" s="194">
        <v>2975</v>
      </c>
      <c r="L37" s="191">
        <v>1</v>
      </c>
      <c r="M37" s="191">
        <v>2975</v>
      </c>
      <c r="N37" s="191" t="s">
        <v>473</v>
      </c>
      <c r="O37" s="191"/>
      <c r="P37" s="192">
        <v>43276</v>
      </c>
      <c r="Q37" s="190" t="s">
        <v>472</v>
      </c>
      <c r="R37" s="191">
        <v>2975</v>
      </c>
      <c r="S37" s="196"/>
      <c r="T37" s="191">
        <f t="shared" si="0"/>
        <v>0</v>
      </c>
      <c r="U37" s="198"/>
      <c r="V37" s="198"/>
      <c r="W37" s="191"/>
      <c r="X37" s="191"/>
      <c r="Y37" s="188">
        <f t="shared" si="1"/>
        <v>0</v>
      </c>
      <c r="Z37" s="183"/>
      <c r="AA37" s="64"/>
    </row>
    <row r="38" spans="1:27" s="38" customFormat="1" ht="31.5" customHeight="1" x14ac:dyDescent="0.15">
      <c r="A38" s="189">
        <v>99</v>
      </c>
      <c r="B38" s="190" t="s">
        <v>52</v>
      </c>
      <c r="C38" s="190" t="s">
        <v>23</v>
      </c>
      <c r="D38" s="190" t="s">
        <v>53</v>
      </c>
      <c r="E38" s="190" t="s">
        <v>54</v>
      </c>
      <c r="F38" s="190"/>
      <c r="G38" s="190" t="s">
        <v>350</v>
      </c>
      <c r="H38" s="190" t="s">
        <v>351</v>
      </c>
      <c r="I38" s="190"/>
      <c r="J38" s="190" t="s">
        <v>29</v>
      </c>
      <c r="K38" s="197">
        <v>5800</v>
      </c>
      <c r="L38" s="191">
        <v>1</v>
      </c>
      <c r="M38" s="191">
        <v>5800</v>
      </c>
      <c r="N38" s="190" t="s">
        <v>454</v>
      </c>
      <c r="O38" s="199"/>
      <c r="P38" s="192">
        <v>43116</v>
      </c>
      <c r="Q38" s="190" t="s">
        <v>453</v>
      </c>
      <c r="R38" s="191">
        <v>5800</v>
      </c>
      <c r="S38" s="196"/>
      <c r="T38" s="191">
        <f t="shared" si="0"/>
        <v>0</v>
      </c>
      <c r="U38" s="191"/>
      <c r="V38" s="191"/>
      <c r="W38" s="191"/>
      <c r="X38" s="191"/>
      <c r="Y38" s="191">
        <f t="shared" si="1"/>
        <v>0</v>
      </c>
      <c r="Z38" s="185"/>
      <c r="AA38" s="62"/>
    </row>
    <row r="39" spans="1:27" s="38" customFormat="1" ht="31.5" customHeight="1" x14ac:dyDescent="0.15">
      <c r="A39" s="189">
        <v>105</v>
      </c>
      <c r="B39" s="190" t="s">
        <v>52</v>
      </c>
      <c r="C39" s="190" t="s">
        <v>23</v>
      </c>
      <c r="D39" s="190" t="s">
        <v>53</v>
      </c>
      <c r="E39" s="190" t="s">
        <v>54</v>
      </c>
      <c r="F39" s="190"/>
      <c r="G39" s="347" t="s">
        <v>352</v>
      </c>
      <c r="H39" s="347" t="s">
        <v>353</v>
      </c>
      <c r="I39" s="190"/>
      <c r="J39" s="190" t="s">
        <v>29</v>
      </c>
      <c r="K39" s="197">
        <v>1250</v>
      </c>
      <c r="L39" s="191">
        <v>1</v>
      </c>
      <c r="M39" s="191">
        <v>1250</v>
      </c>
      <c r="N39" s="190" t="s">
        <v>455</v>
      </c>
      <c r="O39" s="199"/>
      <c r="P39" s="192">
        <v>43242</v>
      </c>
      <c r="Q39" s="190" t="s">
        <v>399</v>
      </c>
      <c r="R39" s="191">
        <v>1250</v>
      </c>
      <c r="S39" s="196"/>
      <c r="T39" s="191">
        <f t="shared" si="0"/>
        <v>0</v>
      </c>
      <c r="U39" s="191"/>
      <c r="V39" s="191"/>
      <c r="W39" s="191"/>
      <c r="X39" s="191"/>
      <c r="Y39" s="191">
        <f t="shared" si="1"/>
        <v>0</v>
      </c>
      <c r="Z39" s="185"/>
      <c r="AA39" s="62"/>
    </row>
    <row r="40" spans="1:27" s="38" customFormat="1" ht="25.5" customHeight="1" x14ac:dyDescent="0.15">
      <c r="A40" s="189">
        <v>105</v>
      </c>
      <c r="B40" s="190" t="s">
        <v>52</v>
      </c>
      <c r="C40" s="190" t="s">
        <v>23</v>
      </c>
      <c r="D40" s="190" t="s">
        <v>53</v>
      </c>
      <c r="E40" s="190" t="s">
        <v>54</v>
      </c>
      <c r="F40" s="190"/>
      <c r="G40" s="347"/>
      <c r="H40" s="347"/>
      <c r="I40" s="190"/>
      <c r="J40" s="190" t="s">
        <v>29</v>
      </c>
      <c r="K40" s="197">
        <v>975</v>
      </c>
      <c r="L40" s="191">
        <v>1</v>
      </c>
      <c r="M40" s="191">
        <v>975</v>
      </c>
      <c r="N40" s="190" t="s">
        <v>426</v>
      </c>
      <c r="O40" s="199"/>
      <c r="P40" s="192">
        <v>43129</v>
      </c>
      <c r="Q40" s="190" t="s">
        <v>354</v>
      </c>
      <c r="R40" s="191">
        <v>975</v>
      </c>
      <c r="S40" s="199"/>
      <c r="T40" s="191">
        <f t="shared" si="0"/>
        <v>0</v>
      </c>
      <c r="U40" s="191"/>
      <c r="V40" s="191"/>
      <c r="W40" s="191"/>
      <c r="X40" s="191"/>
      <c r="Y40" s="191">
        <f t="shared" si="1"/>
        <v>0</v>
      </c>
      <c r="Z40" s="185"/>
      <c r="AA40" s="62"/>
    </row>
    <row r="41" spans="1:27" s="38" customFormat="1" ht="25.5" customHeight="1" x14ac:dyDescent="0.15">
      <c r="A41" s="189">
        <v>511</v>
      </c>
      <c r="B41" s="190" t="s">
        <v>52</v>
      </c>
      <c r="C41" s="190" t="s">
        <v>23</v>
      </c>
      <c r="D41" s="190" t="s">
        <v>53</v>
      </c>
      <c r="E41" s="190" t="s">
        <v>54</v>
      </c>
      <c r="F41" s="190"/>
      <c r="G41" s="190" t="s">
        <v>400</v>
      </c>
      <c r="H41" s="190" t="s">
        <v>401</v>
      </c>
      <c r="I41" s="190"/>
      <c r="J41" s="190" t="s">
        <v>29</v>
      </c>
      <c r="K41" s="197">
        <v>640</v>
      </c>
      <c r="L41" s="191">
        <v>1</v>
      </c>
      <c r="M41" s="191">
        <v>640</v>
      </c>
      <c r="N41" s="190" t="s">
        <v>456</v>
      </c>
      <c r="O41" s="199"/>
      <c r="P41" s="192">
        <v>43248</v>
      </c>
      <c r="Q41" s="190" t="s">
        <v>402</v>
      </c>
      <c r="R41" s="191">
        <v>640</v>
      </c>
      <c r="S41" s="199"/>
      <c r="T41" s="191">
        <f t="shared" si="0"/>
        <v>0</v>
      </c>
      <c r="U41" s="191"/>
      <c r="V41" s="191"/>
      <c r="W41" s="191"/>
      <c r="X41" s="191"/>
      <c r="Y41" s="191">
        <f t="shared" si="1"/>
        <v>0</v>
      </c>
      <c r="Z41" s="185"/>
      <c r="AA41" s="62"/>
    </row>
    <row r="42" spans="1:27" ht="25.5" customHeight="1" x14ac:dyDescent="0.15">
      <c r="A42" s="189">
        <v>517</v>
      </c>
      <c r="B42" s="190" t="s">
        <v>52</v>
      </c>
      <c r="C42" s="190" t="s">
        <v>23</v>
      </c>
      <c r="D42" s="190" t="s">
        <v>53</v>
      </c>
      <c r="E42" s="190" t="s">
        <v>54</v>
      </c>
      <c r="F42" s="190"/>
      <c r="G42" s="190" t="s">
        <v>79</v>
      </c>
      <c r="H42" s="190" t="s">
        <v>80</v>
      </c>
      <c r="I42" s="190"/>
      <c r="J42" s="190" t="s">
        <v>24</v>
      </c>
      <c r="K42" s="194">
        <v>456.15</v>
      </c>
      <c r="L42" s="191">
        <v>6.8239999999999998</v>
      </c>
      <c r="M42" s="191">
        <v>3112.77</v>
      </c>
      <c r="N42" s="351" t="s">
        <v>427</v>
      </c>
      <c r="O42" s="191"/>
      <c r="P42" s="192">
        <v>42213</v>
      </c>
      <c r="Q42" s="190" t="s">
        <v>81</v>
      </c>
      <c r="R42" s="191">
        <v>0</v>
      </c>
      <c r="S42" s="191"/>
      <c r="T42" s="191">
        <f t="shared" si="0"/>
        <v>3112.77</v>
      </c>
      <c r="U42" s="191">
        <v>0</v>
      </c>
      <c r="V42" s="191">
        <v>0</v>
      </c>
      <c r="W42" s="191">
        <v>0</v>
      </c>
      <c r="X42" s="191">
        <v>0</v>
      </c>
      <c r="Y42" s="191">
        <f t="shared" si="1"/>
        <v>3112.77</v>
      </c>
      <c r="Z42" s="183"/>
      <c r="AA42" s="64"/>
    </row>
    <row r="43" spans="1:27" ht="25.5" customHeight="1" x14ac:dyDescent="0.15">
      <c r="A43" s="189">
        <v>530</v>
      </c>
      <c r="B43" s="190" t="s">
        <v>52</v>
      </c>
      <c r="C43" s="190" t="s">
        <v>23</v>
      </c>
      <c r="D43" s="190" t="s">
        <v>53</v>
      </c>
      <c r="E43" s="190" t="s">
        <v>54</v>
      </c>
      <c r="F43" s="190" t="s">
        <v>82</v>
      </c>
      <c r="G43" s="347" t="s">
        <v>83</v>
      </c>
      <c r="H43" s="347" t="s">
        <v>84</v>
      </c>
      <c r="I43" s="190"/>
      <c r="J43" s="190" t="s">
        <v>24</v>
      </c>
      <c r="K43" s="194">
        <v>90217.020999999993</v>
      </c>
      <c r="L43" s="191">
        <v>7.3438999999999997</v>
      </c>
      <c r="M43" s="191">
        <v>662019.32999999996</v>
      </c>
      <c r="N43" s="351"/>
      <c r="O43" s="191"/>
      <c r="P43" s="192">
        <v>42489</v>
      </c>
      <c r="Q43" s="190" t="s">
        <v>85</v>
      </c>
      <c r="R43" s="191">
        <v>0</v>
      </c>
      <c r="S43" s="191"/>
      <c r="T43" s="191">
        <f t="shared" si="0"/>
        <v>662019.32999999996</v>
      </c>
      <c r="U43" s="348">
        <v>0</v>
      </c>
      <c r="V43" s="348">
        <v>0</v>
      </c>
      <c r="W43" s="348">
        <v>0</v>
      </c>
      <c r="X43" s="348">
        <v>0</v>
      </c>
      <c r="Y43" s="188">
        <f t="shared" si="1"/>
        <v>662019.32999999996</v>
      </c>
      <c r="Z43" s="183"/>
      <c r="AA43" s="64"/>
    </row>
    <row r="44" spans="1:27" ht="25.5" customHeight="1" x14ac:dyDescent="0.15">
      <c r="A44" s="189">
        <v>532</v>
      </c>
      <c r="B44" s="190" t="s">
        <v>52</v>
      </c>
      <c r="C44" s="190" t="s">
        <v>23</v>
      </c>
      <c r="D44" s="190" t="s">
        <v>53</v>
      </c>
      <c r="E44" s="190" t="s">
        <v>54</v>
      </c>
      <c r="F44" s="190" t="s">
        <v>86</v>
      </c>
      <c r="G44" s="347"/>
      <c r="H44" s="347"/>
      <c r="I44" s="190"/>
      <c r="J44" s="190" t="s">
        <v>24</v>
      </c>
      <c r="K44" s="194">
        <v>49000</v>
      </c>
      <c r="L44" s="191">
        <v>7.3795999999999999</v>
      </c>
      <c r="M44" s="191">
        <v>361600.4</v>
      </c>
      <c r="N44" s="351"/>
      <c r="O44" s="191"/>
      <c r="P44" s="192">
        <v>42580</v>
      </c>
      <c r="Q44" s="190" t="s">
        <v>87</v>
      </c>
      <c r="R44" s="191">
        <v>0</v>
      </c>
      <c r="S44" s="191"/>
      <c r="T44" s="191">
        <f t="shared" si="0"/>
        <v>361600.4</v>
      </c>
      <c r="U44" s="348"/>
      <c r="V44" s="348"/>
      <c r="W44" s="348"/>
      <c r="X44" s="348"/>
      <c r="Y44" s="188">
        <f t="shared" si="1"/>
        <v>361600.4</v>
      </c>
      <c r="Z44" s="183"/>
      <c r="AA44" s="64"/>
    </row>
    <row r="45" spans="1:27" ht="25.5" customHeight="1" x14ac:dyDescent="0.15">
      <c r="A45" s="189">
        <v>529</v>
      </c>
      <c r="B45" s="190" t="s">
        <v>52</v>
      </c>
      <c r="C45" s="190" t="s">
        <v>23</v>
      </c>
      <c r="D45" s="190" t="s">
        <v>53</v>
      </c>
      <c r="E45" s="190" t="s">
        <v>54</v>
      </c>
      <c r="F45" s="190"/>
      <c r="G45" s="190" t="s">
        <v>88</v>
      </c>
      <c r="H45" s="190" t="s">
        <v>89</v>
      </c>
      <c r="I45" s="190"/>
      <c r="J45" s="190" t="s">
        <v>24</v>
      </c>
      <c r="K45" s="194">
        <v>23020.51</v>
      </c>
      <c r="L45" s="191">
        <v>7.2877000000000001</v>
      </c>
      <c r="M45" s="191">
        <v>167390.20000000001</v>
      </c>
      <c r="N45" s="351"/>
      <c r="O45" s="191"/>
      <c r="P45" s="192">
        <v>42458</v>
      </c>
      <c r="Q45" s="190" t="s">
        <v>90</v>
      </c>
      <c r="R45" s="191">
        <v>0</v>
      </c>
      <c r="S45" s="191"/>
      <c r="T45" s="191">
        <f t="shared" si="0"/>
        <v>167390.20000000001</v>
      </c>
      <c r="U45" s="191">
        <v>0</v>
      </c>
      <c r="V45" s="191">
        <v>0</v>
      </c>
      <c r="W45" s="191">
        <v>0</v>
      </c>
      <c r="X45" s="191">
        <v>0</v>
      </c>
      <c r="Y45" s="191">
        <f t="shared" si="1"/>
        <v>167390.20000000001</v>
      </c>
      <c r="Z45" s="183"/>
      <c r="AA45" s="64"/>
    </row>
    <row r="46" spans="1:27" ht="25.5" customHeight="1" x14ac:dyDescent="0.15">
      <c r="A46" s="189">
        <v>519</v>
      </c>
      <c r="B46" s="190" t="s">
        <v>52</v>
      </c>
      <c r="C46" s="190" t="s">
        <v>23</v>
      </c>
      <c r="D46" s="190" t="s">
        <v>53</v>
      </c>
      <c r="E46" s="190" t="s">
        <v>54</v>
      </c>
      <c r="F46" s="190"/>
      <c r="G46" s="190" t="s">
        <v>35</v>
      </c>
      <c r="H46" s="190" t="s">
        <v>36</v>
      </c>
      <c r="I46" s="190"/>
      <c r="J46" s="190" t="s">
        <v>29</v>
      </c>
      <c r="K46" s="194">
        <v>8113</v>
      </c>
      <c r="L46" s="191">
        <v>1</v>
      </c>
      <c r="M46" s="191">
        <v>8113</v>
      </c>
      <c r="N46" s="191" t="s">
        <v>273</v>
      </c>
      <c r="O46" s="191"/>
      <c r="P46" s="192">
        <v>42347</v>
      </c>
      <c r="Q46" s="190" t="s">
        <v>91</v>
      </c>
      <c r="R46" s="191">
        <v>8113</v>
      </c>
      <c r="S46" s="191"/>
      <c r="T46" s="194">
        <f t="shared" si="0"/>
        <v>0</v>
      </c>
      <c r="U46" s="191">
        <v>0</v>
      </c>
      <c r="V46" s="191">
        <v>0</v>
      </c>
      <c r="W46" s="191">
        <v>0</v>
      </c>
      <c r="X46" s="191">
        <v>0</v>
      </c>
      <c r="Y46" s="191">
        <f t="shared" si="1"/>
        <v>0</v>
      </c>
      <c r="Z46" s="183"/>
      <c r="AA46" s="64"/>
    </row>
    <row r="47" spans="1:27" ht="25.5" customHeight="1" x14ac:dyDescent="0.15">
      <c r="A47" s="189">
        <v>528</v>
      </c>
      <c r="B47" s="190" t="s">
        <v>52</v>
      </c>
      <c r="C47" s="190" t="s">
        <v>23</v>
      </c>
      <c r="D47" s="190" t="s">
        <v>53</v>
      </c>
      <c r="E47" s="190" t="s">
        <v>54</v>
      </c>
      <c r="F47" s="190"/>
      <c r="G47" s="190" t="s">
        <v>92</v>
      </c>
      <c r="H47" s="190" t="s">
        <v>93</v>
      </c>
      <c r="I47" s="190"/>
      <c r="J47" s="190" t="s">
        <v>29</v>
      </c>
      <c r="K47" s="194">
        <v>65000</v>
      </c>
      <c r="L47" s="191">
        <v>1</v>
      </c>
      <c r="M47" s="191">
        <v>65000</v>
      </c>
      <c r="N47" s="191" t="s">
        <v>274</v>
      </c>
      <c r="O47" s="191"/>
      <c r="P47" s="192">
        <v>42397</v>
      </c>
      <c r="Q47" s="190" t="s">
        <v>94</v>
      </c>
      <c r="R47" s="191">
        <v>65000</v>
      </c>
      <c r="S47" s="191"/>
      <c r="T47" s="194">
        <f t="shared" si="0"/>
        <v>0</v>
      </c>
      <c r="U47" s="191">
        <v>0</v>
      </c>
      <c r="V47" s="191">
        <v>0</v>
      </c>
      <c r="W47" s="191">
        <v>0</v>
      </c>
      <c r="X47" s="191">
        <v>0</v>
      </c>
      <c r="Y47" s="191">
        <f t="shared" si="1"/>
        <v>0</v>
      </c>
      <c r="Z47" s="183"/>
      <c r="AA47" s="64"/>
    </row>
    <row r="48" spans="1:27" ht="25.5" customHeight="1" x14ac:dyDescent="0.15">
      <c r="A48" s="200">
        <v>513</v>
      </c>
      <c r="B48" s="201" t="s">
        <v>52</v>
      </c>
      <c r="C48" s="201" t="s">
        <v>23</v>
      </c>
      <c r="D48" s="201" t="s">
        <v>53</v>
      </c>
      <c r="E48" s="201" t="s">
        <v>54</v>
      </c>
      <c r="F48" s="201"/>
      <c r="G48" s="336" t="s">
        <v>374</v>
      </c>
      <c r="H48" s="336" t="s">
        <v>375</v>
      </c>
      <c r="I48" s="201"/>
      <c r="J48" s="201" t="s">
        <v>29</v>
      </c>
      <c r="K48" s="194">
        <v>23660</v>
      </c>
      <c r="L48" s="191">
        <v>1</v>
      </c>
      <c r="M48" s="191">
        <v>23660</v>
      </c>
      <c r="N48" s="191" t="s">
        <v>457</v>
      </c>
      <c r="O48" s="191"/>
      <c r="P48" s="192">
        <v>43250</v>
      </c>
      <c r="Q48" s="190" t="s">
        <v>403</v>
      </c>
      <c r="R48" s="191">
        <v>23660</v>
      </c>
      <c r="S48" s="191"/>
      <c r="T48" s="194">
        <f t="shared" si="0"/>
        <v>0</v>
      </c>
      <c r="U48" s="191"/>
      <c r="V48" s="191"/>
      <c r="W48" s="191"/>
      <c r="X48" s="191"/>
      <c r="Y48" s="191">
        <f t="shared" si="1"/>
        <v>0</v>
      </c>
      <c r="Z48" s="183"/>
      <c r="AA48" s="64"/>
    </row>
    <row r="49" spans="1:27" ht="25.5" customHeight="1" x14ac:dyDescent="0.15">
      <c r="A49" s="200">
        <v>514</v>
      </c>
      <c r="B49" s="201" t="s">
        <v>52</v>
      </c>
      <c r="C49" s="201" t="s">
        <v>23</v>
      </c>
      <c r="D49" s="201" t="s">
        <v>53</v>
      </c>
      <c r="E49" s="201" t="s">
        <v>54</v>
      </c>
      <c r="F49" s="201"/>
      <c r="G49" s="336"/>
      <c r="H49" s="336"/>
      <c r="I49" s="201"/>
      <c r="J49" s="201" t="s">
        <v>29</v>
      </c>
      <c r="K49" s="194">
        <v>26740</v>
      </c>
      <c r="L49" s="191">
        <v>1</v>
      </c>
      <c r="M49" s="191">
        <v>26740</v>
      </c>
      <c r="N49" s="191" t="s">
        <v>458</v>
      </c>
      <c r="O49" s="191"/>
      <c r="P49" s="192">
        <v>43250</v>
      </c>
      <c r="Q49" s="190" t="s">
        <v>404</v>
      </c>
      <c r="R49" s="191">
        <v>26740</v>
      </c>
      <c r="S49" s="191"/>
      <c r="T49" s="194">
        <f t="shared" si="0"/>
        <v>0</v>
      </c>
      <c r="U49" s="191"/>
      <c r="V49" s="191"/>
      <c r="W49" s="191"/>
      <c r="X49" s="191"/>
      <c r="Y49" s="191">
        <f t="shared" si="1"/>
        <v>0</v>
      </c>
      <c r="Z49" s="183"/>
      <c r="AA49" s="64"/>
    </row>
    <row r="50" spans="1:27" ht="25.5" customHeight="1" x14ac:dyDescent="0.15">
      <c r="A50" s="189">
        <v>590</v>
      </c>
      <c r="B50" s="190" t="s">
        <v>52</v>
      </c>
      <c r="C50" s="190" t="s">
        <v>23</v>
      </c>
      <c r="D50" s="190" t="s">
        <v>53</v>
      </c>
      <c r="E50" s="190" t="s">
        <v>54</v>
      </c>
      <c r="F50" s="190"/>
      <c r="G50" s="190" t="s">
        <v>41</v>
      </c>
      <c r="H50" s="190" t="s">
        <v>42</v>
      </c>
      <c r="I50" s="190"/>
      <c r="J50" s="190" t="s">
        <v>29</v>
      </c>
      <c r="K50" s="194">
        <v>5750</v>
      </c>
      <c r="L50" s="191">
        <v>1</v>
      </c>
      <c r="M50" s="191">
        <f>80501.2-74751.2</f>
        <v>5750</v>
      </c>
      <c r="N50" s="191" t="s">
        <v>428</v>
      </c>
      <c r="O50" s="191"/>
      <c r="P50" s="192">
        <v>43090</v>
      </c>
      <c r="Q50" s="190" t="s">
        <v>429</v>
      </c>
      <c r="R50" s="191">
        <v>5750</v>
      </c>
      <c r="S50" s="191"/>
      <c r="T50" s="194">
        <f t="shared" si="0"/>
        <v>0</v>
      </c>
      <c r="U50" s="191">
        <v>0</v>
      </c>
      <c r="V50" s="191">
        <f>T50</f>
        <v>0</v>
      </c>
      <c r="W50" s="191">
        <v>0</v>
      </c>
      <c r="X50" s="191">
        <v>0</v>
      </c>
      <c r="Y50" s="191">
        <f t="shared" si="1"/>
        <v>0</v>
      </c>
      <c r="Z50" s="183"/>
      <c r="AA50" s="64"/>
    </row>
    <row r="51" spans="1:27" ht="25.5" customHeight="1" x14ac:dyDescent="0.15">
      <c r="A51" s="189">
        <v>611</v>
      </c>
      <c r="B51" s="190" t="s">
        <v>52</v>
      </c>
      <c r="C51" s="190" t="s">
        <v>23</v>
      </c>
      <c r="D51" s="190" t="s">
        <v>53</v>
      </c>
      <c r="E51" s="190" t="s">
        <v>54</v>
      </c>
      <c r="F51" s="190"/>
      <c r="G51" s="190" t="s">
        <v>45</v>
      </c>
      <c r="H51" s="190" t="s">
        <v>46</v>
      </c>
      <c r="I51" s="190"/>
      <c r="J51" s="190" t="s">
        <v>29</v>
      </c>
      <c r="K51" s="194">
        <v>9360</v>
      </c>
      <c r="L51" s="191">
        <v>1</v>
      </c>
      <c r="M51" s="191">
        <v>9360</v>
      </c>
      <c r="N51" s="191" t="s">
        <v>430</v>
      </c>
      <c r="O51" s="191"/>
      <c r="P51" s="192">
        <v>43098</v>
      </c>
      <c r="Q51" s="190" t="s">
        <v>431</v>
      </c>
      <c r="R51" s="191">
        <v>9360</v>
      </c>
      <c r="S51" s="191"/>
      <c r="T51" s="194">
        <f t="shared" si="0"/>
        <v>0</v>
      </c>
      <c r="U51" s="191">
        <v>0</v>
      </c>
      <c r="V51" s="191">
        <v>0</v>
      </c>
      <c r="W51" s="191">
        <v>0</v>
      </c>
      <c r="X51" s="191">
        <v>0</v>
      </c>
      <c r="Y51" s="191">
        <f t="shared" si="1"/>
        <v>0</v>
      </c>
      <c r="Z51" s="183"/>
      <c r="AA51" s="64"/>
    </row>
    <row r="52" spans="1:27" ht="25.5" customHeight="1" x14ac:dyDescent="0.15">
      <c r="A52" s="189">
        <v>512</v>
      </c>
      <c r="B52" s="190" t="s">
        <v>52</v>
      </c>
      <c r="C52" s="190" t="s">
        <v>23</v>
      </c>
      <c r="D52" s="190" t="s">
        <v>53</v>
      </c>
      <c r="E52" s="190" t="s">
        <v>54</v>
      </c>
      <c r="F52" s="190"/>
      <c r="G52" s="190" t="s">
        <v>95</v>
      </c>
      <c r="H52" s="190" t="s">
        <v>96</v>
      </c>
      <c r="I52" s="190"/>
      <c r="J52" s="190" t="s">
        <v>29</v>
      </c>
      <c r="K52" s="194">
        <v>45000</v>
      </c>
      <c r="L52" s="191">
        <v>1</v>
      </c>
      <c r="M52" s="191">
        <v>45000</v>
      </c>
      <c r="N52" s="191" t="s">
        <v>275</v>
      </c>
      <c r="O52" s="191"/>
      <c r="P52" s="192">
        <v>41955</v>
      </c>
      <c r="Q52" s="190" t="s">
        <v>97</v>
      </c>
      <c r="R52" s="191">
        <v>45000</v>
      </c>
      <c r="S52" s="191"/>
      <c r="T52" s="194">
        <f t="shared" si="0"/>
        <v>0</v>
      </c>
      <c r="U52" s="191">
        <v>0</v>
      </c>
      <c r="V52" s="191">
        <v>0</v>
      </c>
      <c r="W52" s="191">
        <v>0</v>
      </c>
      <c r="X52" s="191">
        <v>0</v>
      </c>
      <c r="Y52" s="191">
        <f t="shared" si="1"/>
        <v>0</v>
      </c>
      <c r="Z52" s="183"/>
      <c r="AA52" s="64"/>
    </row>
    <row r="53" spans="1:27" ht="25.5" customHeight="1" x14ac:dyDescent="0.15">
      <c r="A53" s="189">
        <v>600</v>
      </c>
      <c r="B53" s="190" t="s">
        <v>52</v>
      </c>
      <c r="C53" s="190" t="s">
        <v>23</v>
      </c>
      <c r="D53" s="190" t="s">
        <v>53</v>
      </c>
      <c r="E53" s="190" t="s">
        <v>54</v>
      </c>
      <c r="F53" s="190"/>
      <c r="G53" s="347" t="s">
        <v>432</v>
      </c>
      <c r="H53" s="347" t="s">
        <v>98</v>
      </c>
      <c r="I53" s="190"/>
      <c r="J53" s="190" t="s">
        <v>29</v>
      </c>
      <c r="K53" s="194">
        <v>2250</v>
      </c>
      <c r="L53" s="191">
        <v>1</v>
      </c>
      <c r="M53" s="191">
        <f>31500-29250</f>
        <v>2250</v>
      </c>
      <c r="N53" s="191" t="s">
        <v>433</v>
      </c>
      <c r="O53" s="191"/>
      <c r="P53" s="192">
        <v>43092</v>
      </c>
      <c r="Q53" s="190" t="s">
        <v>434</v>
      </c>
      <c r="R53" s="191">
        <v>2250</v>
      </c>
      <c r="S53" s="191"/>
      <c r="T53" s="194">
        <f t="shared" si="0"/>
        <v>0</v>
      </c>
      <c r="U53" s="348"/>
      <c r="V53" s="348"/>
      <c r="W53" s="348">
        <v>0</v>
      </c>
      <c r="X53" s="348">
        <v>0</v>
      </c>
      <c r="Y53" s="330">
        <f t="shared" si="1"/>
        <v>0</v>
      </c>
      <c r="Z53" s="183"/>
      <c r="AA53" s="64"/>
    </row>
    <row r="54" spans="1:27" ht="25.5" customHeight="1" x14ac:dyDescent="0.15">
      <c r="A54" s="189">
        <v>603</v>
      </c>
      <c r="B54" s="190" t="s">
        <v>52</v>
      </c>
      <c r="C54" s="190" t="s">
        <v>23</v>
      </c>
      <c r="D54" s="190" t="s">
        <v>53</v>
      </c>
      <c r="E54" s="190" t="s">
        <v>54</v>
      </c>
      <c r="F54" s="190"/>
      <c r="G54" s="347"/>
      <c r="H54" s="347"/>
      <c r="I54" s="190"/>
      <c r="J54" s="190" t="s">
        <v>29</v>
      </c>
      <c r="K54" s="194">
        <v>26000</v>
      </c>
      <c r="L54" s="191">
        <v>1</v>
      </c>
      <c r="M54" s="191">
        <f>182000-156000</f>
        <v>26000</v>
      </c>
      <c r="N54" s="191" t="s">
        <v>435</v>
      </c>
      <c r="O54" s="191"/>
      <c r="P54" s="192">
        <v>43092</v>
      </c>
      <c r="Q54" s="190" t="s">
        <v>436</v>
      </c>
      <c r="R54" s="191">
        <v>26000</v>
      </c>
      <c r="S54" s="191"/>
      <c r="T54" s="194">
        <f t="shared" si="0"/>
        <v>0</v>
      </c>
      <c r="U54" s="348"/>
      <c r="V54" s="348"/>
      <c r="W54" s="348"/>
      <c r="X54" s="348"/>
      <c r="Y54" s="330">
        <f t="shared" si="1"/>
        <v>0</v>
      </c>
      <c r="Z54" s="183"/>
      <c r="AA54" s="64"/>
    </row>
    <row r="55" spans="1:27" ht="25.5" customHeight="1" x14ac:dyDescent="0.15">
      <c r="A55" s="189">
        <v>603</v>
      </c>
      <c r="B55" s="190" t="s">
        <v>52</v>
      </c>
      <c r="C55" s="190" t="s">
        <v>23</v>
      </c>
      <c r="D55" s="190" t="s">
        <v>53</v>
      </c>
      <c r="E55" s="190" t="s">
        <v>54</v>
      </c>
      <c r="F55" s="190"/>
      <c r="G55" s="347"/>
      <c r="H55" s="347"/>
      <c r="I55" s="190"/>
      <c r="J55" s="191" t="s">
        <v>29</v>
      </c>
      <c r="K55" s="194">
        <v>10800</v>
      </c>
      <c r="L55" s="191">
        <v>1</v>
      </c>
      <c r="M55" s="191">
        <v>10800</v>
      </c>
      <c r="N55" s="191" t="s">
        <v>487</v>
      </c>
      <c r="O55" s="191"/>
      <c r="P55" s="192">
        <v>43278</v>
      </c>
      <c r="Q55" s="190" t="s">
        <v>486</v>
      </c>
      <c r="R55" s="191">
        <v>10800</v>
      </c>
      <c r="S55" s="191"/>
      <c r="T55" s="194">
        <f t="shared" si="0"/>
        <v>0</v>
      </c>
      <c r="U55" s="348"/>
      <c r="V55" s="348"/>
      <c r="W55" s="348"/>
      <c r="X55" s="348"/>
      <c r="Y55" s="330">
        <f t="shared" si="1"/>
        <v>0</v>
      </c>
      <c r="Z55" s="183"/>
      <c r="AA55" s="64"/>
    </row>
    <row r="56" spans="1:27" ht="25.5" customHeight="1" x14ac:dyDescent="0.15">
      <c r="A56" s="189">
        <v>595</v>
      </c>
      <c r="B56" s="190" t="s">
        <v>52</v>
      </c>
      <c r="C56" s="190" t="s">
        <v>23</v>
      </c>
      <c r="D56" s="190" t="s">
        <v>58</v>
      </c>
      <c r="E56" s="190" t="s">
        <v>59</v>
      </c>
      <c r="F56" s="190"/>
      <c r="G56" s="347"/>
      <c r="H56" s="347"/>
      <c r="I56" s="190"/>
      <c r="J56" s="190" t="s">
        <v>29</v>
      </c>
      <c r="K56" s="194">
        <v>30000</v>
      </c>
      <c r="L56" s="191">
        <v>1</v>
      </c>
      <c r="M56" s="191">
        <v>30000</v>
      </c>
      <c r="N56" s="191" t="s">
        <v>437</v>
      </c>
      <c r="O56" s="191"/>
      <c r="P56" s="192">
        <v>43092</v>
      </c>
      <c r="Q56" s="190" t="s">
        <v>438</v>
      </c>
      <c r="R56" s="191">
        <v>30000</v>
      </c>
      <c r="S56" s="196"/>
      <c r="T56" s="194">
        <f t="shared" si="0"/>
        <v>0</v>
      </c>
      <c r="U56" s="348"/>
      <c r="V56" s="348"/>
      <c r="W56" s="348"/>
      <c r="X56" s="348"/>
      <c r="Y56" s="330">
        <f t="shared" si="1"/>
        <v>0</v>
      </c>
      <c r="Z56" s="183"/>
      <c r="AA56" s="64"/>
    </row>
    <row r="57" spans="1:27" ht="25.5" customHeight="1" x14ac:dyDescent="0.15">
      <c r="A57" s="189">
        <v>510</v>
      </c>
      <c r="B57" s="190" t="s">
        <v>52</v>
      </c>
      <c r="C57" s="190" t="s">
        <v>23</v>
      </c>
      <c r="D57" s="190" t="s">
        <v>99</v>
      </c>
      <c r="E57" s="190" t="s">
        <v>100</v>
      </c>
      <c r="F57" s="190"/>
      <c r="G57" s="347" t="s">
        <v>101</v>
      </c>
      <c r="H57" s="347" t="s">
        <v>102</v>
      </c>
      <c r="I57" s="190"/>
      <c r="J57" s="190" t="s">
        <v>29</v>
      </c>
      <c r="K57" s="194">
        <v>50000</v>
      </c>
      <c r="L57" s="191">
        <v>1</v>
      </c>
      <c r="M57" s="191">
        <v>50000</v>
      </c>
      <c r="N57" s="191" t="s">
        <v>276</v>
      </c>
      <c r="O57" s="191"/>
      <c r="P57" s="192">
        <v>41639</v>
      </c>
      <c r="Q57" s="190" t="s">
        <v>103</v>
      </c>
      <c r="R57" s="191">
        <v>0</v>
      </c>
      <c r="S57" s="191"/>
      <c r="T57" s="194">
        <f t="shared" si="0"/>
        <v>50000</v>
      </c>
      <c r="U57" s="348">
        <v>0</v>
      </c>
      <c r="V57" s="348">
        <v>0</v>
      </c>
      <c r="W57" s="348">
        <v>0</v>
      </c>
      <c r="X57" s="348">
        <v>0</v>
      </c>
      <c r="Y57" s="330">
        <f t="shared" si="1"/>
        <v>50000</v>
      </c>
      <c r="Z57" s="183"/>
      <c r="AA57" s="64"/>
    </row>
    <row r="58" spans="1:27" ht="25.5" customHeight="1" x14ac:dyDescent="0.15">
      <c r="A58" s="189">
        <v>513</v>
      </c>
      <c r="B58" s="190" t="s">
        <v>52</v>
      </c>
      <c r="C58" s="190" t="s">
        <v>23</v>
      </c>
      <c r="D58" s="190" t="s">
        <v>53</v>
      </c>
      <c r="E58" s="190" t="s">
        <v>54</v>
      </c>
      <c r="F58" s="190"/>
      <c r="G58" s="347"/>
      <c r="H58" s="347"/>
      <c r="I58" s="190"/>
      <c r="J58" s="190" t="s">
        <v>29</v>
      </c>
      <c r="K58" s="194">
        <v>50000</v>
      </c>
      <c r="L58" s="191">
        <v>1</v>
      </c>
      <c r="M58" s="191">
        <v>50000</v>
      </c>
      <c r="N58" s="191" t="s">
        <v>277</v>
      </c>
      <c r="O58" s="191"/>
      <c r="P58" s="192">
        <v>41992</v>
      </c>
      <c r="Q58" s="190" t="s">
        <v>104</v>
      </c>
      <c r="R58" s="191">
        <v>0</v>
      </c>
      <c r="S58" s="191"/>
      <c r="T58" s="194">
        <f t="shared" si="0"/>
        <v>50000</v>
      </c>
      <c r="U58" s="348"/>
      <c r="V58" s="348"/>
      <c r="W58" s="348"/>
      <c r="X58" s="348"/>
      <c r="Y58" s="330">
        <f t="shared" si="1"/>
        <v>50000</v>
      </c>
      <c r="Z58" s="183"/>
      <c r="AA58" s="64"/>
    </row>
    <row r="59" spans="1:27" ht="25.5" customHeight="1" x14ac:dyDescent="0.15">
      <c r="A59" s="189">
        <v>511</v>
      </c>
      <c r="B59" s="190" t="s">
        <v>52</v>
      </c>
      <c r="C59" s="190" t="s">
        <v>23</v>
      </c>
      <c r="D59" s="190" t="s">
        <v>99</v>
      </c>
      <c r="E59" s="190" t="s">
        <v>100</v>
      </c>
      <c r="F59" s="190"/>
      <c r="G59" s="349" t="s">
        <v>109</v>
      </c>
      <c r="H59" s="347" t="s">
        <v>110</v>
      </c>
      <c r="I59" s="190"/>
      <c r="J59" s="190" t="s">
        <v>29</v>
      </c>
      <c r="K59" s="194">
        <v>6400</v>
      </c>
      <c r="L59" s="191">
        <v>1</v>
      </c>
      <c r="M59" s="191">
        <v>6400</v>
      </c>
      <c r="N59" s="191"/>
      <c r="O59" s="191"/>
      <c r="P59" s="192">
        <v>41639</v>
      </c>
      <c r="Q59" s="190" t="s">
        <v>111</v>
      </c>
      <c r="R59" s="191">
        <v>0</v>
      </c>
      <c r="S59" s="191"/>
      <c r="T59" s="194">
        <f t="shared" si="0"/>
        <v>6400</v>
      </c>
      <c r="U59" s="348">
        <v>0</v>
      </c>
      <c r="V59" s="348">
        <v>0</v>
      </c>
      <c r="W59" s="348">
        <v>0</v>
      </c>
      <c r="X59" s="348">
        <v>0</v>
      </c>
      <c r="Y59" s="188">
        <f t="shared" si="1"/>
        <v>6400</v>
      </c>
      <c r="Z59" s="186"/>
      <c r="AA59" s="65"/>
    </row>
    <row r="60" spans="1:27" ht="25.5" customHeight="1" x14ac:dyDescent="0.15">
      <c r="A60" s="189">
        <v>581</v>
      </c>
      <c r="B60" s="190" t="s">
        <v>52</v>
      </c>
      <c r="C60" s="190" t="s">
        <v>23</v>
      </c>
      <c r="D60" s="190" t="s">
        <v>53</v>
      </c>
      <c r="E60" s="190" t="s">
        <v>54</v>
      </c>
      <c r="F60" s="190"/>
      <c r="G60" s="349"/>
      <c r="H60" s="347"/>
      <c r="I60" s="190"/>
      <c r="J60" s="190" t="s">
        <v>29</v>
      </c>
      <c r="K60" s="194">
        <v>49600</v>
      </c>
      <c r="L60" s="191">
        <v>1</v>
      </c>
      <c r="M60" s="191">
        <v>49600</v>
      </c>
      <c r="N60" s="191" t="s">
        <v>328</v>
      </c>
      <c r="O60" s="191"/>
      <c r="P60" s="192">
        <v>43034</v>
      </c>
      <c r="Q60" s="190" t="s">
        <v>291</v>
      </c>
      <c r="R60" s="191">
        <v>0</v>
      </c>
      <c r="S60" s="191"/>
      <c r="T60" s="194">
        <f t="shared" si="0"/>
        <v>49600</v>
      </c>
      <c r="U60" s="348"/>
      <c r="V60" s="348"/>
      <c r="W60" s="348"/>
      <c r="X60" s="348"/>
      <c r="Y60" s="188">
        <f t="shared" si="1"/>
        <v>49600</v>
      </c>
      <c r="Z60" s="183"/>
      <c r="AA60" s="64"/>
    </row>
    <row r="61" spans="1:27" s="38" customFormat="1" ht="25.5" customHeight="1" x14ac:dyDescent="0.15">
      <c r="A61" s="189">
        <v>100</v>
      </c>
      <c r="B61" s="190" t="s">
        <v>52</v>
      </c>
      <c r="C61" s="190" t="s">
        <v>23</v>
      </c>
      <c r="D61" s="190" t="s">
        <v>53</v>
      </c>
      <c r="E61" s="190" t="s">
        <v>54</v>
      </c>
      <c r="F61" s="190"/>
      <c r="G61" s="349"/>
      <c r="H61" s="347"/>
      <c r="I61" s="190"/>
      <c r="J61" s="190" t="s">
        <v>29</v>
      </c>
      <c r="K61" s="197">
        <v>57800</v>
      </c>
      <c r="L61" s="191">
        <v>1</v>
      </c>
      <c r="M61" s="191">
        <v>57800</v>
      </c>
      <c r="N61" s="190" t="s">
        <v>439</v>
      </c>
      <c r="O61" s="199"/>
      <c r="P61" s="203" t="s">
        <v>440</v>
      </c>
      <c r="Q61" s="190" t="s">
        <v>355</v>
      </c>
      <c r="R61" s="191">
        <v>57800</v>
      </c>
      <c r="S61" s="191"/>
      <c r="T61" s="194">
        <f t="shared" si="0"/>
        <v>0</v>
      </c>
      <c r="U61" s="191"/>
      <c r="V61" s="191"/>
      <c r="W61" s="191"/>
      <c r="X61" s="191"/>
      <c r="Y61" s="204">
        <f t="shared" si="1"/>
        <v>0</v>
      </c>
      <c r="Z61" s="185"/>
      <c r="AA61" s="62"/>
    </row>
    <row r="62" spans="1:27" s="38" customFormat="1" ht="25.5" customHeight="1" x14ac:dyDescent="0.15">
      <c r="A62" s="200">
        <v>367</v>
      </c>
      <c r="B62" s="201" t="s">
        <v>52</v>
      </c>
      <c r="C62" s="201" t="s">
        <v>23</v>
      </c>
      <c r="D62" s="201" t="s">
        <v>105</v>
      </c>
      <c r="E62" s="201" t="s">
        <v>106</v>
      </c>
      <c r="F62" s="201"/>
      <c r="G62" s="340" t="s">
        <v>387</v>
      </c>
      <c r="H62" s="340" t="s">
        <v>388</v>
      </c>
      <c r="I62" s="201"/>
      <c r="J62" s="190" t="s">
        <v>29</v>
      </c>
      <c r="K62" s="197">
        <v>13054.7</v>
      </c>
      <c r="L62" s="191">
        <v>1</v>
      </c>
      <c r="M62" s="197">
        <v>13054.7</v>
      </c>
      <c r="N62" s="337" t="s">
        <v>534</v>
      </c>
      <c r="O62" s="199"/>
      <c r="P62" s="203">
        <v>43372</v>
      </c>
      <c r="Q62" s="193" t="s">
        <v>964</v>
      </c>
      <c r="R62" s="191"/>
      <c r="S62" s="191"/>
      <c r="T62" s="194">
        <f t="shared" si="0"/>
        <v>13054.7</v>
      </c>
      <c r="U62" s="331"/>
      <c r="V62" s="331"/>
      <c r="W62" s="331">
        <f>SUM(T62:T70)</f>
        <v>808759.56</v>
      </c>
      <c r="X62" s="331"/>
      <c r="Y62" s="331">
        <v>0</v>
      </c>
      <c r="Z62" s="185" t="s">
        <v>1589</v>
      </c>
      <c r="AA62" s="62"/>
    </row>
    <row r="63" spans="1:27" s="38" customFormat="1" ht="25.5" customHeight="1" x14ac:dyDescent="0.15">
      <c r="A63" s="200">
        <v>365</v>
      </c>
      <c r="B63" s="201" t="s">
        <v>52</v>
      </c>
      <c r="C63" s="201" t="s">
        <v>23</v>
      </c>
      <c r="D63" s="201" t="s">
        <v>105</v>
      </c>
      <c r="E63" s="201" t="s">
        <v>106</v>
      </c>
      <c r="F63" s="201"/>
      <c r="G63" s="341"/>
      <c r="H63" s="341"/>
      <c r="I63" s="201"/>
      <c r="J63" s="190" t="s">
        <v>29</v>
      </c>
      <c r="K63" s="197">
        <v>121414.91</v>
      </c>
      <c r="L63" s="191">
        <v>1</v>
      </c>
      <c r="M63" s="197">
        <v>121414.91</v>
      </c>
      <c r="N63" s="338"/>
      <c r="O63" s="199"/>
      <c r="P63" s="203">
        <v>43372</v>
      </c>
      <c r="Q63" s="193" t="s">
        <v>965</v>
      </c>
      <c r="R63" s="191"/>
      <c r="S63" s="191"/>
      <c r="T63" s="194">
        <f t="shared" si="0"/>
        <v>121414.91</v>
      </c>
      <c r="U63" s="332"/>
      <c r="V63" s="332"/>
      <c r="W63" s="332"/>
      <c r="X63" s="332"/>
      <c r="Y63" s="332"/>
      <c r="Z63" s="185" t="s">
        <v>1589</v>
      </c>
      <c r="AA63" s="62"/>
    </row>
    <row r="64" spans="1:27" s="38" customFormat="1" ht="25.5" customHeight="1" x14ac:dyDescent="0.15">
      <c r="A64" s="200">
        <v>473</v>
      </c>
      <c r="B64" s="201" t="s">
        <v>52</v>
      </c>
      <c r="C64" s="201" t="s">
        <v>23</v>
      </c>
      <c r="D64" s="201" t="s">
        <v>105</v>
      </c>
      <c r="E64" s="201" t="s">
        <v>106</v>
      </c>
      <c r="F64" s="201"/>
      <c r="G64" s="341"/>
      <c r="H64" s="341"/>
      <c r="I64" s="201"/>
      <c r="J64" s="190" t="s">
        <v>29</v>
      </c>
      <c r="K64" s="197">
        <v>79304.94</v>
      </c>
      <c r="L64" s="191">
        <v>1</v>
      </c>
      <c r="M64" s="197">
        <v>79304.94</v>
      </c>
      <c r="N64" s="338"/>
      <c r="O64" s="199"/>
      <c r="P64" s="203">
        <v>43372</v>
      </c>
      <c r="Q64" s="193" t="s">
        <v>966</v>
      </c>
      <c r="R64" s="191"/>
      <c r="S64" s="191"/>
      <c r="T64" s="194">
        <f t="shared" si="0"/>
        <v>79304.94</v>
      </c>
      <c r="U64" s="332"/>
      <c r="V64" s="332"/>
      <c r="W64" s="332"/>
      <c r="X64" s="332"/>
      <c r="Y64" s="332"/>
      <c r="Z64" s="185" t="s">
        <v>1589</v>
      </c>
      <c r="AA64" s="62"/>
    </row>
    <row r="65" spans="1:27" s="38" customFormat="1" ht="25.5" customHeight="1" x14ac:dyDescent="0.15">
      <c r="A65" s="200">
        <v>366</v>
      </c>
      <c r="B65" s="201" t="s">
        <v>52</v>
      </c>
      <c r="C65" s="201" t="s">
        <v>23</v>
      </c>
      <c r="D65" s="201" t="s">
        <v>107</v>
      </c>
      <c r="E65" s="201" t="s">
        <v>108</v>
      </c>
      <c r="F65" s="201"/>
      <c r="G65" s="341"/>
      <c r="H65" s="341"/>
      <c r="I65" s="201"/>
      <c r="J65" s="190" t="s">
        <v>29</v>
      </c>
      <c r="K65" s="197">
        <v>151963.51</v>
      </c>
      <c r="L65" s="191">
        <v>1</v>
      </c>
      <c r="M65" s="197">
        <v>151963.51</v>
      </c>
      <c r="N65" s="338"/>
      <c r="O65" s="199"/>
      <c r="P65" s="203">
        <v>43372</v>
      </c>
      <c r="Q65" s="193" t="s">
        <v>967</v>
      </c>
      <c r="R65" s="191"/>
      <c r="S65" s="191"/>
      <c r="T65" s="194">
        <f t="shared" si="0"/>
        <v>151963.51</v>
      </c>
      <c r="U65" s="332"/>
      <c r="V65" s="332"/>
      <c r="W65" s="332"/>
      <c r="X65" s="332"/>
      <c r="Y65" s="332"/>
      <c r="Z65" s="185" t="s">
        <v>1589</v>
      </c>
      <c r="AA65" s="62"/>
    </row>
    <row r="66" spans="1:27" s="38" customFormat="1" ht="25.5" customHeight="1" x14ac:dyDescent="0.15">
      <c r="A66" s="200">
        <v>364</v>
      </c>
      <c r="B66" s="201" t="s">
        <v>52</v>
      </c>
      <c r="C66" s="201" t="s">
        <v>23</v>
      </c>
      <c r="D66" s="201" t="s">
        <v>107</v>
      </c>
      <c r="E66" s="201" t="s">
        <v>108</v>
      </c>
      <c r="F66" s="201"/>
      <c r="G66" s="341"/>
      <c r="H66" s="341"/>
      <c r="I66" s="201"/>
      <c r="J66" s="190" t="s">
        <v>29</v>
      </c>
      <c r="K66" s="197">
        <v>275698.48</v>
      </c>
      <c r="L66" s="191">
        <v>1</v>
      </c>
      <c r="M66" s="197">
        <v>275698.48</v>
      </c>
      <c r="N66" s="338"/>
      <c r="O66" s="199"/>
      <c r="P66" s="203">
        <v>43368</v>
      </c>
      <c r="Q66" s="193" t="s">
        <v>968</v>
      </c>
      <c r="R66" s="191"/>
      <c r="S66" s="191"/>
      <c r="T66" s="194">
        <f t="shared" si="0"/>
        <v>275698.48</v>
      </c>
      <c r="U66" s="332"/>
      <c r="V66" s="332"/>
      <c r="W66" s="332"/>
      <c r="X66" s="332"/>
      <c r="Y66" s="332"/>
      <c r="Z66" s="185" t="s">
        <v>1589</v>
      </c>
      <c r="AA66" s="62"/>
    </row>
    <row r="67" spans="1:27" s="38" customFormat="1" ht="25.5" customHeight="1" x14ac:dyDescent="0.15">
      <c r="A67" s="200">
        <v>364</v>
      </c>
      <c r="B67" s="201" t="s">
        <v>52</v>
      </c>
      <c r="C67" s="201" t="s">
        <v>23</v>
      </c>
      <c r="D67" s="201" t="s">
        <v>107</v>
      </c>
      <c r="E67" s="201" t="s">
        <v>108</v>
      </c>
      <c r="F67" s="201"/>
      <c r="G67" s="341"/>
      <c r="H67" s="341"/>
      <c r="I67" s="201"/>
      <c r="J67" s="190" t="s">
        <v>29</v>
      </c>
      <c r="K67" s="197">
        <v>66981.009999999995</v>
      </c>
      <c r="L67" s="191">
        <v>1</v>
      </c>
      <c r="M67" s="197">
        <v>66981.009999999995</v>
      </c>
      <c r="N67" s="338"/>
      <c r="O67" s="199"/>
      <c r="P67" s="203">
        <v>43372</v>
      </c>
      <c r="Q67" s="193" t="s">
        <v>969</v>
      </c>
      <c r="R67" s="191"/>
      <c r="S67" s="191"/>
      <c r="T67" s="194">
        <f t="shared" ref="T67:T102" si="2">M67-R67</f>
        <v>66981.009999999995</v>
      </c>
      <c r="U67" s="332"/>
      <c r="V67" s="332"/>
      <c r="W67" s="332"/>
      <c r="X67" s="332"/>
      <c r="Y67" s="332"/>
      <c r="Z67" s="185" t="s">
        <v>1589</v>
      </c>
      <c r="AA67" s="62"/>
    </row>
    <row r="68" spans="1:27" s="38" customFormat="1" ht="25.5" customHeight="1" x14ac:dyDescent="0.15">
      <c r="A68" s="200">
        <v>364</v>
      </c>
      <c r="B68" s="201" t="s">
        <v>52</v>
      </c>
      <c r="C68" s="201" t="s">
        <v>23</v>
      </c>
      <c r="D68" s="201" t="s">
        <v>107</v>
      </c>
      <c r="E68" s="201" t="s">
        <v>108</v>
      </c>
      <c r="F68" s="201"/>
      <c r="G68" s="341"/>
      <c r="H68" s="341"/>
      <c r="I68" s="201"/>
      <c r="J68" s="190" t="s">
        <v>29</v>
      </c>
      <c r="K68" s="197">
        <v>3874</v>
      </c>
      <c r="L68" s="191">
        <v>1</v>
      </c>
      <c r="M68" s="197">
        <v>3874</v>
      </c>
      <c r="N68" s="338"/>
      <c r="O68" s="199"/>
      <c r="P68" s="203">
        <v>43372</v>
      </c>
      <c r="Q68" s="193" t="s">
        <v>970</v>
      </c>
      <c r="R68" s="191"/>
      <c r="S68" s="191"/>
      <c r="T68" s="194">
        <f t="shared" si="2"/>
        <v>3874</v>
      </c>
      <c r="U68" s="332"/>
      <c r="V68" s="332"/>
      <c r="W68" s="332"/>
      <c r="X68" s="332"/>
      <c r="Y68" s="332"/>
      <c r="Z68" s="185" t="s">
        <v>1589</v>
      </c>
      <c r="AA68" s="62"/>
    </row>
    <row r="69" spans="1:27" s="38" customFormat="1" ht="25.5" customHeight="1" x14ac:dyDescent="0.15">
      <c r="A69" s="200">
        <v>364</v>
      </c>
      <c r="B69" s="202" t="s">
        <v>52</v>
      </c>
      <c r="C69" s="202" t="s">
        <v>23</v>
      </c>
      <c r="D69" s="202" t="s">
        <v>107</v>
      </c>
      <c r="E69" s="202" t="s">
        <v>108</v>
      </c>
      <c r="F69" s="202"/>
      <c r="G69" s="341"/>
      <c r="H69" s="341"/>
      <c r="I69" s="202"/>
      <c r="J69" s="193" t="s">
        <v>29</v>
      </c>
      <c r="K69" s="197">
        <v>21540.01</v>
      </c>
      <c r="L69" s="194">
        <v>1</v>
      </c>
      <c r="M69" s="197">
        <v>21540.01</v>
      </c>
      <c r="N69" s="338"/>
      <c r="O69" s="199"/>
      <c r="P69" s="203">
        <v>43372</v>
      </c>
      <c r="Q69" s="193" t="s">
        <v>971</v>
      </c>
      <c r="R69" s="194"/>
      <c r="S69" s="194"/>
      <c r="T69" s="194">
        <f t="shared" si="2"/>
        <v>21540.01</v>
      </c>
      <c r="U69" s="332"/>
      <c r="V69" s="332"/>
      <c r="W69" s="332"/>
      <c r="X69" s="332"/>
      <c r="Y69" s="332"/>
      <c r="Z69" s="185" t="s">
        <v>1589</v>
      </c>
      <c r="AA69" s="62"/>
    </row>
    <row r="70" spans="1:27" s="38" customFormat="1" ht="25.5" customHeight="1" x14ac:dyDescent="0.15">
      <c r="A70" s="200">
        <v>364</v>
      </c>
      <c r="B70" s="202" t="s">
        <v>52</v>
      </c>
      <c r="C70" s="202" t="s">
        <v>23</v>
      </c>
      <c r="D70" s="202" t="s">
        <v>107</v>
      </c>
      <c r="E70" s="202" t="s">
        <v>108</v>
      </c>
      <c r="F70" s="202"/>
      <c r="G70" s="342"/>
      <c r="H70" s="342"/>
      <c r="I70" s="202"/>
      <c r="J70" s="193" t="s">
        <v>29</v>
      </c>
      <c r="K70" s="197">
        <v>74928</v>
      </c>
      <c r="L70" s="194">
        <v>1</v>
      </c>
      <c r="M70" s="197">
        <v>74928</v>
      </c>
      <c r="N70" s="339"/>
      <c r="O70" s="199"/>
      <c r="P70" s="203">
        <v>43372</v>
      </c>
      <c r="Q70" s="193" t="s">
        <v>972</v>
      </c>
      <c r="R70" s="194"/>
      <c r="S70" s="194"/>
      <c r="T70" s="194">
        <f t="shared" si="2"/>
        <v>74928</v>
      </c>
      <c r="U70" s="333"/>
      <c r="V70" s="333"/>
      <c r="W70" s="333"/>
      <c r="X70" s="333"/>
      <c r="Y70" s="333"/>
      <c r="Z70" s="185" t="s">
        <v>1589</v>
      </c>
      <c r="AA70" s="62"/>
    </row>
    <row r="71" spans="1:27" s="38" customFormat="1" ht="25.5" customHeight="1" x14ac:dyDescent="0.15">
      <c r="A71" s="200">
        <v>368</v>
      </c>
      <c r="B71" s="201" t="s">
        <v>52</v>
      </c>
      <c r="C71" s="201" t="s">
        <v>23</v>
      </c>
      <c r="D71" s="201" t="s">
        <v>105</v>
      </c>
      <c r="E71" s="201" t="s">
        <v>106</v>
      </c>
      <c r="F71" s="201"/>
      <c r="G71" s="340" t="s">
        <v>50</v>
      </c>
      <c r="H71" s="340" t="s">
        <v>51</v>
      </c>
      <c r="I71" s="201"/>
      <c r="J71" s="190" t="s">
        <v>29</v>
      </c>
      <c r="K71" s="197">
        <v>27658.17</v>
      </c>
      <c r="L71" s="197">
        <v>1</v>
      </c>
      <c r="M71" s="197">
        <v>27658.17</v>
      </c>
      <c r="N71" s="337" t="s">
        <v>534</v>
      </c>
      <c r="O71" s="199"/>
      <c r="P71" s="203">
        <v>43372</v>
      </c>
      <c r="Q71" s="193" t="s">
        <v>973</v>
      </c>
      <c r="R71" s="191"/>
      <c r="S71" s="191"/>
      <c r="T71" s="194">
        <f t="shared" si="2"/>
        <v>27658.17</v>
      </c>
      <c r="U71" s="331"/>
      <c r="V71" s="331"/>
      <c r="W71" s="331">
        <f>SUM(T71:T77)</f>
        <v>499145.44999999995</v>
      </c>
      <c r="X71" s="331"/>
      <c r="Y71" s="331">
        <v>0</v>
      </c>
      <c r="Z71" s="185" t="s">
        <v>1589</v>
      </c>
      <c r="AA71" s="62"/>
    </row>
    <row r="72" spans="1:27" s="38" customFormat="1" ht="25.5" customHeight="1" x14ac:dyDescent="0.15">
      <c r="A72" s="200">
        <v>472</v>
      </c>
      <c r="B72" s="201" t="s">
        <v>52</v>
      </c>
      <c r="C72" s="201" t="s">
        <v>23</v>
      </c>
      <c r="D72" s="201" t="s">
        <v>105</v>
      </c>
      <c r="E72" s="201" t="s">
        <v>106</v>
      </c>
      <c r="F72" s="201"/>
      <c r="G72" s="341"/>
      <c r="H72" s="341"/>
      <c r="I72" s="201"/>
      <c r="J72" s="190" t="s">
        <v>29</v>
      </c>
      <c r="K72" s="197">
        <v>8554</v>
      </c>
      <c r="L72" s="197">
        <v>1</v>
      </c>
      <c r="M72" s="197">
        <v>8554</v>
      </c>
      <c r="N72" s="338"/>
      <c r="O72" s="199"/>
      <c r="P72" s="203">
        <v>43372</v>
      </c>
      <c r="Q72" s="193" t="s">
        <v>974</v>
      </c>
      <c r="R72" s="191"/>
      <c r="S72" s="191"/>
      <c r="T72" s="194">
        <f t="shared" si="2"/>
        <v>8554</v>
      </c>
      <c r="U72" s="332"/>
      <c r="V72" s="332"/>
      <c r="W72" s="332"/>
      <c r="X72" s="332"/>
      <c r="Y72" s="332"/>
      <c r="Z72" s="185" t="s">
        <v>1589</v>
      </c>
      <c r="AA72" s="62"/>
    </row>
    <row r="73" spans="1:27" s="38" customFormat="1" ht="25.5" customHeight="1" x14ac:dyDescent="0.15">
      <c r="A73" s="200">
        <v>373</v>
      </c>
      <c r="B73" s="201" t="s">
        <v>52</v>
      </c>
      <c r="C73" s="201" t="s">
        <v>23</v>
      </c>
      <c r="D73" s="201" t="s">
        <v>105</v>
      </c>
      <c r="E73" s="201" t="s">
        <v>106</v>
      </c>
      <c r="F73" s="201"/>
      <c r="G73" s="341"/>
      <c r="H73" s="341"/>
      <c r="I73" s="201"/>
      <c r="J73" s="190" t="s">
        <v>29</v>
      </c>
      <c r="K73" s="197">
        <v>10822</v>
      </c>
      <c r="L73" s="197">
        <v>1</v>
      </c>
      <c r="M73" s="197">
        <v>10822</v>
      </c>
      <c r="N73" s="338"/>
      <c r="O73" s="199"/>
      <c r="P73" s="203">
        <v>43372</v>
      </c>
      <c r="Q73" s="193" t="s">
        <v>975</v>
      </c>
      <c r="R73" s="191"/>
      <c r="S73" s="191"/>
      <c r="T73" s="194">
        <f t="shared" si="2"/>
        <v>10822</v>
      </c>
      <c r="U73" s="332"/>
      <c r="V73" s="332"/>
      <c r="W73" s="332"/>
      <c r="X73" s="332"/>
      <c r="Y73" s="332"/>
      <c r="Z73" s="185" t="s">
        <v>1589</v>
      </c>
      <c r="AA73" s="62"/>
    </row>
    <row r="74" spans="1:27" s="38" customFormat="1" ht="25.5" customHeight="1" x14ac:dyDescent="0.15">
      <c r="A74" s="200">
        <v>371</v>
      </c>
      <c r="B74" s="201" t="s">
        <v>52</v>
      </c>
      <c r="C74" s="201" t="s">
        <v>23</v>
      </c>
      <c r="D74" s="201" t="s">
        <v>105</v>
      </c>
      <c r="E74" s="201" t="s">
        <v>106</v>
      </c>
      <c r="F74" s="201"/>
      <c r="G74" s="341"/>
      <c r="H74" s="341"/>
      <c r="I74" s="201"/>
      <c r="J74" s="190" t="s">
        <v>29</v>
      </c>
      <c r="K74" s="197">
        <v>3776</v>
      </c>
      <c r="L74" s="197">
        <v>1</v>
      </c>
      <c r="M74" s="197">
        <v>3776</v>
      </c>
      <c r="N74" s="338"/>
      <c r="O74" s="199"/>
      <c r="P74" s="203">
        <v>43372</v>
      </c>
      <c r="Q74" s="193" t="s">
        <v>976</v>
      </c>
      <c r="R74" s="191"/>
      <c r="S74" s="191"/>
      <c r="T74" s="194">
        <f t="shared" si="2"/>
        <v>3776</v>
      </c>
      <c r="U74" s="332"/>
      <c r="V74" s="332"/>
      <c r="W74" s="332"/>
      <c r="X74" s="332"/>
      <c r="Y74" s="332"/>
      <c r="Z74" s="185" t="s">
        <v>1589</v>
      </c>
      <c r="AA74" s="62"/>
    </row>
    <row r="75" spans="1:27" s="38" customFormat="1" ht="25.5" customHeight="1" x14ac:dyDescent="0.15">
      <c r="A75" s="200">
        <v>371</v>
      </c>
      <c r="B75" s="202" t="s">
        <v>52</v>
      </c>
      <c r="C75" s="202" t="s">
        <v>23</v>
      </c>
      <c r="D75" s="202" t="s">
        <v>105</v>
      </c>
      <c r="E75" s="202" t="s">
        <v>106</v>
      </c>
      <c r="F75" s="202"/>
      <c r="G75" s="341"/>
      <c r="H75" s="341"/>
      <c r="I75" s="202"/>
      <c r="J75" s="193" t="s">
        <v>29</v>
      </c>
      <c r="K75" s="197">
        <v>403496.48</v>
      </c>
      <c r="L75" s="197">
        <v>1</v>
      </c>
      <c r="M75" s="197">
        <v>403496.48</v>
      </c>
      <c r="N75" s="338"/>
      <c r="O75" s="199"/>
      <c r="P75" s="203">
        <v>43372</v>
      </c>
      <c r="Q75" s="193" t="s">
        <v>977</v>
      </c>
      <c r="R75" s="194"/>
      <c r="S75" s="194"/>
      <c r="T75" s="194">
        <f t="shared" si="2"/>
        <v>403496.48</v>
      </c>
      <c r="U75" s="332"/>
      <c r="V75" s="332"/>
      <c r="W75" s="332"/>
      <c r="X75" s="332"/>
      <c r="Y75" s="332"/>
      <c r="Z75" s="185" t="s">
        <v>1589</v>
      </c>
      <c r="AA75" s="62"/>
    </row>
    <row r="76" spans="1:27" s="38" customFormat="1" ht="25.5" customHeight="1" x14ac:dyDescent="0.15">
      <c r="A76" s="200">
        <v>371</v>
      </c>
      <c r="B76" s="202" t="s">
        <v>52</v>
      </c>
      <c r="C76" s="202" t="s">
        <v>23</v>
      </c>
      <c r="D76" s="202" t="s">
        <v>105</v>
      </c>
      <c r="E76" s="202" t="s">
        <v>106</v>
      </c>
      <c r="F76" s="202"/>
      <c r="G76" s="341"/>
      <c r="H76" s="341"/>
      <c r="I76" s="202"/>
      <c r="J76" s="193" t="s">
        <v>29</v>
      </c>
      <c r="K76" s="197">
        <v>5630.8</v>
      </c>
      <c r="L76" s="197">
        <v>1</v>
      </c>
      <c r="M76" s="197">
        <v>5630.8</v>
      </c>
      <c r="N76" s="338"/>
      <c r="O76" s="199"/>
      <c r="P76" s="203">
        <v>43369</v>
      </c>
      <c r="Q76" s="193" t="s">
        <v>978</v>
      </c>
      <c r="R76" s="194"/>
      <c r="S76" s="194"/>
      <c r="T76" s="194">
        <f t="shared" si="2"/>
        <v>5630.8</v>
      </c>
      <c r="U76" s="332"/>
      <c r="V76" s="332"/>
      <c r="W76" s="332"/>
      <c r="X76" s="332"/>
      <c r="Y76" s="332"/>
      <c r="Z76" s="185" t="s">
        <v>1589</v>
      </c>
      <c r="AA76" s="62"/>
    </row>
    <row r="77" spans="1:27" s="38" customFormat="1" ht="25.5" customHeight="1" x14ac:dyDescent="0.15">
      <c r="A77" s="200">
        <v>371</v>
      </c>
      <c r="B77" s="202" t="s">
        <v>52</v>
      </c>
      <c r="C77" s="202" t="s">
        <v>23</v>
      </c>
      <c r="D77" s="202" t="s">
        <v>105</v>
      </c>
      <c r="E77" s="202" t="s">
        <v>106</v>
      </c>
      <c r="F77" s="202"/>
      <c r="G77" s="342"/>
      <c r="H77" s="342"/>
      <c r="I77" s="202"/>
      <c r="J77" s="193" t="s">
        <v>29</v>
      </c>
      <c r="K77" s="197">
        <v>39208</v>
      </c>
      <c r="L77" s="197">
        <v>1</v>
      </c>
      <c r="M77" s="197">
        <v>39208</v>
      </c>
      <c r="N77" s="339"/>
      <c r="O77" s="199"/>
      <c r="P77" s="203">
        <v>43372</v>
      </c>
      <c r="Q77" s="193" t="s">
        <v>979</v>
      </c>
      <c r="R77" s="194"/>
      <c r="S77" s="194"/>
      <c r="T77" s="194">
        <f t="shared" si="2"/>
        <v>39208</v>
      </c>
      <c r="U77" s="333"/>
      <c r="V77" s="333"/>
      <c r="W77" s="333"/>
      <c r="X77" s="333"/>
      <c r="Y77" s="333"/>
      <c r="Z77" s="185" t="s">
        <v>1589</v>
      </c>
      <c r="AA77" s="62"/>
    </row>
    <row r="78" spans="1:27" ht="25.5" customHeight="1" x14ac:dyDescent="0.15">
      <c r="A78" s="189">
        <v>558</v>
      </c>
      <c r="B78" s="190" t="s">
        <v>52</v>
      </c>
      <c r="C78" s="190" t="s">
        <v>23</v>
      </c>
      <c r="D78" s="190" t="s">
        <v>53</v>
      </c>
      <c r="E78" s="190" t="s">
        <v>54</v>
      </c>
      <c r="F78" s="190"/>
      <c r="G78" s="190" t="s">
        <v>488</v>
      </c>
      <c r="H78" s="190" t="s">
        <v>489</v>
      </c>
      <c r="I78" s="190"/>
      <c r="J78" s="190" t="s">
        <v>29</v>
      </c>
      <c r="K78" s="194">
        <v>20000</v>
      </c>
      <c r="L78" s="191">
        <v>1</v>
      </c>
      <c r="M78" s="191">
        <v>20000</v>
      </c>
      <c r="N78" s="191" t="s">
        <v>528</v>
      </c>
      <c r="O78" s="191"/>
      <c r="P78" s="203">
        <v>43307</v>
      </c>
      <c r="Q78" s="190" t="s">
        <v>529</v>
      </c>
      <c r="R78" s="191">
        <v>20000</v>
      </c>
      <c r="S78" s="191"/>
      <c r="T78" s="194">
        <f t="shared" si="2"/>
        <v>0</v>
      </c>
      <c r="U78" s="191"/>
      <c r="V78" s="191">
        <v>0</v>
      </c>
      <c r="W78" s="191">
        <v>0</v>
      </c>
      <c r="X78" s="191">
        <v>0</v>
      </c>
      <c r="Y78" s="191">
        <f t="shared" ref="Y78:Y102" si="3">T78-U78-V78-W78-X78</f>
        <v>0</v>
      </c>
      <c r="Z78" s="183"/>
      <c r="AA78" s="64"/>
    </row>
    <row r="79" spans="1:27" ht="25.5" customHeight="1" x14ac:dyDescent="0.15">
      <c r="A79" s="189">
        <v>559</v>
      </c>
      <c r="B79" s="193" t="s">
        <v>52</v>
      </c>
      <c r="C79" s="193" t="s">
        <v>23</v>
      </c>
      <c r="D79" s="193" t="s">
        <v>53</v>
      </c>
      <c r="E79" s="193" t="s">
        <v>54</v>
      </c>
      <c r="F79" s="193"/>
      <c r="G79" s="343" t="s">
        <v>980</v>
      </c>
      <c r="H79" s="343" t="s">
        <v>981</v>
      </c>
      <c r="I79" s="193"/>
      <c r="J79" s="193" t="s">
        <v>29</v>
      </c>
      <c r="K79" s="194">
        <v>64000</v>
      </c>
      <c r="L79" s="194">
        <v>1</v>
      </c>
      <c r="M79" s="194">
        <v>64000</v>
      </c>
      <c r="N79" s="345" t="s">
        <v>984</v>
      </c>
      <c r="O79" s="194"/>
      <c r="P79" s="203">
        <v>43373</v>
      </c>
      <c r="Q79" s="193" t="s">
        <v>982</v>
      </c>
      <c r="R79" s="194"/>
      <c r="S79" s="194"/>
      <c r="T79" s="194">
        <f t="shared" si="2"/>
        <v>64000</v>
      </c>
      <c r="U79" s="194">
        <f>T79</f>
        <v>64000</v>
      </c>
      <c r="V79" s="194"/>
      <c r="W79" s="194"/>
      <c r="X79" s="194"/>
      <c r="Y79" s="194">
        <f>T79-U79-V79-W79-X79</f>
        <v>0</v>
      </c>
      <c r="Z79" s="183"/>
      <c r="AA79" s="64"/>
    </row>
    <row r="80" spans="1:27" ht="25.5" customHeight="1" x14ac:dyDescent="0.15">
      <c r="A80" s="189">
        <v>559</v>
      </c>
      <c r="B80" s="193" t="s">
        <v>52</v>
      </c>
      <c r="C80" s="193" t="s">
        <v>23</v>
      </c>
      <c r="D80" s="193" t="s">
        <v>53</v>
      </c>
      <c r="E80" s="193" t="s">
        <v>54</v>
      </c>
      <c r="F80" s="193"/>
      <c r="G80" s="344"/>
      <c r="H80" s="344"/>
      <c r="I80" s="193"/>
      <c r="J80" s="193" t="s">
        <v>29</v>
      </c>
      <c r="K80" s="194">
        <v>27000</v>
      </c>
      <c r="L80" s="194">
        <v>1</v>
      </c>
      <c r="M80" s="194">
        <v>27000</v>
      </c>
      <c r="N80" s="346"/>
      <c r="O80" s="194"/>
      <c r="P80" s="203">
        <v>43373</v>
      </c>
      <c r="Q80" s="193" t="s">
        <v>983</v>
      </c>
      <c r="R80" s="194"/>
      <c r="S80" s="194"/>
      <c r="T80" s="194">
        <f t="shared" si="2"/>
        <v>27000</v>
      </c>
      <c r="U80" s="194">
        <f>T80</f>
        <v>27000</v>
      </c>
      <c r="V80" s="194"/>
      <c r="W80" s="194"/>
      <c r="X80" s="194"/>
      <c r="Y80" s="194">
        <f>T80-U80-V80-W80-X80</f>
        <v>0</v>
      </c>
      <c r="Z80" s="183"/>
      <c r="AA80" s="64"/>
    </row>
    <row r="81" spans="1:27" ht="25.5" customHeight="1" x14ac:dyDescent="0.15">
      <c r="A81" s="189">
        <v>558</v>
      </c>
      <c r="B81" s="190" t="s">
        <v>52</v>
      </c>
      <c r="C81" s="190" t="s">
        <v>23</v>
      </c>
      <c r="D81" s="190" t="s">
        <v>53</v>
      </c>
      <c r="E81" s="190" t="s">
        <v>54</v>
      </c>
      <c r="F81" s="190"/>
      <c r="G81" s="190" t="s">
        <v>475</v>
      </c>
      <c r="H81" s="190" t="s">
        <v>474</v>
      </c>
      <c r="I81" s="190"/>
      <c r="J81" s="190" t="s">
        <v>29</v>
      </c>
      <c r="K81" s="194">
        <v>4200</v>
      </c>
      <c r="L81" s="191">
        <v>1</v>
      </c>
      <c r="M81" s="191">
        <v>4200</v>
      </c>
      <c r="N81" s="191" t="s">
        <v>477</v>
      </c>
      <c r="O81" s="191"/>
      <c r="P81" s="192">
        <v>43278</v>
      </c>
      <c r="Q81" s="190" t="s">
        <v>476</v>
      </c>
      <c r="R81" s="191">
        <v>4200</v>
      </c>
      <c r="S81" s="191"/>
      <c r="T81" s="194">
        <f t="shared" si="2"/>
        <v>0</v>
      </c>
      <c r="U81" s="191"/>
      <c r="V81" s="191"/>
      <c r="W81" s="191"/>
      <c r="X81" s="191"/>
      <c r="Y81" s="191">
        <f t="shared" si="3"/>
        <v>0</v>
      </c>
      <c r="Z81" s="183"/>
      <c r="AA81" s="64"/>
    </row>
    <row r="82" spans="1:27" ht="25.5" customHeight="1" x14ac:dyDescent="0.15">
      <c r="A82" s="189">
        <v>540</v>
      </c>
      <c r="B82" s="190" t="s">
        <v>52</v>
      </c>
      <c r="C82" s="190" t="s">
        <v>23</v>
      </c>
      <c r="D82" s="190" t="s">
        <v>53</v>
      </c>
      <c r="E82" s="190" t="s">
        <v>54</v>
      </c>
      <c r="F82" s="190"/>
      <c r="G82" s="190" t="s">
        <v>112</v>
      </c>
      <c r="H82" s="190" t="s">
        <v>113</v>
      </c>
      <c r="I82" s="190"/>
      <c r="J82" s="190" t="s">
        <v>29</v>
      </c>
      <c r="K82" s="194">
        <v>12500</v>
      </c>
      <c r="L82" s="191">
        <v>1</v>
      </c>
      <c r="M82" s="191">
        <v>12500</v>
      </c>
      <c r="N82" s="191" t="s">
        <v>304</v>
      </c>
      <c r="O82" s="191"/>
      <c r="P82" s="192">
        <v>42702</v>
      </c>
      <c r="Q82" s="190" t="s">
        <v>114</v>
      </c>
      <c r="R82" s="191">
        <v>12500</v>
      </c>
      <c r="S82" s="191"/>
      <c r="T82" s="194">
        <f t="shared" si="2"/>
        <v>0</v>
      </c>
      <c r="U82" s="191">
        <v>0</v>
      </c>
      <c r="V82" s="191">
        <v>0</v>
      </c>
      <c r="W82" s="191">
        <v>0</v>
      </c>
      <c r="X82" s="191">
        <v>0</v>
      </c>
      <c r="Y82" s="191">
        <f t="shared" si="3"/>
        <v>0</v>
      </c>
      <c r="Z82" s="183"/>
      <c r="AA82" s="64"/>
    </row>
    <row r="83" spans="1:27" ht="25.5" customHeight="1" x14ac:dyDescent="0.15">
      <c r="A83" s="189">
        <v>533</v>
      </c>
      <c r="B83" s="190" t="s">
        <v>52</v>
      </c>
      <c r="C83" s="190" t="s">
        <v>23</v>
      </c>
      <c r="D83" s="190" t="s">
        <v>58</v>
      </c>
      <c r="E83" s="190" t="s">
        <v>59</v>
      </c>
      <c r="F83" s="190"/>
      <c r="G83" s="190" t="s">
        <v>115</v>
      </c>
      <c r="H83" s="190" t="s">
        <v>116</v>
      </c>
      <c r="I83" s="190"/>
      <c r="J83" s="190" t="s">
        <v>29</v>
      </c>
      <c r="K83" s="194">
        <v>1801.8</v>
      </c>
      <c r="L83" s="191">
        <v>1</v>
      </c>
      <c r="M83" s="191">
        <v>1801.8</v>
      </c>
      <c r="N83" s="191" t="s">
        <v>278</v>
      </c>
      <c r="O83" s="191"/>
      <c r="P83" s="192">
        <v>42607</v>
      </c>
      <c r="Q83" s="190" t="s">
        <v>117</v>
      </c>
      <c r="R83" s="191">
        <v>1801.8</v>
      </c>
      <c r="S83" s="191"/>
      <c r="T83" s="194">
        <f t="shared" si="2"/>
        <v>0</v>
      </c>
      <c r="U83" s="191">
        <v>0</v>
      </c>
      <c r="V83" s="191">
        <v>0</v>
      </c>
      <c r="W83" s="191">
        <v>0</v>
      </c>
      <c r="X83" s="191">
        <v>0</v>
      </c>
      <c r="Y83" s="191">
        <f t="shared" si="3"/>
        <v>0</v>
      </c>
      <c r="Z83" s="183"/>
      <c r="AA83" s="64"/>
    </row>
    <row r="84" spans="1:27" ht="25.5" customHeight="1" x14ac:dyDescent="0.15">
      <c r="A84" s="189">
        <v>609</v>
      </c>
      <c r="B84" s="190" t="s">
        <v>52</v>
      </c>
      <c r="C84" s="190" t="s">
        <v>23</v>
      </c>
      <c r="D84" s="190" t="s">
        <v>58</v>
      </c>
      <c r="E84" s="190" t="s">
        <v>59</v>
      </c>
      <c r="F84" s="190"/>
      <c r="G84" s="190" t="s">
        <v>341</v>
      </c>
      <c r="H84" s="190" t="s">
        <v>342</v>
      </c>
      <c r="I84" s="190"/>
      <c r="J84" s="190" t="s">
        <v>29</v>
      </c>
      <c r="K84" s="194">
        <v>287000</v>
      </c>
      <c r="L84" s="191">
        <v>1</v>
      </c>
      <c r="M84" s="191">
        <v>287000</v>
      </c>
      <c r="N84" s="198" t="s">
        <v>441</v>
      </c>
      <c r="O84" s="191"/>
      <c r="P84" s="192">
        <v>43097</v>
      </c>
      <c r="Q84" s="190" t="s">
        <v>343</v>
      </c>
      <c r="R84" s="191">
        <v>0</v>
      </c>
      <c r="S84" s="191"/>
      <c r="T84" s="194">
        <f t="shared" si="2"/>
        <v>287000</v>
      </c>
      <c r="U84" s="191">
        <v>0</v>
      </c>
      <c r="V84" s="191">
        <v>0</v>
      </c>
      <c r="W84" s="191">
        <v>0</v>
      </c>
      <c r="X84" s="191">
        <v>0</v>
      </c>
      <c r="Y84" s="191">
        <f t="shared" si="3"/>
        <v>287000</v>
      </c>
      <c r="Z84" s="183"/>
      <c r="AA84" s="64"/>
    </row>
    <row r="85" spans="1:27" ht="25.5" customHeight="1" x14ac:dyDescent="0.15">
      <c r="A85" s="189">
        <v>533</v>
      </c>
      <c r="B85" s="190" t="s">
        <v>52</v>
      </c>
      <c r="C85" s="190" t="s">
        <v>23</v>
      </c>
      <c r="D85" s="190" t="s">
        <v>58</v>
      </c>
      <c r="E85" s="190" t="s">
        <v>59</v>
      </c>
      <c r="F85" s="190"/>
      <c r="G85" s="190" t="s">
        <v>530</v>
      </c>
      <c r="H85" s="190" t="s">
        <v>531</v>
      </c>
      <c r="I85" s="190"/>
      <c r="J85" s="190" t="s">
        <v>29</v>
      </c>
      <c r="K85" s="194">
        <v>10000</v>
      </c>
      <c r="L85" s="191">
        <v>1</v>
      </c>
      <c r="M85" s="191">
        <v>10000</v>
      </c>
      <c r="N85" s="191" t="s">
        <v>532</v>
      </c>
      <c r="O85" s="191"/>
      <c r="P85" s="192">
        <v>43307</v>
      </c>
      <c r="Q85" s="190" t="s">
        <v>533</v>
      </c>
      <c r="R85" s="191"/>
      <c r="S85" s="191"/>
      <c r="T85" s="194">
        <f t="shared" si="2"/>
        <v>10000</v>
      </c>
      <c r="U85" s="191"/>
      <c r="V85" s="191"/>
      <c r="W85" s="191"/>
      <c r="X85" s="191"/>
      <c r="Y85" s="191">
        <f t="shared" si="3"/>
        <v>10000</v>
      </c>
      <c r="Z85" s="183"/>
      <c r="AA85" s="64"/>
    </row>
    <row r="86" spans="1:27" ht="25.5" customHeight="1" x14ac:dyDescent="0.15">
      <c r="A86" s="189">
        <v>568</v>
      </c>
      <c r="B86" s="190" t="s">
        <v>52</v>
      </c>
      <c r="C86" s="190" t="s">
        <v>23</v>
      </c>
      <c r="D86" s="190" t="s">
        <v>53</v>
      </c>
      <c r="E86" s="190" t="s">
        <v>54</v>
      </c>
      <c r="F86" s="190"/>
      <c r="G86" s="190" t="s">
        <v>265</v>
      </c>
      <c r="H86" s="190" t="s">
        <v>326</v>
      </c>
      <c r="I86" s="190"/>
      <c r="J86" s="190" t="s">
        <v>29</v>
      </c>
      <c r="K86" s="194">
        <v>16900</v>
      </c>
      <c r="L86" s="191">
        <v>1</v>
      </c>
      <c r="M86" s="191">
        <v>16900</v>
      </c>
      <c r="N86" s="191" t="s">
        <v>305</v>
      </c>
      <c r="O86" s="191"/>
      <c r="P86" s="192">
        <v>42969</v>
      </c>
      <c r="Q86" s="190" t="s">
        <v>266</v>
      </c>
      <c r="R86" s="191">
        <v>16900</v>
      </c>
      <c r="S86" s="191"/>
      <c r="T86" s="194">
        <f t="shared" si="2"/>
        <v>0</v>
      </c>
      <c r="U86" s="191">
        <v>0</v>
      </c>
      <c r="V86" s="191">
        <v>0</v>
      </c>
      <c r="W86" s="191">
        <v>0</v>
      </c>
      <c r="X86" s="191">
        <v>0</v>
      </c>
      <c r="Y86" s="191">
        <f t="shared" si="3"/>
        <v>0</v>
      </c>
      <c r="Z86" s="183"/>
      <c r="AA86" s="64"/>
    </row>
    <row r="87" spans="1:27" ht="25.5" customHeight="1" x14ac:dyDescent="0.15">
      <c r="A87" s="200">
        <v>471</v>
      </c>
      <c r="B87" s="201" t="s">
        <v>52</v>
      </c>
      <c r="C87" s="201" t="s">
        <v>23</v>
      </c>
      <c r="D87" s="201" t="s">
        <v>53</v>
      </c>
      <c r="E87" s="201" t="s">
        <v>54</v>
      </c>
      <c r="F87" s="201"/>
      <c r="G87" s="201" t="s">
        <v>478</v>
      </c>
      <c r="H87" s="201" t="s">
        <v>479</v>
      </c>
      <c r="I87" s="201"/>
      <c r="J87" s="201" t="s">
        <v>29</v>
      </c>
      <c r="K87" s="194">
        <v>3573.7</v>
      </c>
      <c r="L87" s="191">
        <v>1</v>
      </c>
      <c r="M87" s="191">
        <v>3573.7</v>
      </c>
      <c r="N87" s="191" t="s">
        <v>481</v>
      </c>
      <c r="O87" s="191"/>
      <c r="P87" s="192">
        <v>43270</v>
      </c>
      <c r="Q87" s="190" t="s">
        <v>480</v>
      </c>
      <c r="R87" s="191">
        <v>3573.7</v>
      </c>
      <c r="S87" s="191"/>
      <c r="T87" s="194">
        <f t="shared" si="2"/>
        <v>0</v>
      </c>
      <c r="U87" s="191"/>
      <c r="V87" s="191"/>
      <c r="W87" s="191"/>
      <c r="X87" s="191"/>
      <c r="Y87" s="191">
        <f t="shared" si="3"/>
        <v>0</v>
      </c>
      <c r="Z87" s="183"/>
      <c r="AA87" s="64"/>
    </row>
    <row r="88" spans="1:27" ht="25.5" customHeight="1" x14ac:dyDescent="0.15">
      <c r="A88" s="189">
        <v>565</v>
      </c>
      <c r="B88" s="190" t="s">
        <v>52</v>
      </c>
      <c r="C88" s="190" t="s">
        <v>23</v>
      </c>
      <c r="D88" s="190" t="s">
        <v>53</v>
      </c>
      <c r="E88" s="190" t="s">
        <v>54</v>
      </c>
      <c r="F88" s="190"/>
      <c r="G88" s="190" t="s">
        <v>251</v>
      </c>
      <c r="H88" s="190" t="s">
        <v>252</v>
      </c>
      <c r="I88" s="190"/>
      <c r="J88" s="190" t="s">
        <v>29</v>
      </c>
      <c r="K88" s="194">
        <v>13000</v>
      </c>
      <c r="L88" s="191">
        <v>1</v>
      </c>
      <c r="M88" s="191">
        <v>13000</v>
      </c>
      <c r="N88" s="191" t="s">
        <v>306</v>
      </c>
      <c r="O88" s="191"/>
      <c r="P88" s="192">
        <v>42948</v>
      </c>
      <c r="Q88" s="190" t="s">
        <v>253</v>
      </c>
      <c r="R88" s="191">
        <v>13000</v>
      </c>
      <c r="S88" s="191"/>
      <c r="T88" s="194">
        <f t="shared" si="2"/>
        <v>0</v>
      </c>
      <c r="U88" s="191">
        <v>0</v>
      </c>
      <c r="V88" s="191">
        <v>0</v>
      </c>
      <c r="W88" s="191">
        <v>0</v>
      </c>
      <c r="X88" s="191">
        <v>0</v>
      </c>
      <c r="Y88" s="191">
        <f t="shared" si="3"/>
        <v>0</v>
      </c>
      <c r="Z88" s="183"/>
      <c r="AA88" s="64"/>
    </row>
    <row r="89" spans="1:27" ht="25.5" customHeight="1" x14ac:dyDescent="0.15">
      <c r="A89" s="200">
        <v>478</v>
      </c>
      <c r="B89" s="201" t="s">
        <v>52</v>
      </c>
      <c r="C89" s="201" t="s">
        <v>23</v>
      </c>
      <c r="D89" s="201" t="s">
        <v>53</v>
      </c>
      <c r="E89" s="201" t="s">
        <v>54</v>
      </c>
      <c r="F89" s="201"/>
      <c r="G89" s="201" t="s">
        <v>482</v>
      </c>
      <c r="H89" s="201" t="s">
        <v>483</v>
      </c>
      <c r="I89" s="201"/>
      <c r="J89" s="201" t="s">
        <v>29</v>
      </c>
      <c r="K89" s="194">
        <v>6890.6</v>
      </c>
      <c r="L89" s="191">
        <v>1</v>
      </c>
      <c r="M89" s="191">
        <v>6890.6</v>
      </c>
      <c r="N89" s="191" t="s">
        <v>485</v>
      </c>
      <c r="O89" s="191"/>
      <c r="P89" s="192">
        <v>43280</v>
      </c>
      <c r="Q89" s="190" t="s">
        <v>484</v>
      </c>
      <c r="R89" s="191">
        <v>6890.6</v>
      </c>
      <c r="S89" s="191"/>
      <c r="T89" s="194">
        <f t="shared" si="2"/>
        <v>0</v>
      </c>
      <c r="U89" s="191"/>
      <c r="V89" s="191"/>
      <c r="W89" s="191"/>
      <c r="X89" s="191"/>
      <c r="Y89" s="191">
        <f t="shared" si="3"/>
        <v>0</v>
      </c>
      <c r="Z89" s="183"/>
      <c r="AA89" s="64"/>
    </row>
    <row r="90" spans="1:27" ht="25.5" customHeight="1" x14ac:dyDescent="0.15">
      <c r="A90" s="189">
        <v>584</v>
      </c>
      <c r="B90" s="190" t="s">
        <v>52</v>
      </c>
      <c r="C90" s="190" t="s">
        <v>23</v>
      </c>
      <c r="D90" s="190" t="s">
        <v>58</v>
      </c>
      <c r="E90" s="190" t="s">
        <v>59</v>
      </c>
      <c r="F90" s="190"/>
      <c r="G90" s="349" t="s">
        <v>344</v>
      </c>
      <c r="H90" s="347" t="s">
        <v>345</v>
      </c>
      <c r="I90" s="190"/>
      <c r="J90" s="190" t="s">
        <v>29</v>
      </c>
      <c r="K90" s="194">
        <v>43358</v>
      </c>
      <c r="L90" s="191">
        <v>1</v>
      </c>
      <c r="M90" s="191">
        <v>43358</v>
      </c>
      <c r="N90" s="191" t="s">
        <v>442</v>
      </c>
      <c r="O90" s="191"/>
      <c r="P90" s="192">
        <v>43076</v>
      </c>
      <c r="Q90" s="193" t="s">
        <v>986</v>
      </c>
      <c r="R90" s="191">
        <v>43358</v>
      </c>
      <c r="S90" s="191"/>
      <c r="T90" s="194">
        <f t="shared" si="2"/>
        <v>0</v>
      </c>
      <c r="U90" s="191">
        <v>0</v>
      </c>
      <c r="V90" s="191">
        <v>0</v>
      </c>
      <c r="W90" s="191">
        <v>0</v>
      </c>
      <c r="X90" s="191">
        <v>0</v>
      </c>
      <c r="Y90" s="191">
        <f t="shared" si="3"/>
        <v>0</v>
      </c>
      <c r="Z90" s="183"/>
      <c r="AA90" s="64"/>
    </row>
    <row r="91" spans="1:27" s="38" customFormat="1" ht="25.5" customHeight="1" x14ac:dyDescent="0.15">
      <c r="A91" s="189">
        <v>101</v>
      </c>
      <c r="B91" s="190" t="s">
        <v>52</v>
      </c>
      <c r="C91" s="190" t="s">
        <v>23</v>
      </c>
      <c r="D91" s="190" t="s">
        <v>58</v>
      </c>
      <c r="E91" s="190" t="s">
        <v>59</v>
      </c>
      <c r="F91" s="190"/>
      <c r="G91" s="349"/>
      <c r="H91" s="347"/>
      <c r="I91" s="190"/>
      <c r="J91" s="190" t="s">
        <v>29</v>
      </c>
      <c r="K91" s="197">
        <v>6704</v>
      </c>
      <c r="L91" s="191">
        <v>1</v>
      </c>
      <c r="M91" s="191">
        <v>6704</v>
      </c>
      <c r="N91" s="190" t="s">
        <v>443</v>
      </c>
      <c r="O91" s="199"/>
      <c r="P91" s="203" t="s">
        <v>444</v>
      </c>
      <c r="Q91" s="193" t="s">
        <v>987</v>
      </c>
      <c r="R91" s="191">
        <v>6704</v>
      </c>
      <c r="S91" s="191"/>
      <c r="T91" s="194">
        <f t="shared" si="2"/>
        <v>0</v>
      </c>
      <c r="U91" s="191"/>
      <c r="V91" s="191"/>
      <c r="W91" s="191"/>
      <c r="X91" s="191"/>
      <c r="Y91" s="204">
        <f t="shared" si="3"/>
        <v>0</v>
      </c>
      <c r="Z91" s="185"/>
      <c r="AA91" s="62"/>
    </row>
    <row r="92" spans="1:27" s="38" customFormat="1" ht="25.5" customHeight="1" x14ac:dyDescent="0.15">
      <c r="A92" s="189">
        <v>102</v>
      </c>
      <c r="B92" s="190" t="s">
        <v>52</v>
      </c>
      <c r="C92" s="190" t="s">
        <v>23</v>
      </c>
      <c r="D92" s="190" t="s">
        <v>58</v>
      </c>
      <c r="E92" s="190" t="s">
        <v>59</v>
      </c>
      <c r="F92" s="190"/>
      <c r="G92" s="349"/>
      <c r="H92" s="347"/>
      <c r="I92" s="190"/>
      <c r="J92" s="190" t="s">
        <v>29</v>
      </c>
      <c r="K92" s="197">
        <v>2002</v>
      </c>
      <c r="L92" s="191">
        <v>1</v>
      </c>
      <c r="M92" s="191">
        <v>2002</v>
      </c>
      <c r="N92" s="190" t="s">
        <v>445</v>
      </c>
      <c r="O92" s="199"/>
      <c r="P92" s="203" t="s">
        <v>357</v>
      </c>
      <c r="Q92" s="193" t="s">
        <v>988</v>
      </c>
      <c r="R92" s="191">
        <v>2002</v>
      </c>
      <c r="S92" s="191"/>
      <c r="T92" s="194">
        <f t="shared" si="2"/>
        <v>0</v>
      </c>
      <c r="U92" s="191"/>
      <c r="V92" s="191"/>
      <c r="W92" s="191"/>
      <c r="X92" s="191"/>
      <c r="Y92" s="204">
        <f t="shared" si="3"/>
        <v>0</v>
      </c>
      <c r="Z92" s="185"/>
      <c r="AA92" s="62"/>
    </row>
    <row r="93" spans="1:27" s="38" customFormat="1" ht="25.5" customHeight="1" x14ac:dyDescent="0.15">
      <c r="A93" s="200">
        <v>470</v>
      </c>
      <c r="B93" s="201" t="s">
        <v>52</v>
      </c>
      <c r="C93" s="201" t="s">
        <v>23</v>
      </c>
      <c r="D93" s="201" t="s">
        <v>105</v>
      </c>
      <c r="E93" s="201" t="s">
        <v>106</v>
      </c>
      <c r="F93" s="201"/>
      <c r="G93" s="335" t="s">
        <v>365</v>
      </c>
      <c r="H93" s="336" t="s">
        <v>359</v>
      </c>
      <c r="I93" s="201"/>
      <c r="J93" s="190" t="s">
        <v>29</v>
      </c>
      <c r="K93" s="197">
        <v>8994.56</v>
      </c>
      <c r="L93" s="194">
        <v>1</v>
      </c>
      <c r="M93" s="194">
        <v>8994.56</v>
      </c>
      <c r="N93" s="347" t="s">
        <v>534</v>
      </c>
      <c r="O93" s="199"/>
      <c r="P93" s="192">
        <v>43372</v>
      </c>
      <c r="Q93" s="193" t="s">
        <v>989</v>
      </c>
      <c r="R93" s="191"/>
      <c r="S93" s="191"/>
      <c r="T93" s="194">
        <f t="shared" si="2"/>
        <v>8994.56</v>
      </c>
      <c r="U93" s="330"/>
      <c r="V93" s="330"/>
      <c r="W93" s="330">
        <f>SUM(T93:T98)</f>
        <v>671791.78</v>
      </c>
      <c r="X93" s="330"/>
      <c r="Y93" s="334">
        <v>0</v>
      </c>
      <c r="Z93" s="185" t="s">
        <v>1589</v>
      </c>
      <c r="AA93" s="62"/>
    </row>
    <row r="94" spans="1:27" s="38" customFormat="1" ht="25.5" customHeight="1" x14ac:dyDescent="0.15">
      <c r="A94" s="200">
        <v>377</v>
      </c>
      <c r="B94" s="201" t="s">
        <v>52</v>
      </c>
      <c r="C94" s="201" t="s">
        <v>23</v>
      </c>
      <c r="D94" s="201" t="s">
        <v>105</v>
      </c>
      <c r="E94" s="201" t="s">
        <v>106</v>
      </c>
      <c r="F94" s="201"/>
      <c r="G94" s="335"/>
      <c r="H94" s="336"/>
      <c r="I94" s="201"/>
      <c r="J94" s="190" t="s">
        <v>29</v>
      </c>
      <c r="K94" s="197">
        <v>629093.52</v>
      </c>
      <c r="L94" s="194">
        <v>1</v>
      </c>
      <c r="M94" s="194">
        <v>629093.52</v>
      </c>
      <c r="N94" s="347"/>
      <c r="O94" s="199"/>
      <c r="P94" s="192">
        <v>43372</v>
      </c>
      <c r="Q94" s="193" t="s">
        <v>990</v>
      </c>
      <c r="R94" s="191"/>
      <c r="S94" s="191"/>
      <c r="T94" s="194">
        <f t="shared" si="2"/>
        <v>629093.52</v>
      </c>
      <c r="U94" s="330"/>
      <c r="V94" s="330"/>
      <c r="W94" s="330"/>
      <c r="X94" s="330"/>
      <c r="Y94" s="334"/>
      <c r="Z94" s="185" t="s">
        <v>1589</v>
      </c>
      <c r="AA94" s="62"/>
    </row>
    <row r="95" spans="1:27" s="38" customFormat="1" ht="25.5" customHeight="1" x14ac:dyDescent="0.15">
      <c r="A95" s="200">
        <v>376</v>
      </c>
      <c r="B95" s="201" t="s">
        <v>52</v>
      </c>
      <c r="C95" s="201" t="s">
        <v>23</v>
      </c>
      <c r="D95" s="201" t="s">
        <v>105</v>
      </c>
      <c r="E95" s="201" t="s">
        <v>106</v>
      </c>
      <c r="F95" s="201"/>
      <c r="G95" s="335"/>
      <c r="H95" s="336"/>
      <c r="I95" s="201"/>
      <c r="J95" s="190" t="s">
        <v>29</v>
      </c>
      <c r="K95" s="197">
        <v>14661.51</v>
      </c>
      <c r="L95" s="194">
        <v>1</v>
      </c>
      <c r="M95" s="194">
        <v>14661.51</v>
      </c>
      <c r="N95" s="347"/>
      <c r="O95" s="199"/>
      <c r="P95" s="192">
        <v>43372</v>
      </c>
      <c r="Q95" s="193" t="s">
        <v>991</v>
      </c>
      <c r="R95" s="191"/>
      <c r="S95" s="191"/>
      <c r="T95" s="194">
        <f t="shared" si="2"/>
        <v>14661.51</v>
      </c>
      <c r="U95" s="330"/>
      <c r="V95" s="330"/>
      <c r="W95" s="330"/>
      <c r="X95" s="330"/>
      <c r="Y95" s="334"/>
      <c r="Z95" s="185" t="s">
        <v>1589</v>
      </c>
      <c r="AA95" s="62"/>
    </row>
    <row r="96" spans="1:27" s="38" customFormat="1" ht="25.5" customHeight="1" x14ac:dyDescent="0.15">
      <c r="A96" s="200">
        <v>374</v>
      </c>
      <c r="B96" s="201" t="s">
        <v>52</v>
      </c>
      <c r="C96" s="201" t="s">
        <v>23</v>
      </c>
      <c r="D96" s="201" t="s">
        <v>105</v>
      </c>
      <c r="E96" s="201" t="s">
        <v>106</v>
      </c>
      <c r="F96" s="201"/>
      <c r="G96" s="335"/>
      <c r="H96" s="336"/>
      <c r="I96" s="201"/>
      <c r="J96" s="190" t="s">
        <v>29</v>
      </c>
      <c r="K96" s="197">
        <v>4906</v>
      </c>
      <c r="L96" s="194">
        <v>1</v>
      </c>
      <c r="M96" s="194">
        <v>4906</v>
      </c>
      <c r="N96" s="347"/>
      <c r="O96" s="199"/>
      <c r="P96" s="192">
        <v>43372</v>
      </c>
      <c r="Q96" s="193" t="s">
        <v>992</v>
      </c>
      <c r="R96" s="191"/>
      <c r="S96" s="191"/>
      <c r="T96" s="194">
        <f t="shared" si="2"/>
        <v>4906</v>
      </c>
      <c r="U96" s="330"/>
      <c r="V96" s="330"/>
      <c r="W96" s="330"/>
      <c r="X96" s="330"/>
      <c r="Y96" s="334"/>
      <c r="Z96" s="185" t="s">
        <v>1589</v>
      </c>
      <c r="AA96" s="62"/>
    </row>
    <row r="97" spans="1:27" s="38" customFormat="1" ht="25.5" customHeight="1" x14ac:dyDescent="0.15">
      <c r="A97" s="200">
        <v>375</v>
      </c>
      <c r="B97" s="201" t="s">
        <v>52</v>
      </c>
      <c r="C97" s="201" t="s">
        <v>23</v>
      </c>
      <c r="D97" s="201" t="s">
        <v>107</v>
      </c>
      <c r="E97" s="201" t="s">
        <v>108</v>
      </c>
      <c r="F97" s="201"/>
      <c r="G97" s="335"/>
      <c r="H97" s="336"/>
      <c r="I97" s="201"/>
      <c r="J97" s="190" t="s">
        <v>29</v>
      </c>
      <c r="K97" s="197">
        <v>2180</v>
      </c>
      <c r="L97" s="194">
        <v>1</v>
      </c>
      <c r="M97" s="194">
        <v>2180</v>
      </c>
      <c r="N97" s="347"/>
      <c r="O97" s="199"/>
      <c r="P97" s="192">
        <v>43372</v>
      </c>
      <c r="Q97" s="193" t="s">
        <v>993</v>
      </c>
      <c r="R97" s="191"/>
      <c r="S97" s="191"/>
      <c r="T97" s="194">
        <f t="shared" si="2"/>
        <v>2180</v>
      </c>
      <c r="U97" s="330"/>
      <c r="V97" s="330"/>
      <c r="W97" s="330"/>
      <c r="X97" s="330"/>
      <c r="Y97" s="334"/>
      <c r="Z97" s="185" t="s">
        <v>1589</v>
      </c>
      <c r="AA97" s="62"/>
    </row>
    <row r="98" spans="1:27" s="38" customFormat="1" ht="25.5" customHeight="1" x14ac:dyDescent="0.15">
      <c r="A98" s="200">
        <v>375</v>
      </c>
      <c r="B98" s="201" t="s">
        <v>52</v>
      </c>
      <c r="C98" s="201" t="s">
        <v>23</v>
      </c>
      <c r="D98" s="201" t="s">
        <v>107</v>
      </c>
      <c r="E98" s="201" t="s">
        <v>108</v>
      </c>
      <c r="F98" s="201"/>
      <c r="G98" s="335"/>
      <c r="H98" s="336"/>
      <c r="I98" s="201"/>
      <c r="J98" s="190" t="s">
        <v>29</v>
      </c>
      <c r="K98" s="197">
        <v>11956.19</v>
      </c>
      <c r="L98" s="194">
        <v>1</v>
      </c>
      <c r="M98" s="194">
        <v>11956.19</v>
      </c>
      <c r="N98" s="347"/>
      <c r="O98" s="199"/>
      <c r="P98" s="192">
        <v>43368</v>
      </c>
      <c r="Q98" s="193" t="s">
        <v>994</v>
      </c>
      <c r="R98" s="191"/>
      <c r="S98" s="191"/>
      <c r="T98" s="194">
        <f t="shared" si="2"/>
        <v>11956.19</v>
      </c>
      <c r="U98" s="330"/>
      <c r="V98" s="330"/>
      <c r="W98" s="330"/>
      <c r="X98" s="330"/>
      <c r="Y98" s="334"/>
      <c r="Z98" s="185" t="s">
        <v>1589</v>
      </c>
      <c r="AA98" s="62"/>
    </row>
    <row r="99" spans="1:27" s="38" customFormat="1" ht="25.5" customHeight="1" x14ac:dyDescent="0.15">
      <c r="A99" s="189">
        <v>98</v>
      </c>
      <c r="B99" s="190" t="s">
        <v>52</v>
      </c>
      <c r="C99" s="190" t="s">
        <v>23</v>
      </c>
      <c r="D99" s="190" t="s">
        <v>53</v>
      </c>
      <c r="E99" s="190" t="s">
        <v>54</v>
      </c>
      <c r="F99" s="190"/>
      <c r="G99" s="205" t="s">
        <v>446</v>
      </c>
      <c r="H99" s="193" t="s">
        <v>447</v>
      </c>
      <c r="I99" s="190"/>
      <c r="J99" s="190" t="s">
        <v>29</v>
      </c>
      <c r="K99" s="197">
        <v>66500</v>
      </c>
      <c r="L99" s="191">
        <v>1</v>
      </c>
      <c r="M99" s="191">
        <v>66500</v>
      </c>
      <c r="N99" s="190" t="s">
        <v>448</v>
      </c>
      <c r="O99" s="199"/>
      <c r="P99" s="192">
        <v>43138</v>
      </c>
      <c r="Q99" s="190" t="s">
        <v>449</v>
      </c>
      <c r="R99" s="191"/>
      <c r="S99" s="191"/>
      <c r="T99" s="194">
        <f t="shared" si="2"/>
        <v>66500</v>
      </c>
      <c r="U99" s="191"/>
      <c r="V99" s="191"/>
      <c r="W99" s="191"/>
      <c r="X99" s="191"/>
      <c r="Y99" s="204">
        <f t="shared" si="3"/>
        <v>66500</v>
      </c>
      <c r="Z99" s="62"/>
      <c r="AA99" s="62"/>
    </row>
    <row r="100" spans="1:27" s="33" customFormat="1" ht="44.25" customHeight="1" x14ac:dyDescent="0.15">
      <c r="A100" s="200">
        <v>608</v>
      </c>
      <c r="B100" s="201" t="s">
        <v>52</v>
      </c>
      <c r="C100" s="201" t="s">
        <v>23</v>
      </c>
      <c r="D100" s="201" t="s">
        <v>53</v>
      </c>
      <c r="E100" s="201" t="s">
        <v>54</v>
      </c>
      <c r="F100" s="201"/>
      <c r="G100" s="201" t="s">
        <v>653</v>
      </c>
      <c r="H100" s="201" t="s">
        <v>654</v>
      </c>
      <c r="I100" s="201"/>
      <c r="J100" s="190" t="s">
        <v>29</v>
      </c>
      <c r="K100" s="197">
        <v>36000</v>
      </c>
      <c r="L100" s="191">
        <v>1</v>
      </c>
      <c r="M100" s="191">
        <v>36000</v>
      </c>
      <c r="N100" s="206" t="s">
        <v>656</v>
      </c>
      <c r="O100" s="207"/>
      <c r="P100" s="192">
        <v>43326</v>
      </c>
      <c r="Q100" s="190" t="s">
        <v>657</v>
      </c>
      <c r="R100" s="208">
        <v>36000</v>
      </c>
      <c r="S100" s="208"/>
      <c r="T100" s="194">
        <f t="shared" si="2"/>
        <v>0</v>
      </c>
      <c r="U100" s="208"/>
      <c r="V100" s="208"/>
      <c r="W100" s="208"/>
      <c r="X100" s="208"/>
      <c r="Y100" s="209"/>
      <c r="Z100" s="34"/>
      <c r="AA100" s="34"/>
    </row>
    <row r="101" spans="1:27" s="33" customFormat="1" ht="44.25" customHeight="1" x14ac:dyDescent="0.15">
      <c r="A101" s="200">
        <v>608</v>
      </c>
      <c r="B101" s="202" t="s">
        <v>52</v>
      </c>
      <c r="C101" s="202" t="s">
        <v>23</v>
      </c>
      <c r="D101" s="202" t="s">
        <v>53</v>
      </c>
      <c r="E101" s="202" t="s">
        <v>54</v>
      </c>
      <c r="F101" s="202"/>
      <c r="G101" s="226" t="s">
        <v>995</v>
      </c>
      <c r="H101" s="226" t="s">
        <v>996</v>
      </c>
      <c r="I101" s="202"/>
      <c r="J101" s="193" t="s">
        <v>29</v>
      </c>
      <c r="K101" s="197">
        <v>4350</v>
      </c>
      <c r="L101" s="194">
        <v>1</v>
      </c>
      <c r="M101" s="194">
        <v>4350</v>
      </c>
      <c r="N101" s="206" t="s">
        <v>998</v>
      </c>
      <c r="O101" s="207"/>
      <c r="P101" s="192">
        <v>43371</v>
      </c>
      <c r="Q101" s="193" t="s">
        <v>997</v>
      </c>
      <c r="R101" s="194">
        <v>4350</v>
      </c>
      <c r="S101" s="208"/>
      <c r="T101" s="194">
        <f t="shared" si="2"/>
        <v>0</v>
      </c>
      <c r="U101" s="208"/>
      <c r="V101" s="208"/>
      <c r="W101" s="208"/>
      <c r="X101" s="208"/>
      <c r="Y101" s="209"/>
      <c r="Z101" s="34"/>
      <c r="AA101" s="34"/>
    </row>
    <row r="102" spans="1:27" s="38" customFormat="1" ht="25.5" customHeight="1" x14ac:dyDescent="0.15">
      <c r="A102" s="189">
        <v>98</v>
      </c>
      <c r="B102" s="190" t="s">
        <v>52</v>
      </c>
      <c r="C102" s="190" t="s">
        <v>23</v>
      </c>
      <c r="D102" s="190" t="s">
        <v>53</v>
      </c>
      <c r="E102" s="190" t="s">
        <v>54</v>
      </c>
      <c r="F102" s="190"/>
      <c r="G102" s="190" t="s">
        <v>450</v>
      </c>
      <c r="H102" s="190" t="s">
        <v>451</v>
      </c>
      <c r="I102" s="190"/>
      <c r="J102" s="190" t="s">
        <v>29</v>
      </c>
      <c r="K102" s="197">
        <v>15400</v>
      </c>
      <c r="L102" s="191">
        <v>1</v>
      </c>
      <c r="M102" s="191">
        <v>15400</v>
      </c>
      <c r="N102" s="190" t="s">
        <v>358</v>
      </c>
      <c r="O102" s="199"/>
      <c r="P102" s="210">
        <v>43116</v>
      </c>
      <c r="Q102" s="190" t="s">
        <v>356</v>
      </c>
      <c r="R102" s="191"/>
      <c r="S102" s="191"/>
      <c r="T102" s="194">
        <f t="shared" si="2"/>
        <v>15400</v>
      </c>
      <c r="U102" s="191"/>
      <c r="V102" s="191"/>
      <c r="W102" s="191"/>
      <c r="X102" s="191"/>
      <c r="Y102" s="204">
        <f t="shared" si="3"/>
        <v>15400</v>
      </c>
      <c r="Z102" s="62"/>
      <c r="AA102" s="62"/>
    </row>
    <row r="103" spans="1:27" ht="25.5" customHeight="1" x14ac:dyDescent="0.15">
      <c r="A103" s="189">
        <v>612</v>
      </c>
      <c r="B103" s="190" t="s">
        <v>52</v>
      </c>
      <c r="C103" s="190" t="s">
        <v>23</v>
      </c>
      <c r="D103" s="190"/>
      <c r="E103" s="190" t="s">
        <v>720</v>
      </c>
      <c r="F103" s="190"/>
      <c r="G103" s="190"/>
      <c r="H103" s="190"/>
      <c r="I103" s="190"/>
      <c r="J103" s="190" t="s">
        <v>29</v>
      </c>
      <c r="K103" s="194">
        <f>SUM(K3:K102)</f>
        <v>4329997.4309999989</v>
      </c>
      <c r="L103" s="191"/>
      <c r="M103" s="191">
        <f>SUM(M3:M102)</f>
        <v>5361426.4499999983</v>
      </c>
      <c r="N103" s="191"/>
      <c r="O103" s="191"/>
      <c r="P103" s="190"/>
      <c r="Q103" s="190"/>
      <c r="R103" s="191">
        <f>SUM(R3:R102)</f>
        <v>1276823.2000000002</v>
      </c>
      <c r="S103" s="191"/>
      <c r="T103" s="191">
        <f>SUM(T3:T102)</f>
        <v>4084603.2499999991</v>
      </c>
      <c r="U103" s="191">
        <f t="shared" ref="U103:Y103" si="4">SUM(U3:U102)</f>
        <v>91000</v>
      </c>
      <c r="V103" s="191">
        <f t="shared" si="4"/>
        <v>0</v>
      </c>
      <c r="W103" s="191">
        <f>SUM(W3:W102)</f>
        <v>1979696.79</v>
      </c>
      <c r="X103" s="191">
        <f t="shared" si="4"/>
        <v>0</v>
      </c>
      <c r="Y103" s="191">
        <f t="shared" si="4"/>
        <v>2013906.46</v>
      </c>
      <c r="Z103" s="183"/>
      <c r="AA103" s="64"/>
    </row>
  </sheetData>
  <mergeCells count="89">
    <mergeCell ref="Y32:Y36"/>
    <mergeCell ref="W43:W44"/>
    <mergeCell ref="X43:X44"/>
    <mergeCell ref="X32:X36"/>
    <mergeCell ref="Y53:Y56"/>
    <mergeCell ref="V9:V18"/>
    <mergeCell ref="W9:W18"/>
    <mergeCell ref="X9:X18"/>
    <mergeCell ref="Y9:Y18"/>
    <mergeCell ref="V22:V30"/>
    <mergeCell ref="W22:W30"/>
    <mergeCell ref="X22:X30"/>
    <mergeCell ref="Y22:Y30"/>
    <mergeCell ref="A1:Y1"/>
    <mergeCell ref="G4:G8"/>
    <mergeCell ref="H4:H8"/>
    <mergeCell ref="U4:U8"/>
    <mergeCell ref="V4:V8"/>
    <mergeCell ref="W4:W8"/>
    <mergeCell ref="X4:X8"/>
    <mergeCell ref="Y4:Y8"/>
    <mergeCell ref="G22:G30"/>
    <mergeCell ref="H22:H30"/>
    <mergeCell ref="U22:U30"/>
    <mergeCell ref="U9:U18"/>
    <mergeCell ref="G9:G19"/>
    <mergeCell ref="H9:H19"/>
    <mergeCell ref="N42:N45"/>
    <mergeCell ref="G43:G44"/>
    <mergeCell ref="H43:H44"/>
    <mergeCell ref="U43:U44"/>
    <mergeCell ref="V43:V44"/>
    <mergeCell ref="G32:G36"/>
    <mergeCell ref="H32:H36"/>
    <mergeCell ref="U32:U36"/>
    <mergeCell ref="V32:V36"/>
    <mergeCell ref="W32:W36"/>
    <mergeCell ref="X57:X58"/>
    <mergeCell ref="Y57:Y58"/>
    <mergeCell ref="G53:G56"/>
    <mergeCell ref="H53:H56"/>
    <mergeCell ref="U53:U56"/>
    <mergeCell ref="V53:V56"/>
    <mergeCell ref="W53:W56"/>
    <mergeCell ref="X53:X56"/>
    <mergeCell ref="G57:G58"/>
    <mergeCell ref="H57:H58"/>
    <mergeCell ref="U57:U58"/>
    <mergeCell ref="V57:V58"/>
    <mergeCell ref="W57:W58"/>
    <mergeCell ref="G39:G40"/>
    <mergeCell ref="H39:H40"/>
    <mergeCell ref="G48:G49"/>
    <mergeCell ref="H48:H49"/>
    <mergeCell ref="G90:G92"/>
    <mergeCell ref="H90:H92"/>
    <mergeCell ref="G59:G61"/>
    <mergeCell ref="H59:H61"/>
    <mergeCell ref="G62:G70"/>
    <mergeCell ref="H62:H70"/>
    <mergeCell ref="U59:U60"/>
    <mergeCell ref="V59:V60"/>
    <mergeCell ref="W59:W60"/>
    <mergeCell ref="X59:X60"/>
    <mergeCell ref="U71:U77"/>
    <mergeCell ref="V71:V77"/>
    <mergeCell ref="W71:W77"/>
    <mergeCell ref="V62:V70"/>
    <mergeCell ref="W62:W70"/>
    <mergeCell ref="X62:X70"/>
    <mergeCell ref="G93:G98"/>
    <mergeCell ref="H93:H98"/>
    <mergeCell ref="U93:U98"/>
    <mergeCell ref="N62:N70"/>
    <mergeCell ref="U62:U70"/>
    <mergeCell ref="G71:G77"/>
    <mergeCell ref="H71:H77"/>
    <mergeCell ref="N71:N77"/>
    <mergeCell ref="G79:G80"/>
    <mergeCell ref="H79:H80"/>
    <mergeCell ref="N79:N80"/>
    <mergeCell ref="N93:N98"/>
    <mergeCell ref="V93:V98"/>
    <mergeCell ref="W93:W98"/>
    <mergeCell ref="Y62:Y70"/>
    <mergeCell ref="X71:X77"/>
    <mergeCell ref="Y71:Y77"/>
    <mergeCell ref="X93:X98"/>
    <mergeCell ref="Y93:Y98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38" fitToHeight="0" orientation="landscape" r:id="rId1"/>
  <headerFooter>
    <oddFooter>&amp;C第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17</vt:i4>
      </vt:variant>
      <vt:variant>
        <vt:lpstr>命名范围</vt:lpstr>
      </vt:variant>
      <vt:variant>
        <vt:i4>12</vt:i4>
      </vt:variant>
    </vt:vector>
  </HeadingPairs>
  <TitlesOfParts>
    <vt:vector size="29" baseType="lpstr">
      <vt:lpstr>汇总</vt:lpstr>
      <vt:lpstr>主材采购(信用证)</vt:lpstr>
      <vt:lpstr>辅材</vt:lpstr>
      <vt:lpstr>货代</vt:lpstr>
      <vt:lpstr>费用PAList</vt:lpstr>
      <vt:lpstr>费用VendorList</vt:lpstr>
      <vt:lpstr>辅材PAList</vt:lpstr>
      <vt:lpstr>辅材VendorList</vt:lpstr>
      <vt:lpstr>费用</vt:lpstr>
      <vt:lpstr>固资 </vt:lpstr>
      <vt:lpstr>预付</vt:lpstr>
      <vt:lpstr>税费</vt:lpstr>
      <vt:lpstr>预算费用</vt:lpstr>
      <vt:lpstr>供应商分类</vt:lpstr>
      <vt:lpstr>汇丰贷款</vt:lpstr>
      <vt:lpstr>交行贷款1</vt:lpstr>
      <vt:lpstr>交行贷款2</vt:lpstr>
      <vt:lpstr>费用!Print_Area</vt:lpstr>
      <vt:lpstr>辅材!Print_Area</vt:lpstr>
      <vt:lpstr>'固资 '!Print_Area</vt:lpstr>
      <vt:lpstr>汇丰贷款!Print_Area</vt:lpstr>
      <vt:lpstr>汇总!Print_Area</vt:lpstr>
      <vt:lpstr>货代!Print_Area</vt:lpstr>
      <vt:lpstr>预付!Print_Area</vt:lpstr>
      <vt:lpstr>费用!Print_Titles</vt:lpstr>
      <vt:lpstr>辅材!Print_Titles</vt:lpstr>
      <vt:lpstr>'固资 '!Print_Titles</vt:lpstr>
      <vt:lpstr>汇丰贷款!Print_Titles</vt:lpstr>
      <vt:lpstr>货代!Print_Titles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ZQ</dc:creator>
  <cp:lastModifiedBy>admin</cp:lastModifiedBy>
  <cp:lastPrinted>2018-10-12T08:43:45Z</cp:lastPrinted>
  <dcterms:created xsi:type="dcterms:W3CDTF">2017-06-05T01:00:26Z</dcterms:created>
  <dcterms:modified xsi:type="dcterms:W3CDTF">2018-10-16T03:06:08Z</dcterms:modified>
</cp:coreProperties>
</file>