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Games\На всякий пожарный\VKR\Документы\"/>
    </mc:Choice>
  </mc:AlternateContent>
  <xr:revisionPtr revIDLastSave="0" documentId="13_ncr:1_{9B243D18-CE90-4B3D-93D4-0F2F2AD79DC7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Данные для расчетов" sheetId="1" r:id="rId1"/>
    <sheet name="Расчет инвест капитала" sheetId="2" r:id="rId2"/>
    <sheet name="План ДР" sheetId="3" r:id="rId3"/>
    <sheet name="План ДДС" sheetId="5" r:id="rId4"/>
    <sheet name="Показатели деятельности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4" i="3" l="1"/>
  <c r="AE24" i="3"/>
  <c r="AD24" i="3"/>
  <c r="AC24" i="3"/>
  <c r="AB24" i="3"/>
  <c r="AA24" i="3"/>
  <c r="Z24" i="3"/>
  <c r="Y24" i="3"/>
  <c r="X24" i="3"/>
  <c r="W24" i="3"/>
  <c r="U24" i="3"/>
  <c r="T24" i="3"/>
  <c r="S24" i="3"/>
  <c r="R24" i="3"/>
  <c r="Q24" i="3"/>
  <c r="P24" i="3"/>
  <c r="O24" i="3"/>
  <c r="N24" i="3"/>
  <c r="M24" i="3"/>
  <c r="L24" i="3"/>
  <c r="K24" i="3"/>
  <c r="I24" i="3"/>
  <c r="H24" i="3"/>
  <c r="G24" i="3"/>
  <c r="F24" i="3"/>
  <c r="E24" i="3"/>
  <c r="D24" i="3"/>
  <c r="C24" i="3"/>
  <c r="AH24" i="3"/>
  <c r="B24" i="3"/>
  <c r="B48" i="3"/>
  <c r="B46" i="3"/>
  <c r="AH4" i="3"/>
  <c r="AH5" i="3"/>
  <c r="B11" i="5" l="1"/>
  <c r="AJ22" i="3"/>
  <c r="AI22" i="3"/>
  <c r="AH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B22" i="3"/>
  <c r="G23" i="1"/>
  <c r="G22" i="1"/>
  <c r="G21" i="1"/>
  <c r="AH18" i="3" l="1"/>
  <c r="AI18" i="3"/>
  <c r="AJ18" i="3"/>
  <c r="AH19" i="3"/>
  <c r="AI19" i="3"/>
  <c r="AJ19" i="3"/>
  <c r="AH20" i="3"/>
  <c r="AI20" i="3"/>
  <c r="AJ20" i="3"/>
  <c r="AH17" i="3"/>
  <c r="AJ17" i="3"/>
  <c r="AI17" i="3"/>
  <c r="B13" i="6"/>
  <c r="H16" i="6" s="1"/>
  <c r="AE16" i="6" l="1"/>
  <c r="W16" i="6"/>
  <c r="O16" i="6"/>
  <c r="G16" i="6"/>
  <c r="AD16" i="6"/>
  <c r="V16" i="6"/>
  <c r="N16" i="6"/>
  <c r="F16" i="6"/>
  <c r="AC16" i="6"/>
  <c r="U16" i="6"/>
  <c r="M16" i="6"/>
  <c r="E16" i="6"/>
  <c r="AB16" i="6"/>
  <c r="T16" i="6"/>
  <c r="L16" i="6"/>
  <c r="D16" i="6"/>
  <c r="AA16" i="6"/>
  <c r="S16" i="6"/>
  <c r="K16" i="6"/>
  <c r="C16" i="6"/>
  <c r="B16" i="6"/>
  <c r="Z16" i="6"/>
  <c r="R16" i="6"/>
  <c r="J16" i="6"/>
  <c r="AG16" i="6"/>
  <c r="Y16" i="6"/>
  <c r="Q16" i="6"/>
  <c r="I16" i="6"/>
  <c r="AF16" i="6"/>
  <c r="X16" i="6"/>
  <c r="P16" i="6"/>
  <c r="B6" i="6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F7" i="2" l="1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B14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B13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B12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B11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B10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B9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B8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B7" i="3"/>
  <c r="AH15" i="3" l="1"/>
  <c r="AH12" i="3"/>
  <c r="AH9" i="3"/>
  <c r="AI9" i="3"/>
  <c r="AJ12" i="3"/>
  <c r="AI12" i="3"/>
  <c r="AH8" i="3"/>
  <c r="AH11" i="3"/>
  <c r="AH14" i="3"/>
  <c r="AJ9" i="3"/>
  <c r="AI11" i="3"/>
  <c r="AJ7" i="3"/>
  <c r="AI7" i="3"/>
  <c r="AH7" i="3"/>
  <c r="AI8" i="3"/>
  <c r="AJ11" i="3"/>
  <c r="AJ8" i="3"/>
  <c r="AI14" i="3"/>
  <c r="AJ14" i="3"/>
  <c r="AH10" i="3"/>
  <c r="AJ10" i="3"/>
  <c r="AI10" i="3"/>
  <c r="AH13" i="3"/>
  <c r="AJ13" i="3"/>
  <c r="AI13" i="3"/>
  <c r="AI15" i="3"/>
  <c r="AJ15" i="3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C6" i="3"/>
  <c r="B6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K5" i="3"/>
  <c r="I5" i="3"/>
  <c r="J5" i="3"/>
  <c r="L5" i="3"/>
  <c r="M5" i="3"/>
  <c r="N5" i="3"/>
  <c r="H5" i="3"/>
  <c r="G5" i="3"/>
  <c r="F5" i="3"/>
  <c r="E5" i="3"/>
  <c r="C5" i="3"/>
  <c r="D5" i="3"/>
  <c r="B5" i="3"/>
  <c r="AJ5" i="3" l="1"/>
  <c r="F4" i="3"/>
  <c r="AC4" i="3"/>
  <c r="AC37" i="3" s="1"/>
  <c r="AD4" i="3"/>
  <c r="G4" i="3"/>
  <c r="G37" i="3" s="1"/>
  <c r="O4" i="3"/>
  <c r="O35" i="3" s="1"/>
  <c r="AH6" i="3"/>
  <c r="M4" i="3"/>
  <c r="M35" i="3" s="1"/>
  <c r="AJ6" i="3"/>
  <c r="AI6" i="3"/>
  <c r="N4" i="3"/>
  <c r="N37" i="3" s="1"/>
  <c r="I4" i="3"/>
  <c r="I6" i="5" s="1"/>
  <c r="W4" i="3"/>
  <c r="W6" i="5" s="1"/>
  <c r="B4" i="3"/>
  <c r="B6" i="5" s="1"/>
  <c r="V4" i="3"/>
  <c r="U4" i="3"/>
  <c r="U35" i="3" s="1"/>
  <c r="E4" i="3"/>
  <c r="E37" i="3" s="1"/>
  <c r="AE4" i="3"/>
  <c r="AE6" i="5" s="1"/>
  <c r="S4" i="3"/>
  <c r="S35" i="3" s="1"/>
  <c r="AB4" i="3"/>
  <c r="T4" i="3"/>
  <c r="T6" i="5" s="1"/>
  <c r="D4" i="3"/>
  <c r="D6" i="5" s="1"/>
  <c r="L4" i="3"/>
  <c r="L37" i="3" s="1"/>
  <c r="J4" i="3"/>
  <c r="AA4" i="3"/>
  <c r="AA6" i="5" s="1"/>
  <c r="K4" i="3"/>
  <c r="K37" i="3" s="1"/>
  <c r="Z4" i="3"/>
  <c r="Z6" i="5" s="1"/>
  <c r="R4" i="3"/>
  <c r="R6" i="5" s="1"/>
  <c r="Y4" i="3"/>
  <c r="Y6" i="5" s="1"/>
  <c r="Q4" i="3"/>
  <c r="Q6" i="5" s="1"/>
  <c r="C4" i="3"/>
  <c r="C6" i="5" s="1"/>
  <c r="AG4" i="3"/>
  <c r="AG37" i="3" s="1"/>
  <c r="H4" i="3"/>
  <c r="AF4" i="3"/>
  <c r="AF6" i="5" s="1"/>
  <c r="X4" i="3"/>
  <c r="X6" i="5" s="1"/>
  <c r="P4" i="3"/>
  <c r="P6" i="5" s="1"/>
  <c r="AB6" i="5"/>
  <c r="F6" i="5"/>
  <c r="AD37" i="3"/>
  <c r="F35" i="3"/>
  <c r="AI5" i="3"/>
  <c r="V37" i="3" l="1"/>
  <c r="D48" i="3" s="1"/>
  <c r="AJ4" i="3"/>
  <c r="J37" i="3"/>
  <c r="C48" i="3" s="1"/>
  <c r="AI4" i="3"/>
  <c r="G35" i="3"/>
  <c r="G6" i="5"/>
  <c r="I35" i="3"/>
  <c r="D37" i="3"/>
  <c r="I37" i="3"/>
  <c r="C37" i="3"/>
  <c r="B37" i="3"/>
  <c r="B35" i="3"/>
  <c r="K35" i="3"/>
  <c r="L6" i="5"/>
  <c r="C35" i="3"/>
  <c r="L35" i="3"/>
  <c r="D35" i="3"/>
  <c r="S37" i="3"/>
  <c r="AC6" i="5"/>
  <c r="K6" i="5"/>
  <c r="N6" i="5"/>
  <c r="AC35" i="3"/>
  <c r="N35" i="3"/>
  <c r="AB35" i="3"/>
  <c r="W37" i="3"/>
  <c r="AF35" i="3"/>
  <c r="AF37" i="3"/>
  <c r="AB37" i="3"/>
  <c r="P35" i="3"/>
  <c r="V35" i="3"/>
  <c r="V24" i="3" s="1"/>
  <c r="Z35" i="3"/>
  <c r="E6" i="5"/>
  <c r="E35" i="3"/>
  <c r="Z37" i="3"/>
  <c r="J35" i="3"/>
  <c r="J24" i="3" s="1"/>
  <c r="T37" i="3"/>
  <c r="AE37" i="3"/>
  <c r="AD6" i="5"/>
  <c r="Y35" i="3"/>
  <c r="Y37" i="3"/>
  <c r="R35" i="3"/>
  <c r="U6" i="5"/>
  <c r="AG35" i="3"/>
  <c r="AG24" i="3" s="1"/>
  <c r="AA35" i="3"/>
  <c r="T35" i="3"/>
  <c r="F37" i="3"/>
  <c r="U37" i="3"/>
  <c r="AA37" i="3"/>
  <c r="R37" i="3"/>
  <c r="AE35" i="3"/>
  <c r="S6" i="5"/>
  <c r="V6" i="5"/>
  <c r="X37" i="3"/>
  <c r="Q35" i="3"/>
  <c r="O6" i="5"/>
  <c r="Q37" i="3"/>
  <c r="O37" i="3"/>
  <c r="P37" i="3"/>
  <c r="AG6" i="5"/>
  <c r="H6" i="5"/>
  <c r="H35" i="3"/>
  <c r="J6" i="5"/>
  <c r="H37" i="3"/>
  <c r="AD35" i="3"/>
  <c r="W35" i="3"/>
  <c r="X35" i="3"/>
  <c r="M6" i="5"/>
  <c r="M37" i="3"/>
  <c r="D46" i="3" l="1"/>
  <c r="AJ24" i="3"/>
  <c r="C46" i="3"/>
  <c r="AI24" i="3"/>
  <c r="C13" i="2"/>
  <c r="C27" i="2" s="1"/>
  <c r="C26" i="2"/>
  <c r="I6" i="2"/>
  <c r="H5" i="2"/>
  <c r="I5" i="2" s="1"/>
  <c r="C30" i="2" l="1"/>
  <c r="B10" i="5" s="1"/>
  <c r="B8" i="5" s="1"/>
  <c r="D21" i="3"/>
  <c r="D16" i="3" s="1"/>
  <c r="L21" i="3"/>
  <c r="L16" i="3" s="1"/>
  <c r="T21" i="3"/>
  <c r="T16" i="3" s="1"/>
  <c r="AB21" i="3"/>
  <c r="AB16" i="3" s="1"/>
  <c r="AF21" i="3"/>
  <c r="AF16" i="3" s="1"/>
  <c r="Y21" i="3"/>
  <c r="Y16" i="3" s="1"/>
  <c r="AA21" i="3"/>
  <c r="AA16" i="3" s="1"/>
  <c r="E21" i="3"/>
  <c r="E16" i="3" s="1"/>
  <c r="M21" i="3"/>
  <c r="M16" i="3" s="1"/>
  <c r="U21" i="3"/>
  <c r="U16" i="3" s="1"/>
  <c r="AC21" i="3"/>
  <c r="AC16" i="3" s="1"/>
  <c r="I21" i="3"/>
  <c r="F21" i="3"/>
  <c r="F16" i="3" s="1"/>
  <c r="N21" i="3"/>
  <c r="N16" i="3" s="1"/>
  <c r="V21" i="3"/>
  <c r="AD21" i="3"/>
  <c r="AD16" i="3" s="1"/>
  <c r="AG21" i="3"/>
  <c r="AG16" i="3" s="1"/>
  <c r="G21" i="3"/>
  <c r="G16" i="3" s="1"/>
  <c r="O21" i="3"/>
  <c r="O16" i="3" s="1"/>
  <c r="W21" i="3"/>
  <c r="W16" i="3" s="1"/>
  <c r="AE21" i="3"/>
  <c r="AE16" i="3" s="1"/>
  <c r="H21" i="3"/>
  <c r="H16" i="3" s="1"/>
  <c r="P21" i="3"/>
  <c r="P16" i="3" s="1"/>
  <c r="X21" i="3"/>
  <c r="X16" i="3" s="1"/>
  <c r="Q21" i="3"/>
  <c r="Q16" i="3" s="1"/>
  <c r="S21" i="3"/>
  <c r="S16" i="3" s="1"/>
  <c r="J21" i="3"/>
  <c r="J16" i="3" s="1"/>
  <c r="R21" i="3"/>
  <c r="R16" i="3" s="1"/>
  <c r="Z21" i="3"/>
  <c r="Z16" i="3" s="1"/>
  <c r="B21" i="3"/>
  <c r="C21" i="3"/>
  <c r="C16" i="3" s="1"/>
  <c r="K21" i="3"/>
  <c r="K16" i="3" s="1"/>
  <c r="B17" i="1"/>
  <c r="B16" i="1"/>
  <c r="AJ21" i="3" l="1"/>
  <c r="V16" i="3"/>
  <c r="B16" i="3"/>
  <c r="AH21" i="3"/>
  <c r="AI21" i="3"/>
  <c r="I16" i="3"/>
  <c r="AI16" i="3" s="1"/>
  <c r="AJ16" i="3"/>
  <c r="Z7" i="5"/>
  <c r="Z5" i="5" s="1"/>
  <c r="Z5" i="6" s="1"/>
  <c r="Z7" i="6" s="1"/>
  <c r="Z17" i="6" s="1"/>
  <c r="Z23" i="3"/>
  <c r="Z38" i="3" s="1"/>
  <c r="AD7" i="5"/>
  <c r="AD5" i="5" s="1"/>
  <c r="AD5" i="6" s="1"/>
  <c r="AD7" i="6" s="1"/>
  <c r="AD17" i="6" s="1"/>
  <c r="AD23" i="3"/>
  <c r="AD38" i="3" s="1"/>
  <c r="AG7" i="5"/>
  <c r="AG5" i="5" s="1"/>
  <c r="AG5" i="6" s="1"/>
  <c r="AG7" i="6" s="1"/>
  <c r="AG17" i="6" s="1"/>
  <c r="AG23" i="3"/>
  <c r="AG38" i="3" s="1"/>
  <c r="N7" i="5"/>
  <c r="N5" i="5" s="1"/>
  <c r="N5" i="6" s="1"/>
  <c r="N7" i="6" s="1"/>
  <c r="N23" i="3"/>
  <c r="N38" i="3" s="1"/>
  <c r="U7" i="5"/>
  <c r="U5" i="5" s="1"/>
  <c r="U5" i="6" s="1"/>
  <c r="U7" i="6" s="1"/>
  <c r="U17" i="6" s="1"/>
  <c r="U23" i="3"/>
  <c r="U38" i="3" s="1"/>
  <c r="W7" i="5"/>
  <c r="W5" i="5" s="1"/>
  <c r="W5" i="6" s="1"/>
  <c r="W7" i="6" s="1"/>
  <c r="W17" i="6" s="1"/>
  <c r="W23" i="3"/>
  <c r="W38" i="3" s="1"/>
  <c r="M7" i="5"/>
  <c r="M5" i="5" s="1"/>
  <c r="M5" i="6" s="1"/>
  <c r="M7" i="6" s="1"/>
  <c r="M17" i="6" s="1"/>
  <c r="M23" i="3"/>
  <c r="M38" i="3" s="1"/>
  <c r="AB7" i="5"/>
  <c r="AB5" i="5" s="1"/>
  <c r="AB5" i="6" s="1"/>
  <c r="AB7" i="6" s="1"/>
  <c r="AB17" i="6" s="1"/>
  <c r="AB23" i="3"/>
  <c r="AB38" i="3" s="1"/>
  <c r="P7" i="5"/>
  <c r="P5" i="5" s="1"/>
  <c r="P5" i="6" s="1"/>
  <c r="P7" i="6" s="1"/>
  <c r="P17" i="6" s="1"/>
  <c r="P23" i="3"/>
  <c r="P38" i="3" s="1"/>
  <c r="AA7" i="5"/>
  <c r="AA5" i="5" s="1"/>
  <c r="AA5" i="6" s="1"/>
  <c r="AA7" i="6" s="1"/>
  <c r="AA17" i="6" s="1"/>
  <c r="AA23" i="3"/>
  <c r="AA38" i="3" s="1"/>
  <c r="H7" i="5"/>
  <c r="H5" i="5" s="1"/>
  <c r="H5" i="6" s="1"/>
  <c r="H7" i="6" s="1"/>
  <c r="H17" i="6" s="1"/>
  <c r="H23" i="3"/>
  <c r="H38" i="3" s="1"/>
  <c r="R7" i="5"/>
  <c r="R5" i="5" s="1"/>
  <c r="R5" i="6" s="1"/>
  <c r="R7" i="6" s="1"/>
  <c r="R17" i="6" s="1"/>
  <c r="R23" i="3"/>
  <c r="R38" i="3" s="1"/>
  <c r="F7" i="5"/>
  <c r="F5" i="5" s="1"/>
  <c r="F5" i="6" s="1"/>
  <c r="F7" i="6" s="1"/>
  <c r="F17" i="6" s="1"/>
  <c r="F23" i="3"/>
  <c r="F38" i="3" s="1"/>
  <c r="J7" i="5"/>
  <c r="J5" i="5" s="1"/>
  <c r="J5" i="6" s="1"/>
  <c r="J7" i="6" s="1"/>
  <c r="J17" i="6" s="1"/>
  <c r="J23" i="3"/>
  <c r="J38" i="3" s="1"/>
  <c r="S7" i="5"/>
  <c r="S5" i="5" s="1"/>
  <c r="S5" i="6" s="1"/>
  <c r="S7" i="6" s="1"/>
  <c r="S17" i="6" s="1"/>
  <c r="S23" i="3"/>
  <c r="S38" i="3" s="1"/>
  <c r="D7" i="5"/>
  <c r="D5" i="5" s="1"/>
  <c r="D5" i="6" s="1"/>
  <c r="D7" i="6" s="1"/>
  <c r="D17" i="6" s="1"/>
  <c r="D23" i="3"/>
  <c r="D38" i="3" s="1"/>
  <c r="O7" i="5"/>
  <c r="O5" i="5" s="1"/>
  <c r="O5" i="6" s="1"/>
  <c r="O7" i="6" s="1"/>
  <c r="O17" i="6" s="1"/>
  <c r="O23" i="3"/>
  <c r="O38" i="3" s="1"/>
  <c r="X7" i="5"/>
  <c r="X5" i="5" s="1"/>
  <c r="X5" i="6" s="1"/>
  <c r="X7" i="6" s="1"/>
  <c r="X17" i="6" s="1"/>
  <c r="X23" i="3"/>
  <c r="X38" i="3" s="1"/>
  <c r="Y7" i="5"/>
  <c r="Y5" i="5" s="1"/>
  <c r="Y5" i="6" s="1"/>
  <c r="Y7" i="6" s="1"/>
  <c r="Y17" i="6" s="1"/>
  <c r="Y23" i="3"/>
  <c r="Y38" i="3" s="1"/>
  <c r="AC7" i="5"/>
  <c r="AC5" i="5" s="1"/>
  <c r="AC5" i="6" s="1"/>
  <c r="AC7" i="6" s="1"/>
  <c r="AC17" i="6" s="1"/>
  <c r="AC23" i="3"/>
  <c r="AC38" i="3" s="1"/>
  <c r="E7" i="5"/>
  <c r="E5" i="5" s="1"/>
  <c r="E5" i="6" s="1"/>
  <c r="E7" i="6" s="1"/>
  <c r="E23" i="3"/>
  <c r="E38" i="3" s="1"/>
  <c r="AF7" i="5"/>
  <c r="AF5" i="5" s="1"/>
  <c r="AF5" i="6" s="1"/>
  <c r="AF7" i="6" s="1"/>
  <c r="AF17" i="6" s="1"/>
  <c r="AF23" i="3"/>
  <c r="AF38" i="3" s="1"/>
  <c r="C7" i="5"/>
  <c r="C5" i="5" s="1"/>
  <c r="C23" i="3"/>
  <c r="C38" i="3" s="1"/>
  <c r="T7" i="5"/>
  <c r="T5" i="5" s="1"/>
  <c r="T5" i="6" s="1"/>
  <c r="T7" i="6" s="1"/>
  <c r="T17" i="6" s="1"/>
  <c r="T23" i="3"/>
  <c r="T38" i="3" s="1"/>
  <c r="AE7" i="5"/>
  <c r="AE5" i="5" s="1"/>
  <c r="AE5" i="6" s="1"/>
  <c r="AE7" i="6" s="1"/>
  <c r="AE17" i="6" s="1"/>
  <c r="AE23" i="3"/>
  <c r="AE38" i="3" s="1"/>
  <c r="Q7" i="5"/>
  <c r="Q5" i="5" s="1"/>
  <c r="Q5" i="6" s="1"/>
  <c r="Q7" i="6" s="1"/>
  <c r="Q17" i="6" s="1"/>
  <c r="Q23" i="3"/>
  <c r="Q38" i="3" s="1"/>
  <c r="L7" i="5"/>
  <c r="L5" i="5" s="1"/>
  <c r="L5" i="6" s="1"/>
  <c r="L7" i="6" s="1"/>
  <c r="L17" i="6" s="1"/>
  <c r="L23" i="3"/>
  <c r="L38" i="3" s="1"/>
  <c r="G7" i="5"/>
  <c r="G5" i="5" s="1"/>
  <c r="G5" i="6" s="1"/>
  <c r="G7" i="6" s="1"/>
  <c r="G17" i="6" s="1"/>
  <c r="G23" i="3"/>
  <c r="G38" i="3" s="1"/>
  <c r="K7" i="5"/>
  <c r="K5" i="5" s="1"/>
  <c r="K5" i="6" s="1"/>
  <c r="K7" i="6" s="1"/>
  <c r="K17" i="6" s="1"/>
  <c r="K23" i="3"/>
  <c r="K38" i="3" s="1"/>
  <c r="B12" i="1"/>
  <c r="AH16" i="3" l="1"/>
  <c r="I7" i="5"/>
  <c r="I5" i="5" s="1"/>
  <c r="I5" i="6" s="1"/>
  <c r="I7" i="6" s="1"/>
  <c r="I17" i="6" s="1"/>
  <c r="C49" i="3"/>
  <c r="I23" i="3"/>
  <c r="I38" i="3" s="1"/>
  <c r="V23" i="3"/>
  <c r="B23" i="3"/>
  <c r="V7" i="5"/>
  <c r="V5" i="5" s="1"/>
  <c r="V5" i="6" s="1"/>
  <c r="V7" i="6" s="1"/>
  <c r="V17" i="6" s="1"/>
  <c r="B7" i="5"/>
  <c r="B5" i="5" s="1"/>
  <c r="B5" i="6" s="1"/>
  <c r="B7" i="6" s="1"/>
  <c r="L25" i="3"/>
  <c r="C25" i="3"/>
  <c r="Y25" i="3"/>
  <c r="S25" i="3"/>
  <c r="R25" i="3"/>
  <c r="AB25" i="3"/>
  <c r="W25" i="3"/>
  <c r="AD25" i="3"/>
  <c r="Q25" i="3"/>
  <c r="AF25" i="3"/>
  <c r="X25" i="3"/>
  <c r="J25" i="3"/>
  <c r="H25" i="3"/>
  <c r="U25" i="3"/>
  <c r="Z25" i="3"/>
  <c r="C5" i="6"/>
  <c r="C7" i="6" s="1"/>
  <c r="C17" i="6" s="1"/>
  <c r="K25" i="3"/>
  <c r="AE25" i="3"/>
  <c r="O25" i="3"/>
  <c r="F25" i="3"/>
  <c r="AA25" i="3"/>
  <c r="M25" i="3"/>
  <c r="G25" i="3"/>
  <c r="T25" i="3"/>
  <c r="AC25" i="3"/>
  <c r="D25" i="3"/>
  <c r="P25" i="3"/>
  <c r="AG25" i="3"/>
  <c r="N17" i="6"/>
  <c r="E17" i="6"/>
  <c r="N25" i="3"/>
  <c r="E25" i="3"/>
  <c r="AI23" i="3" l="1"/>
  <c r="I25" i="3"/>
  <c r="AI25" i="3" s="1"/>
  <c r="AH23" i="3"/>
  <c r="B38" i="3"/>
  <c r="B49" i="3" s="1"/>
  <c r="V38" i="3"/>
  <c r="D49" i="3" s="1"/>
  <c r="AJ23" i="3"/>
  <c r="B27" i="6"/>
  <c r="B14" i="5"/>
  <c r="C4" i="5" s="1"/>
  <c r="C14" i="5" s="1"/>
  <c r="D4" i="5" s="1"/>
  <c r="B8" i="6"/>
  <c r="B17" i="6"/>
  <c r="B26" i="6" s="1"/>
  <c r="B25" i="3" l="1"/>
  <c r="AH25" i="3" s="1"/>
  <c r="D14" i="5"/>
  <c r="E4" i="5" s="1"/>
  <c r="E14" i="5" s="1"/>
  <c r="F4" i="5" s="1"/>
  <c r="F14" i="5" s="1"/>
  <c r="G4" i="5" s="1"/>
  <c r="G14" i="5" s="1"/>
  <c r="H4" i="5" s="1"/>
  <c r="H14" i="5" s="1"/>
  <c r="I4" i="5" s="1"/>
  <c r="I14" i="5" s="1"/>
  <c r="J4" i="5" s="1"/>
  <c r="J14" i="5" s="1"/>
  <c r="K4" i="5" s="1"/>
  <c r="K14" i="5" s="1"/>
  <c r="L4" i="5" s="1"/>
  <c r="L14" i="5" s="1"/>
  <c r="M4" i="5" s="1"/>
  <c r="M14" i="5" s="1"/>
  <c r="N4" i="5" s="1"/>
  <c r="N14" i="5" s="1"/>
  <c r="O4" i="5" s="1"/>
  <c r="O14" i="5" s="1"/>
  <c r="P4" i="5" s="1"/>
  <c r="P14" i="5" s="1"/>
  <c r="Q4" i="5" s="1"/>
  <c r="Q14" i="5" s="1"/>
  <c r="R4" i="5" s="1"/>
  <c r="R14" i="5" s="1"/>
  <c r="S4" i="5" s="1"/>
  <c r="S14" i="5" s="1"/>
  <c r="T4" i="5" s="1"/>
  <c r="T14" i="5" s="1"/>
  <c r="U4" i="5" s="1"/>
  <c r="U14" i="5" s="1"/>
  <c r="V4" i="5" s="1"/>
  <c r="V14" i="5" s="1"/>
  <c r="W4" i="5" s="1"/>
  <c r="W14" i="5" s="1"/>
  <c r="X4" i="5" s="1"/>
  <c r="X14" i="5" s="1"/>
  <c r="Y4" i="5" s="1"/>
  <c r="Y14" i="5" s="1"/>
  <c r="Z4" i="5" s="1"/>
  <c r="Z14" i="5" s="1"/>
  <c r="AA4" i="5" s="1"/>
  <c r="AA14" i="5" s="1"/>
  <c r="AB4" i="5" s="1"/>
  <c r="AB14" i="5" s="1"/>
  <c r="AC4" i="5" s="1"/>
  <c r="AC14" i="5" s="1"/>
  <c r="AD4" i="5" s="1"/>
  <c r="AD14" i="5" s="1"/>
  <c r="AE4" i="5" s="1"/>
  <c r="AE14" i="5" s="1"/>
  <c r="AF4" i="5" s="1"/>
  <c r="AF14" i="5" s="1"/>
  <c r="AG4" i="5" s="1"/>
  <c r="AG14" i="5" s="1"/>
  <c r="B18" i="6"/>
  <c r="C8" i="6"/>
  <c r="B9" i="6" s="1"/>
  <c r="V25" i="3" l="1"/>
  <c r="AJ25" i="3" s="1"/>
  <c r="D8" i="6"/>
  <c r="C9" i="6" s="1"/>
  <c r="C18" i="6"/>
  <c r="B19" i="6" s="1"/>
  <c r="D18" i="6" l="1"/>
  <c r="C19" i="6" s="1"/>
  <c r="E8" i="6"/>
  <c r="F8" i="6" s="1"/>
  <c r="D9" i="6" l="1"/>
  <c r="E9" i="6"/>
  <c r="G8" i="6"/>
  <c r="E18" i="6"/>
  <c r="D19" i="6" s="1"/>
  <c r="F9" i="6" l="1"/>
  <c r="H8" i="6"/>
  <c r="F18" i="6"/>
  <c r="G18" i="6" s="1"/>
  <c r="E19" i="6" l="1"/>
  <c r="G9" i="6"/>
  <c r="I8" i="6"/>
  <c r="F19" i="6"/>
  <c r="H18" i="6"/>
  <c r="G19" i="6" s="1"/>
  <c r="H9" i="6" l="1"/>
  <c r="J8" i="6"/>
  <c r="I18" i="6"/>
  <c r="H19" i="6" s="1"/>
  <c r="J18" i="6" l="1"/>
  <c r="I9" i="6"/>
  <c r="K8" i="6"/>
  <c r="J9" i="6" l="1"/>
  <c r="L8" i="6"/>
  <c r="K18" i="6"/>
  <c r="J19" i="6" s="1"/>
  <c r="I19" i="6"/>
  <c r="K9" i="6" l="1"/>
  <c r="M8" i="6"/>
  <c r="N8" i="6" s="1"/>
  <c r="L18" i="6"/>
  <c r="K19" i="6" s="1"/>
  <c r="L9" i="6" l="1"/>
  <c r="M18" i="6"/>
  <c r="L19" i="6" s="1"/>
  <c r="M9" i="6"/>
  <c r="O8" i="6"/>
  <c r="N9" i="6" l="1"/>
  <c r="P8" i="6"/>
  <c r="N18" i="6"/>
  <c r="M19" i="6" s="1"/>
  <c r="O18" i="6" l="1"/>
  <c r="O9" i="6"/>
  <c r="Q8" i="6"/>
  <c r="R8" i="6" l="1"/>
  <c r="S8" i="6" s="1"/>
  <c r="R9" i="6" s="1"/>
  <c r="P9" i="6"/>
  <c r="P18" i="6"/>
  <c r="Q18" i="6" s="1"/>
  <c r="N19" i="6"/>
  <c r="O19" i="6" l="1"/>
  <c r="T8" i="6"/>
  <c r="S9" i="6" s="1"/>
  <c r="P19" i="6"/>
  <c r="R18" i="6"/>
  <c r="Q9" i="6"/>
  <c r="U8" i="6"/>
  <c r="T9" i="6" s="1"/>
  <c r="Q19" i="6" l="1"/>
  <c r="S18" i="6"/>
  <c r="T18" i="6" s="1"/>
  <c r="V8" i="6"/>
  <c r="S19" i="6" l="1"/>
  <c r="U18" i="6"/>
  <c r="R19" i="6"/>
  <c r="W8" i="6"/>
  <c r="V9" i="6" s="1"/>
  <c r="U9" i="6"/>
  <c r="T19" i="6" l="1"/>
  <c r="V18" i="6"/>
  <c r="X8" i="6"/>
  <c r="W9" i="6" s="1"/>
  <c r="U19" i="6" l="1"/>
  <c r="W18" i="6"/>
  <c r="V19" i="6" s="1"/>
  <c r="Y8" i="6"/>
  <c r="X9" i="6" s="1"/>
  <c r="X18" i="6" l="1"/>
  <c r="W19" i="6" s="1"/>
  <c r="Z8" i="6"/>
  <c r="Y9" i="6" s="1"/>
  <c r="Y18" i="6" l="1"/>
  <c r="AA8" i="6"/>
  <c r="Z9" i="6" s="1"/>
  <c r="Z18" i="6" l="1"/>
  <c r="Y19" i="6" s="1"/>
  <c r="X19" i="6"/>
  <c r="AB8" i="6"/>
  <c r="AA9" i="6" s="1"/>
  <c r="AA18" i="6" l="1"/>
  <c r="Z19" i="6" s="1"/>
  <c r="AC8" i="6"/>
  <c r="AB9" i="6" s="1"/>
  <c r="AB18" i="6" l="1"/>
  <c r="AD8" i="6"/>
  <c r="AC9" i="6" s="1"/>
  <c r="AC18" i="6" l="1"/>
  <c r="AB19" i="6" s="1"/>
  <c r="AA19" i="6"/>
  <c r="AE8" i="6"/>
  <c r="AD9" i="6" s="1"/>
  <c r="AD18" i="6" l="1"/>
  <c r="AC19" i="6" s="1"/>
  <c r="AF8" i="6"/>
  <c r="AE9" i="6" s="1"/>
  <c r="AE18" i="6" l="1"/>
  <c r="AG8" i="6"/>
  <c r="AG9" i="6" s="1"/>
  <c r="AF18" i="6" l="1"/>
  <c r="AE19" i="6" s="1"/>
  <c r="AF9" i="6"/>
  <c r="B28" i="6" s="1"/>
  <c r="AD19" i="6"/>
  <c r="AG18" i="6" l="1"/>
  <c r="AF19" i="6" s="1"/>
  <c r="B25" i="6" l="1"/>
  <c r="AG19" i="6"/>
  <c r="B29" i="6" s="1"/>
</calcChain>
</file>

<file path=xl/sharedStrings.xml><?xml version="1.0" encoding="utf-8"?>
<sst xmlns="http://schemas.openxmlformats.org/spreadsheetml/2006/main" count="150" uniqueCount="119">
  <si>
    <t>Данные для расчетов (% займа, натуральные величины, налоговые ставки региона, ставки дисконтирования и другие показатели необходимые для обоснования расчета)</t>
  </si>
  <si>
    <t>1. Макроэкономическое окружение</t>
  </si>
  <si>
    <t>Показатель</t>
  </si>
  <si>
    <t>Значение</t>
  </si>
  <si>
    <t>Источник</t>
  </si>
  <si>
    <t>Безрисковая ставка</t>
  </si>
  <si>
    <t>Кривая бескупонной доходности государственных облигаций 30 лет по сост. на 31.03.2023 https://cbr.ru/hd_base/zcyc_params/</t>
  </si>
  <si>
    <t>Расчет ставки дисконтирования (кумулятивный метод)</t>
  </si>
  <si>
    <t xml:space="preserve">Прогнозный темп инфляции </t>
  </si>
  <si>
    <t>Риски для малого бизнеса</t>
  </si>
  <si>
    <t>Итого ставка дисконтирования</t>
  </si>
  <si>
    <t>Коэффициент цен</t>
  </si>
  <si>
    <t>Коэффициент объемов продаж</t>
  </si>
  <si>
    <t>Месячный объем продаж, шт.</t>
  </si>
  <si>
    <t>Цена, руб.</t>
  </si>
  <si>
    <t>Наименование</t>
  </si>
  <si>
    <t>Планирование доходов и расходов</t>
  </si>
  <si>
    <t>Статья</t>
  </si>
  <si>
    <t>Доходы, всего</t>
  </si>
  <si>
    <t>Цена</t>
  </si>
  <si>
    <t>Сумма</t>
  </si>
  <si>
    <t>Итого</t>
  </si>
  <si>
    <t>Страховые взносы ИП "за себя" 2023 г., руб.</t>
  </si>
  <si>
    <t>Прибыль до налогообложения</t>
  </si>
  <si>
    <t>Налоги</t>
  </si>
  <si>
    <t>Чистая прибыль</t>
  </si>
  <si>
    <t>Коэффициент динамики объемов продаж</t>
  </si>
  <si>
    <t>Выбор оптимальной системы налогообложения</t>
  </si>
  <si>
    <t>НПД 4% с дохода</t>
  </si>
  <si>
    <t>Вариант 2. УСН</t>
  </si>
  <si>
    <t>2.1 УСН 6% с дохода</t>
  </si>
  <si>
    <t>Бюджет инвестиций</t>
  </si>
  <si>
    <t>№</t>
  </si>
  <si>
    <t xml:space="preserve">Статья </t>
  </si>
  <si>
    <t>Количество</t>
  </si>
  <si>
    <t>Характеристики, описание</t>
  </si>
  <si>
    <t>Затраты на оборудование</t>
  </si>
  <si>
    <t>1. Затраты на оборудование</t>
  </si>
  <si>
    <t>3. Расчет потребности в оборотном капитале</t>
  </si>
  <si>
    <t>Ежемесячная потребность в сырье и материалах</t>
  </si>
  <si>
    <t>Всего потребность в финансировании</t>
  </si>
  <si>
    <t>Расходы стартового периода</t>
  </si>
  <si>
    <t>Потребность в оборотном капитале</t>
  </si>
  <si>
    <t>Кассовые разрывы</t>
  </si>
  <si>
    <t>Источник финансирования:</t>
  </si>
  <si>
    <t>Планирование движения денежных средств</t>
  </si>
  <si>
    <t>приток</t>
  </si>
  <si>
    <t>отток</t>
  </si>
  <si>
    <t>Остаток на начало периода</t>
  </si>
  <si>
    <t>Остаток на конец периода</t>
  </si>
  <si>
    <t>Д.п. Операционная деятельность</t>
  </si>
  <si>
    <t>Д.п. Инвестиционная деятельность</t>
  </si>
  <si>
    <t>Д.п. Финансовая деятельность</t>
  </si>
  <si>
    <t>Оценка экономической эффективности проекта</t>
  </si>
  <si>
    <t>Денежный поток (без инвестиций)</t>
  </si>
  <si>
    <t>Инвестиции</t>
  </si>
  <si>
    <t>Ставка дисконтирования годовая</t>
  </si>
  <si>
    <t>Ставка дисконтирования месячная</t>
  </si>
  <si>
    <t>Денежный поток нараст.итогом</t>
  </si>
  <si>
    <t>Коэффициент дисконтирования</t>
  </si>
  <si>
    <t>Дисконтированный денежный поток нараст. Итогом</t>
  </si>
  <si>
    <t>Показатели эффективности</t>
  </si>
  <si>
    <t>NPV</t>
  </si>
  <si>
    <t>PI</t>
  </si>
  <si>
    <t>PP</t>
  </si>
  <si>
    <t>DPP</t>
  </si>
  <si>
    <t>2. Данные для моделирования</t>
  </si>
  <si>
    <t>Итоговые</t>
  </si>
  <si>
    <t xml:space="preserve">Вариант 1. Налог на профессиональный доход </t>
  </si>
  <si>
    <t xml:space="preserve">2. Расходы стартового периода </t>
  </si>
  <si>
    <t>Условия:</t>
  </si>
  <si>
    <t>Норма запасов сырья и материалов на складе</t>
  </si>
  <si>
    <t>Стоимость</t>
  </si>
  <si>
    <t>Аренда сервера</t>
  </si>
  <si>
    <t>Персональный компьютер</t>
  </si>
  <si>
    <t>Роутер</t>
  </si>
  <si>
    <t>Оплата услуг интернет-провайдера</t>
  </si>
  <si>
    <t>3. Планирование продаж (шт) месячная подписка</t>
  </si>
  <si>
    <t>Покупка домена сайта</t>
  </si>
  <si>
    <t>Аренда услуг сервиса для тестирования сотрудников компаний до 100 человек</t>
  </si>
  <si>
    <t>Аренда услуг сервиса для тестирования сотрудников компаний до 500 человек</t>
  </si>
  <si>
    <t>Аренда услуг сервиса для тестирования сотрудников компаний до 700 человек</t>
  </si>
  <si>
    <t>Аренда услуг сервиса для тестирования сотрудников компаний до 1000 человек</t>
  </si>
  <si>
    <t>Аренда услуг сервиса для тестирования сотрудников компаний до 1500 человек</t>
  </si>
  <si>
    <t>Аренда услуг сервиса для тестирования сотрудников компаний до 2500 человек</t>
  </si>
  <si>
    <t>Аренда услуг сервиса для тестирования сотрудников компаний до 3000 человек</t>
  </si>
  <si>
    <t>Аренда услуг сервиса для тестирования сотрудников компаний до 4500 человек</t>
  </si>
  <si>
    <t>Аренда услуг сервиса для тестирования сотрудников компаний до 6000 человек</t>
  </si>
  <si>
    <t>Аренда услуг сервиса для тестирования сотрудников компаний до 8000 человек</t>
  </si>
  <si>
    <t>Аренда услуг сервиса для тестирования сотрудников компаний до 10000 человек</t>
  </si>
  <si>
    <t>проверить что убрал аммортизацию</t>
  </si>
  <si>
    <t>норма аммортизации сумма оборудования/количество лет службы</t>
  </si>
  <si>
    <t>100%/кол-во лет использования продукта / 36 месяцев</t>
  </si>
  <si>
    <t>Срок полезного использования (в месяцах)</t>
  </si>
  <si>
    <t>Норма аммортизации</t>
  </si>
  <si>
    <t>Аммортизация</t>
  </si>
  <si>
    <t>Продление использования домена</t>
  </si>
  <si>
    <t>Сопровождение</t>
  </si>
  <si>
    <t>2.2 УСН 15% (доходы-расходы)</t>
  </si>
  <si>
    <t>Чистый денежный поток</t>
  </si>
  <si>
    <t>Простой период окупаемости</t>
  </si>
  <si>
    <t>Дисконтированный денежный поток</t>
  </si>
  <si>
    <t>DPP дисконт срок окупаемости</t>
  </si>
  <si>
    <t>IRR  (внутренняя ставка доходности)</t>
  </si>
  <si>
    <t>IRR&gt;ставка дисконта</t>
  </si>
  <si>
    <t>PI&gt;1</t>
  </si>
  <si>
    <t>Аммортизация в мес., руб.</t>
  </si>
  <si>
    <t>Расходы, всего</t>
  </si>
  <si>
    <t>руб.</t>
  </si>
  <si>
    <t>мес.</t>
  </si>
  <si>
    <t xml:space="preserve">        Оплата коммунальных услуг</t>
  </si>
  <si>
    <t>Квт работы компьютера в час</t>
  </si>
  <si>
    <t>Стоимость 1квт в ч</t>
  </si>
  <si>
    <t>Стоимость 1квт компьютера в ч</t>
  </si>
  <si>
    <t>Стоимость 1 рабочего дня комп</t>
  </si>
  <si>
    <t>В месяц</t>
  </si>
  <si>
    <t>Разработка системы</t>
  </si>
  <si>
    <t>ПК ARDOR GAMING NEO M110 [Intel Core i3-12100F, 4x3.3 ГГц, 16 ГБ DDR4, GeForce GTX 1660 SUPER, SSD 500 ГБ, без ОС]</t>
  </si>
  <si>
    <t>Wi-Fi роутер TP-Link Archer C80 [4 LAN, 1000 Мбит/с, 4 (802.11n), 5 (802.11ac), Wi-Fi 1900 Мбит/с, IPv6]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</si>
</sst>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2" fillId="0" borderId="1" xfId="0" applyFont="1" applyBorder="1"/>
    <xf numFmtId="10" fontId="2" fillId="0" borderId="1" xfId="1" applyNumberFormat="1" applyFont="1" applyBorder="1"/>
    <xf numFmtId="10" fontId="2" fillId="2" borderId="1" xfId="0" applyNumberFormat="1" applyFont="1" applyFill="1" applyBorder="1"/>
    <xf numFmtId="9" fontId="2" fillId="2" borderId="0" xfId="1" applyFont="1" applyFill="1"/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7" fontId="2" fillId="0" borderId="1" xfId="0" applyNumberFormat="1" applyFont="1" applyBorder="1"/>
    <xf numFmtId="0" fontId="3" fillId="0" borderId="1" xfId="0" applyFont="1" applyBorder="1"/>
    <xf numFmtId="0" fontId="2" fillId="0" borderId="0" xfId="0" applyFont="1" applyBorder="1"/>
    <xf numFmtId="1" fontId="3" fillId="0" borderId="1" xfId="0" applyNumberFormat="1" applyFont="1" applyBorder="1"/>
    <xf numFmtId="1" fontId="2" fillId="0" borderId="1" xfId="0" applyNumberFormat="1" applyFont="1" applyBorder="1"/>
    <xf numFmtId="0" fontId="4" fillId="0" borderId="0" xfId="0" applyFont="1"/>
    <xf numFmtId="0" fontId="5" fillId="0" borderId="0" xfId="0" applyFont="1"/>
    <xf numFmtId="0" fontId="4" fillId="0" borderId="1" xfId="0" applyFont="1" applyBorder="1"/>
    <xf numFmtId="1" fontId="0" fillId="0" borderId="0" xfId="0" applyNumberFormat="1"/>
    <xf numFmtId="10" fontId="3" fillId="0" borderId="1" xfId="1" applyNumberFormat="1" applyFont="1" applyBorder="1"/>
    <xf numFmtId="2" fontId="3" fillId="0" borderId="1" xfId="0" applyNumberFormat="1" applyFont="1" applyBorder="1"/>
    <xf numFmtId="0" fontId="4" fillId="2" borderId="1" xfId="0" applyFont="1" applyFill="1" applyBorder="1"/>
    <xf numFmtId="0" fontId="4" fillId="2" borderId="0" xfId="0" applyFont="1" applyFill="1"/>
    <xf numFmtId="17" fontId="2" fillId="2" borderId="1" xfId="0" applyNumberFormat="1" applyFont="1" applyFill="1" applyBorder="1"/>
    <xf numFmtId="0" fontId="3" fillId="2" borderId="1" xfId="0" applyFont="1" applyFill="1" applyBorder="1"/>
    <xf numFmtId="1" fontId="3" fillId="2" borderId="1" xfId="1" applyNumberFormat="1" applyFont="1" applyFill="1" applyBorder="1"/>
    <xf numFmtId="2" fontId="3" fillId="2" borderId="1" xfId="1" applyNumberFormat="1" applyFont="1" applyFill="1" applyBorder="1"/>
    <xf numFmtId="10" fontId="3" fillId="2" borderId="1" xfId="1" applyNumberFormat="1" applyFont="1" applyFill="1" applyBorder="1"/>
    <xf numFmtId="0" fontId="6" fillId="0" borderId="0" xfId="0" applyFont="1"/>
    <xf numFmtId="0" fontId="7" fillId="0" borderId="0" xfId="0" applyFont="1"/>
    <xf numFmtId="0" fontId="7" fillId="2" borderId="1" xfId="0" applyFont="1" applyFill="1" applyBorder="1"/>
    <xf numFmtId="17" fontId="7" fillId="2" borderId="1" xfId="0" applyNumberFormat="1" applyFont="1" applyFill="1" applyBorder="1"/>
    <xf numFmtId="0" fontId="6" fillId="0" borderId="1" xfId="0" applyFont="1" applyBorder="1"/>
    <xf numFmtId="1" fontId="6" fillId="0" borderId="1" xfId="0" applyNumberFormat="1" applyFont="1" applyBorder="1"/>
    <xf numFmtId="0" fontId="7" fillId="0" borderId="1" xfId="0" applyFont="1" applyBorder="1" applyAlignment="1">
      <alignment horizontal="left" indent="3"/>
    </xf>
    <xf numFmtId="1" fontId="7" fillId="0" borderId="1" xfId="0" applyNumberFormat="1" applyFont="1" applyBorder="1"/>
    <xf numFmtId="1" fontId="7" fillId="0" borderId="0" xfId="0" applyNumberFormat="1" applyFont="1"/>
    <xf numFmtId="0" fontId="7" fillId="0" borderId="1" xfId="0" applyFont="1" applyBorder="1"/>
    <xf numFmtId="164" fontId="7" fillId="0" borderId="0" xfId="0" applyNumberFormat="1" applyFont="1"/>
    <xf numFmtId="9" fontId="0" fillId="0" borderId="0" xfId="1" applyFont="1"/>
    <xf numFmtId="0" fontId="0" fillId="0" borderId="0" xfId="0" applyFill="1"/>
    <xf numFmtId="0" fontId="4" fillId="0" borderId="0" xfId="0" applyFont="1" applyAlignment="1">
      <alignment horizontal="center"/>
    </xf>
    <xf numFmtId="1" fontId="7" fillId="3" borderId="1" xfId="0" applyNumberFormat="1" applyFont="1" applyFill="1" applyBorder="1"/>
    <xf numFmtId="0" fontId="7" fillId="3" borderId="1" xfId="0" applyFont="1" applyFill="1" applyBorder="1" applyAlignment="1">
      <alignment horizontal="left" indent="3"/>
    </xf>
    <xf numFmtId="1" fontId="8" fillId="4" borderId="1" xfId="2" applyNumberFormat="1" applyBorder="1"/>
    <xf numFmtId="1" fontId="9" fillId="5" borderId="1" xfId="3" applyNumberFormat="1" applyBorder="1"/>
    <xf numFmtId="0" fontId="3" fillId="0" borderId="0" xfId="0" applyFont="1" applyFill="1" applyBorder="1"/>
    <xf numFmtId="0" fontId="11" fillId="0" borderId="1" xfId="0" applyFont="1" applyBorder="1"/>
    <xf numFmtId="10" fontId="11" fillId="0" borderId="1" xfId="0" applyNumberFormat="1" applyFont="1" applyBorder="1"/>
    <xf numFmtId="0" fontId="2" fillId="3" borderId="1" xfId="0" applyFont="1" applyFill="1" applyBorder="1"/>
    <xf numFmtId="0" fontId="4" fillId="3" borderId="1" xfId="0" applyFont="1" applyFill="1" applyBorder="1"/>
    <xf numFmtId="0" fontId="4" fillId="3" borderId="0" xfId="0" applyFont="1" applyFill="1"/>
    <xf numFmtId="0" fontId="4" fillId="3" borderId="1" xfId="0" applyFont="1" applyFill="1" applyBorder="1" applyAlignment="1">
      <alignment vertical="center"/>
    </xf>
    <xf numFmtId="2" fontId="10" fillId="2" borderId="0" xfId="0" applyNumberFormat="1" applyFont="1" applyFill="1"/>
    <xf numFmtId="1" fontId="6" fillId="3" borderId="1" xfId="0" applyNumberFormat="1" applyFont="1" applyFill="1" applyBorder="1"/>
    <xf numFmtId="0" fontId="7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wrapText="1"/>
    </xf>
    <xf numFmtId="10" fontId="4" fillId="0" borderId="1" xfId="1" applyNumberFormat="1" applyFont="1" applyBorder="1"/>
    <xf numFmtId="1" fontId="4" fillId="0" borderId="1" xfId="0" applyNumberFormat="1" applyFont="1" applyBorder="1"/>
    <xf numFmtId="0" fontId="4" fillId="0" borderId="1" xfId="0" applyFont="1" applyBorder="1" applyAlignment="1">
      <alignment wrapText="1"/>
    </xf>
    <xf numFmtId="0" fontId="2" fillId="3" borderId="0" xfId="0" applyFont="1" applyFill="1"/>
    <xf numFmtId="1" fontId="2" fillId="3" borderId="1" xfId="0" applyNumberFormat="1" applyFont="1" applyFill="1" applyBorder="1"/>
    <xf numFmtId="0" fontId="3" fillId="3" borderId="1" xfId="0" applyFont="1" applyFill="1" applyBorder="1"/>
    <xf numFmtId="1" fontId="3" fillId="3" borderId="1" xfId="0" applyNumberFormat="1" applyFont="1" applyFill="1" applyBorder="1"/>
    <xf numFmtId="0" fontId="2" fillId="3" borderId="1" xfId="0" applyFont="1" applyFill="1" applyBorder="1" applyAlignment="1">
      <alignment horizontal="left" indent="3"/>
    </xf>
    <xf numFmtId="0" fontId="7" fillId="0" borderId="0" xfId="0" applyFont="1" applyAlignment="1">
      <alignment horizontal="center"/>
    </xf>
  </cellXfs>
  <cellStyles count="4">
    <cellStyle name="Обычный" xfId="0" builtinId="0"/>
    <cellStyle name="Плохой" xfId="3" builtinId="27"/>
    <cellStyle name="Процентный" xfId="1" builtinId="5"/>
    <cellStyle name="Хороший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opLeftCell="A4" workbookViewId="0">
      <selection activeCell="F24" sqref="F24"/>
    </sheetView>
  </sheetViews>
  <sheetFormatPr defaultRowHeight="15" x14ac:dyDescent="0.25"/>
  <cols>
    <col min="1" max="1" width="77.7109375" style="1" customWidth="1"/>
    <col min="2" max="2" width="13" style="1" customWidth="1"/>
    <col min="3" max="3" width="10.28515625" style="1" customWidth="1"/>
    <col min="4" max="5" width="9.140625" style="1"/>
    <col min="6" max="6" width="30" style="1" customWidth="1"/>
    <col min="7" max="16384" width="9.140625" style="1"/>
  </cols>
  <sheetData>
    <row r="1" spans="1:3" x14ac:dyDescent="0.25">
      <c r="A1" s="3" t="s">
        <v>0</v>
      </c>
    </row>
    <row r="3" spans="1:3" x14ac:dyDescent="0.25">
      <c r="A3" s="3" t="s">
        <v>1</v>
      </c>
    </row>
    <row r="4" spans="1:3" x14ac:dyDescent="0.25">
      <c r="A4" s="2" t="s">
        <v>2</v>
      </c>
      <c r="B4" s="2" t="s">
        <v>3</v>
      </c>
      <c r="C4" s="2" t="s">
        <v>4</v>
      </c>
    </row>
    <row r="5" spans="1:3" x14ac:dyDescent="0.25">
      <c r="A5" s="4" t="s">
        <v>5</v>
      </c>
      <c r="B5" s="5">
        <v>0.1166</v>
      </c>
      <c r="C5" s="1" t="s">
        <v>6</v>
      </c>
    </row>
    <row r="6" spans="1:3" x14ac:dyDescent="0.25">
      <c r="A6" s="4" t="s">
        <v>22</v>
      </c>
      <c r="B6" s="4">
        <v>45842</v>
      </c>
    </row>
    <row r="7" spans="1:3" x14ac:dyDescent="0.25">
      <c r="A7" s="13"/>
      <c r="B7" s="13"/>
    </row>
    <row r="8" spans="1:3" x14ac:dyDescent="0.25">
      <c r="A8" s="3" t="s">
        <v>7</v>
      </c>
    </row>
    <row r="9" spans="1:3" x14ac:dyDescent="0.25">
      <c r="A9" s="4" t="s">
        <v>5</v>
      </c>
      <c r="B9" s="5">
        <v>0.1166</v>
      </c>
    </row>
    <row r="10" spans="1:3" x14ac:dyDescent="0.25">
      <c r="A10" s="4" t="s">
        <v>8</v>
      </c>
      <c r="B10" s="5">
        <v>0.09</v>
      </c>
    </row>
    <row r="11" spans="1:3" x14ac:dyDescent="0.25">
      <c r="A11" s="4" t="s">
        <v>9</v>
      </c>
      <c r="B11" s="5">
        <v>0.04</v>
      </c>
    </row>
    <row r="12" spans="1:3" x14ac:dyDescent="0.25">
      <c r="A12" s="2" t="s">
        <v>10</v>
      </c>
      <c r="B12" s="6">
        <f>SUM(B9:B11)</f>
        <v>0.24660000000000001</v>
      </c>
    </row>
    <row r="15" spans="1:3" x14ac:dyDescent="0.25">
      <c r="A15" s="3" t="s">
        <v>66</v>
      </c>
    </row>
    <row r="16" spans="1:3" x14ac:dyDescent="0.25">
      <c r="A16" s="1" t="s">
        <v>11</v>
      </c>
      <c r="B16" s="7" t="e">
        <f>'Показатели деятельности'!#REF!</f>
        <v>#REF!</v>
      </c>
    </row>
    <row r="17" spans="1:7" x14ac:dyDescent="0.25">
      <c r="A17" s="1" t="s">
        <v>12</v>
      </c>
      <c r="B17" s="7" t="e">
        <f>'Показатели деятельности'!#REF!</f>
        <v>#REF!</v>
      </c>
    </row>
    <row r="19" spans="1:7" x14ac:dyDescent="0.25">
      <c r="F19" s="1" t="s">
        <v>112</v>
      </c>
      <c r="G19" s="1">
        <v>1.42</v>
      </c>
    </row>
    <row r="20" spans="1:7" x14ac:dyDescent="0.25">
      <c r="A20" s="3" t="s">
        <v>77</v>
      </c>
      <c r="F20" s="1" t="s">
        <v>111</v>
      </c>
      <c r="G20" s="1">
        <v>0.75</v>
      </c>
    </row>
    <row r="21" spans="1:7" ht="45" x14ac:dyDescent="0.25">
      <c r="A21" s="10" t="s">
        <v>15</v>
      </c>
      <c r="B21" s="8" t="s">
        <v>13</v>
      </c>
      <c r="C21" s="9" t="s">
        <v>14</v>
      </c>
      <c r="F21" s="1" t="s">
        <v>113</v>
      </c>
      <c r="G21" s="1">
        <f>G19*G20</f>
        <v>1.0649999999999999</v>
      </c>
    </row>
    <row r="22" spans="1:7" x14ac:dyDescent="0.25">
      <c r="A22" s="50" t="s">
        <v>79</v>
      </c>
      <c r="B22" s="50">
        <v>7</v>
      </c>
      <c r="C22" s="50">
        <v>600</v>
      </c>
      <c r="F22" s="1" t="s">
        <v>114</v>
      </c>
      <c r="G22" s="1">
        <f>5*G21</f>
        <v>5.3249999999999993</v>
      </c>
    </row>
    <row r="23" spans="1:7" x14ac:dyDescent="0.25">
      <c r="A23" s="50" t="s">
        <v>80</v>
      </c>
      <c r="B23" s="50">
        <v>6</v>
      </c>
      <c r="C23" s="50">
        <v>750</v>
      </c>
      <c r="F23" s="1" t="s">
        <v>115</v>
      </c>
      <c r="G23" s="1">
        <f>30*G22</f>
        <v>159.74999999999997</v>
      </c>
    </row>
    <row r="24" spans="1:7" x14ac:dyDescent="0.25">
      <c r="A24" s="50" t="s">
        <v>81</v>
      </c>
      <c r="B24" s="50">
        <v>5</v>
      </c>
      <c r="C24" s="50">
        <v>1050</v>
      </c>
    </row>
    <row r="25" spans="1:7" x14ac:dyDescent="0.25">
      <c r="A25" s="50" t="s">
        <v>82</v>
      </c>
      <c r="B25" s="50">
        <v>2</v>
      </c>
      <c r="C25" s="50">
        <v>1350</v>
      </c>
    </row>
    <row r="26" spans="1:7" x14ac:dyDescent="0.25">
      <c r="A26" s="50" t="s">
        <v>83</v>
      </c>
      <c r="B26" s="50">
        <v>2</v>
      </c>
      <c r="C26" s="50">
        <v>1650</v>
      </c>
    </row>
    <row r="27" spans="1:7" x14ac:dyDescent="0.25">
      <c r="A27" s="50" t="s">
        <v>84</v>
      </c>
      <c r="B27" s="50">
        <v>1</v>
      </c>
      <c r="C27" s="50">
        <v>2050</v>
      </c>
    </row>
    <row r="28" spans="1:7" x14ac:dyDescent="0.25">
      <c r="A28" s="50" t="s">
        <v>85</v>
      </c>
      <c r="B28" s="50">
        <v>1</v>
      </c>
      <c r="C28" s="50">
        <v>2550</v>
      </c>
    </row>
    <row r="29" spans="1:7" x14ac:dyDescent="0.25">
      <c r="A29" s="50" t="s">
        <v>86</v>
      </c>
      <c r="B29" s="50">
        <v>1</v>
      </c>
      <c r="C29" s="50">
        <v>3150</v>
      </c>
    </row>
    <row r="30" spans="1:7" x14ac:dyDescent="0.25">
      <c r="A30" s="50" t="s">
        <v>87</v>
      </c>
      <c r="B30" s="50">
        <v>1</v>
      </c>
      <c r="C30" s="50">
        <v>4500</v>
      </c>
    </row>
    <row r="31" spans="1:7" x14ac:dyDescent="0.25">
      <c r="A31" s="50" t="s">
        <v>88</v>
      </c>
      <c r="B31" s="50">
        <v>1</v>
      </c>
      <c r="C31" s="50">
        <v>5500</v>
      </c>
    </row>
    <row r="32" spans="1:7" x14ac:dyDescent="0.25">
      <c r="A32" s="50" t="s">
        <v>89</v>
      </c>
      <c r="B32" s="50">
        <v>1</v>
      </c>
      <c r="C32" s="50">
        <v>7500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3"/>
  <sheetViews>
    <sheetView topLeftCell="A13" zoomScaleNormal="100" workbookViewId="0">
      <selection activeCell="G39" sqref="G39"/>
    </sheetView>
  </sheetViews>
  <sheetFormatPr defaultRowHeight="15.75" x14ac:dyDescent="0.25"/>
  <cols>
    <col min="1" max="1" width="4.7109375" style="16" customWidth="1"/>
    <col min="2" max="2" width="26.7109375" style="16" customWidth="1"/>
    <col min="3" max="3" width="20.140625" style="16" customWidth="1"/>
    <col min="4" max="4" width="12.5703125" style="16" customWidth="1"/>
    <col min="5" max="6" width="9.140625" style="16"/>
    <col min="7" max="7" width="27" style="16" customWidth="1"/>
    <col min="8" max="8" width="22" style="16" customWidth="1"/>
    <col min="9" max="9" width="17.85546875" style="16" customWidth="1"/>
    <col min="10" max="11" width="9.140625" style="16"/>
    <col min="12" max="12" width="45.85546875" style="16" customWidth="1"/>
    <col min="13" max="13" width="40" style="16" customWidth="1"/>
    <col min="14" max="16384" width="9.140625" style="16"/>
  </cols>
  <sheetData>
    <row r="1" spans="1:9" x14ac:dyDescent="0.25">
      <c r="A1" s="17" t="s">
        <v>31</v>
      </c>
    </row>
    <row r="2" spans="1:9" x14ac:dyDescent="0.25">
      <c r="A2" s="17"/>
    </row>
    <row r="3" spans="1:9" x14ac:dyDescent="0.25">
      <c r="A3" s="17" t="s">
        <v>37</v>
      </c>
    </row>
    <row r="4" spans="1:9" ht="47.25" x14ac:dyDescent="0.25">
      <c r="A4" s="22" t="s">
        <v>32</v>
      </c>
      <c r="B4" s="22" t="s">
        <v>33</v>
      </c>
      <c r="C4" s="57" t="s">
        <v>35</v>
      </c>
      <c r="D4" s="22" t="s">
        <v>34</v>
      </c>
      <c r="E4" s="22" t="s">
        <v>19</v>
      </c>
      <c r="F4" s="22" t="s">
        <v>20</v>
      </c>
      <c r="G4" s="57" t="s">
        <v>93</v>
      </c>
      <c r="H4" s="57" t="s">
        <v>94</v>
      </c>
      <c r="I4" s="57" t="s">
        <v>106</v>
      </c>
    </row>
    <row r="5" spans="1:9" x14ac:dyDescent="0.25">
      <c r="A5" s="51">
        <v>1</v>
      </c>
      <c r="B5" s="53" t="s">
        <v>74</v>
      </c>
      <c r="C5" s="53" t="s">
        <v>117</v>
      </c>
      <c r="D5" s="51">
        <v>1</v>
      </c>
      <c r="E5" s="51">
        <v>50000</v>
      </c>
      <c r="F5" s="51">
        <v>50000</v>
      </c>
      <c r="G5" s="51">
        <v>36</v>
      </c>
      <c r="H5" s="58">
        <f>100%/G5</f>
        <v>2.7777777777777776E-2</v>
      </c>
      <c r="I5" s="59">
        <f>F5*H5</f>
        <v>1388.8888888888889</v>
      </c>
    </row>
    <row r="6" spans="1:9" x14ac:dyDescent="0.25">
      <c r="A6" s="51">
        <v>2</v>
      </c>
      <c r="B6" s="53" t="s">
        <v>75</v>
      </c>
      <c r="C6" s="53" t="s">
        <v>118</v>
      </c>
      <c r="D6" s="51">
        <v>1</v>
      </c>
      <c r="E6" s="51">
        <v>4000</v>
      </c>
      <c r="F6" s="51">
        <v>4000</v>
      </c>
      <c r="G6" s="51">
        <v>1</v>
      </c>
      <c r="H6" s="58">
        <v>1</v>
      </c>
      <c r="I6" s="59">
        <f t="shared" ref="I6" si="0">F6*H6</f>
        <v>4000</v>
      </c>
    </row>
    <row r="7" spans="1:9" x14ac:dyDescent="0.25">
      <c r="A7" s="51"/>
      <c r="B7" s="51" t="s">
        <v>21</v>
      </c>
      <c r="C7" s="51"/>
      <c r="D7" s="51"/>
      <c r="E7" s="51"/>
      <c r="F7" s="51">
        <f>F5+F6</f>
        <v>54000</v>
      </c>
      <c r="G7" s="51"/>
      <c r="H7" s="18"/>
      <c r="I7" s="18"/>
    </row>
    <row r="8" spans="1:9" x14ac:dyDescent="0.25">
      <c r="A8" s="17" t="s">
        <v>69</v>
      </c>
      <c r="D8" s="52"/>
      <c r="E8" s="52"/>
      <c r="F8" s="52"/>
      <c r="G8" s="52"/>
    </row>
    <row r="9" spans="1:9" x14ac:dyDescent="0.25">
      <c r="A9" s="22" t="s">
        <v>32</v>
      </c>
      <c r="B9" s="22" t="s">
        <v>33</v>
      </c>
      <c r="C9" s="22" t="s">
        <v>72</v>
      </c>
    </row>
    <row r="10" spans="1:9" x14ac:dyDescent="0.25">
      <c r="A10" s="51">
        <v>1</v>
      </c>
      <c r="B10" s="51" t="s">
        <v>78</v>
      </c>
      <c r="C10" s="51">
        <v>5000</v>
      </c>
    </row>
    <row r="11" spans="1:9" x14ac:dyDescent="0.25">
      <c r="A11" s="51">
        <v>2</v>
      </c>
      <c r="B11" s="51" t="s">
        <v>116</v>
      </c>
      <c r="C11" s="51">
        <v>219270.72</v>
      </c>
    </row>
    <row r="12" spans="1:9" x14ac:dyDescent="0.25">
      <c r="A12" s="51">
        <v>3</v>
      </c>
      <c r="B12" s="51" t="s">
        <v>73</v>
      </c>
      <c r="C12" s="51">
        <v>2500</v>
      </c>
    </row>
    <row r="13" spans="1:9" x14ac:dyDescent="0.25">
      <c r="A13" s="51"/>
      <c r="B13" s="51" t="s">
        <v>21</v>
      </c>
      <c r="C13" s="51">
        <f>SUM(C10:C12)</f>
        <v>226770.72</v>
      </c>
      <c r="D13" s="52"/>
    </row>
    <row r="14" spans="1:9" x14ac:dyDescent="0.25">
      <c r="D14" s="52"/>
    </row>
    <row r="15" spans="1:9" x14ac:dyDescent="0.25">
      <c r="D15" s="52"/>
    </row>
    <row r="16" spans="1:9" x14ac:dyDescent="0.25">
      <c r="D16" s="52"/>
    </row>
    <row r="17" spans="1:13" x14ac:dyDescent="0.25">
      <c r="A17" s="52"/>
      <c r="B17" s="52"/>
      <c r="C17" s="52"/>
      <c r="D17" s="52"/>
    </row>
    <row r="19" spans="1:13" x14ac:dyDescent="0.25">
      <c r="A19" s="17" t="s">
        <v>38</v>
      </c>
    </row>
    <row r="20" spans="1:13" x14ac:dyDescent="0.25">
      <c r="L20" s="42" t="s">
        <v>91</v>
      </c>
      <c r="M20" s="16" t="s">
        <v>92</v>
      </c>
    </row>
    <row r="21" spans="1:13" ht="47.25" x14ac:dyDescent="0.25">
      <c r="B21" s="60" t="s">
        <v>39</v>
      </c>
      <c r="C21" s="18">
        <v>0</v>
      </c>
      <c r="L21" s="16" t="s">
        <v>90</v>
      </c>
    </row>
    <row r="22" spans="1:13" ht="31.5" x14ac:dyDescent="0.25">
      <c r="B22" s="60" t="s">
        <v>71</v>
      </c>
      <c r="C22" s="18">
        <v>0</v>
      </c>
    </row>
    <row r="24" spans="1:13" x14ac:dyDescent="0.25">
      <c r="A24" s="17" t="s">
        <v>31</v>
      </c>
    </row>
    <row r="25" spans="1:13" x14ac:dyDescent="0.25">
      <c r="A25" s="22" t="s">
        <v>32</v>
      </c>
      <c r="B25" s="22" t="s">
        <v>17</v>
      </c>
      <c r="C25" s="22" t="s">
        <v>20</v>
      </c>
    </row>
    <row r="26" spans="1:13" x14ac:dyDescent="0.25">
      <c r="A26" s="18">
        <v>1</v>
      </c>
      <c r="B26" s="18" t="s">
        <v>36</v>
      </c>
      <c r="C26" s="18">
        <f>F7</f>
        <v>54000</v>
      </c>
    </row>
    <row r="27" spans="1:13" ht="31.5" x14ac:dyDescent="0.25">
      <c r="A27" s="18">
        <v>2</v>
      </c>
      <c r="B27" s="60" t="s">
        <v>41</v>
      </c>
      <c r="C27" s="18">
        <f>C13</f>
        <v>226770.72</v>
      </c>
    </row>
    <row r="28" spans="1:13" ht="31.5" x14ac:dyDescent="0.25">
      <c r="A28" s="18">
        <v>3</v>
      </c>
      <c r="B28" s="60" t="s">
        <v>42</v>
      </c>
      <c r="C28" s="18">
        <v>0</v>
      </c>
    </row>
    <row r="29" spans="1:13" x14ac:dyDescent="0.25">
      <c r="A29" s="18">
        <v>4</v>
      </c>
      <c r="B29" s="18" t="s">
        <v>43</v>
      </c>
      <c r="C29" s="18"/>
    </row>
    <row r="30" spans="1:13" ht="31.5" x14ac:dyDescent="0.25">
      <c r="A30" s="18"/>
      <c r="B30" s="60" t="s">
        <v>40</v>
      </c>
      <c r="C30" s="18">
        <f>SUM(C26:C27)</f>
        <v>280770.71999999997</v>
      </c>
    </row>
    <row r="32" spans="1:13" x14ac:dyDescent="0.25">
      <c r="B32" s="16" t="s">
        <v>44</v>
      </c>
    </row>
    <row r="33" spans="3:4" x14ac:dyDescent="0.25">
      <c r="C33" s="23"/>
      <c r="D33" s="16" t="s">
        <v>70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49"/>
  <sheetViews>
    <sheetView topLeftCell="A16" zoomScale="85" zoomScaleNormal="85" workbookViewId="0">
      <selection activeCell="I49" sqref="I49"/>
    </sheetView>
  </sheetViews>
  <sheetFormatPr defaultRowHeight="15" x14ac:dyDescent="0.25"/>
  <cols>
    <col min="1" max="1" width="77.85546875" style="30" customWidth="1"/>
    <col min="2" max="2" width="12.140625" style="30" customWidth="1"/>
    <col min="3" max="25" width="9.5703125" style="30" bestFit="1" customWidth="1"/>
    <col min="26" max="16384" width="9.140625" style="30"/>
  </cols>
  <sheetData>
    <row r="1" spans="1:36" x14ac:dyDescent="0.25">
      <c r="A1" s="29" t="s">
        <v>16</v>
      </c>
    </row>
    <row r="2" spans="1:36" x14ac:dyDescent="0.25">
      <c r="B2" s="30">
        <v>1</v>
      </c>
      <c r="C2" s="30">
        <v>2</v>
      </c>
      <c r="D2" s="30">
        <v>3</v>
      </c>
      <c r="E2" s="30">
        <v>4</v>
      </c>
      <c r="F2" s="30">
        <v>5</v>
      </c>
      <c r="G2" s="30">
        <v>6</v>
      </c>
      <c r="H2" s="30">
        <v>7</v>
      </c>
      <c r="I2" s="30">
        <v>8</v>
      </c>
      <c r="J2" s="30">
        <v>9</v>
      </c>
      <c r="K2" s="30">
        <v>10</v>
      </c>
      <c r="L2" s="30">
        <v>11</v>
      </c>
      <c r="M2" s="30">
        <v>12</v>
      </c>
      <c r="N2" s="30">
        <v>13</v>
      </c>
      <c r="O2" s="30">
        <v>14</v>
      </c>
      <c r="P2" s="30">
        <v>15</v>
      </c>
      <c r="Q2" s="30">
        <v>16</v>
      </c>
      <c r="R2" s="30">
        <v>17</v>
      </c>
      <c r="S2" s="30">
        <v>18</v>
      </c>
      <c r="T2" s="30">
        <v>19</v>
      </c>
      <c r="U2" s="30">
        <v>20</v>
      </c>
      <c r="V2" s="30">
        <v>21</v>
      </c>
      <c r="W2" s="30">
        <v>22</v>
      </c>
      <c r="X2" s="30">
        <v>23</v>
      </c>
      <c r="Y2" s="30">
        <v>24</v>
      </c>
      <c r="Z2" s="30">
        <v>25</v>
      </c>
      <c r="AA2" s="30">
        <v>26</v>
      </c>
      <c r="AB2" s="30">
        <v>27</v>
      </c>
      <c r="AC2" s="30">
        <v>28</v>
      </c>
      <c r="AD2" s="30">
        <v>29</v>
      </c>
      <c r="AE2" s="30">
        <v>30</v>
      </c>
      <c r="AF2" s="30">
        <v>31</v>
      </c>
      <c r="AG2" s="30">
        <v>32</v>
      </c>
      <c r="AH2" s="66" t="s">
        <v>67</v>
      </c>
      <c r="AI2" s="66"/>
      <c r="AJ2" s="66"/>
    </row>
    <row r="3" spans="1:36" x14ac:dyDescent="0.25">
      <c r="A3" s="31" t="s">
        <v>17</v>
      </c>
      <c r="B3" s="32">
        <v>45047</v>
      </c>
      <c r="C3" s="32">
        <v>45078</v>
      </c>
      <c r="D3" s="32">
        <v>45108</v>
      </c>
      <c r="E3" s="32">
        <v>45139</v>
      </c>
      <c r="F3" s="32">
        <v>45170</v>
      </c>
      <c r="G3" s="32">
        <v>45200</v>
      </c>
      <c r="H3" s="32">
        <v>45231</v>
      </c>
      <c r="I3" s="32">
        <v>45261</v>
      </c>
      <c r="J3" s="32">
        <v>45292</v>
      </c>
      <c r="K3" s="32">
        <v>45323</v>
      </c>
      <c r="L3" s="32">
        <v>45352</v>
      </c>
      <c r="M3" s="32">
        <v>45383</v>
      </c>
      <c r="N3" s="32">
        <v>45413</v>
      </c>
      <c r="O3" s="32">
        <v>45444</v>
      </c>
      <c r="P3" s="32">
        <v>45474</v>
      </c>
      <c r="Q3" s="32">
        <v>45505</v>
      </c>
      <c r="R3" s="32">
        <v>45536</v>
      </c>
      <c r="S3" s="32">
        <v>45566</v>
      </c>
      <c r="T3" s="32">
        <v>45597</v>
      </c>
      <c r="U3" s="32">
        <v>45627</v>
      </c>
      <c r="V3" s="32">
        <v>45658</v>
      </c>
      <c r="W3" s="32">
        <v>45689</v>
      </c>
      <c r="X3" s="32">
        <v>45717</v>
      </c>
      <c r="Y3" s="32">
        <v>45748</v>
      </c>
      <c r="Z3" s="32">
        <v>45778</v>
      </c>
      <c r="AA3" s="32">
        <v>45809</v>
      </c>
      <c r="AB3" s="32">
        <v>45839</v>
      </c>
      <c r="AC3" s="32">
        <v>45870</v>
      </c>
      <c r="AD3" s="32">
        <v>45901</v>
      </c>
      <c r="AE3" s="32">
        <v>45931</v>
      </c>
      <c r="AF3" s="32">
        <v>45962</v>
      </c>
      <c r="AG3" s="32">
        <v>45992</v>
      </c>
      <c r="AH3" s="31">
        <v>2023</v>
      </c>
      <c r="AI3" s="31">
        <v>2024</v>
      </c>
      <c r="AJ3" s="31">
        <v>2025</v>
      </c>
    </row>
    <row r="4" spans="1:36" s="29" customFormat="1" ht="14.25" x14ac:dyDescent="0.2">
      <c r="A4" s="33" t="s">
        <v>18</v>
      </c>
      <c r="B4" s="34">
        <f>SUM(B5:B15)</f>
        <v>36160</v>
      </c>
      <c r="C4" s="34">
        <f t="shared" ref="C4:AG4" si="0">SUM(C5:C15)</f>
        <v>36160</v>
      </c>
      <c r="D4" s="34">
        <f t="shared" si="0"/>
        <v>31640</v>
      </c>
      <c r="E4" s="34">
        <f t="shared" si="0"/>
        <v>36160</v>
      </c>
      <c r="F4" s="34">
        <f t="shared" si="0"/>
        <v>31640</v>
      </c>
      <c r="G4" s="34">
        <f t="shared" si="0"/>
        <v>31640</v>
      </c>
      <c r="H4" s="34">
        <f t="shared" si="0"/>
        <v>36160</v>
      </c>
      <c r="I4" s="34">
        <f t="shared" si="0"/>
        <v>36160</v>
      </c>
      <c r="J4" s="34">
        <f t="shared" si="0"/>
        <v>9040</v>
      </c>
      <c r="K4" s="34">
        <f t="shared" si="0"/>
        <v>27120</v>
      </c>
      <c r="L4" s="34">
        <f t="shared" si="0"/>
        <v>45200</v>
      </c>
      <c r="M4" s="34">
        <f t="shared" si="0"/>
        <v>49720</v>
      </c>
      <c r="N4" s="34">
        <f t="shared" si="0"/>
        <v>58760</v>
      </c>
      <c r="O4" s="34">
        <f t="shared" si="0"/>
        <v>45200</v>
      </c>
      <c r="P4" s="34">
        <f t="shared" si="0"/>
        <v>36160</v>
      </c>
      <c r="Q4" s="34">
        <f t="shared" si="0"/>
        <v>45200</v>
      </c>
      <c r="R4" s="34">
        <f t="shared" si="0"/>
        <v>36160</v>
      </c>
      <c r="S4" s="34">
        <f t="shared" si="0"/>
        <v>36160</v>
      </c>
      <c r="T4" s="34">
        <f t="shared" si="0"/>
        <v>36160</v>
      </c>
      <c r="U4" s="34">
        <f t="shared" si="0"/>
        <v>36160</v>
      </c>
      <c r="V4" s="34">
        <f t="shared" si="0"/>
        <v>13560</v>
      </c>
      <c r="W4" s="34">
        <f t="shared" si="0"/>
        <v>36160</v>
      </c>
      <c r="X4" s="34">
        <f t="shared" si="0"/>
        <v>45200</v>
      </c>
      <c r="Y4" s="34">
        <f t="shared" si="0"/>
        <v>49720</v>
      </c>
      <c r="Z4" s="34">
        <f t="shared" si="0"/>
        <v>54240</v>
      </c>
      <c r="AA4" s="34">
        <f t="shared" si="0"/>
        <v>49720</v>
      </c>
      <c r="AB4" s="34">
        <f t="shared" si="0"/>
        <v>45200</v>
      </c>
      <c r="AC4" s="34">
        <f t="shared" si="0"/>
        <v>45200</v>
      </c>
      <c r="AD4" s="34">
        <f t="shared" si="0"/>
        <v>40680</v>
      </c>
      <c r="AE4" s="34">
        <f t="shared" si="0"/>
        <v>40680</v>
      </c>
      <c r="AF4" s="34">
        <f t="shared" si="0"/>
        <v>45200</v>
      </c>
      <c r="AG4" s="34">
        <f t="shared" si="0"/>
        <v>27120</v>
      </c>
      <c r="AH4" s="34">
        <f>SUM(B4:I4)</f>
        <v>275720</v>
      </c>
      <c r="AI4" s="34">
        <f>SUM(J4:U4)</f>
        <v>461040</v>
      </c>
      <c r="AJ4" s="34">
        <f>SUM(V4:AG4)</f>
        <v>492680</v>
      </c>
    </row>
    <row r="5" spans="1:36" x14ac:dyDescent="0.25">
      <c r="A5" s="35" t="s">
        <v>79</v>
      </c>
      <c r="B5" s="36">
        <f>'Данные для расчетов'!B22*'Данные для расчетов'!C22*B27</f>
        <v>3360</v>
      </c>
      <c r="C5" s="36">
        <f>'Данные для расчетов'!B22*'Данные для расчетов'!C22*C27</f>
        <v>3360</v>
      </c>
      <c r="D5" s="36">
        <f>'Данные для расчетов'!B22*'Данные для расчетов'!C22*D27</f>
        <v>2940</v>
      </c>
      <c r="E5" s="36">
        <f>'Данные для расчетов'!B22*'Данные для расчетов'!C22*E27</f>
        <v>3360</v>
      </c>
      <c r="F5" s="36">
        <f>'Данные для расчетов'!B22*'Данные для расчетов'!C22*F27</f>
        <v>2940</v>
      </c>
      <c r="G5" s="36">
        <f>'Данные для расчетов'!B22*'Данные для расчетов'!C22*G27</f>
        <v>2940</v>
      </c>
      <c r="H5" s="36">
        <f>'Данные для расчетов'!$B$22*'Данные для расчетов'!$C$22*H27</f>
        <v>3360</v>
      </c>
      <c r="I5" s="36">
        <f>'Данные для расчетов'!$B$22*'Данные для расчетов'!$C$22*I27</f>
        <v>3360</v>
      </c>
      <c r="J5" s="36">
        <f>'Данные для расчетов'!$B$22*'Данные для расчетов'!$C$22*J27</f>
        <v>840</v>
      </c>
      <c r="K5" s="36">
        <f>'Данные для расчетов'!$B$22*'Данные для расчетов'!$C$22*K27</f>
        <v>2520</v>
      </c>
      <c r="L5" s="36">
        <f>'Данные для расчетов'!$B$22*'Данные для расчетов'!$C$22*L27</f>
        <v>4200</v>
      </c>
      <c r="M5" s="36">
        <f>'Данные для расчетов'!$B$22*'Данные для расчетов'!$C$22*M27</f>
        <v>4620</v>
      </c>
      <c r="N5" s="36">
        <f>'Данные для расчетов'!$B$22*'Данные для расчетов'!$C$22*N27</f>
        <v>5460</v>
      </c>
      <c r="O5" s="36">
        <f>'Данные для расчетов'!$B$22*'Данные для расчетов'!$C$22*O27</f>
        <v>4200</v>
      </c>
      <c r="P5" s="36">
        <f>'Данные для расчетов'!$B$22*'Данные для расчетов'!$C$22*P27</f>
        <v>3360</v>
      </c>
      <c r="Q5" s="36">
        <f>'Данные для расчетов'!$B$22*'Данные для расчетов'!$C$22*Q27</f>
        <v>4200</v>
      </c>
      <c r="R5" s="36">
        <f>'Данные для расчетов'!$B$22*'Данные для расчетов'!$C$22*R27</f>
        <v>3360</v>
      </c>
      <c r="S5" s="36">
        <f>'Данные для расчетов'!$B$22*'Данные для расчетов'!$C$22*S27</f>
        <v>3360</v>
      </c>
      <c r="T5" s="36">
        <f>'Данные для расчетов'!$B$22*'Данные для расчетов'!$C$22*T27</f>
        <v>3360</v>
      </c>
      <c r="U5" s="36">
        <f>'Данные для расчетов'!$B$22*'Данные для расчетов'!$C$22*U27</f>
        <v>3360</v>
      </c>
      <c r="V5" s="36">
        <f>'Данные для расчетов'!$B$22*'Данные для расчетов'!$C$22*V27</f>
        <v>1260</v>
      </c>
      <c r="W5" s="36">
        <f>'Данные для расчетов'!$B$22*'Данные для расчетов'!$C$22*W27</f>
        <v>3360</v>
      </c>
      <c r="X5" s="36">
        <f>'Данные для расчетов'!$B$22*'Данные для расчетов'!$C$22*X27</f>
        <v>4200</v>
      </c>
      <c r="Y5" s="36">
        <f>'Данные для расчетов'!$B$22*'Данные для расчетов'!$C$22*Y27</f>
        <v>4620</v>
      </c>
      <c r="Z5" s="36">
        <f>'Данные для расчетов'!$B$22*'Данные для расчетов'!$C$22*Z27</f>
        <v>5040</v>
      </c>
      <c r="AA5" s="36">
        <f>'Данные для расчетов'!$B$22*'Данные для расчетов'!$C$22*AA27</f>
        <v>4620</v>
      </c>
      <c r="AB5" s="36">
        <f>'Данные для расчетов'!$B$22*'Данные для расчетов'!$C$22*AB27</f>
        <v>4200</v>
      </c>
      <c r="AC5" s="36">
        <f>'Данные для расчетов'!$B$22*'Данные для расчетов'!$C$22*AC27</f>
        <v>4200</v>
      </c>
      <c r="AD5" s="36">
        <f>'Данные для расчетов'!$B$22*'Данные для расчетов'!$C$22*AD27</f>
        <v>3780</v>
      </c>
      <c r="AE5" s="36">
        <f>'Данные для расчетов'!$B$22*'Данные для расчетов'!$C$22*AE27</f>
        <v>3780</v>
      </c>
      <c r="AF5" s="36">
        <f>'Данные для расчетов'!$B$22*'Данные для расчетов'!$C$22*AF27</f>
        <v>4200</v>
      </c>
      <c r="AG5" s="36">
        <f>'Данные для расчетов'!$B$22*'Данные для расчетов'!$C$22*AG27</f>
        <v>2520</v>
      </c>
      <c r="AH5" s="34">
        <f>SUM(B5:I5)</f>
        <v>25620</v>
      </c>
      <c r="AI5" s="34">
        <f>SUM(J5:U5)</f>
        <v>42840</v>
      </c>
      <c r="AJ5" s="34">
        <f>SUM(V5:AG5)</f>
        <v>45780</v>
      </c>
    </row>
    <row r="6" spans="1:36" x14ac:dyDescent="0.25">
      <c r="A6" s="35" t="s">
        <v>80</v>
      </c>
      <c r="B6" s="36">
        <f>'Данные для расчетов'!$B$23*'Данные для расчетов'!$C$23*B27</f>
        <v>3600</v>
      </c>
      <c r="C6" s="36">
        <f>'Данные для расчетов'!$B$23*'Данные для расчетов'!$C$23*C27</f>
        <v>3600</v>
      </c>
      <c r="D6" s="36">
        <f>'Данные для расчетов'!$B$23*'Данные для расчетов'!$C$23*D27</f>
        <v>3150</v>
      </c>
      <c r="E6" s="36">
        <f>'Данные для расчетов'!$B$23*'Данные для расчетов'!$C$23*E27</f>
        <v>3600</v>
      </c>
      <c r="F6" s="36">
        <f>'Данные для расчетов'!$B$23*'Данные для расчетов'!$C$23*F27</f>
        <v>3150</v>
      </c>
      <c r="G6" s="36">
        <f>'Данные для расчетов'!$B$23*'Данные для расчетов'!$C$23*G27</f>
        <v>3150</v>
      </c>
      <c r="H6" s="36">
        <f>'Данные для расчетов'!$B$23*'Данные для расчетов'!$C$23*H27</f>
        <v>3600</v>
      </c>
      <c r="I6" s="36">
        <f>'Данные для расчетов'!$B$23*'Данные для расчетов'!$C$23*I27</f>
        <v>3600</v>
      </c>
      <c r="J6" s="36">
        <f>'Данные для расчетов'!$B$23*'Данные для расчетов'!$C$23*J27</f>
        <v>900</v>
      </c>
      <c r="K6" s="36">
        <f>'Данные для расчетов'!$B$23*'Данные для расчетов'!$C$23*K27</f>
        <v>2700</v>
      </c>
      <c r="L6" s="36">
        <f>'Данные для расчетов'!$B$23*'Данные для расчетов'!$C$23*L27</f>
        <v>4500</v>
      </c>
      <c r="M6" s="36">
        <f>'Данные для расчетов'!$B$23*'Данные для расчетов'!$C$23*M27</f>
        <v>4950</v>
      </c>
      <c r="N6" s="36">
        <f>'Данные для расчетов'!$B$23*'Данные для расчетов'!$C$23*N27</f>
        <v>5850</v>
      </c>
      <c r="O6" s="36">
        <f>'Данные для расчетов'!$B$23*'Данные для расчетов'!$C$23*O27</f>
        <v>4500</v>
      </c>
      <c r="P6" s="36">
        <f>'Данные для расчетов'!$B$23*'Данные для расчетов'!$C$23*P27</f>
        <v>3600</v>
      </c>
      <c r="Q6" s="36">
        <f>'Данные для расчетов'!$B$23*'Данные для расчетов'!$C$23*Q27</f>
        <v>4500</v>
      </c>
      <c r="R6" s="36">
        <f>'Данные для расчетов'!$B$23*'Данные для расчетов'!$C$23*R27</f>
        <v>3600</v>
      </c>
      <c r="S6" s="36">
        <f>'Данные для расчетов'!$B$23*'Данные для расчетов'!$C$23*S27</f>
        <v>3600</v>
      </c>
      <c r="T6" s="36">
        <f>'Данные для расчетов'!$B$23*'Данные для расчетов'!$C$23*T27</f>
        <v>3600</v>
      </c>
      <c r="U6" s="36">
        <f>'Данные для расчетов'!$B$23*'Данные для расчетов'!$C$23*U27</f>
        <v>3600</v>
      </c>
      <c r="V6" s="36">
        <f>'Данные для расчетов'!$B$23*'Данные для расчетов'!$C$23*V27</f>
        <v>1350</v>
      </c>
      <c r="W6" s="36">
        <f>'Данные для расчетов'!$B$23*'Данные для расчетов'!$C$23*W27</f>
        <v>3600</v>
      </c>
      <c r="X6" s="36">
        <f>'Данные для расчетов'!$B$23*'Данные для расчетов'!$C$23*X27</f>
        <v>4500</v>
      </c>
      <c r="Y6" s="36">
        <f>'Данные для расчетов'!$B$23*'Данные для расчетов'!$C$23*Y27</f>
        <v>4950</v>
      </c>
      <c r="Z6" s="36">
        <f>'Данные для расчетов'!$B$23*'Данные для расчетов'!$C$23*Z27</f>
        <v>5400</v>
      </c>
      <c r="AA6" s="36">
        <f>'Данные для расчетов'!$B$23*'Данные для расчетов'!$C$23*AA27</f>
        <v>4950</v>
      </c>
      <c r="AB6" s="36">
        <f>'Данные для расчетов'!$B$23*'Данные для расчетов'!$C$23*AB27</f>
        <v>4500</v>
      </c>
      <c r="AC6" s="36">
        <f>'Данные для расчетов'!$B$23*'Данные для расчетов'!$C$23*AC27</f>
        <v>4500</v>
      </c>
      <c r="AD6" s="36">
        <f>'Данные для расчетов'!$B$23*'Данные для расчетов'!$C$23*AD27</f>
        <v>4050</v>
      </c>
      <c r="AE6" s="36">
        <f>'Данные для расчетов'!$B$23*'Данные для расчетов'!$C$23*AE27</f>
        <v>4050</v>
      </c>
      <c r="AF6" s="36">
        <f>'Данные для расчетов'!$B$23*'Данные для расчетов'!$C$23*AF27</f>
        <v>4500</v>
      </c>
      <c r="AG6" s="36">
        <f>'Данные для расчетов'!$B$23*'Данные для расчетов'!$C$23*AG27</f>
        <v>2700</v>
      </c>
      <c r="AH6" s="34">
        <f t="shared" ref="AH6:AH15" si="1">SUM(B6:I6)</f>
        <v>27450</v>
      </c>
      <c r="AI6" s="34">
        <f t="shared" ref="AI6:AI15" si="2">SUM(J6:U6)</f>
        <v>45900</v>
      </c>
      <c r="AJ6" s="34">
        <f t="shared" ref="AJ6:AJ14" si="3">SUM(V6:AG6)</f>
        <v>49050</v>
      </c>
    </row>
    <row r="7" spans="1:36" s="29" customFormat="1" x14ac:dyDescent="0.25">
      <c r="A7" s="35" t="s">
        <v>81</v>
      </c>
      <c r="B7" s="36">
        <f>'Данные для расчетов'!$B$24*'Данные для расчетов'!$C$24*B27</f>
        <v>4200</v>
      </c>
      <c r="C7" s="36">
        <f>'Данные для расчетов'!$B$24*'Данные для расчетов'!$C$24*C27</f>
        <v>4200</v>
      </c>
      <c r="D7" s="36">
        <f>'Данные для расчетов'!$B$24*'Данные для расчетов'!$C$24*D27</f>
        <v>3674.9999999999995</v>
      </c>
      <c r="E7" s="36">
        <f>'Данные для расчетов'!$B$24*'Данные для расчетов'!$C$24*E27</f>
        <v>4200</v>
      </c>
      <c r="F7" s="36">
        <f>'Данные для расчетов'!$B$24*'Данные для расчетов'!$C$24*F27</f>
        <v>3674.9999999999995</v>
      </c>
      <c r="G7" s="36">
        <f>'Данные для расчетов'!$B$24*'Данные для расчетов'!$C$24*G27</f>
        <v>3674.9999999999995</v>
      </c>
      <c r="H7" s="36">
        <f>'Данные для расчетов'!$B$24*'Данные для расчетов'!$C$24*H27</f>
        <v>4200</v>
      </c>
      <c r="I7" s="36">
        <f>'Данные для расчетов'!$B$24*'Данные для расчетов'!$C$24*I27</f>
        <v>4200</v>
      </c>
      <c r="J7" s="36">
        <f>'Данные для расчетов'!$B$24*'Данные для расчетов'!$C$24*J27</f>
        <v>1050</v>
      </c>
      <c r="K7" s="36">
        <f>'Данные для расчетов'!$B$24*'Данные для расчетов'!$C$24*K27</f>
        <v>3150</v>
      </c>
      <c r="L7" s="36">
        <f>'Данные для расчетов'!$B$24*'Данные для расчетов'!$C$24*L27</f>
        <v>5250</v>
      </c>
      <c r="M7" s="36">
        <f>'Данные для расчетов'!$B$24*'Данные для расчетов'!$C$24*M27</f>
        <v>5775.0000000000009</v>
      </c>
      <c r="N7" s="36">
        <f>'Данные для расчетов'!$B$24*'Данные для расчетов'!$C$24*N27</f>
        <v>6825</v>
      </c>
      <c r="O7" s="36">
        <f>'Данные для расчетов'!$B$24*'Данные для расчетов'!$C$24*O27</f>
        <v>5250</v>
      </c>
      <c r="P7" s="36">
        <f>'Данные для расчетов'!$B$24*'Данные для расчетов'!$C$24*P27</f>
        <v>4200</v>
      </c>
      <c r="Q7" s="36">
        <f>'Данные для расчетов'!$B$24*'Данные для расчетов'!$C$24*Q27</f>
        <v>5250</v>
      </c>
      <c r="R7" s="36">
        <f>'Данные для расчетов'!$B$24*'Данные для расчетов'!$C$24*R27</f>
        <v>4200</v>
      </c>
      <c r="S7" s="36">
        <f>'Данные для расчетов'!$B$24*'Данные для расчетов'!$C$24*S27</f>
        <v>4200</v>
      </c>
      <c r="T7" s="36">
        <f>'Данные для расчетов'!$B$24*'Данные для расчетов'!$C$24*T27</f>
        <v>4200</v>
      </c>
      <c r="U7" s="36">
        <f>'Данные для расчетов'!$B$24*'Данные для расчетов'!$C$24*U27</f>
        <v>4200</v>
      </c>
      <c r="V7" s="36">
        <f>'Данные для расчетов'!$B$24*'Данные для расчетов'!$C$24*V27</f>
        <v>1575</v>
      </c>
      <c r="W7" s="36">
        <f>'Данные для расчетов'!$B$24*'Данные для расчетов'!$C$24*W27</f>
        <v>4200</v>
      </c>
      <c r="X7" s="36">
        <f>'Данные для расчетов'!$B$24*'Данные для расчетов'!$C$24*X27</f>
        <v>5250</v>
      </c>
      <c r="Y7" s="36">
        <f>'Данные для расчетов'!$B$24*'Данные для расчетов'!$C$24*Y27</f>
        <v>5775.0000000000009</v>
      </c>
      <c r="Z7" s="36">
        <f>'Данные для расчетов'!$B$24*'Данные для расчетов'!$C$24*Z27</f>
        <v>6300</v>
      </c>
      <c r="AA7" s="36">
        <f>'Данные для расчетов'!$B$24*'Данные для расчетов'!$C$24*AA27</f>
        <v>5775.0000000000009</v>
      </c>
      <c r="AB7" s="36">
        <f>'Данные для расчетов'!$B$24*'Данные для расчетов'!$C$24*AB27</f>
        <v>5250</v>
      </c>
      <c r="AC7" s="36">
        <f>'Данные для расчетов'!$B$24*'Данные для расчетов'!$C$24*AC27</f>
        <v>5250</v>
      </c>
      <c r="AD7" s="36">
        <f>'Данные для расчетов'!$B$24*'Данные для расчетов'!$C$24*AD27</f>
        <v>4725</v>
      </c>
      <c r="AE7" s="36">
        <f>'Данные для расчетов'!$B$24*'Данные для расчетов'!$C$24*AE27</f>
        <v>4725</v>
      </c>
      <c r="AF7" s="36">
        <f>'Данные для расчетов'!$B$24*'Данные для расчетов'!$C$24*AF27</f>
        <v>5250</v>
      </c>
      <c r="AG7" s="36">
        <f>'Данные для расчетов'!$B$24*'Данные для расчетов'!$C$24*AG27</f>
        <v>3150</v>
      </c>
      <c r="AH7" s="34">
        <f t="shared" si="1"/>
        <v>32025</v>
      </c>
      <c r="AI7" s="34">
        <f t="shared" si="2"/>
        <v>53550</v>
      </c>
      <c r="AJ7" s="34">
        <f t="shared" si="3"/>
        <v>57225</v>
      </c>
    </row>
    <row r="8" spans="1:36" x14ac:dyDescent="0.25">
      <c r="A8" s="35" t="s">
        <v>82</v>
      </c>
      <c r="B8" s="36">
        <f>'Данные для расчетов'!$B$25*'Данные для расчетов'!$C$25*B27</f>
        <v>2160</v>
      </c>
      <c r="C8" s="36">
        <f>'Данные для расчетов'!$B$25*'Данные для расчетов'!$C$25*C27</f>
        <v>2160</v>
      </c>
      <c r="D8" s="36">
        <f>'Данные для расчетов'!$B$25*'Данные для расчетов'!$C$25*D27</f>
        <v>1889.9999999999998</v>
      </c>
      <c r="E8" s="36">
        <f>'Данные для расчетов'!$B$25*'Данные для расчетов'!$C$25*E27</f>
        <v>2160</v>
      </c>
      <c r="F8" s="36">
        <f>'Данные для расчетов'!$B$25*'Данные для расчетов'!$C$25*F27</f>
        <v>1889.9999999999998</v>
      </c>
      <c r="G8" s="36">
        <f>'Данные для расчетов'!$B$25*'Данные для расчетов'!$C$25*G27</f>
        <v>1889.9999999999998</v>
      </c>
      <c r="H8" s="36">
        <f>'Данные для расчетов'!$B$25*'Данные для расчетов'!$C$25*H27</f>
        <v>2160</v>
      </c>
      <c r="I8" s="36">
        <f>'Данные для расчетов'!$B$25*'Данные для расчетов'!$C$25*I27</f>
        <v>2160</v>
      </c>
      <c r="J8" s="36">
        <f>'Данные для расчетов'!$B$25*'Данные для расчетов'!$C$25*J27</f>
        <v>540</v>
      </c>
      <c r="K8" s="36">
        <f>'Данные для расчетов'!$B$25*'Данные для расчетов'!$C$25*K27</f>
        <v>1620</v>
      </c>
      <c r="L8" s="36">
        <f>'Данные для расчетов'!$B$25*'Данные для расчетов'!$C$25*L27</f>
        <v>2700</v>
      </c>
      <c r="M8" s="36">
        <f>'Данные для расчетов'!$B$25*'Данные для расчетов'!$C$25*M27</f>
        <v>2970.0000000000005</v>
      </c>
      <c r="N8" s="36">
        <f>'Данные для расчетов'!$B$25*'Данные для расчетов'!$C$25*N27</f>
        <v>3510</v>
      </c>
      <c r="O8" s="36">
        <f>'Данные для расчетов'!$B$25*'Данные для расчетов'!$C$25*O27</f>
        <v>2700</v>
      </c>
      <c r="P8" s="36">
        <f>'Данные для расчетов'!$B$25*'Данные для расчетов'!$C$25*P27</f>
        <v>2160</v>
      </c>
      <c r="Q8" s="36">
        <f>'Данные для расчетов'!$B$25*'Данные для расчетов'!$C$25*Q27</f>
        <v>2700</v>
      </c>
      <c r="R8" s="36">
        <f>'Данные для расчетов'!$B$25*'Данные для расчетов'!$C$25*R27</f>
        <v>2160</v>
      </c>
      <c r="S8" s="36">
        <f>'Данные для расчетов'!$B$25*'Данные для расчетов'!$C$25*S27</f>
        <v>2160</v>
      </c>
      <c r="T8" s="36">
        <f>'Данные для расчетов'!$B$25*'Данные для расчетов'!$C$25*T27</f>
        <v>2160</v>
      </c>
      <c r="U8" s="36">
        <f>'Данные для расчетов'!$B$25*'Данные для расчетов'!$C$25*U27</f>
        <v>2160</v>
      </c>
      <c r="V8" s="36">
        <f>'Данные для расчетов'!$B$25*'Данные для расчетов'!$C$25*V27</f>
        <v>810</v>
      </c>
      <c r="W8" s="36">
        <f>'Данные для расчетов'!$B$25*'Данные для расчетов'!$C$25*W27</f>
        <v>2160</v>
      </c>
      <c r="X8" s="36">
        <f>'Данные для расчетов'!$B$25*'Данные для расчетов'!$C$25*X27</f>
        <v>2700</v>
      </c>
      <c r="Y8" s="36">
        <f>'Данные для расчетов'!$B$25*'Данные для расчетов'!$C$25*Y27</f>
        <v>2970.0000000000005</v>
      </c>
      <c r="Z8" s="36">
        <f>'Данные для расчетов'!$B$25*'Данные для расчетов'!$C$25*Z27</f>
        <v>3240</v>
      </c>
      <c r="AA8" s="36">
        <f>'Данные для расчетов'!$B$25*'Данные для расчетов'!$C$25*AA27</f>
        <v>2970.0000000000005</v>
      </c>
      <c r="AB8" s="36">
        <f>'Данные для расчетов'!$B$25*'Данные для расчетов'!$C$25*AB27</f>
        <v>2700</v>
      </c>
      <c r="AC8" s="36">
        <f>'Данные для расчетов'!$B$25*'Данные для расчетов'!$C$25*AC27</f>
        <v>2700</v>
      </c>
      <c r="AD8" s="36">
        <f>'Данные для расчетов'!$B$25*'Данные для расчетов'!$C$25*AD27</f>
        <v>2430</v>
      </c>
      <c r="AE8" s="36">
        <f>'Данные для расчетов'!$B$25*'Данные для расчетов'!$C$25*AE27</f>
        <v>2430</v>
      </c>
      <c r="AF8" s="36">
        <f>'Данные для расчетов'!$B$25*'Данные для расчетов'!$C$25*AF27</f>
        <v>2700</v>
      </c>
      <c r="AG8" s="36">
        <f>'Данные для расчетов'!$B$25*'Данные для расчетов'!$C$25*AG27</f>
        <v>1620</v>
      </c>
      <c r="AH8" s="34">
        <f t="shared" si="1"/>
        <v>16470</v>
      </c>
      <c r="AI8" s="34">
        <f t="shared" si="2"/>
        <v>27540</v>
      </c>
      <c r="AJ8" s="34">
        <f t="shared" si="3"/>
        <v>29430</v>
      </c>
    </row>
    <row r="9" spans="1:36" x14ac:dyDescent="0.25">
      <c r="A9" s="35" t="s">
        <v>83</v>
      </c>
      <c r="B9" s="36">
        <f>'Данные для расчетов'!$B$26*'Данные для расчетов'!$C$26*B27</f>
        <v>2640</v>
      </c>
      <c r="C9" s="36">
        <f>'Данные для расчетов'!$B$26*'Данные для расчетов'!$C$26*C27</f>
        <v>2640</v>
      </c>
      <c r="D9" s="36">
        <f>'Данные для расчетов'!$B$26*'Данные для расчетов'!$C$26*D27</f>
        <v>2310</v>
      </c>
      <c r="E9" s="36">
        <f>'Данные для расчетов'!$B$26*'Данные для расчетов'!$C$26*E27</f>
        <v>2640</v>
      </c>
      <c r="F9" s="36">
        <f>'Данные для расчетов'!$B$26*'Данные для расчетов'!$C$26*F27</f>
        <v>2310</v>
      </c>
      <c r="G9" s="36">
        <f>'Данные для расчетов'!$B$26*'Данные для расчетов'!$C$26*G27</f>
        <v>2310</v>
      </c>
      <c r="H9" s="36">
        <f>'Данные для расчетов'!$B$26*'Данные для расчетов'!$C$26*H27</f>
        <v>2640</v>
      </c>
      <c r="I9" s="36">
        <f>'Данные для расчетов'!$B$26*'Данные для расчетов'!$C$26*I27</f>
        <v>2640</v>
      </c>
      <c r="J9" s="36">
        <f>'Данные для расчетов'!$B$26*'Данные для расчетов'!$C$26*J27</f>
        <v>660</v>
      </c>
      <c r="K9" s="36">
        <f>'Данные для расчетов'!$B$26*'Данные для расчетов'!$C$26*K27</f>
        <v>1980</v>
      </c>
      <c r="L9" s="36">
        <f>'Данные для расчетов'!$B$26*'Данные для расчетов'!$C$26*L27</f>
        <v>3300</v>
      </c>
      <c r="M9" s="36">
        <f>'Данные для расчетов'!$B$26*'Данные для расчетов'!$C$26*M27</f>
        <v>3630.0000000000005</v>
      </c>
      <c r="N9" s="36">
        <f>'Данные для расчетов'!$B$26*'Данные для расчетов'!$C$26*N27</f>
        <v>4290</v>
      </c>
      <c r="O9" s="36">
        <f>'Данные для расчетов'!$B$26*'Данные для расчетов'!$C$26*O27</f>
        <v>3300</v>
      </c>
      <c r="P9" s="36">
        <f>'Данные для расчетов'!$B$26*'Данные для расчетов'!$C$26*P27</f>
        <v>2640</v>
      </c>
      <c r="Q9" s="36">
        <f>'Данные для расчетов'!$B$26*'Данные для расчетов'!$C$26*Q27</f>
        <v>3300</v>
      </c>
      <c r="R9" s="36">
        <f>'Данные для расчетов'!$B$26*'Данные для расчетов'!$C$26*R27</f>
        <v>2640</v>
      </c>
      <c r="S9" s="36">
        <f>'Данные для расчетов'!$B$26*'Данные для расчетов'!$C$26*S27</f>
        <v>2640</v>
      </c>
      <c r="T9" s="36">
        <f>'Данные для расчетов'!$B$26*'Данные для расчетов'!$C$26*T27</f>
        <v>2640</v>
      </c>
      <c r="U9" s="36">
        <f>'Данные для расчетов'!$B$26*'Данные для расчетов'!$C$26*U27</f>
        <v>2640</v>
      </c>
      <c r="V9" s="36">
        <f>'Данные для расчетов'!$B$26*'Данные для расчетов'!$C$26*V27</f>
        <v>990</v>
      </c>
      <c r="W9" s="36">
        <f>'Данные для расчетов'!$B$26*'Данные для расчетов'!$C$26*W27</f>
        <v>2640</v>
      </c>
      <c r="X9" s="36">
        <f>'Данные для расчетов'!$B$26*'Данные для расчетов'!$C$26*X27</f>
        <v>3300</v>
      </c>
      <c r="Y9" s="36">
        <f>'Данные для расчетов'!$B$26*'Данные для расчетов'!$C$26*Y27</f>
        <v>3630.0000000000005</v>
      </c>
      <c r="Z9" s="36">
        <f>'Данные для расчетов'!$B$26*'Данные для расчетов'!$C$26*Z27</f>
        <v>3960</v>
      </c>
      <c r="AA9" s="36">
        <f>'Данные для расчетов'!$B$26*'Данные для расчетов'!$C$26*AA27</f>
        <v>3630.0000000000005</v>
      </c>
      <c r="AB9" s="36">
        <f>'Данные для расчетов'!$B$26*'Данные для расчетов'!$C$26*AB27</f>
        <v>3300</v>
      </c>
      <c r="AC9" s="36">
        <f>'Данные для расчетов'!$B$26*'Данные для расчетов'!$C$26*AC27</f>
        <v>3300</v>
      </c>
      <c r="AD9" s="36">
        <f>'Данные для расчетов'!$B$26*'Данные для расчетов'!$C$26*AD27</f>
        <v>2970</v>
      </c>
      <c r="AE9" s="36">
        <f>'Данные для расчетов'!$B$26*'Данные для расчетов'!$C$26*AE27</f>
        <v>2970</v>
      </c>
      <c r="AF9" s="36">
        <f>'Данные для расчетов'!$B$26*'Данные для расчетов'!$C$26*AF27</f>
        <v>3300</v>
      </c>
      <c r="AG9" s="36">
        <f>'Данные для расчетов'!$B$26*'Данные для расчетов'!$C$26*AG27</f>
        <v>1980</v>
      </c>
      <c r="AH9" s="34">
        <f t="shared" si="1"/>
        <v>20130</v>
      </c>
      <c r="AI9" s="34">
        <f t="shared" si="2"/>
        <v>33660</v>
      </c>
      <c r="AJ9" s="34">
        <f t="shared" si="3"/>
        <v>35970</v>
      </c>
    </row>
    <row r="10" spans="1:36" x14ac:dyDescent="0.25">
      <c r="A10" s="35" t="s">
        <v>84</v>
      </c>
      <c r="B10" s="36">
        <f>'Данные для расчетов'!$B$27*'Данные для расчетов'!$C$27*B27</f>
        <v>1640</v>
      </c>
      <c r="C10" s="36">
        <f>'Данные для расчетов'!$B$27*'Данные для расчетов'!$C$27*C27</f>
        <v>1640</v>
      </c>
      <c r="D10" s="36">
        <f>'Данные для расчетов'!$B$27*'Данные для расчетов'!$C$27*D27</f>
        <v>1435</v>
      </c>
      <c r="E10" s="36">
        <f>'Данные для расчетов'!$B$27*'Данные для расчетов'!$C$27*E27</f>
        <v>1640</v>
      </c>
      <c r="F10" s="36">
        <f>'Данные для расчетов'!$B$27*'Данные для расчетов'!$C$27*F27</f>
        <v>1435</v>
      </c>
      <c r="G10" s="36">
        <f>'Данные для расчетов'!$B$27*'Данные для расчетов'!$C$27*G27</f>
        <v>1435</v>
      </c>
      <c r="H10" s="36">
        <f>'Данные для расчетов'!$B$27*'Данные для расчетов'!$C$27*H27</f>
        <v>1640</v>
      </c>
      <c r="I10" s="36">
        <f>'Данные для расчетов'!$B$27*'Данные для расчетов'!$C$27*I27</f>
        <v>1640</v>
      </c>
      <c r="J10" s="36">
        <f>'Данные для расчетов'!$B$27*'Данные для расчетов'!$C$27*J27</f>
        <v>410</v>
      </c>
      <c r="K10" s="36">
        <f>'Данные для расчетов'!$B$27*'Данные для расчетов'!$C$27*K27</f>
        <v>1230</v>
      </c>
      <c r="L10" s="36">
        <f>'Данные для расчетов'!$B$27*'Данные для расчетов'!$C$27*L27</f>
        <v>2050</v>
      </c>
      <c r="M10" s="36">
        <f>'Данные для расчетов'!$B$27*'Данные для расчетов'!$C$27*M27</f>
        <v>2255</v>
      </c>
      <c r="N10" s="36">
        <f>'Данные для расчетов'!$B$27*'Данные для расчетов'!$C$27*N27</f>
        <v>2665</v>
      </c>
      <c r="O10" s="36">
        <f>'Данные для расчетов'!$B$27*'Данные для расчетов'!$C$27*O27</f>
        <v>2050</v>
      </c>
      <c r="P10" s="36">
        <f>'Данные для расчетов'!$B$27*'Данные для расчетов'!$C$27*P27</f>
        <v>1640</v>
      </c>
      <c r="Q10" s="36">
        <f>'Данные для расчетов'!$B$27*'Данные для расчетов'!$C$27*Q27</f>
        <v>2050</v>
      </c>
      <c r="R10" s="36">
        <f>'Данные для расчетов'!$B$27*'Данные для расчетов'!$C$27*R27</f>
        <v>1640</v>
      </c>
      <c r="S10" s="36">
        <f>'Данные для расчетов'!$B$27*'Данные для расчетов'!$C$27*S27</f>
        <v>1640</v>
      </c>
      <c r="T10" s="36">
        <f>'Данные для расчетов'!$B$27*'Данные для расчетов'!$C$27*T27</f>
        <v>1640</v>
      </c>
      <c r="U10" s="36">
        <f>'Данные для расчетов'!$B$27*'Данные для расчетов'!$C$27*U27</f>
        <v>1640</v>
      </c>
      <c r="V10" s="36">
        <f>'Данные для расчетов'!$B$27*'Данные для расчетов'!$C$27*V27</f>
        <v>615</v>
      </c>
      <c r="W10" s="36">
        <f>'Данные для расчетов'!$B$27*'Данные для расчетов'!$C$27*W27</f>
        <v>1640</v>
      </c>
      <c r="X10" s="36">
        <f>'Данные для расчетов'!$B$27*'Данные для расчетов'!$C$27*X27</f>
        <v>2050</v>
      </c>
      <c r="Y10" s="36">
        <f>'Данные для расчетов'!$B$27*'Данные для расчетов'!$C$27*Y27</f>
        <v>2255</v>
      </c>
      <c r="Z10" s="36">
        <f>'Данные для расчетов'!$B$27*'Данные для расчетов'!$C$27*Z27</f>
        <v>2460</v>
      </c>
      <c r="AA10" s="36">
        <f>'Данные для расчетов'!$B$27*'Данные для расчетов'!$C$27*AA27</f>
        <v>2255</v>
      </c>
      <c r="AB10" s="36">
        <f>'Данные для расчетов'!$B$27*'Данные для расчетов'!$C$27*AB27</f>
        <v>2050</v>
      </c>
      <c r="AC10" s="36">
        <f>'Данные для расчетов'!$B$27*'Данные для расчетов'!$C$27*AC27</f>
        <v>2050</v>
      </c>
      <c r="AD10" s="36">
        <f>'Данные для расчетов'!$B$27*'Данные для расчетов'!$C$27*AD27</f>
        <v>1845</v>
      </c>
      <c r="AE10" s="36">
        <f>'Данные для расчетов'!$B$27*'Данные для расчетов'!$C$27*AE27</f>
        <v>1845</v>
      </c>
      <c r="AF10" s="36">
        <f>'Данные для расчетов'!$B$27*'Данные для расчетов'!$C$27*AF27</f>
        <v>2050</v>
      </c>
      <c r="AG10" s="36">
        <f>'Данные для расчетов'!$B$27*'Данные для расчетов'!$C$27*AG27</f>
        <v>1230</v>
      </c>
      <c r="AH10" s="34">
        <f t="shared" si="1"/>
        <v>12505</v>
      </c>
      <c r="AI10" s="34">
        <f t="shared" si="2"/>
        <v>20910</v>
      </c>
      <c r="AJ10" s="34">
        <f t="shared" si="3"/>
        <v>22345</v>
      </c>
    </row>
    <row r="11" spans="1:36" x14ac:dyDescent="0.25">
      <c r="A11" s="35" t="s">
        <v>85</v>
      </c>
      <c r="B11" s="38">
        <f>'Данные для расчетов'!$B$28*'Данные для расчетов'!$C$28*B27</f>
        <v>2040</v>
      </c>
      <c r="C11" s="38">
        <f>'Данные для расчетов'!$B$28*'Данные для расчетов'!$C$28*C27</f>
        <v>2040</v>
      </c>
      <c r="D11" s="38">
        <f>'Данные для расчетов'!$B$28*'Данные для расчетов'!$C$28*D27</f>
        <v>1785</v>
      </c>
      <c r="E11" s="38">
        <f>'Данные для расчетов'!$B$28*'Данные для расчетов'!$C$28*E27</f>
        <v>2040</v>
      </c>
      <c r="F11" s="38">
        <f>'Данные для расчетов'!$B$28*'Данные для расчетов'!$C$28*F27</f>
        <v>1785</v>
      </c>
      <c r="G11" s="38">
        <f>'Данные для расчетов'!$B$28*'Данные для расчетов'!$C$28*G27</f>
        <v>1785</v>
      </c>
      <c r="H11" s="38">
        <f>'Данные для расчетов'!$B$28*'Данные для расчетов'!$C$28*H27</f>
        <v>2040</v>
      </c>
      <c r="I11" s="38">
        <f>'Данные для расчетов'!$B$28*'Данные для расчетов'!$C$28*I27</f>
        <v>2040</v>
      </c>
      <c r="J11" s="38">
        <f>'Данные для расчетов'!$B$28*'Данные для расчетов'!$C$28*J27</f>
        <v>510</v>
      </c>
      <c r="K11" s="38">
        <f>'Данные для расчетов'!$B$28*'Данные для расчетов'!$C$28*K27</f>
        <v>1530</v>
      </c>
      <c r="L11" s="38">
        <f>'Данные для расчетов'!$B$28*'Данные для расчетов'!$C$28*L27</f>
        <v>2550</v>
      </c>
      <c r="M11" s="38">
        <f>'Данные для расчетов'!$B$28*'Данные для расчетов'!$C$28*M27</f>
        <v>2805</v>
      </c>
      <c r="N11" s="38">
        <f>'Данные для расчетов'!$B$28*'Данные для расчетов'!$C$28*N27</f>
        <v>3315</v>
      </c>
      <c r="O11" s="38">
        <f>'Данные для расчетов'!$B$28*'Данные для расчетов'!$C$28*O27</f>
        <v>2550</v>
      </c>
      <c r="P11" s="38">
        <f>'Данные для расчетов'!$B$28*'Данные для расчетов'!$C$28*P27</f>
        <v>2040</v>
      </c>
      <c r="Q11" s="38">
        <f>'Данные для расчетов'!$B$28*'Данные для расчетов'!$C$28*Q27</f>
        <v>2550</v>
      </c>
      <c r="R11" s="38">
        <f>'Данные для расчетов'!$B$28*'Данные для расчетов'!$C$28*R27</f>
        <v>2040</v>
      </c>
      <c r="S11" s="38">
        <f>'Данные для расчетов'!$B$28*'Данные для расчетов'!$C$28*S27</f>
        <v>2040</v>
      </c>
      <c r="T11" s="38">
        <f>'Данные для расчетов'!$B$28*'Данные для расчетов'!$C$28*T27</f>
        <v>2040</v>
      </c>
      <c r="U11" s="38">
        <f>'Данные для расчетов'!$B$28*'Данные для расчетов'!$C$28*U27</f>
        <v>2040</v>
      </c>
      <c r="V11" s="38">
        <f>'Данные для расчетов'!$B$28*'Данные для расчетов'!$C$28*V27</f>
        <v>765</v>
      </c>
      <c r="W11" s="38">
        <f>'Данные для расчетов'!$B$28*'Данные для расчетов'!$C$28*W27</f>
        <v>2040</v>
      </c>
      <c r="X11" s="38">
        <f>'Данные для расчетов'!$B$28*'Данные для расчетов'!$C$28*X27</f>
        <v>2550</v>
      </c>
      <c r="Y11" s="38">
        <f>'Данные для расчетов'!$B$28*'Данные для расчетов'!$C$28*Y27</f>
        <v>2805</v>
      </c>
      <c r="Z11" s="38">
        <f>'Данные для расчетов'!$B$28*'Данные для расчетов'!$C$28*Z27</f>
        <v>3060</v>
      </c>
      <c r="AA11" s="38">
        <f>'Данные для расчетов'!$B$28*'Данные для расчетов'!$C$28*AA27</f>
        <v>2805</v>
      </c>
      <c r="AB11" s="38">
        <f>'Данные для расчетов'!$B$28*'Данные для расчетов'!$C$28*AB27</f>
        <v>2550</v>
      </c>
      <c r="AC11" s="38">
        <f>'Данные для расчетов'!$B$28*'Данные для расчетов'!$C$28*AC27</f>
        <v>2550</v>
      </c>
      <c r="AD11" s="38">
        <f>'Данные для расчетов'!$B$28*'Данные для расчетов'!$C$28*AD27</f>
        <v>2295</v>
      </c>
      <c r="AE11" s="38">
        <f>'Данные для расчетов'!$B$28*'Данные для расчетов'!$C$28*AE27</f>
        <v>2295</v>
      </c>
      <c r="AF11" s="38">
        <f>'Данные для расчетов'!$B$28*'Данные для расчетов'!$C$28*AF27</f>
        <v>2550</v>
      </c>
      <c r="AG11" s="38">
        <f>'Данные для расчетов'!$B$28*'Данные для расчетов'!$C$28*AG27</f>
        <v>1530</v>
      </c>
      <c r="AH11" s="34">
        <f t="shared" si="1"/>
        <v>15555</v>
      </c>
      <c r="AI11" s="34">
        <f t="shared" si="2"/>
        <v>26010</v>
      </c>
      <c r="AJ11" s="34">
        <f t="shared" si="3"/>
        <v>27795</v>
      </c>
    </row>
    <row r="12" spans="1:36" x14ac:dyDescent="0.25">
      <c r="A12" s="35" t="s">
        <v>86</v>
      </c>
      <c r="B12" s="38">
        <f>'Данные для расчетов'!$B$29*'Данные для расчетов'!$C$29*B27</f>
        <v>2520</v>
      </c>
      <c r="C12" s="38">
        <f>'Данные для расчетов'!$B$29*'Данные для расчетов'!$C$29*C27</f>
        <v>2520</v>
      </c>
      <c r="D12" s="38">
        <f>'Данные для расчетов'!$B$29*'Данные для расчетов'!$C$29*D27</f>
        <v>2205</v>
      </c>
      <c r="E12" s="38">
        <f>'Данные для расчетов'!$B$29*'Данные для расчетов'!$C$29*E27</f>
        <v>2520</v>
      </c>
      <c r="F12" s="38">
        <f>'Данные для расчетов'!$B$29*'Данные для расчетов'!$C$29*F27</f>
        <v>2205</v>
      </c>
      <c r="G12" s="38">
        <f>'Данные для расчетов'!$B$29*'Данные для расчетов'!$C$29*G27</f>
        <v>2205</v>
      </c>
      <c r="H12" s="38">
        <f>'Данные для расчетов'!$B$29*'Данные для расчетов'!$C$29*H27</f>
        <v>2520</v>
      </c>
      <c r="I12" s="38">
        <f>'Данные для расчетов'!$B$29*'Данные для расчетов'!$C$29*I27</f>
        <v>2520</v>
      </c>
      <c r="J12" s="38">
        <f>'Данные для расчетов'!$B$29*'Данные для расчетов'!$C$29*J27</f>
        <v>630</v>
      </c>
      <c r="K12" s="38">
        <f>'Данные для расчетов'!$B$29*'Данные для расчетов'!$C$29*K27</f>
        <v>1890</v>
      </c>
      <c r="L12" s="38">
        <f>'Данные для расчетов'!$B$29*'Данные для расчетов'!$C$29*L27</f>
        <v>3150</v>
      </c>
      <c r="M12" s="38">
        <f>'Данные для расчетов'!$B$29*'Данные для расчетов'!$C$29*M27</f>
        <v>3465.0000000000005</v>
      </c>
      <c r="N12" s="38">
        <f>'Данные для расчетов'!$B$29*'Данные для расчетов'!$C$29*N27</f>
        <v>4095</v>
      </c>
      <c r="O12" s="38">
        <f>'Данные для расчетов'!$B$29*'Данные для расчетов'!$C$29*O27</f>
        <v>3150</v>
      </c>
      <c r="P12" s="38">
        <f>'Данные для расчетов'!$B$29*'Данные для расчетов'!$C$29*P27</f>
        <v>2520</v>
      </c>
      <c r="Q12" s="38">
        <f>'Данные для расчетов'!$B$29*'Данные для расчетов'!$C$29*Q27</f>
        <v>3150</v>
      </c>
      <c r="R12" s="38">
        <f>'Данные для расчетов'!$B$29*'Данные для расчетов'!$C$29*R27</f>
        <v>2520</v>
      </c>
      <c r="S12" s="38">
        <f>'Данные для расчетов'!$B$29*'Данные для расчетов'!$C$29*S27</f>
        <v>2520</v>
      </c>
      <c r="T12" s="38">
        <f>'Данные для расчетов'!$B$29*'Данные для расчетов'!$C$29*T27</f>
        <v>2520</v>
      </c>
      <c r="U12" s="38">
        <f>'Данные для расчетов'!$B$29*'Данные для расчетов'!$C$29*U27</f>
        <v>2520</v>
      </c>
      <c r="V12" s="38">
        <f>'Данные для расчетов'!$B$29*'Данные для расчетов'!$C$29*V27</f>
        <v>945</v>
      </c>
      <c r="W12" s="38">
        <f>'Данные для расчетов'!$B$29*'Данные для расчетов'!$C$29*W27</f>
        <v>2520</v>
      </c>
      <c r="X12" s="38">
        <f>'Данные для расчетов'!$B$29*'Данные для расчетов'!$C$29*X27</f>
        <v>3150</v>
      </c>
      <c r="Y12" s="38">
        <f>'Данные для расчетов'!$B$29*'Данные для расчетов'!$C$29*Y27</f>
        <v>3465.0000000000005</v>
      </c>
      <c r="Z12" s="38">
        <f>'Данные для расчетов'!$B$29*'Данные для расчетов'!$C$29*Z27</f>
        <v>3780</v>
      </c>
      <c r="AA12" s="38">
        <f>'Данные для расчетов'!$B$29*'Данные для расчетов'!$C$29*AA27</f>
        <v>3465.0000000000005</v>
      </c>
      <c r="AB12" s="38">
        <f>'Данные для расчетов'!$B$29*'Данные для расчетов'!$C$29*AB27</f>
        <v>3150</v>
      </c>
      <c r="AC12" s="38">
        <f>'Данные для расчетов'!$B$29*'Данные для расчетов'!$C$29*AC27</f>
        <v>3150</v>
      </c>
      <c r="AD12" s="38">
        <f>'Данные для расчетов'!$B$29*'Данные для расчетов'!$C$29*AD27</f>
        <v>2835</v>
      </c>
      <c r="AE12" s="38">
        <f>'Данные для расчетов'!$B$29*'Данные для расчетов'!$C$29*AE27</f>
        <v>2835</v>
      </c>
      <c r="AF12" s="38">
        <f>'Данные для расчетов'!$B$29*'Данные для расчетов'!$C$29*AF27</f>
        <v>3150</v>
      </c>
      <c r="AG12" s="38">
        <f>'Данные для расчетов'!$B$29*'Данные для расчетов'!$C$29*AG27</f>
        <v>1890</v>
      </c>
      <c r="AH12" s="34">
        <f t="shared" si="1"/>
        <v>19215</v>
      </c>
      <c r="AI12" s="34">
        <f t="shared" si="2"/>
        <v>32130</v>
      </c>
      <c r="AJ12" s="34">
        <f t="shared" si="3"/>
        <v>34335</v>
      </c>
    </row>
    <row r="13" spans="1:36" x14ac:dyDescent="0.25">
      <c r="A13" s="35" t="s">
        <v>87</v>
      </c>
      <c r="B13" s="38">
        <f>'Данные для расчетов'!$B$30*'Данные для расчетов'!$C$30*B27</f>
        <v>3600</v>
      </c>
      <c r="C13" s="38">
        <f>'Данные для расчетов'!$B$30*'Данные для расчетов'!$C$30*C27</f>
        <v>3600</v>
      </c>
      <c r="D13" s="38">
        <f>'Данные для расчетов'!$B$30*'Данные для расчетов'!$C$30*D27</f>
        <v>3150</v>
      </c>
      <c r="E13" s="38">
        <f>'Данные для расчетов'!$B$30*'Данные для расчетов'!$C$30*E27</f>
        <v>3600</v>
      </c>
      <c r="F13" s="38">
        <f>'Данные для расчетов'!$B$30*'Данные для расчетов'!$C$30*F27</f>
        <v>3150</v>
      </c>
      <c r="G13" s="38">
        <f>'Данные для расчетов'!$B$30*'Данные для расчетов'!$C$30*G27</f>
        <v>3150</v>
      </c>
      <c r="H13" s="38">
        <f>'Данные для расчетов'!$B$30*'Данные для расчетов'!$C$30*H27</f>
        <v>3600</v>
      </c>
      <c r="I13" s="38">
        <f>'Данные для расчетов'!$B$30*'Данные для расчетов'!$C$30*I27</f>
        <v>3600</v>
      </c>
      <c r="J13" s="38">
        <f>'Данные для расчетов'!$B$30*'Данные для расчетов'!$C$30*J27</f>
        <v>900</v>
      </c>
      <c r="K13" s="38">
        <f>'Данные для расчетов'!$B$30*'Данные для расчетов'!$C$30*K27</f>
        <v>2700</v>
      </c>
      <c r="L13" s="38">
        <f>'Данные для расчетов'!$B$30*'Данные для расчетов'!$C$30*L27</f>
        <v>4500</v>
      </c>
      <c r="M13" s="38">
        <f>'Данные для расчетов'!$B$30*'Данные для расчетов'!$C$30*M27</f>
        <v>4950</v>
      </c>
      <c r="N13" s="38">
        <f>'Данные для расчетов'!$B$30*'Данные для расчетов'!$C$30*N27</f>
        <v>5850</v>
      </c>
      <c r="O13" s="38">
        <f>'Данные для расчетов'!$B$30*'Данные для расчетов'!$C$30*O27</f>
        <v>4500</v>
      </c>
      <c r="P13" s="38">
        <f>'Данные для расчетов'!$B$30*'Данные для расчетов'!$C$30*P27</f>
        <v>3600</v>
      </c>
      <c r="Q13" s="38">
        <f>'Данные для расчетов'!$B$30*'Данные для расчетов'!$C$30*Q27</f>
        <v>4500</v>
      </c>
      <c r="R13" s="38">
        <f>'Данные для расчетов'!$B$30*'Данные для расчетов'!$C$30*R27</f>
        <v>3600</v>
      </c>
      <c r="S13" s="38">
        <f>'Данные для расчетов'!$B$30*'Данные для расчетов'!$C$30*S27</f>
        <v>3600</v>
      </c>
      <c r="T13" s="38">
        <f>'Данные для расчетов'!$B$30*'Данные для расчетов'!$C$30*T27</f>
        <v>3600</v>
      </c>
      <c r="U13" s="38">
        <f>'Данные для расчетов'!$B$30*'Данные для расчетов'!$C$30*U27</f>
        <v>3600</v>
      </c>
      <c r="V13" s="38">
        <f>'Данные для расчетов'!$B$30*'Данные для расчетов'!$C$30*V27</f>
        <v>1350</v>
      </c>
      <c r="W13" s="38">
        <f>'Данные для расчетов'!$B$30*'Данные для расчетов'!$C$30*W27</f>
        <v>3600</v>
      </c>
      <c r="X13" s="38">
        <f>'Данные для расчетов'!$B$30*'Данные для расчетов'!$C$30*X27</f>
        <v>4500</v>
      </c>
      <c r="Y13" s="38">
        <f>'Данные для расчетов'!$B$30*'Данные для расчетов'!$C$30*Y27</f>
        <v>4950</v>
      </c>
      <c r="Z13" s="38">
        <f>'Данные для расчетов'!$B$30*'Данные для расчетов'!$C$30*Z27</f>
        <v>5400</v>
      </c>
      <c r="AA13" s="38">
        <f>'Данные для расчетов'!$B$30*'Данные для расчетов'!$C$30*AA27</f>
        <v>4950</v>
      </c>
      <c r="AB13" s="38">
        <f>'Данные для расчетов'!$B$30*'Данные для расчетов'!$C$30*AB27</f>
        <v>4500</v>
      </c>
      <c r="AC13" s="38">
        <f>'Данные для расчетов'!$B$30*'Данные для расчетов'!$C$30*AC27</f>
        <v>4500</v>
      </c>
      <c r="AD13" s="38">
        <f>'Данные для расчетов'!$B$30*'Данные для расчетов'!$C$30*AD27</f>
        <v>4050</v>
      </c>
      <c r="AE13" s="38">
        <f>'Данные для расчетов'!$B$30*'Данные для расчетов'!$C$30*AE27</f>
        <v>4050</v>
      </c>
      <c r="AF13" s="38">
        <f>'Данные для расчетов'!$B$30*'Данные для расчетов'!$C$30*AF27</f>
        <v>4500</v>
      </c>
      <c r="AG13" s="38">
        <f>'Данные для расчетов'!$B$30*'Данные для расчетов'!$C$30*AG27</f>
        <v>2700</v>
      </c>
      <c r="AH13" s="34">
        <f t="shared" si="1"/>
        <v>27450</v>
      </c>
      <c r="AI13" s="34">
        <f t="shared" si="2"/>
        <v>45900</v>
      </c>
      <c r="AJ13" s="34">
        <f t="shared" si="3"/>
        <v>49050</v>
      </c>
    </row>
    <row r="14" spans="1:36" x14ac:dyDescent="0.25">
      <c r="A14" s="35" t="s">
        <v>88</v>
      </c>
      <c r="B14" s="38">
        <f>'Данные для расчетов'!$B$31*'Данные для расчетов'!$C$31*B27</f>
        <v>4400</v>
      </c>
      <c r="C14" s="38">
        <f>'Данные для расчетов'!$B$31*'Данные для расчетов'!$C$31*C27</f>
        <v>4400</v>
      </c>
      <c r="D14" s="38">
        <f>'Данные для расчетов'!$B$31*'Данные для расчетов'!$C$31*D27</f>
        <v>3849.9999999999995</v>
      </c>
      <c r="E14" s="38">
        <f>'Данные для расчетов'!$B$31*'Данные для расчетов'!$C$31*E27</f>
        <v>4400</v>
      </c>
      <c r="F14" s="38">
        <f>'Данные для расчетов'!$B$31*'Данные для расчетов'!$C$31*F27</f>
        <v>3849.9999999999995</v>
      </c>
      <c r="G14" s="38">
        <f>'Данные для расчетов'!$B$31*'Данные для расчетов'!$C$31*G27</f>
        <v>3849.9999999999995</v>
      </c>
      <c r="H14" s="38">
        <f>'Данные для расчетов'!$B$31*'Данные для расчетов'!$C$31*H27</f>
        <v>4400</v>
      </c>
      <c r="I14" s="38">
        <f>'Данные для расчетов'!$B$31*'Данные для расчетов'!$C$31*I27</f>
        <v>4400</v>
      </c>
      <c r="J14" s="38">
        <f>'Данные для расчетов'!$B$31*'Данные для расчетов'!$C$31*J27</f>
        <v>1100</v>
      </c>
      <c r="K14" s="38">
        <f>'Данные для расчетов'!$B$31*'Данные для расчетов'!$C$31*K27</f>
        <v>3300</v>
      </c>
      <c r="L14" s="38">
        <f>'Данные для расчетов'!$B$31*'Данные для расчетов'!$C$31*L27</f>
        <v>5500</v>
      </c>
      <c r="M14" s="38">
        <f>'Данные для расчетов'!$B$31*'Данные для расчетов'!$C$31*M27</f>
        <v>6050.0000000000009</v>
      </c>
      <c r="N14" s="38">
        <f>'Данные для расчетов'!$B$31*'Данные для расчетов'!$C$31*N27</f>
        <v>7150</v>
      </c>
      <c r="O14" s="38">
        <f>'Данные для расчетов'!$B$31*'Данные для расчетов'!$C$31*O27</f>
        <v>5500</v>
      </c>
      <c r="P14" s="38">
        <f>'Данные для расчетов'!$B$31*'Данные для расчетов'!$C$31*P27</f>
        <v>4400</v>
      </c>
      <c r="Q14" s="38">
        <f>'Данные для расчетов'!$B$31*'Данные для расчетов'!$C$31*Q27</f>
        <v>5500</v>
      </c>
      <c r="R14" s="38">
        <f>'Данные для расчетов'!$B$31*'Данные для расчетов'!$C$31*R27</f>
        <v>4400</v>
      </c>
      <c r="S14" s="38">
        <f>'Данные для расчетов'!$B$31*'Данные для расчетов'!$C$31*S27</f>
        <v>4400</v>
      </c>
      <c r="T14" s="38">
        <f>'Данные для расчетов'!$B$31*'Данные для расчетов'!$C$31*T27</f>
        <v>4400</v>
      </c>
      <c r="U14" s="38">
        <f>'Данные для расчетов'!$B$31*'Данные для расчетов'!$C$31*U27</f>
        <v>4400</v>
      </c>
      <c r="V14" s="38">
        <f>'Данные для расчетов'!$B$31*'Данные для расчетов'!$C$31*V27</f>
        <v>1650</v>
      </c>
      <c r="W14" s="38">
        <f>'Данные для расчетов'!$B$31*'Данные для расчетов'!$C$31*W27</f>
        <v>4400</v>
      </c>
      <c r="X14" s="38">
        <f>'Данные для расчетов'!$B$31*'Данные для расчетов'!$C$31*X27</f>
        <v>5500</v>
      </c>
      <c r="Y14" s="38">
        <f>'Данные для расчетов'!$B$31*'Данные для расчетов'!$C$31*Y27</f>
        <v>6050.0000000000009</v>
      </c>
      <c r="Z14" s="38">
        <f>'Данные для расчетов'!$B$31*'Данные для расчетов'!$C$31*Z27</f>
        <v>6600</v>
      </c>
      <c r="AA14" s="38">
        <f>'Данные для расчетов'!$B$31*'Данные для расчетов'!$C$31*AA27</f>
        <v>6050.0000000000009</v>
      </c>
      <c r="AB14" s="38">
        <f>'Данные для расчетов'!$B$31*'Данные для расчетов'!$C$31*AB27</f>
        <v>5500</v>
      </c>
      <c r="AC14" s="38">
        <f>'Данные для расчетов'!$B$31*'Данные для расчетов'!$C$31*AC27</f>
        <v>5500</v>
      </c>
      <c r="AD14" s="38">
        <f>'Данные для расчетов'!$B$31*'Данные для расчетов'!$C$31*AD27</f>
        <v>4950</v>
      </c>
      <c r="AE14" s="38">
        <f>'Данные для расчетов'!$B$31*'Данные для расчетов'!$C$31*AE27</f>
        <v>4950</v>
      </c>
      <c r="AF14" s="38">
        <f>'Данные для расчетов'!$B$31*'Данные для расчетов'!$C$31*AF27</f>
        <v>5500</v>
      </c>
      <c r="AG14" s="38">
        <f>'Данные для расчетов'!$B$31*'Данные для расчетов'!$C$31*AG27</f>
        <v>3300</v>
      </c>
      <c r="AH14" s="34">
        <f t="shared" si="1"/>
        <v>33550</v>
      </c>
      <c r="AI14" s="34">
        <f t="shared" si="2"/>
        <v>56100</v>
      </c>
      <c r="AJ14" s="34">
        <f t="shared" si="3"/>
        <v>59950</v>
      </c>
    </row>
    <row r="15" spans="1:36" x14ac:dyDescent="0.25">
      <c r="A15" s="35" t="s">
        <v>89</v>
      </c>
      <c r="B15" s="38">
        <f>'Данные для расчетов'!$B$32*'Данные для расчетов'!$C$32*B27</f>
        <v>6000</v>
      </c>
      <c r="C15" s="38">
        <f>'Данные для расчетов'!$B$32*'Данные для расчетов'!$C$32*C27</f>
        <v>6000</v>
      </c>
      <c r="D15" s="38">
        <f>'Данные для расчетов'!$B$32*'Данные для расчетов'!$C$32*D27</f>
        <v>5250</v>
      </c>
      <c r="E15" s="38">
        <f>'Данные для расчетов'!$B$32*'Данные для расчетов'!$C$32*E27</f>
        <v>6000</v>
      </c>
      <c r="F15" s="38">
        <f>'Данные для расчетов'!$B$32*'Данные для расчетов'!$C$32*F27</f>
        <v>5250</v>
      </c>
      <c r="G15" s="38">
        <f>'Данные для расчетов'!$B$32*'Данные для расчетов'!$C$32*G27</f>
        <v>5250</v>
      </c>
      <c r="H15" s="38">
        <f>'Данные для расчетов'!$B$32*'Данные для расчетов'!$C$32*H27</f>
        <v>6000</v>
      </c>
      <c r="I15" s="38">
        <f>'Данные для расчетов'!$B$32*'Данные для расчетов'!$C$32*I27</f>
        <v>6000</v>
      </c>
      <c r="J15" s="38">
        <f>'Данные для расчетов'!$B$32*'Данные для расчетов'!$C$32*J27</f>
        <v>1500</v>
      </c>
      <c r="K15" s="38">
        <f>'Данные для расчетов'!$B$32*'Данные для расчетов'!$C$32*K27</f>
        <v>4500</v>
      </c>
      <c r="L15" s="38">
        <f>'Данные для расчетов'!$B$32*'Данные для расчетов'!$C$32*L27</f>
        <v>7500</v>
      </c>
      <c r="M15" s="38">
        <f>'Данные для расчетов'!$B$32*'Данные для расчетов'!$C$32*M27</f>
        <v>8250</v>
      </c>
      <c r="N15" s="38">
        <f>'Данные для расчетов'!$B$32*'Данные для расчетов'!$C$32*N27</f>
        <v>9750</v>
      </c>
      <c r="O15" s="38">
        <f>'Данные для расчетов'!$B$32*'Данные для расчетов'!$C$32*O27</f>
        <v>7500</v>
      </c>
      <c r="P15" s="38">
        <f>'Данные для расчетов'!$B$32*'Данные для расчетов'!$C$32*P27</f>
        <v>6000</v>
      </c>
      <c r="Q15" s="38">
        <f>'Данные для расчетов'!$B$32*'Данные для расчетов'!$C$32*Q27</f>
        <v>7500</v>
      </c>
      <c r="R15" s="38">
        <f>'Данные для расчетов'!$B$32*'Данные для расчетов'!$C$32*R27</f>
        <v>6000</v>
      </c>
      <c r="S15" s="38">
        <f>'Данные для расчетов'!$B$32*'Данные для расчетов'!$C$32*S27</f>
        <v>6000</v>
      </c>
      <c r="T15" s="38">
        <f>'Данные для расчетов'!$B$32*'Данные для расчетов'!$C$32*T27</f>
        <v>6000</v>
      </c>
      <c r="U15" s="38">
        <f>'Данные для расчетов'!$B$32*'Данные для расчетов'!$C$32*U27</f>
        <v>6000</v>
      </c>
      <c r="V15" s="38">
        <f>'Данные для расчетов'!$B$32*'Данные для расчетов'!$C$32*V27</f>
        <v>2250</v>
      </c>
      <c r="W15" s="38">
        <f>'Данные для расчетов'!$B$32*'Данные для расчетов'!$C$32*W27</f>
        <v>6000</v>
      </c>
      <c r="X15" s="38">
        <f>'Данные для расчетов'!$B$32*'Данные для расчетов'!$C$32*X27</f>
        <v>7500</v>
      </c>
      <c r="Y15" s="38">
        <f>'Данные для расчетов'!$B$32*'Данные для расчетов'!$C$32*Y27</f>
        <v>8250</v>
      </c>
      <c r="Z15" s="38">
        <f>'Данные для расчетов'!$B$32*'Данные для расчетов'!$C$32*Z27</f>
        <v>9000</v>
      </c>
      <c r="AA15" s="38">
        <f>'Данные для расчетов'!$B$32*'Данные для расчетов'!$C$32*AA27</f>
        <v>8250</v>
      </c>
      <c r="AB15" s="38">
        <f>'Данные для расчетов'!$B$32*'Данные для расчетов'!$C$32*AB27</f>
        <v>7500</v>
      </c>
      <c r="AC15" s="38">
        <f>'Данные для расчетов'!$B$32*'Данные для расчетов'!$C$32*AC27</f>
        <v>7500</v>
      </c>
      <c r="AD15" s="38">
        <f>'Данные для расчетов'!$B$32*'Данные для расчетов'!$C$32*AD27</f>
        <v>6750</v>
      </c>
      <c r="AE15" s="38">
        <f>'Данные для расчетов'!$B$32*'Данные для расчетов'!$C$32*AE27</f>
        <v>6750</v>
      </c>
      <c r="AF15" s="38">
        <f>'Данные для расчетов'!$B$32*'Данные для расчетов'!$C$32*AF27</f>
        <v>7500</v>
      </c>
      <c r="AG15" s="38">
        <f>'Данные для расчетов'!$B$32*'Данные для расчетов'!$C$32*AG27</f>
        <v>4500</v>
      </c>
      <c r="AH15" s="34">
        <f t="shared" si="1"/>
        <v>45750</v>
      </c>
      <c r="AI15" s="34">
        <f t="shared" si="2"/>
        <v>76500</v>
      </c>
      <c r="AJ15" s="34">
        <f>SUM(V15:AG15)</f>
        <v>81750</v>
      </c>
    </row>
    <row r="16" spans="1:36" s="29" customFormat="1" ht="14.25" x14ac:dyDescent="0.2">
      <c r="A16" s="33" t="s">
        <v>107</v>
      </c>
      <c r="B16" s="34">
        <f>SUM(B17:B22)</f>
        <v>19048.64</v>
      </c>
      <c r="C16" s="34">
        <f t="shared" ref="C16:AG16" si="4">SUM(C17:C22)</f>
        <v>19048.64</v>
      </c>
      <c r="D16" s="34">
        <f t="shared" si="4"/>
        <v>19048.64</v>
      </c>
      <c r="E16" s="34">
        <f t="shared" si="4"/>
        <v>19048.64</v>
      </c>
      <c r="F16" s="34">
        <f t="shared" si="4"/>
        <v>19048.64</v>
      </c>
      <c r="G16" s="34">
        <f t="shared" si="4"/>
        <v>19048.64</v>
      </c>
      <c r="H16" s="34">
        <f t="shared" si="4"/>
        <v>19048.64</v>
      </c>
      <c r="I16" s="34">
        <f t="shared" si="4"/>
        <v>19348.64</v>
      </c>
      <c r="J16" s="34">
        <f t="shared" si="4"/>
        <v>11548.64</v>
      </c>
      <c r="K16" s="34">
        <f t="shared" si="4"/>
        <v>19048.64</v>
      </c>
      <c r="L16" s="34">
        <f t="shared" si="4"/>
        <v>19048.64</v>
      </c>
      <c r="M16" s="34">
        <f t="shared" si="4"/>
        <v>19048.64</v>
      </c>
      <c r="N16" s="34">
        <f t="shared" si="4"/>
        <v>19048.64</v>
      </c>
      <c r="O16" s="34">
        <f t="shared" si="4"/>
        <v>19048.64</v>
      </c>
      <c r="P16" s="34">
        <f t="shared" si="4"/>
        <v>19048.64</v>
      </c>
      <c r="Q16" s="34">
        <f t="shared" si="4"/>
        <v>19048.64</v>
      </c>
      <c r="R16" s="34">
        <f t="shared" si="4"/>
        <v>19048.64</v>
      </c>
      <c r="S16" s="34">
        <f t="shared" si="4"/>
        <v>19048.64</v>
      </c>
      <c r="T16" s="34">
        <f t="shared" si="4"/>
        <v>19048.64</v>
      </c>
      <c r="U16" s="34">
        <f t="shared" si="4"/>
        <v>19348.64</v>
      </c>
      <c r="V16" s="34">
        <f t="shared" si="4"/>
        <v>14048.64</v>
      </c>
      <c r="W16" s="34">
        <f t="shared" si="4"/>
        <v>19048.64</v>
      </c>
      <c r="X16" s="34">
        <f t="shared" si="4"/>
        <v>19048.64</v>
      </c>
      <c r="Y16" s="34">
        <f t="shared" si="4"/>
        <v>19048.64</v>
      </c>
      <c r="Z16" s="34">
        <f t="shared" si="4"/>
        <v>19048.64</v>
      </c>
      <c r="AA16" s="34">
        <f t="shared" si="4"/>
        <v>19048.64</v>
      </c>
      <c r="AB16" s="34">
        <f t="shared" si="4"/>
        <v>19048.64</v>
      </c>
      <c r="AC16" s="34">
        <f t="shared" si="4"/>
        <v>19048.64</v>
      </c>
      <c r="AD16" s="34">
        <f t="shared" si="4"/>
        <v>19048.64</v>
      </c>
      <c r="AE16" s="34">
        <f t="shared" si="4"/>
        <v>19048.64</v>
      </c>
      <c r="AF16" s="34">
        <f t="shared" si="4"/>
        <v>19048.64</v>
      </c>
      <c r="AG16" s="34">
        <f t="shared" si="4"/>
        <v>19348.64</v>
      </c>
      <c r="AH16" s="34">
        <f>SUM(B16:I16)</f>
        <v>152689.12</v>
      </c>
      <c r="AI16" s="34">
        <f>SUM(I16:U16)</f>
        <v>240732.32000000007</v>
      </c>
      <c r="AJ16" s="34">
        <f>SUM(V16:AG16)</f>
        <v>223883.68000000005</v>
      </c>
    </row>
    <row r="17" spans="1:36" s="29" customFormat="1" x14ac:dyDescent="0.25">
      <c r="A17" s="44" t="s">
        <v>73</v>
      </c>
      <c r="B17" s="43">
        <v>2500</v>
      </c>
      <c r="C17" s="43">
        <v>2500</v>
      </c>
      <c r="D17" s="43">
        <v>2500</v>
      </c>
      <c r="E17" s="43">
        <v>2500</v>
      </c>
      <c r="F17" s="43">
        <v>2500</v>
      </c>
      <c r="G17" s="43">
        <v>2500</v>
      </c>
      <c r="H17" s="43">
        <v>2500</v>
      </c>
      <c r="I17" s="43">
        <v>2500</v>
      </c>
      <c r="J17" s="43">
        <v>2500</v>
      </c>
      <c r="K17" s="43">
        <v>2500</v>
      </c>
      <c r="L17" s="43">
        <v>2500</v>
      </c>
      <c r="M17" s="43">
        <v>2500</v>
      </c>
      <c r="N17" s="43">
        <v>2500</v>
      </c>
      <c r="O17" s="43">
        <v>2500</v>
      </c>
      <c r="P17" s="43">
        <v>2500</v>
      </c>
      <c r="Q17" s="43">
        <v>2500</v>
      </c>
      <c r="R17" s="43">
        <v>2500</v>
      </c>
      <c r="S17" s="43">
        <v>2500</v>
      </c>
      <c r="T17" s="43">
        <v>2500</v>
      </c>
      <c r="U17" s="43">
        <v>2500</v>
      </c>
      <c r="V17" s="43">
        <v>2500</v>
      </c>
      <c r="W17" s="43">
        <v>2500</v>
      </c>
      <c r="X17" s="43">
        <v>2500</v>
      </c>
      <c r="Y17" s="43">
        <v>2500</v>
      </c>
      <c r="Z17" s="43">
        <v>2500</v>
      </c>
      <c r="AA17" s="43">
        <v>2500</v>
      </c>
      <c r="AB17" s="43">
        <v>2500</v>
      </c>
      <c r="AC17" s="43">
        <v>2500</v>
      </c>
      <c r="AD17" s="43">
        <v>2500</v>
      </c>
      <c r="AE17" s="43">
        <v>2500</v>
      </c>
      <c r="AF17" s="43">
        <v>2500</v>
      </c>
      <c r="AG17" s="43">
        <v>2500</v>
      </c>
      <c r="AH17" s="34">
        <f>SUM(B17:I17)</f>
        <v>20000</v>
      </c>
      <c r="AI17" s="34">
        <f>SUM(I17:U17)</f>
        <v>32500</v>
      </c>
      <c r="AJ17" s="34">
        <f>SUM(V17:AG17)</f>
        <v>30000</v>
      </c>
    </row>
    <row r="18" spans="1:36" s="29" customFormat="1" x14ac:dyDescent="0.25">
      <c r="A18" s="44" t="s">
        <v>97</v>
      </c>
      <c r="B18" s="43">
        <v>10000</v>
      </c>
      <c r="C18" s="43">
        <v>10000</v>
      </c>
      <c r="D18" s="43">
        <v>10000</v>
      </c>
      <c r="E18" s="43">
        <v>10000</v>
      </c>
      <c r="F18" s="43">
        <v>10000</v>
      </c>
      <c r="G18" s="43">
        <v>10000</v>
      </c>
      <c r="H18" s="43">
        <v>10000</v>
      </c>
      <c r="I18" s="43">
        <v>10000</v>
      </c>
      <c r="J18" s="43">
        <v>2500</v>
      </c>
      <c r="K18" s="43">
        <v>10000</v>
      </c>
      <c r="L18" s="43">
        <v>10000</v>
      </c>
      <c r="M18" s="43">
        <v>10000</v>
      </c>
      <c r="N18" s="43">
        <v>10000</v>
      </c>
      <c r="O18" s="43">
        <v>10000</v>
      </c>
      <c r="P18" s="43">
        <v>10000</v>
      </c>
      <c r="Q18" s="43">
        <v>10000</v>
      </c>
      <c r="R18" s="43">
        <v>10000</v>
      </c>
      <c r="S18" s="43">
        <v>10000</v>
      </c>
      <c r="T18" s="43">
        <v>10000</v>
      </c>
      <c r="U18" s="43">
        <v>10000</v>
      </c>
      <c r="V18" s="43">
        <v>5000</v>
      </c>
      <c r="W18" s="43">
        <v>10000</v>
      </c>
      <c r="X18" s="43">
        <v>10000</v>
      </c>
      <c r="Y18" s="43">
        <v>10000</v>
      </c>
      <c r="Z18" s="43">
        <v>10000</v>
      </c>
      <c r="AA18" s="43">
        <v>10000</v>
      </c>
      <c r="AB18" s="43">
        <v>10000</v>
      </c>
      <c r="AC18" s="43">
        <v>10000</v>
      </c>
      <c r="AD18" s="43">
        <v>10000</v>
      </c>
      <c r="AE18" s="43">
        <v>10000</v>
      </c>
      <c r="AF18" s="43">
        <v>10000</v>
      </c>
      <c r="AG18" s="43">
        <v>10000</v>
      </c>
      <c r="AH18" s="34">
        <f t="shared" ref="AH18:AH20" si="5">SUM(B18:I18)</f>
        <v>80000</v>
      </c>
      <c r="AI18" s="34">
        <f t="shared" ref="AI18:AI20" si="6">SUM(I18:U18)</f>
        <v>122500</v>
      </c>
      <c r="AJ18" s="34">
        <f t="shared" ref="AJ18:AJ20" si="7">SUM(V18:AG18)</f>
        <v>115000</v>
      </c>
    </row>
    <row r="19" spans="1:36" x14ac:dyDescent="0.25">
      <c r="A19" s="44" t="s">
        <v>96</v>
      </c>
      <c r="B19" s="43">
        <v>0</v>
      </c>
      <c r="C19" s="43">
        <v>0</v>
      </c>
      <c r="D19" s="43">
        <v>0</v>
      </c>
      <c r="E19" s="43">
        <v>0</v>
      </c>
      <c r="F19" s="43">
        <v>0</v>
      </c>
      <c r="G19" s="43">
        <v>0</v>
      </c>
      <c r="H19" s="43">
        <v>0</v>
      </c>
      <c r="I19" s="55">
        <v>300</v>
      </c>
      <c r="J19" s="43">
        <v>0</v>
      </c>
      <c r="K19" s="43">
        <v>0</v>
      </c>
      <c r="L19" s="43">
        <v>0</v>
      </c>
      <c r="M19" s="43">
        <v>0</v>
      </c>
      <c r="N19" s="43">
        <v>0</v>
      </c>
      <c r="O19" s="43">
        <v>0</v>
      </c>
      <c r="P19" s="43">
        <v>0</v>
      </c>
      <c r="Q19" s="43">
        <v>0</v>
      </c>
      <c r="R19" s="43">
        <v>0</v>
      </c>
      <c r="S19" s="43">
        <v>0</v>
      </c>
      <c r="T19" s="43">
        <v>0</v>
      </c>
      <c r="U19" s="55">
        <v>300</v>
      </c>
      <c r="V19" s="43">
        <v>0</v>
      </c>
      <c r="W19" s="43">
        <v>0</v>
      </c>
      <c r="X19" s="43">
        <v>0</v>
      </c>
      <c r="Y19" s="43">
        <v>0</v>
      </c>
      <c r="Z19" s="43">
        <v>0</v>
      </c>
      <c r="AA19" s="43">
        <v>0</v>
      </c>
      <c r="AB19" s="43">
        <v>0</v>
      </c>
      <c r="AC19" s="43">
        <v>0</v>
      </c>
      <c r="AD19" s="43">
        <v>0</v>
      </c>
      <c r="AE19" s="43">
        <v>0</v>
      </c>
      <c r="AF19" s="43">
        <v>0</v>
      </c>
      <c r="AG19" s="55">
        <v>300</v>
      </c>
      <c r="AH19" s="34">
        <f t="shared" si="5"/>
        <v>300</v>
      </c>
      <c r="AI19" s="34">
        <f t="shared" si="6"/>
        <v>600</v>
      </c>
      <c r="AJ19" s="34">
        <f t="shared" si="7"/>
        <v>300</v>
      </c>
    </row>
    <row r="20" spans="1:36" x14ac:dyDescent="0.25">
      <c r="A20" s="44" t="s">
        <v>76</v>
      </c>
      <c r="B20" s="43">
        <v>1000</v>
      </c>
      <c r="C20" s="43">
        <v>1000</v>
      </c>
      <c r="D20" s="43">
        <v>1000</v>
      </c>
      <c r="E20" s="43">
        <v>1000</v>
      </c>
      <c r="F20" s="43">
        <v>1000</v>
      </c>
      <c r="G20" s="43">
        <v>1000</v>
      </c>
      <c r="H20" s="43">
        <v>1000</v>
      </c>
      <c r="I20" s="43">
        <v>1000</v>
      </c>
      <c r="J20" s="43">
        <v>1000</v>
      </c>
      <c r="K20" s="43">
        <v>1000</v>
      </c>
      <c r="L20" s="43">
        <v>1000</v>
      </c>
      <c r="M20" s="43">
        <v>1000</v>
      </c>
      <c r="N20" s="43">
        <v>1000</v>
      </c>
      <c r="O20" s="43">
        <v>1000</v>
      </c>
      <c r="P20" s="43">
        <v>1000</v>
      </c>
      <c r="Q20" s="43">
        <v>1000</v>
      </c>
      <c r="R20" s="43">
        <v>1000</v>
      </c>
      <c r="S20" s="43">
        <v>1000</v>
      </c>
      <c r="T20" s="43">
        <v>1000</v>
      </c>
      <c r="U20" s="43">
        <v>1000</v>
      </c>
      <c r="V20" s="43">
        <v>1000</v>
      </c>
      <c r="W20" s="43">
        <v>1000</v>
      </c>
      <c r="X20" s="43">
        <v>1000</v>
      </c>
      <c r="Y20" s="43">
        <v>1000</v>
      </c>
      <c r="Z20" s="43">
        <v>1000</v>
      </c>
      <c r="AA20" s="43">
        <v>1000</v>
      </c>
      <c r="AB20" s="43">
        <v>1000</v>
      </c>
      <c r="AC20" s="43">
        <v>1000</v>
      </c>
      <c r="AD20" s="43">
        <v>1000</v>
      </c>
      <c r="AE20" s="43">
        <v>1000</v>
      </c>
      <c r="AF20" s="43">
        <v>1000</v>
      </c>
      <c r="AG20" s="43">
        <v>1000</v>
      </c>
      <c r="AH20" s="34">
        <f t="shared" si="5"/>
        <v>8000</v>
      </c>
      <c r="AI20" s="34">
        <f t="shared" si="6"/>
        <v>13000</v>
      </c>
      <c r="AJ20" s="34">
        <f t="shared" si="7"/>
        <v>12000</v>
      </c>
    </row>
    <row r="21" spans="1:36" x14ac:dyDescent="0.25">
      <c r="A21" s="44" t="s">
        <v>95</v>
      </c>
      <c r="B21" s="37">
        <f>ROUND(SUM('Расчет инвест капитала'!$I$5:$I$7),2)</f>
        <v>5388.89</v>
      </c>
      <c r="C21" s="37">
        <f>ROUND(SUM('Расчет инвест капитала'!$I$5:$I$7),2)</f>
        <v>5388.89</v>
      </c>
      <c r="D21" s="37">
        <f>ROUND(SUM('Расчет инвест капитала'!$I$5:$I$7),2)</f>
        <v>5388.89</v>
      </c>
      <c r="E21" s="37">
        <f>ROUND(SUM('Расчет инвест капитала'!$I$5:$I$7),2)</f>
        <v>5388.89</v>
      </c>
      <c r="F21" s="37">
        <f>ROUND(SUM('Расчет инвест капитала'!$I$5:$I$7),2)</f>
        <v>5388.89</v>
      </c>
      <c r="G21" s="37">
        <f>ROUND(SUM('Расчет инвест капитала'!$I$5:$I$7),2)</f>
        <v>5388.89</v>
      </c>
      <c r="H21" s="37">
        <f>ROUND(SUM('Расчет инвест капитала'!$I$5:$I$7),2)</f>
        <v>5388.89</v>
      </c>
      <c r="I21" s="37">
        <f>ROUND(SUM('Расчет инвест капитала'!$I$5:$I$7),2)</f>
        <v>5388.89</v>
      </c>
      <c r="J21" s="37">
        <f>ROUND(SUM('Расчет инвест капитала'!$I$5:$I$7),2)</f>
        <v>5388.89</v>
      </c>
      <c r="K21" s="37">
        <f>ROUND(SUM('Расчет инвест капитала'!$I$5:$I$7),2)</f>
        <v>5388.89</v>
      </c>
      <c r="L21" s="37">
        <f>ROUND(SUM('Расчет инвест капитала'!$I$5:$I$7),2)</f>
        <v>5388.89</v>
      </c>
      <c r="M21" s="37">
        <f>ROUND(SUM('Расчет инвест капитала'!$I$5:$I$7),2)</f>
        <v>5388.89</v>
      </c>
      <c r="N21" s="37">
        <f>ROUND(SUM('Расчет инвест капитала'!$I$5:$I$7),2)</f>
        <v>5388.89</v>
      </c>
      <c r="O21" s="37">
        <f>ROUND(SUM('Расчет инвест капитала'!$I$5:$I$7),2)</f>
        <v>5388.89</v>
      </c>
      <c r="P21" s="37">
        <f>ROUND(SUM('Расчет инвест капитала'!$I$5:$I$7),2)</f>
        <v>5388.89</v>
      </c>
      <c r="Q21" s="37">
        <f>ROUND(SUM('Расчет инвест капитала'!$I$5:$I$7),2)</f>
        <v>5388.89</v>
      </c>
      <c r="R21" s="37">
        <f>ROUND(SUM('Расчет инвест капитала'!$I$5:$I$7),2)</f>
        <v>5388.89</v>
      </c>
      <c r="S21" s="37">
        <f>ROUND(SUM('Расчет инвест капитала'!$I$5:$I$7),2)</f>
        <v>5388.89</v>
      </c>
      <c r="T21" s="37">
        <f>ROUND(SUM('Расчет инвест капитала'!$I$5:$I$7),2)</f>
        <v>5388.89</v>
      </c>
      <c r="U21" s="37">
        <f>ROUND(SUM('Расчет инвест капитала'!$I$5:$I$7),2)</f>
        <v>5388.89</v>
      </c>
      <c r="V21" s="37">
        <f>ROUND(SUM('Расчет инвест капитала'!$I$5:$I$7),2)</f>
        <v>5388.89</v>
      </c>
      <c r="W21" s="37">
        <f>ROUND(SUM('Расчет инвест капитала'!$I$5:$I$7),2)</f>
        <v>5388.89</v>
      </c>
      <c r="X21" s="37">
        <f>ROUND(SUM('Расчет инвест капитала'!$I$5:$I$7),2)</f>
        <v>5388.89</v>
      </c>
      <c r="Y21" s="37">
        <f>ROUND(SUM('Расчет инвест капитала'!$I$5:$I$7),2)</f>
        <v>5388.89</v>
      </c>
      <c r="Z21" s="37">
        <f>ROUND(SUM('Расчет инвест капитала'!$I$5:$I$7),2)</f>
        <v>5388.89</v>
      </c>
      <c r="AA21" s="37">
        <f>ROUND(SUM('Расчет инвест капитала'!$I$5:$I$7),2)</f>
        <v>5388.89</v>
      </c>
      <c r="AB21" s="37">
        <f>ROUND(SUM('Расчет инвест капитала'!$I$5:$I$7),2)</f>
        <v>5388.89</v>
      </c>
      <c r="AC21" s="37">
        <f>ROUND(SUM('Расчет инвест капитала'!$I$5:$I$7),2)</f>
        <v>5388.89</v>
      </c>
      <c r="AD21" s="37">
        <f>ROUND(SUM('Расчет инвест капитала'!$I$5:$I$7),2)</f>
        <v>5388.89</v>
      </c>
      <c r="AE21" s="37">
        <f>ROUND(SUM('Расчет инвест капитала'!$I$5:$I$7),2)</f>
        <v>5388.89</v>
      </c>
      <c r="AF21" s="37">
        <f>ROUND(SUM('Расчет инвест капитала'!$I$5:$I$7),2)</f>
        <v>5388.89</v>
      </c>
      <c r="AG21" s="37">
        <f>ROUND(SUM('Расчет инвест капитала'!$I$5:$I$7),2)</f>
        <v>5388.89</v>
      </c>
      <c r="AH21" s="34">
        <f>SUM(B21:I21)</f>
        <v>43111.12</v>
      </c>
      <c r="AI21" s="34">
        <f>SUM(I21:U21)</f>
        <v>70055.570000000007</v>
      </c>
      <c r="AJ21" s="34">
        <f>SUM(V21:AG21)</f>
        <v>64666.68</v>
      </c>
    </row>
    <row r="22" spans="1:36" x14ac:dyDescent="0.25">
      <c r="A22" s="43" t="s">
        <v>110</v>
      </c>
      <c r="B22" s="43">
        <f>'Данные для расчетов'!$G$23</f>
        <v>159.74999999999997</v>
      </c>
      <c r="C22" s="43">
        <f>'Данные для расчетов'!$G$23</f>
        <v>159.74999999999997</v>
      </c>
      <c r="D22" s="43">
        <f>'Данные для расчетов'!$G$23</f>
        <v>159.74999999999997</v>
      </c>
      <c r="E22" s="43">
        <f>'Данные для расчетов'!$G$23</f>
        <v>159.74999999999997</v>
      </c>
      <c r="F22" s="43">
        <f>'Данные для расчетов'!$G$23</f>
        <v>159.74999999999997</v>
      </c>
      <c r="G22" s="43">
        <f>'Данные для расчетов'!$G$23</f>
        <v>159.74999999999997</v>
      </c>
      <c r="H22" s="43">
        <f>'Данные для расчетов'!$G$23</f>
        <v>159.74999999999997</v>
      </c>
      <c r="I22" s="43">
        <f>'Данные для расчетов'!$G$23</f>
        <v>159.74999999999997</v>
      </c>
      <c r="J22" s="43">
        <f>'Данные для расчетов'!$G$23</f>
        <v>159.74999999999997</v>
      </c>
      <c r="K22" s="43">
        <f>'Данные для расчетов'!$G$23</f>
        <v>159.74999999999997</v>
      </c>
      <c r="L22" s="43">
        <f>'Данные для расчетов'!$G$23</f>
        <v>159.74999999999997</v>
      </c>
      <c r="M22" s="43">
        <f>'Данные для расчетов'!$G$23</f>
        <v>159.74999999999997</v>
      </c>
      <c r="N22" s="43">
        <f>'Данные для расчетов'!$G$23</f>
        <v>159.74999999999997</v>
      </c>
      <c r="O22" s="43">
        <f>'Данные для расчетов'!$G$23</f>
        <v>159.74999999999997</v>
      </c>
      <c r="P22" s="43">
        <f>'Данные для расчетов'!$G$23</f>
        <v>159.74999999999997</v>
      </c>
      <c r="Q22" s="43">
        <f>'Данные для расчетов'!$G$23</f>
        <v>159.74999999999997</v>
      </c>
      <c r="R22" s="43">
        <f>'Данные для расчетов'!$G$23</f>
        <v>159.74999999999997</v>
      </c>
      <c r="S22" s="43">
        <f>'Данные для расчетов'!$G$23</f>
        <v>159.74999999999997</v>
      </c>
      <c r="T22" s="43">
        <f>'Данные для расчетов'!$G$23</f>
        <v>159.74999999999997</v>
      </c>
      <c r="U22" s="43">
        <f>'Данные для расчетов'!$G$23</f>
        <v>159.74999999999997</v>
      </c>
      <c r="V22" s="43">
        <f>'Данные для расчетов'!$G$23</f>
        <v>159.74999999999997</v>
      </c>
      <c r="W22" s="43">
        <f>'Данные для расчетов'!$G$23</f>
        <v>159.74999999999997</v>
      </c>
      <c r="X22" s="43">
        <f>'Данные для расчетов'!$G$23</f>
        <v>159.74999999999997</v>
      </c>
      <c r="Y22" s="43">
        <f>'Данные для расчетов'!$G$23</f>
        <v>159.74999999999997</v>
      </c>
      <c r="Z22" s="43">
        <f>'Данные для расчетов'!$G$23</f>
        <v>159.74999999999997</v>
      </c>
      <c r="AA22" s="43">
        <f>'Данные для расчетов'!$G$23</f>
        <v>159.74999999999997</v>
      </c>
      <c r="AB22" s="43">
        <f>'Данные для расчетов'!$G$23</f>
        <v>159.74999999999997</v>
      </c>
      <c r="AC22" s="43">
        <f>'Данные для расчетов'!$G$23</f>
        <v>159.74999999999997</v>
      </c>
      <c r="AD22" s="43">
        <f>'Данные для расчетов'!$G$23</f>
        <v>159.74999999999997</v>
      </c>
      <c r="AE22" s="43">
        <f>'Данные для расчетов'!$G$23</f>
        <v>159.74999999999997</v>
      </c>
      <c r="AF22" s="43">
        <f>'Данные для расчетов'!$G$23</f>
        <v>159.74999999999997</v>
      </c>
      <c r="AG22" s="43">
        <f>'Данные для расчетов'!$G$23</f>
        <v>159.74999999999997</v>
      </c>
      <c r="AH22" s="34">
        <f>SUM(B22:I22)</f>
        <v>1277.9999999999998</v>
      </c>
      <c r="AI22" s="34">
        <f>SUM(I22:U22)</f>
        <v>2076.7499999999995</v>
      </c>
      <c r="AJ22" s="34">
        <f>SUM(V22:AG22)</f>
        <v>1916.9999999999998</v>
      </c>
    </row>
    <row r="23" spans="1:36" x14ac:dyDescent="0.25">
      <c r="A23" s="33" t="s">
        <v>23</v>
      </c>
      <c r="B23" s="34">
        <f t="shared" ref="B23:AG23" si="8">B4-B16</f>
        <v>17111.36</v>
      </c>
      <c r="C23" s="34">
        <f t="shared" si="8"/>
        <v>17111.36</v>
      </c>
      <c r="D23" s="34">
        <f t="shared" si="8"/>
        <v>12591.36</v>
      </c>
      <c r="E23" s="34">
        <f t="shared" si="8"/>
        <v>17111.36</v>
      </c>
      <c r="F23" s="34">
        <f t="shared" si="8"/>
        <v>12591.36</v>
      </c>
      <c r="G23" s="34">
        <f t="shared" si="8"/>
        <v>12591.36</v>
      </c>
      <c r="H23" s="34">
        <f t="shared" si="8"/>
        <v>17111.36</v>
      </c>
      <c r="I23" s="34">
        <f t="shared" si="8"/>
        <v>16811.36</v>
      </c>
      <c r="J23" s="34">
        <f t="shared" si="8"/>
        <v>-2508.6399999999994</v>
      </c>
      <c r="K23" s="34">
        <f t="shared" si="8"/>
        <v>8071.3600000000006</v>
      </c>
      <c r="L23" s="34">
        <f t="shared" si="8"/>
        <v>26151.360000000001</v>
      </c>
      <c r="M23" s="34">
        <f t="shared" si="8"/>
        <v>30671.360000000001</v>
      </c>
      <c r="N23" s="34">
        <f t="shared" si="8"/>
        <v>39711.360000000001</v>
      </c>
      <c r="O23" s="34">
        <f t="shared" si="8"/>
        <v>26151.360000000001</v>
      </c>
      <c r="P23" s="34">
        <f t="shared" si="8"/>
        <v>17111.36</v>
      </c>
      <c r="Q23" s="34">
        <f t="shared" si="8"/>
        <v>26151.360000000001</v>
      </c>
      <c r="R23" s="34">
        <f t="shared" si="8"/>
        <v>17111.36</v>
      </c>
      <c r="S23" s="34">
        <f t="shared" si="8"/>
        <v>17111.36</v>
      </c>
      <c r="T23" s="34">
        <f t="shared" si="8"/>
        <v>17111.36</v>
      </c>
      <c r="U23" s="34">
        <f t="shared" si="8"/>
        <v>16811.36</v>
      </c>
      <c r="V23" s="34">
        <f t="shared" si="8"/>
        <v>-488.63999999999942</v>
      </c>
      <c r="W23" s="34">
        <f t="shared" si="8"/>
        <v>17111.36</v>
      </c>
      <c r="X23" s="34">
        <f t="shared" si="8"/>
        <v>26151.360000000001</v>
      </c>
      <c r="Y23" s="34">
        <f t="shared" si="8"/>
        <v>30671.360000000001</v>
      </c>
      <c r="Z23" s="34">
        <f t="shared" si="8"/>
        <v>35191.360000000001</v>
      </c>
      <c r="AA23" s="34">
        <f t="shared" si="8"/>
        <v>30671.360000000001</v>
      </c>
      <c r="AB23" s="34">
        <f t="shared" si="8"/>
        <v>26151.360000000001</v>
      </c>
      <c r="AC23" s="34">
        <f t="shared" si="8"/>
        <v>26151.360000000001</v>
      </c>
      <c r="AD23" s="34">
        <f t="shared" si="8"/>
        <v>21631.360000000001</v>
      </c>
      <c r="AE23" s="34">
        <f t="shared" si="8"/>
        <v>21631.360000000001</v>
      </c>
      <c r="AF23" s="34">
        <f t="shared" si="8"/>
        <v>26151.360000000001</v>
      </c>
      <c r="AG23" s="34">
        <f t="shared" si="8"/>
        <v>7771.3600000000006</v>
      </c>
      <c r="AH23" s="34">
        <f t="shared" ref="AH23:AH25" si="9">SUM(B23:I23)</f>
        <v>123030.88</v>
      </c>
      <c r="AI23" s="34">
        <f t="shared" ref="AI23:AI25" si="10">SUM(I23:U23)</f>
        <v>256467.67999999993</v>
      </c>
      <c r="AJ23" s="34">
        <f t="shared" ref="AJ23:AJ25" si="11">SUM(V23:AG23)</f>
        <v>268796.31999999995</v>
      </c>
    </row>
    <row r="24" spans="1:36" x14ac:dyDescent="0.25">
      <c r="A24" s="33" t="s">
        <v>24</v>
      </c>
      <c r="B24" s="34">
        <f>B35</f>
        <v>1446.4</v>
      </c>
      <c r="C24" s="34">
        <f t="shared" ref="C24:AG24" si="12">C35</f>
        <v>1446.4</v>
      </c>
      <c r="D24" s="34">
        <f t="shared" si="12"/>
        <v>1265.6000000000001</v>
      </c>
      <c r="E24" s="34">
        <f t="shared" si="12"/>
        <v>1446.4</v>
      </c>
      <c r="F24" s="34">
        <f t="shared" si="12"/>
        <v>1265.6000000000001</v>
      </c>
      <c r="G24" s="34">
        <f t="shared" si="12"/>
        <v>1265.6000000000001</v>
      </c>
      <c r="H24" s="34">
        <f t="shared" si="12"/>
        <v>1446.4</v>
      </c>
      <c r="I24" s="34">
        <f t="shared" si="12"/>
        <v>1446.4</v>
      </c>
      <c r="J24" s="34">
        <f t="shared" si="12"/>
        <v>361.6</v>
      </c>
      <c r="K24" s="34">
        <f t="shared" si="12"/>
        <v>1084.8</v>
      </c>
      <c r="L24" s="34">
        <f t="shared" si="12"/>
        <v>1808</v>
      </c>
      <c r="M24" s="34">
        <f t="shared" si="12"/>
        <v>1988.8</v>
      </c>
      <c r="N24" s="34">
        <f t="shared" si="12"/>
        <v>2350.4</v>
      </c>
      <c r="O24" s="34">
        <f t="shared" si="12"/>
        <v>1808</v>
      </c>
      <c r="P24" s="34">
        <f t="shared" si="12"/>
        <v>1446.4</v>
      </c>
      <c r="Q24" s="34">
        <f t="shared" si="12"/>
        <v>1808</v>
      </c>
      <c r="R24" s="34">
        <f t="shared" si="12"/>
        <v>1446.4</v>
      </c>
      <c r="S24" s="34">
        <f t="shared" si="12"/>
        <v>1446.4</v>
      </c>
      <c r="T24" s="34">
        <f t="shared" si="12"/>
        <v>1446.4</v>
      </c>
      <c r="U24" s="34">
        <f t="shared" si="12"/>
        <v>1446.4</v>
      </c>
      <c r="V24" s="34">
        <f t="shared" si="12"/>
        <v>542.4</v>
      </c>
      <c r="W24" s="34">
        <f t="shared" si="12"/>
        <v>1446.4</v>
      </c>
      <c r="X24" s="34">
        <f t="shared" si="12"/>
        <v>1808</v>
      </c>
      <c r="Y24" s="34">
        <f t="shared" si="12"/>
        <v>1988.8</v>
      </c>
      <c r="Z24" s="34">
        <f t="shared" si="12"/>
        <v>2169.6</v>
      </c>
      <c r="AA24" s="34">
        <f t="shared" si="12"/>
        <v>1988.8</v>
      </c>
      <c r="AB24" s="34">
        <f t="shared" si="12"/>
        <v>1808</v>
      </c>
      <c r="AC24" s="34">
        <f t="shared" si="12"/>
        <v>1808</v>
      </c>
      <c r="AD24" s="34">
        <f t="shared" si="12"/>
        <v>1627.2</v>
      </c>
      <c r="AE24" s="34">
        <f t="shared" si="12"/>
        <v>1627.2</v>
      </c>
      <c r="AF24" s="34">
        <f t="shared" si="12"/>
        <v>1808</v>
      </c>
      <c r="AG24" s="34">
        <f t="shared" si="12"/>
        <v>1084.8</v>
      </c>
      <c r="AH24" s="34">
        <f t="shared" si="9"/>
        <v>11028.800000000001</v>
      </c>
      <c r="AI24" s="34">
        <f t="shared" si="10"/>
        <v>19888.000000000004</v>
      </c>
      <c r="AJ24" s="34">
        <f t="shared" si="11"/>
        <v>19707.2</v>
      </c>
    </row>
    <row r="25" spans="1:36" x14ac:dyDescent="0.25">
      <c r="A25" s="33" t="s">
        <v>25</v>
      </c>
      <c r="B25" s="34">
        <f>B23-B24</f>
        <v>15664.960000000001</v>
      </c>
      <c r="C25" s="34">
        <f>C23-C24</f>
        <v>15664.960000000001</v>
      </c>
      <c r="D25" s="34">
        <f t="shared" ref="D25:AG25" si="13">D23-D24</f>
        <v>11325.76</v>
      </c>
      <c r="E25" s="34">
        <f t="shared" si="13"/>
        <v>15664.960000000001</v>
      </c>
      <c r="F25" s="34">
        <f t="shared" si="13"/>
        <v>11325.76</v>
      </c>
      <c r="G25" s="34">
        <f t="shared" si="13"/>
        <v>11325.76</v>
      </c>
      <c r="H25" s="34">
        <f t="shared" si="13"/>
        <v>15664.960000000001</v>
      </c>
      <c r="I25" s="34">
        <f t="shared" si="13"/>
        <v>15364.960000000001</v>
      </c>
      <c r="J25" s="34">
        <f t="shared" si="13"/>
        <v>-2870.2399999999993</v>
      </c>
      <c r="K25" s="34">
        <f t="shared" si="13"/>
        <v>6986.56</v>
      </c>
      <c r="L25" s="34">
        <f t="shared" si="13"/>
        <v>24343.360000000001</v>
      </c>
      <c r="M25" s="34">
        <f t="shared" si="13"/>
        <v>28682.560000000001</v>
      </c>
      <c r="N25" s="34">
        <f t="shared" si="13"/>
        <v>37360.959999999999</v>
      </c>
      <c r="O25" s="34">
        <f t="shared" si="13"/>
        <v>24343.360000000001</v>
      </c>
      <c r="P25" s="34">
        <f t="shared" si="13"/>
        <v>15664.960000000001</v>
      </c>
      <c r="Q25" s="34">
        <f t="shared" si="13"/>
        <v>24343.360000000001</v>
      </c>
      <c r="R25" s="34">
        <f t="shared" si="13"/>
        <v>15664.960000000001</v>
      </c>
      <c r="S25" s="34">
        <f t="shared" si="13"/>
        <v>15664.960000000001</v>
      </c>
      <c r="T25" s="34">
        <f t="shared" si="13"/>
        <v>15664.960000000001</v>
      </c>
      <c r="U25" s="34">
        <f t="shared" si="13"/>
        <v>15364.960000000001</v>
      </c>
      <c r="V25" s="34">
        <f t="shared" si="13"/>
        <v>-1031.0399999999995</v>
      </c>
      <c r="W25" s="34">
        <f t="shared" si="13"/>
        <v>15664.960000000001</v>
      </c>
      <c r="X25" s="34">
        <f t="shared" si="13"/>
        <v>24343.360000000001</v>
      </c>
      <c r="Y25" s="34">
        <f t="shared" si="13"/>
        <v>28682.560000000001</v>
      </c>
      <c r="Z25" s="34">
        <f t="shared" si="13"/>
        <v>33021.760000000002</v>
      </c>
      <c r="AA25" s="34">
        <f t="shared" si="13"/>
        <v>28682.560000000001</v>
      </c>
      <c r="AB25" s="34">
        <f t="shared" si="13"/>
        <v>24343.360000000001</v>
      </c>
      <c r="AC25" s="34">
        <f t="shared" si="13"/>
        <v>24343.360000000001</v>
      </c>
      <c r="AD25" s="34">
        <f t="shared" si="13"/>
        <v>20004.16</v>
      </c>
      <c r="AE25" s="34">
        <f t="shared" si="13"/>
        <v>20004.16</v>
      </c>
      <c r="AF25" s="34">
        <f t="shared" si="13"/>
        <v>24343.360000000001</v>
      </c>
      <c r="AG25" s="34">
        <f t="shared" si="13"/>
        <v>6686.56</v>
      </c>
      <c r="AH25" s="34">
        <f t="shared" si="9"/>
        <v>112002.08</v>
      </c>
      <c r="AI25" s="34">
        <f t="shared" si="10"/>
        <v>236579.68</v>
      </c>
      <c r="AJ25" s="34">
        <f t="shared" si="11"/>
        <v>249089.12</v>
      </c>
    </row>
    <row r="27" spans="1:36" x14ac:dyDescent="0.25">
      <c r="A27" s="30" t="s">
        <v>26</v>
      </c>
      <c r="B27" s="39">
        <v>0.8</v>
      </c>
      <c r="C27" s="39">
        <v>0.8</v>
      </c>
      <c r="D27" s="39">
        <v>0.7</v>
      </c>
      <c r="E27" s="39">
        <v>0.8</v>
      </c>
      <c r="F27" s="39">
        <v>0.7</v>
      </c>
      <c r="G27" s="39">
        <v>0.7</v>
      </c>
      <c r="H27" s="39">
        <v>0.8</v>
      </c>
      <c r="I27" s="39">
        <v>0.8</v>
      </c>
      <c r="J27" s="39">
        <v>0.2</v>
      </c>
      <c r="K27" s="39">
        <v>0.6</v>
      </c>
      <c r="L27" s="39">
        <v>1</v>
      </c>
      <c r="M27" s="39">
        <v>1.1000000000000001</v>
      </c>
      <c r="N27" s="39">
        <v>1.3</v>
      </c>
      <c r="O27" s="39">
        <v>1</v>
      </c>
      <c r="P27" s="39">
        <v>0.8</v>
      </c>
      <c r="Q27" s="39">
        <v>1</v>
      </c>
      <c r="R27" s="39">
        <v>0.8</v>
      </c>
      <c r="S27" s="39">
        <v>0.8</v>
      </c>
      <c r="T27" s="39">
        <v>0.8</v>
      </c>
      <c r="U27" s="39">
        <v>0.8</v>
      </c>
      <c r="V27" s="39">
        <v>0.3</v>
      </c>
      <c r="W27" s="39">
        <v>0.8</v>
      </c>
      <c r="X27" s="39">
        <v>1</v>
      </c>
      <c r="Y27" s="39">
        <v>1.1000000000000001</v>
      </c>
      <c r="Z27" s="39">
        <v>1.2</v>
      </c>
      <c r="AA27" s="39">
        <v>1.1000000000000001</v>
      </c>
      <c r="AB27" s="39">
        <v>1</v>
      </c>
      <c r="AC27" s="39">
        <v>1</v>
      </c>
      <c r="AD27" s="39">
        <v>0.9</v>
      </c>
      <c r="AE27" s="39">
        <v>0.9</v>
      </c>
      <c r="AF27" s="39">
        <v>1</v>
      </c>
      <c r="AG27" s="39">
        <v>0.6</v>
      </c>
    </row>
    <row r="32" spans="1:36" x14ac:dyDescent="0.25"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spans="1:33" x14ac:dyDescent="0.25">
      <c r="A33" s="29" t="s">
        <v>27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spans="1:33" x14ac:dyDescent="0.25">
      <c r="A34" s="29" t="s">
        <v>68</v>
      </c>
    </row>
    <row r="35" spans="1:33" x14ac:dyDescent="0.25">
      <c r="A35" s="30" t="s">
        <v>28</v>
      </c>
      <c r="B35" s="30">
        <f t="shared" ref="B35:AG35" si="14">0.04*B4</f>
        <v>1446.4</v>
      </c>
      <c r="C35" s="30">
        <f t="shared" si="14"/>
        <v>1446.4</v>
      </c>
      <c r="D35" s="30">
        <f t="shared" si="14"/>
        <v>1265.6000000000001</v>
      </c>
      <c r="E35" s="30">
        <f t="shared" si="14"/>
        <v>1446.4</v>
      </c>
      <c r="F35" s="30">
        <f t="shared" si="14"/>
        <v>1265.6000000000001</v>
      </c>
      <c r="G35" s="30">
        <f t="shared" si="14"/>
        <v>1265.6000000000001</v>
      </c>
      <c r="H35" s="30">
        <f t="shared" si="14"/>
        <v>1446.4</v>
      </c>
      <c r="I35" s="30">
        <f t="shared" si="14"/>
        <v>1446.4</v>
      </c>
      <c r="J35" s="30">
        <f t="shared" si="14"/>
        <v>361.6</v>
      </c>
      <c r="K35" s="30">
        <f t="shared" si="14"/>
        <v>1084.8</v>
      </c>
      <c r="L35" s="30">
        <f t="shared" si="14"/>
        <v>1808</v>
      </c>
      <c r="M35" s="30">
        <f t="shared" si="14"/>
        <v>1988.8</v>
      </c>
      <c r="N35" s="30">
        <f t="shared" si="14"/>
        <v>2350.4</v>
      </c>
      <c r="O35" s="30">
        <f t="shared" si="14"/>
        <v>1808</v>
      </c>
      <c r="P35" s="30">
        <f t="shared" si="14"/>
        <v>1446.4</v>
      </c>
      <c r="Q35" s="30">
        <f t="shared" si="14"/>
        <v>1808</v>
      </c>
      <c r="R35" s="30">
        <f t="shared" si="14"/>
        <v>1446.4</v>
      </c>
      <c r="S35" s="30">
        <f t="shared" si="14"/>
        <v>1446.4</v>
      </c>
      <c r="T35" s="30">
        <f t="shared" si="14"/>
        <v>1446.4</v>
      </c>
      <c r="U35" s="30">
        <f t="shared" si="14"/>
        <v>1446.4</v>
      </c>
      <c r="V35" s="30">
        <f t="shared" si="14"/>
        <v>542.4</v>
      </c>
      <c r="W35" s="30">
        <f t="shared" si="14"/>
        <v>1446.4</v>
      </c>
      <c r="X35" s="30">
        <f t="shared" si="14"/>
        <v>1808</v>
      </c>
      <c r="Y35" s="30">
        <f t="shared" si="14"/>
        <v>1988.8</v>
      </c>
      <c r="Z35" s="30">
        <f t="shared" si="14"/>
        <v>2169.6</v>
      </c>
      <c r="AA35" s="30">
        <f t="shared" si="14"/>
        <v>1988.8</v>
      </c>
      <c r="AB35" s="30">
        <f t="shared" si="14"/>
        <v>1808</v>
      </c>
      <c r="AC35" s="30">
        <f t="shared" si="14"/>
        <v>1808</v>
      </c>
      <c r="AD35" s="30">
        <f t="shared" si="14"/>
        <v>1627.2</v>
      </c>
      <c r="AE35" s="30">
        <f t="shared" si="14"/>
        <v>1627.2</v>
      </c>
      <c r="AF35" s="30">
        <f t="shared" si="14"/>
        <v>1808</v>
      </c>
      <c r="AG35" s="30">
        <f t="shared" si="14"/>
        <v>1084.8</v>
      </c>
    </row>
    <row r="36" spans="1:33" x14ac:dyDescent="0.25">
      <c r="A36" s="29" t="s">
        <v>29</v>
      </c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</row>
    <row r="37" spans="1:33" x14ac:dyDescent="0.25">
      <c r="A37" s="30" t="s">
        <v>30</v>
      </c>
      <c r="B37" s="30">
        <f t="shared" ref="B37:AG37" si="15">0.06*B4</f>
        <v>2169.6</v>
      </c>
      <c r="C37" s="30">
        <f t="shared" si="15"/>
        <v>2169.6</v>
      </c>
      <c r="D37" s="30">
        <f t="shared" si="15"/>
        <v>1898.3999999999999</v>
      </c>
      <c r="E37" s="30">
        <f t="shared" si="15"/>
        <v>2169.6</v>
      </c>
      <c r="F37" s="30">
        <f t="shared" si="15"/>
        <v>1898.3999999999999</v>
      </c>
      <c r="G37" s="30">
        <f t="shared" si="15"/>
        <v>1898.3999999999999</v>
      </c>
      <c r="H37" s="30">
        <f t="shared" si="15"/>
        <v>2169.6</v>
      </c>
      <c r="I37" s="30">
        <f t="shared" si="15"/>
        <v>2169.6</v>
      </c>
      <c r="J37" s="30">
        <f t="shared" si="15"/>
        <v>542.4</v>
      </c>
      <c r="K37" s="30">
        <f t="shared" si="15"/>
        <v>1627.2</v>
      </c>
      <c r="L37" s="30">
        <f t="shared" si="15"/>
        <v>2712</v>
      </c>
      <c r="M37" s="30">
        <f t="shared" si="15"/>
        <v>2983.2</v>
      </c>
      <c r="N37" s="30">
        <f t="shared" si="15"/>
        <v>3525.6</v>
      </c>
      <c r="O37" s="30">
        <f t="shared" si="15"/>
        <v>2712</v>
      </c>
      <c r="P37" s="30">
        <f t="shared" si="15"/>
        <v>2169.6</v>
      </c>
      <c r="Q37" s="30">
        <f t="shared" si="15"/>
        <v>2712</v>
      </c>
      <c r="R37" s="30">
        <f t="shared" si="15"/>
        <v>2169.6</v>
      </c>
      <c r="S37" s="30">
        <f t="shared" si="15"/>
        <v>2169.6</v>
      </c>
      <c r="T37" s="30">
        <f t="shared" si="15"/>
        <v>2169.6</v>
      </c>
      <c r="U37" s="30">
        <f t="shared" si="15"/>
        <v>2169.6</v>
      </c>
      <c r="V37" s="30">
        <f t="shared" si="15"/>
        <v>813.6</v>
      </c>
      <c r="W37" s="30">
        <f t="shared" si="15"/>
        <v>2169.6</v>
      </c>
      <c r="X37" s="30">
        <f t="shared" si="15"/>
        <v>2712</v>
      </c>
      <c r="Y37" s="30">
        <f t="shared" si="15"/>
        <v>2983.2</v>
      </c>
      <c r="Z37" s="30">
        <f t="shared" si="15"/>
        <v>3254.4</v>
      </c>
      <c r="AA37" s="30">
        <f t="shared" si="15"/>
        <v>2983.2</v>
      </c>
      <c r="AB37" s="30">
        <f t="shared" si="15"/>
        <v>2712</v>
      </c>
      <c r="AC37" s="30">
        <f t="shared" si="15"/>
        <v>2712</v>
      </c>
      <c r="AD37" s="30">
        <f t="shared" si="15"/>
        <v>2440.7999999999997</v>
      </c>
      <c r="AE37" s="30">
        <f t="shared" si="15"/>
        <v>2440.7999999999997</v>
      </c>
      <c r="AF37" s="30">
        <f t="shared" si="15"/>
        <v>2712</v>
      </c>
      <c r="AG37" s="30">
        <f t="shared" si="15"/>
        <v>1627.2</v>
      </c>
    </row>
    <row r="38" spans="1:33" x14ac:dyDescent="0.25">
      <c r="A38" s="30" t="s">
        <v>98</v>
      </c>
      <c r="B38" s="37">
        <f t="shared" ref="B38:AG38" si="16">IF(B23&gt;0,0.15*B23,0)</f>
        <v>2566.7040000000002</v>
      </c>
      <c r="C38" s="37">
        <f t="shared" si="16"/>
        <v>2566.7040000000002</v>
      </c>
      <c r="D38" s="37">
        <f t="shared" si="16"/>
        <v>1888.704</v>
      </c>
      <c r="E38" s="37">
        <f t="shared" si="16"/>
        <v>2566.7040000000002</v>
      </c>
      <c r="F38" s="37">
        <f t="shared" si="16"/>
        <v>1888.704</v>
      </c>
      <c r="G38" s="37">
        <f t="shared" si="16"/>
        <v>1888.704</v>
      </c>
      <c r="H38" s="37">
        <f t="shared" si="16"/>
        <v>2566.7040000000002</v>
      </c>
      <c r="I38" s="37">
        <f t="shared" si="16"/>
        <v>2521.7040000000002</v>
      </c>
      <c r="J38" s="37">
        <f t="shared" si="16"/>
        <v>0</v>
      </c>
      <c r="K38" s="37">
        <f t="shared" si="16"/>
        <v>1210.704</v>
      </c>
      <c r="L38" s="37">
        <f t="shared" si="16"/>
        <v>3922.7039999999997</v>
      </c>
      <c r="M38" s="37">
        <f t="shared" si="16"/>
        <v>4600.7039999999997</v>
      </c>
      <c r="N38" s="37">
        <f t="shared" si="16"/>
        <v>5956.7039999999997</v>
      </c>
      <c r="O38" s="37">
        <f t="shared" si="16"/>
        <v>3922.7039999999997</v>
      </c>
      <c r="P38" s="37">
        <f t="shared" si="16"/>
        <v>2566.7040000000002</v>
      </c>
      <c r="Q38" s="37">
        <f t="shared" si="16"/>
        <v>3922.7039999999997</v>
      </c>
      <c r="R38" s="37">
        <f t="shared" si="16"/>
        <v>2566.7040000000002</v>
      </c>
      <c r="S38" s="37">
        <f t="shared" si="16"/>
        <v>2566.7040000000002</v>
      </c>
      <c r="T38" s="37">
        <f t="shared" si="16"/>
        <v>2566.7040000000002</v>
      </c>
      <c r="U38" s="37">
        <f t="shared" si="16"/>
        <v>2521.7040000000002</v>
      </c>
      <c r="V38" s="37">
        <f t="shared" si="16"/>
        <v>0</v>
      </c>
      <c r="W38" s="37">
        <f t="shared" si="16"/>
        <v>2566.7040000000002</v>
      </c>
      <c r="X38" s="37">
        <f t="shared" si="16"/>
        <v>3922.7039999999997</v>
      </c>
      <c r="Y38" s="37">
        <f t="shared" si="16"/>
        <v>4600.7039999999997</v>
      </c>
      <c r="Z38" s="37">
        <f t="shared" si="16"/>
        <v>5278.7039999999997</v>
      </c>
      <c r="AA38" s="37">
        <f t="shared" si="16"/>
        <v>4600.7039999999997</v>
      </c>
      <c r="AB38" s="37">
        <f t="shared" si="16"/>
        <v>3922.7039999999997</v>
      </c>
      <c r="AC38" s="37">
        <f t="shared" si="16"/>
        <v>3922.7039999999997</v>
      </c>
      <c r="AD38" s="37">
        <f t="shared" si="16"/>
        <v>3244.7040000000002</v>
      </c>
      <c r="AE38" s="37">
        <f t="shared" si="16"/>
        <v>3244.7040000000002</v>
      </c>
      <c r="AF38" s="37">
        <f t="shared" si="16"/>
        <v>3922.7039999999997</v>
      </c>
      <c r="AG38" s="37">
        <f t="shared" si="16"/>
        <v>1165.704</v>
      </c>
    </row>
    <row r="39" spans="1:33" x14ac:dyDescent="0.25">
      <c r="A39" s="29"/>
    </row>
    <row r="44" spans="1:33" x14ac:dyDescent="0.25">
      <c r="A44" s="29" t="s">
        <v>27</v>
      </c>
      <c r="B44" s="56">
        <v>2023</v>
      </c>
      <c r="C44" s="56">
        <v>2024</v>
      </c>
      <c r="D44" s="56">
        <v>2025</v>
      </c>
    </row>
    <row r="45" spans="1:33" x14ac:dyDescent="0.25">
      <c r="A45" s="29" t="s">
        <v>68</v>
      </c>
    </row>
    <row r="46" spans="1:33" x14ac:dyDescent="0.25">
      <c r="A46" s="30" t="s">
        <v>28</v>
      </c>
      <c r="B46" s="37">
        <f>SUM(B35:I35)</f>
        <v>11028.800000000001</v>
      </c>
      <c r="C46" s="37">
        <f>SUM(J35:U35)</f>
        <v>18441.600000000002</v>
      </c>
      <c r="D46" s="37">
        <f>SUM(V35:AG35)</f>
        <v>19707.2</v>
      </c>
    </row>
    <row r="47" spans="1:33" x14ac:dyDescent="0.25">
      <c r="A47" s="29" t="s">
        <v>29</v>
      </c>
    </row>
    <row r="48" spans="1:33" x14ac:dyDescent="0.25">
      <c r="A48" s="30" t="s">
        <v>30</v>
      </c>
      <c r="B48" s="30">
        <f>SUM(B37:I37)</f>
        <v>16543.199999999997</v>
      </c>
      <c r="C48" s="30">
        <f>SUM(J37:U37)</f>
        <v>27662.399999999994</v>
      </c>
      <c r="D48" s="30">
        <f>SUM(V37:AG37)</f>
        <v>29560.799999999999</v>
      </c>
    </row>
    <row r="49" spans="1:4" x14ac:dyDescent="0.25">
      <c r="A49" s="30" t="s">
        <v>98</v>
      </c>
      <c r="B49" s="37">
        <f>SUM(B38:I38)</f>
        <v>18454.632000000001</v>
      </c>
      <c r="C49" s="37">
        <f>SUM(J38:U38)</f>
        <v>36324.743999999999</v>
      </c>
      <c r="D49" s="37">
        <f>SUM(V38:AG38)</f>
        <v>40392.743999999992</v>
      </c>
    </row>
  </sheetData>
  <mergeCells count="1">
    <mergeCell ref="AH2:AJ2"/>
  </mergeCells>
  <pageMargins left="0.7" right="0.7" top="0.75" bottom="0.75" header="0.3" footer="0.3"/>
  <pageSetup paperSize="9" orientation="portrait" r:id="rId1"/>
  <ignoredErrors>
    <ignoredError sqref="AH17:AJ20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4"/>
  <sheetViews>
    <sheetView tabSelected="1" zoomScale="115" zoomScaleNormal="115" workbookViewId="0">
      <selection activeCell="L18" sqref="L18"/>
    </sheetView>
  </sheetViews>
  <sheetFormatPr defaultRowHeight="15" x14ac:dyDescent="0.25"/>
  <cols>
    <col min="1" max="1" width="38" customWidth="1"/>
  </cols>
  <sheetData>
    <row r="1" spans="1:33" s="1" customFormat="1" x14ac:dyDescent="0.25">
      <c r="A1" s="3" t="s">
        <v>45</v>
      </c>
    </row>
    <row r="2" spans="1:33" s="1" customFormat="1" x14ac:dyDescent="0.25">
      <c r="A2" s="61"/>
      <c r="B2" s="61">
        <v>1</v>
      </c>
      <c r="C2" s="61">
        <v>2</v>
      </c>
      <c r="D2" s="61">
        <v>3</v>
      </c>
      <c r="E2" s="61">
        <v>4</v>
      </c>
      <c r="F2" s="61">
        <v>5</v>
      </c>
      <c r="G2" s="61">
        <v>6</v>
      </c>
      <c r="H2" s="61">
        <v>7</v>
      </c>
      <c r="I2" s="6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  <c r="Z2" s="1">
        <v>25</v>
      </c>
      <c r="AA2" s="1">
        <v>26</v>
      </c>
      <c r="AB2" s="1">
        <v>27</v>
      </c>
      <c r="AC2" s="1">
        <v>28</v>
      </c>
      <c r="AD2" s="1">
        <v>29</v>
      </c>
      <c r="AE2" s="1">
        <v>30</v>
      </c>
      <c r="AF2" s="1">
        <v>31</v>
      </c>
      <c r="AG2" s="1">
        <v>32</v>
      </c>
    </row>
    <row r="3" spans="1:33" s="1" customFormat="1" x14ac:dyDescent="0.25">
      <c r="A3" s="50"/>
      <c r="B3" s="24">
        <v>45047</v>
      </c>
      <c r="C3" s="24">
        <v>45078</v>
      </c>
      <c r="D3" s="24">
        <v>45108</v>
      </c>
      <c r="E3" s="24">
        <v>45139</v>
      </c>
      <c r="F3" s="24">
        <v>45170</v>
      </c>
      <c r="G3" s="24">
        <v>45200</v>
      </c>
      <c r="H3" s="24">
        <v>45231</v>
      </c>
      <c r="I3" s="24">
        <v>45261</v>
      </c>
      <c r="J3" s="24">
        <v>45292</v>
      </c>
      <c r="K3" s="24">
        <v>45323</v>
      </c>
      <c r="L3" s="24">
        <v>45352</v>
      </c>
      <c r="M3" s="24">
        <v>45383</v>
      </c>
      <c r="N3" s="24">
        <v>45413</v>
      </c>
      <c r="O3" s="24">
        <v>45444</v>
      </c>
      <c r="P3" s="24">
        <v>45474</v>
      </c>
      <c r="Q3" s="24">
        <v>45505</v>
      </c>
      <c r="R3" s="24">
        <v>45536</v>
      </c>
      <c r="S3" s="24">
        <v>45566</v>
      </c>
      <c r="T3" s="24">
        <v>45597</v>
      </c>
      <c r="U3" s="24">
        <v>45627</v>
      </c>
      <c r="V3" s="24">
        <v>45658</v>
      </c>
      <c r="W3" s="24">
        <v>45689</v>
      </c>
      <c r="X3" s="24">
        <v>45717</v>
      </c>
      <c r="Y3" s="24">
        <v>45748</v>
      </c>
      <c r="Z3" s="24">
        <v>45778</v>
      </c>
      <c r="AA3" s="24">
        <v>45809</v>
      </c>
      <c r="AB3" s="24">
        <v>45839</v>
      </c>
      <c r="AC3" s="24">
        <v>45870</v>
      </c>
      <c r="AD3" s="24">
        <v>45901</v>
      </c>
      <c r="AE3" s="24">
        <v>45931</v>
      </c>
      <c r="AF3" s="24">
        <v>45962</v>
      </c>
      <c r="AG3" s="24">
        <v>45992</v>
      </c>
    </row>
    <row r="4" spans="1:33" s="1" customFormat="1" x14ac:dyDescent="0.25">
      <c r="A4" s="50" t="s">
        <v>48</v>
      </c>
      <c r="B4" s="62">
        <v>0</v>
      </c>
      <c r="C4" s="62">
        <f>B14</f>
        <v>13.13000000003376</v>
      </c>
      <c r="D4" s="62">
        <f t="shared" ref="D4:AG4" si="0">C14</f>
        <v>22513.380000000034</v>
      </c>
      <c r="E4" s="62">
        <f t="shared" si="0"/>
        <v>40493.630000000034</v>
      </c>
      <c r="F4" s="62">
        <f t="shared" si="0"/>
        <v>62993.880000000034</v>
      </c>
      <c r="G4" s="62">
        <f t="shared" si="0"/>
        <v>80974.130000000034</v>
      </c>
      <c r="H4" s="62">
        <f t="shared" si="0"/>
        <v>98954.380000000034</v>
      </c>
      <c r="I4" s="62">
        <f t="shared" si="0"/>
        <v>121454.63000000003</v>
      </c>
      <c r="J4" s="15">
        <f t="shared" si="0"/>
        <v>143654.88000000003</v>
      </c>
      <c r="K4" s="15">
        <f t="shared" si="0"/>
        <v>146535.13000000003</v>
      </c>
      <c r="L4" s="15">
        <f t="shared" si="0"/>
        <v>159995.38000000003</v>
      </c>
      <c r="M4" s="15">
        <f t="shared" si="0"/>
        <v>191535.63000000003</v>
      </c>
      <c r="N4" s="15">
        <f t="shared" si="0"/>
        <v>227595.88000000003</v>
      </c>
      <c r="O4" s="15">
        <f t="shared" si="0"/>
        <v>272696.13</v>
      </c>
      <c r="P4" s="15">
        <f t="shared" si="0"/>
        <v>304236.38</v>
      </c>
      <c r="Q4" s="15">
        <f t="shared" si="0"/>
        <v>326736.63</v>
      </c>
      <c r="R4" s="15">
        <f t="shared" si="0"/>
        <v>358276.88</v>
      </c>
      <c r="S4" s="15">
        <f t="shared" si="0"/>
        <v>380777.13</v>
      </c>
      <c r="T4" s="15">
        <f t="shared" si="0"/>
        <v>403277.38</v>
      </c>
      <c r="U4" s="15">
        <f t="shared" si="0"/>
        <v>425777.63</v>
      </c>
      <c r="V4" s="15">
        <f t="shared" si="0"/>
        <v>447977.88</v>
      </c>
      <c r="W4" s="15">
        <f t="shared" si="0"/>
        <v>452878.13</v>
      </c>
      <c r="X4" s="15">
        <f t="shared" si="0"/>
        <v>475378.38</v>
      </c>
      <c r="Y4" s="15">
        <f t="shared" si="0"/>
        <v>506918.63</v>
      </c>
      <c r="Z4" s="15">
        <f t="shared" si="0"/>
        <v>542978.88</v>
      </c>
      <c r="AA4" s="15">
        <f t="shared" si="0"/>
        <v>583559.13</v>
      </c>
      <c r="AB4" s="15">
        <f t="shared" si="0"/>
        <v>619619.38</v>
      </c>
      <c r="AC4" s="15">
        <f t="shared" si="0"/>
        <v>651159.63</v>
      </c>
      <c r="AD4" s="15">
        <f t="shared" si="0"/>
        <v>682699.88</v>
      </c>
      <c r="AE4" s="15">
        <f t="shared" si="0"/>
        <v>709720.13</v>
      </c>
      <c r="AF4" s="15">
        <f t="shared" si="0"/>
        <v>736740.38</v>
      </c>
      <c r="AG4" s="15">
        <f t="shared" si="0"/>
        <v>768280.63</v>
      </c>
    </row>
    <row r="5" spans="1:33" s="3" customFormat="1" ht="14.25" x14ac:dyDescent="0.2">
      <c r="A5" s="63" t="s">
        <v>50</v>
      </c>
      <c r="B5" s="64">
        <f>B6-B7</f>
        <v>21053.85</v>
      </c>
      <c r="C5" s="64">
        <f t="shared" ref="C5:AG5" si="1">C6-C7</f>
        <v>22500.25</v>
      </c>
      <c r="D5" s="64">
        <f t="shared" si="1"/>
        <v>17980.25</v>
      </c>
      <c r="E5" s="64">
        <f t="shared" si="1"/>
        <v>22500.25</v>
      </c>
      <c r="F5" s="64">
        <f t="shared" si="1"/>
        <v>17980.25</v>
      </c>
      <c r="G5" s="64">
        <f t="shared" si="1"/>
        <v>17980.25</v>
      </c>
      <c r="H5" s="64">
        <f t="shared" si="1"/>
        <v>22500.25</v>
      </c>
      <c r="I5" s="64">
        <f t="shared" si="1"/>
        <v>22200.25</v>
      </c>
      <c r="J5" s="14">
        <f t="shared" si="1"/>
        <v>2880.2500000000009</v>
      </c>
      <c r="K5" s="14">
        <f t="shared" si="1"/>
        <v>13460.25</v>
      </c>
      <c r="L5" s="14">
        <f t="shared" si="1"/>
        <v>31540.25</v>
      </c>
      <c r="M5" s="14">
        <f t="shared" si="1"/>
        <v>36060.25</v>
      </c>
      <c r="N5" s="14">
        <f t="shared" si="1"/>
        <v>45100.25</v>
      </c>
      <c r="O5" s="14">
        <f t="shared" si="1"/>
        <v>31540.25</v>
      </c>
      <c r="P5" s="14">
        <f t="shared" si="1"/>
        <v>22500.25</v>
      </c>
      <c r="Q5" s="14">
        <f t="shared" si="1"/>
        <v>31540.25</v>
      </c>
      <c r="R5" s="14">
        <f t="shared" si="1"/>
        <v>22500.25</v>
      </c>
      <c r="S5" s="14">
        <f t="shared" si="1"/>
        <v>22500.25</v>
      </c>
      <c r="T5" s="14">
        <f t="shared" si="1"/>
        <v>22500.25</v>
      </c>
      <c r="U5" s="14">
        <f t="shared" si="1"/>
        <v>22200.25</v>
      </c>
      <c r="V5" s="14">
        <f t="shared" si="1"/>
        <v>4900.25</v>
      </c>
      <c r="W5" s="14">
        <f t="shared" si="1"/>
        <v>22500.25</v>
      </c>
      <c r="X5" s="14">
        <f t="shared" si="1"/>
        <v>31540.25</v>
      </c>
      <c r="Y5" s="14">
        <f t="shared" si="1"/>
        <v>36060.25</v>
      </c>
      <c r="Z5" s="14">
        <f t="shared" si="1"/>
        <v>40580.25</v>
      </c>
      <c r="AA5" s="14">
        <f t="shared" si="1"/>
        <v>36060.25</v>
      </c>
      <c r="AB5" s="14">
        <f t="shared" si="1"/>
        <v>31540.25</v>
      </c>
      <c r="AC5" s="14">
        <f t="shared" si="1"/>
        <v>31540.25</v>
      </c>
      <c r="AD5" s="14">
        <f t="shared" si="1"/>
        <v>27020.25</v>
      </c>
      <c r="AE5" s="14">
        <f t="shared" si="1"/>
        <v>27020.25</v>
      </c>
      <c r="AF5" s="14">
        <f t="shared" si="1"/>
        <v>31540.25</v>
      </c>
      <c r="AG5" s="14">
        <f t="shared" si="1"/>
        <v>13160.25</v>
      </c>
    </row>
    <row r="6" spans="1:33" s="1" customFormat="1" x14ac:dyDescent="0.25">
      <c r="A6" s="65" t="s">
        <v>46</v>
      </c>
      <c r="B6" s="62">
        <f>'План ДР'!B4</f>
        <v>36160</v>
      </c>
      <c r="C6" s="62">
        <f>'План ДР'!C4</f>
        <v>36160</v>
      </c>
      <c r="D6" s="62">
        <f>'План ДР'!D4</f>
        <v>31640</v>
      </c>
      <c r="E6" s="62">
        <f>'План ДР'!E4</f>
        <v>36160</v>
      </c>
      <c r="F6" s="62">
        <f>'План ДР'!F4</f>
        <v>31640</v>
      </c>
      <c r="G6" s="62">
        <f>'План ДР'!G4</f>
        <v>31640</v>
      </c>
      <c r="H6" s="62">
        <f>'План ДР'!H4</f>
        <v>36160</v>
      </c>
      <c r="I6" s="62">
        <f>'План ДР'!I4</f>
        <v>36160</v>
      </c>
      <c r="J6" s="15">
        <f>'План ДР'!J4</f>
        <v>9040</v>
      </c>
      <c r="K6" s="15">
        <f>'План ДР'!K4</f>
        <v>27120</v>
      </c>
      <c r="L6" s="15">
        <f>'План ДР'!L4</f>
        <v>45200</v>
      </c>
      <c r="M6" s="15">
        <f>'План ДР'!M4</f>
        <v>49720</v>
      </c>
      <c r="N6" s="15">
        <f>'План ДР'!N4</f>
        <v>58760</v>
      </c>
      <c r="O6" s="15">
        <f>'План ДР'!O4</f>
        <v>45200</v>
      </c>
      <c r="P6" s="15">
        <f>'План ДР'!P4</f>
        <v>36160</v>
      </c>
      <c r="Q6" s="15">
        <f>'План ДР'!Q4</f>
        <v>45200</v>
      </c>
      <c r="R6" s="15">
        <f>'План ДР'!R4</f>
        <v>36160</v>
      </c>
      <c r="S6" s="15">
        <f>'План ДР'!S4</f>
        <v>36160</v>
      </c>
      <c r="T6" s="15">
        <f>'План ДР'!T4</f>
        <v>36160</v>
      </c>
      <c r="U6" s="15">
        <f>'План ДР'!U4</f>
        <v>36160</v>
      </c>
      <c r="V6" s="15">
        <f>'План ДР'!V4</f>
        <v>13560</v>
      </c>
      <c r="W6" s="15">
        <f>'План ДР'!W4</f>
        <v>36160</v>
      </c>
      <c r="X6" s="15">
        <f>'План ДР'!X4</f>
        <v>45200</v>
      </c>
      <c r="Y6" s="15">
        <f>'План ДР'!Y4</f>
        <v>49720</v>
      </c>
      <c r="Z6" s="15">
        <f>'План ДР'!Z4</f>
        <v>54240</v>
      </c>
      <c r="AA6" s="15">
        <f>'План ДР'!AA4</f>
        <v>49720</v>
      </c>
      <c r="AB6" s="15">
        <f>'План ДР'!AB4</f>
        <v>45200</v>
      </c>
      <c r="AC6" s="15">
        <f>'План ДР'!AC4</f>
        <v>45200</v>
      </c>
      <c r="AD6" s="15">
        <f>'План ДР'!AD4</f>
        <v>40680</v>
      </c>
      <c r="AE6" s="15">
        <f>'План ДР'!AE4</f>
        <v>40680</v>
      </c>
      <c r="AF6" s="15">
        <f>'План ДР'!AF4</f>
        <v>45200</v>
      </c>
      <c r="AG6" s="15">
        <f>'План ДР'!AG4</f>
        <v>27120</v>
      </c>
    </row>
    <row r="7" spans="1:33" s="1" customFormat="1" x14ac:dyDescent="0.25">
      <c r="A7" s="65" t="s">
        <v>47</v>
      </c>
      <c r="B7" s="62">
        <f>'План ДР'!B16-'План ДР'!B21+'План ДР'!B35</f>
        <v>15106.15</v>
      </c>
      <c r="C7" s="62">
        <f>'План ДР'!C16-'План ДР'!C21</f>
        <v>13659.75</v>
      </c>
      <c r="D7" s="62">
        <f>'План ДР'!D16-'План ДР'!D21</f>
        <v>13659.75</v>
      </c>
      <c r="E7" s="62">
        <f>'План ДР'!E16-'План ДР'!E21</f>
        <v>13659.75</v>
      </c>
      <c r="F7" s="62">
        <f>'План ДР'!F16-'План ДР'!F21</f>
        <v>13659.75</v>
      </c>
      <c r="G7" s="62">
        <f>'План ДР'!G16-'План ДР'!G21</f>
        <v>13659.75</v>
      </c>
      <c r="H7" s="62">
        <f>'План ДР'!H16-'План ДР'!H21</f>
        <v>13659.75</v>
      </c>
      <c r="I7" s="62">
        <f>'План ДР'!I16-'План ДР'!I21</f>
        <v>13959.75</v>
      </c>
      <c r="J7" s="15">
        <f>'План ДР'!J16-'План ДР'!J21</f>
        <v>6159.7499999999991</v>
      </c>
      <c r="K7" s="15">
        <f>'План ДР'!K16-'План ДР'!K21</f>
        <v>13659.75</v>
      </c>
      <c r="L7" s="15">
        <f>'План ДР'!L16-'План ДР'!L21</f>
        <v>13659.75</v>
      </c>
      <c r="M7" s="15">
        <f>'План ДР'!M16-'План ДР'!M21</f>
        <v>13659.75</v>
      </c>
      <c r="N7" s="15">
        <f>'План ДР'!N16-'План ДР'!N21</f>
        <v>13659.75</v>
      </c>
      <c r="O7" s="15">
        <f>'План ДР'!O16-'План ДР'!O21</f>
        <v>13659.75</v>
      </c>
      <c r="P7" s="15">
        <f>'План ДР'!P16-'План ДР'!P21</f>
        <v>13659.75</v>
      </c>
      <c r="Q7" s="15">
        <f>'План ДР'!Q16-'План ДР'!Q21</f>
        <v>13659.75</v>
      </c>
      <c r="R7" s="15">
        <f>'План ДР'!R16-'План ДР'!R21</f>
        <v>13659.75</v>
      </c>
      <c r="S7" s="15">
        <f>'План ДР'!S16-'План ДР'!S21</f>
        <v>13659.75</v>
      </c>
      <c r="T7" s="15">
        <f>'План ДР'!T16-'План ДР'!T21</f>
        <v>13659.75</v>
      </c>
      <c r="U7" s="15">
        <f>'План ДР'!U16-'План ДР'!U21</f>
        <v>13959.75</v>
      </c>
      <c r="V7" s="15">
        <f>'План ДР'!V16-'План ДР'!V21</f>
        <v>8659.75</v>
      </c>
      <c r="W7" s="15">
        <f>'План ДР'!W16-'План ДР'!W21</f>
        <v>13659.75</v>
      </c>
      <c r="X7" s="15">
        <f>'План ДР'!X16-'План ДР'!X21</f>
        <v>13659.75</v>
      </c>
      <c r="Y7" s="15">
        <f>'План ДР'!Y16-'План ДР'!Y21</f>
        <v>13659.75</v>
      </c>
      <c r="Z7" s="15">
        <f>'План ДР'!Z16-'План ДР'!Z21</f>
        <v>13659.75</v>
      </c>
      <c r="AA7" s="15">
        <f>'План ДР'!AA16-'План ДР'!AA21</f>
        <v>13659.75</v>
      </c>
      <c r="AB7" s="15">
        <f>'План ДР'!AB16-'План ДР'!AB21</f>
        <v>13659.75</v>
      </c>
      <c r="AC7" s="15">
        <f>'План ДР'!AC16-'План ДР'!AC21</f>
        <v>13659.75</v>
      </c>
      <c r="AD7" s="15">
        <f>'План ДР'!AD16-'План ДР'!AD21</f>
        <v>13659.75</v>
      </c>
      <c r="AE7" s="15">
        <f>'План ДР'!AE16-'План ДР'!AE21</f>
        <v>13659.75</v>
      </c>
      <c r="AF7" s="15">
        <f>'План ДР'!AF16-'План ДР'!AF21</f>
        <v>13659.75</v>
      </c>
      <c r="AG7" s="15">
        <f>'План ДР'!AG16-'План ДР'!AG21</f>
        <v>13959.75</v>
      </c>
    </row>
    <row r="8" spans="1:33" s="3" customFormat="1" ht="14.25" x14ac:dyDescent="0.2">
      <c r="A8" s="63" t="s">
        <v>51</v>
      </c>
      <c r="B8" s="64">
        <f>B9-B10</f>
        <v>-280770.71999999997</v>
      </c>
      <c r="C8" s="64">
        <f t="shared" ref="C8:AG8" si="2">C9-C10</f>
        <v>0</v>
      </c>
      <c r="D8" s="64">
        <f t="shared" si="2"/>
        <v>0</v>
      </c>
      <c r="E8" s="64">
        <f t="shared" si="2"/>
        <v>0</v>
      </c>
      <c r="F8" s="64">
        <f t="shared" si="2"/>
        <v>0</v>
      </c>
      <c r="G8" s="64">
        <f t="shared" si="2"/>
        <v>0</v>
      </c>
      <c r="H8" s="64">
        <f t="shared" si="2"/>
        <v>0</v>
      </c>
      <c r="I8" s="64">
        <f t="shared" si="2"/>
        <v>0</v>
      </c>
      <c r="J8" s="14">
        <f t="shared" si="2"/>
        <v>0</v>
      </c>
      <c r="K8" s="14">
        <f t="shared" si="2"/>
        <v>0</v>
      </c>
      <c r="L8" s="14">
        <f t="shared" si="2"/>
        <v>0</v>
      </c>
      <c r="M8" s="14">
        <f t="shared" si="2"/>
        <v>0</v>
      </c>
      <c r="N8" s="14">
        <f t="shared" si="2"/>
        <v>0</v>
      </c>
      <c r="O8" s="14">
        <f t="shared" si="2"/>
        <v>0</v>
      </c>
      <c r="P8" s="14">
        <f t="shared" si="2"/>
        <v>0</v>
      </c>
      <c r="Q8" s="14">
        <f t="shared" si="2"/>
        <v>0</v>
      </c>
      <c r="R8" s="14">
        <f t="shared" si="2"/>
        <v>0</v>
      </c>
      <c r="S8" s="14">
        <f t="shared" si="2"/>
        <v>0</v>
      </c>
      <c r="T8" s="14">
        <f t="shared" si="2"/>
        <v>0</v>
      </c>
      <c r="U8" s="14">
        <f t="shared" si="2"/>
        <v>0</v>
      </c>
      <c r="V8" s="14">
        <f t="shared" si="2"/>
        <v>0</v>
      </c>
      <c r="W8" s="14">
        <f t="shared" si="2"/>
        <v>0</v>
      </c>
      <c r="X8" s="14">
        <f t="shared" si="2"/>
        <v>0</v>
      </c>
      <c r="Y8" s="14">
        <f t="shared" si="2"/>
        <v>0</v>
      </c>
      <c r="Z8" s="14">
        <f t="shared" si="2"/>
        <v>0</v>
      </c>
      <c r="AA8" s="14">
        <f t="shared" si="2"/>
        <v>0</v>
      </c>
      <c r="AB8" s="14">
        <f t="shared" si="2"/>
        <v>0</v>
      </c>
      <c r="AC8" s="14">
        <f t="shared" si="2"/>
        <v>0</v>
      </c>
      <c r="AD8" s="14">
        <f t="shared" si="2"/>
        <v>0</v>
      </c>
      <c r="AE8" s="14">
        <f t="shared" si="2"/>
        <v>0</v>
      </c>
      <c r="AF8" s="14">
        <f t="shared" si="2"/>
        <v>0</v>
      </c>
      <c r="AG8" s="14">
        <f t="shared" si="2"/>
        <v>0</v>
      </c>
    </row>
    <row r="9" spans="1:33" s="1" customFormat="1" x14ac:dyDescent="0.25">
      <c r="A9" s="65" t="s">
        <v>46</v>
      </c>
      <c r="B9" s="62">
        <v>0</v>
      </c>
      <c r="C9" s="62">
        <v>0</v>
      </c>
      <c r="D9" s="62">
        <v>0</v>
      </c>
      <c r="E9" s="62">
        <v>0</v>
      </c>
      <c r="F9" s="62">
        <v>0</v>
      </c>
      <c r="G9" s="62">
        <v>0</v>
      </c>
      <c r="H9" s="62">
        <v>0</v>
      </c>
      <c r="I9" s="62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15">
        <v>0</v>
      </c>
      <c r="P9" s="15">
        <v>0</v>
      </c>
      <c r="Q9" s="15">
        <v>0</v>
      </c>
      <c r="R9" s="15">
        <v>0</v>
      </c>
      <c r="S9" s="15">
        <v>0</v>
      </c>
      <c r="T9" s="15">
        <v>0</v>
      </c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>
        <v>0</v>
      </c>
      <c r="AC9" s="15">
        <v>0</v>
      </c>
      <c r="AD9" s="15">
        <v>0</v>
      </c>
      <c r="AE9" s="15">
        <v>0</v>
      </c>
      <c r="AF9" s="15">
        <v>0</v>
      </c>
      <c r="AG9" s="15">
        <v>0</v>
      </c>
    </row>
    <row r="10" spans="1:33" s="1" customFormat="1" x14ac:dyDescent="0.25">
      <c r="A10" s="65" t="s">
        <v>47</v>
      </c>
      <c r="B10" s="62">
        <f>'Расчет инвест капитала'!C30</f>
        <v>280770.71999999997</v>
      </c>
      <c r="C10" s="62">
        <v>0</v>
      </c>
      <c r="D10" s="62">
        <v>0</v>
      </c>
      <c r="E10" s="62">
        <v>0</v>
      </c>
      <c r="F10" s="62">
        <v>0</v>
      </c>
      <c r="G10" s="62">
        <v>0</v>
      </c>
      <c r="H10" s="62">
        <v>0</v>
      </c>
      <c r="I10" s="62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</row>
    <row r="11" spans="1:33" s="3" customFormat="1" ht="14.25" x14ac:dyDescent="0.2">
      <c r="A11" s="63" t="s">
        <v>52</v>
      </c>
      <c r="B11" s="64">
        <f>B12-B13</f>
        <v>259730</v>
      </c>
      <c r="C11" s="64">
        <f t="shared" ref="C11:AG11" si="3">C12-C13</f>
        <v>0</v>
      </c>
      <c r="D11" s="64">
        <f t="shared" si="3"/>
        <v>0</v>
      </c>
      <c r="E11" s="64">
        <f t="shared" si="3"/>
        <v>0</v>
      </c>
      <c r="F11" s="64">
        <f t="shared" si="3"/>
        <v>0</v>
      </c>
      <c r="G11" s="64">
        <f t="shared" si="3"/>
        <v>0</v>
      </c>
      <c r="H11" s="64">
        <f t="shared" si="3"/>
        <v>0</v>
      </c>
      <c r="I11" s="64">
        <f t="shared" si="3"/>
        <v>0</v>
      </c>
      <c r="J11" s="14">
        <f t="shared" si="3"/>
        <v>0</v>
      </c>
      <c r="K11" s="14">
        <f t="shared" si="3"/>
        <v>0</v>
      </c>
      <c r="L11" s="14">
        <f t="shared" si="3"/>
        <v>0</v>
      </c>
      <c r="M11" s="14">
        <f t="shared" si="3"/>
        <v>0</v>
      </c>
      <c r="N11" s="14">
        <f t="shared" si="3"/>
        <v>0</v>
      </c>
      <c r="O11" s="14">
        <f t="shared" si="3"/>
        <v>0</v>
      </c>
      <c r="P11" s="14">
        <f t="shared" si="3"/>
        <v>0</v>
      </c>
      <c r="Q11" s="14">
        <f t="shared" si="3"/>
        <v>0</v>
      </c>
      <c r="R11" s="14">
        <f t="shared" si="3"/>
        <v>0</v>
      </c>
      <c r="S11" s="14">
        <f t="shared" si="3"/>
        <v>0</v>
      </c>
      <c r="T11" s="14">
        <f t="shared" si="3"/>
        <v>0</v>
      </c>
      <c r="U11" s="14">
        <f t="shared" si="3"/>
        <v>0</v>
      </c>
      <c r="V11" s="14">
        <f t="shared" si="3"/>
        <v>0</v>
      </c>
      <c r="W11" s="14">
        <f t="shared" si="3"/>
        <v>0</v>
      </c>
      <c r="X11" s="14">
        <f t="shared" si="3"/>
        <v>0</v>
      </c>
      <c r="Y11" s="14">
        <f t="shared" si="3"/>
        <v>0</v>
      </c>
      <c r="Z11" s="14">
        <f t="shared" si="3"/>
        <v>0</v>
      </c>
      <c r="AA11" s="14">
        <f t="shared" si="3"/>
        <v>0</v>
      </c>
      <c r="AB11" s="14">
        <f t="shared" si="3"/>
        <v>0</v>
      </c>
      <c r="AC11" s="14">
        <f t="shared" si="3"/>
        <v>0</v>
      </c>
      <c r="AD11" s="14">
        <f t="shared" si="3"/>
        <v>0</v>
      </c>
      <c r="AE11" s="14">
        <f t="shared" si="3"/>
        <v>0</v>
      </c>
      <c r="AF11" s="14">
        <f t="shared" si="3"/>
        <v>0</v>
      </c>
      <c r="AG11" s="14">
        <f t="shared" si="3"/>
        <v>0</v>
      </c>
    </row>
    <row r="12" spans="1:33" s="1" customFormat="1" x14ac:dyDescent="0.25">
      <c r="A12" s="65" t="s">
        <v>46</v>
      </c>
      <c r="B12" s="62">
        <v>259730</v>
      </c>
      <c r="C12" s="62"/>
      <c r="D12" s="62"/>
      <c r="E12" s="62"/>
      <c r="F12" s="62"/>
      <c r="G12" s="62"/>
      <c r="H12" s="62"/>
      <c r="I12" s="62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spans="1:33" s="1" customFormat="1" x14ac:dyDescent="0.25">
      <c r="A13" s="65" t="s">
        <v>47</v>
      </c>
      <c r="B13" s="62">
        <v>0</v>
      </c>
      <c r="C13" s="62"/>
      <c r="D13" s="62"/>
      <c r="E13" s="62"/>
      <c r="F13" s="62"/>
      <c r="G13" s="62"/>
      <c r="H13" s="62"/>
      <c r="I13" s="62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spans="1:33" s="1" customFormat="1" x14ac:dyDescent="0.25">
      <c r="A14" s="50" t="s">
        <v>49</v>
      </c>
      <c r="B14" s="62">
        <f>B4+B5+B8+B11</f>
        <v>13.13000000003376</v>
      </c>
      <c r="C14" s="62">
        <f t="shared" ref="C14:AG14" si="4">C4+C5+C8+C11</f>
        <v>22513.380000000034</v>
      </c>
      <c r="D14" s="62">
        <f>D4+D5+D8+D11</f>
        <v>40493.630000000034</v>
      </c>
      <c r="E14" s="62">
        <f t="shared" si="4"/>
        <v>62993.880000000034</v>
      </c>
      <c r="F14" s="62">
        <f t="shared" si="4"/>
        <v>80974.130000000034</v>
      </c>
      <c r="G14" s="62">
        <f t="shared" si="4"/>
        <v>98954.380000000034</v>
      </c>
      <c r="H14" s="62">
        <f t="shared" si="4"/>
        <v>121454.63000000003</v>
      </c>
      <c r="I14" s="62">
        <f t="shared" si="4"/>
        <v>143654.88000000003</v>
      </c>
      <c r="J14" s="15">
        <f t="shared" si="4"/>
        <v>146535.13000000003</v>
      </c>
      <c r="K14" s="15">
        <f t="shared" si="4"/>
        <v>159995.38000000003</v>
      </c>
      <c r="L14" s="15">
        <f t="shared" si="4"/>
        <v>191535.63000000003</v>
      </c>
      <c r="M14" s="15">
        <f t="shared" si="4"/>
        <v>227595.88000000003</v>
      </c>
      <c r="N14" s="15">
        <f t="shared" si="4"/>
        <v>272696.13</v>
      </c>
      <c r="O14" s="15">
        <f t="shared" si="4"/>
        <v>304236.38</v>
      </c>
      <c r="P14" s="15">
        <f t="shared" si="4"/>
        <v>326736.63</v>
      </c>
      <c r="Q14" s="15">
        <f t="shared" si="4"/>
        <v>358276.88</v>
      </c>
      <c r="R14" s="15">
        <f t="shared" si="4"/>
        <v>380777.13</v>
      </c>
      <c r="S14" s="15">
        <f t="shared" si="4"/>
        <v>403277.38</v>
      </c>
      <c r="T14" s="15">
        <f t="shared" si="4"/>
        <v>425777.63</v>
      </c>
      <c r="U14" s="15">
        <f t="shared" si="4"/>
        <v>447977.88</v>
      </c>
      <c r="V14" s="15">
        <f>V4+V5+V8+V11</f>
        <v>452878.13</v>
      </c>
      <c r="W14" s="15">
        <f t="shared" si="4"/>
        <v>475378.38</v>
      </c>
      <c r="X14" s="15">
        <f t="shared" si="4"/>
        <v>506918.63</v>
      </c>
      <c r="Y14" s="15">
        <f t="shared" si="4"/>
        <v>542978.88</v>
      </c>
      <c r="Z14" s="15">
        <f t="shared" si="4"/>
        <v>583559.13</v>
      </c>
      <c r="AA14" s="15">
        <f t="shared" si="4"/>
        <v>619619.38</v>
      </c>
      <c r="AB14" s="15">
        <f t="shared" si="4"/>
        <v>651159.63</v>
      </c>
      <c r="AC14" s="15">
        <f t="shared" si="4"/>
        <v>682699.88</v>
      </c>
      <c r="AD14" s="15">
        <f t="shared" si="4"/>
        <v>709720.13</v>
      </c>
      <c r="AE14" s="15">
        <f t="shared" si="4"/>
        <v>736740.38</v>
      </c>
      <c r="AF14" s="15">
        <f t="shared" si="4"/>
        <v>768280.63</v>
      </c>
      <c r="AG14" s="15">
        <f t="shared" si="4"/>
        <v>781440.88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29"/>
  <sheetViews>
    <sheetView topLeftCell="A2" zoomScale="145" zoomScaleNormal="145" workbookViewId="0">
      <selection activeCell="E25" sqref="E25"/>
    </sheetView>
  </sheetViews>
  <sheetFormatPr defaultRowHeight="15" x14ac:dyDescent="0.25"/>
  <cols>
    <col min="1" max="1" width="52.5703125" customWidth="1"/>
    <col min="2" max="2" width="11.5703125" customWidth="1"/>
    <col min="3" max="3" width="10.140625" customWidth="1"/>
    <col min="16" max="16" width="11.85546875" customWidth="1"/>
  </cols>
  <sheetData>
    <row r="1" spans="1:33" s="1" customFormat="1" x14ac:dyDescent="0.25">
      <c r="A1" s="3" t="s">
        <v>53</v>
      </c>
    </row>
    <row r="2" spans="1:33" s="1" customFormat="1" x14ac:dyDescent="0.25">
      <c r="A2" s="3"/>
    </row>
    <row r="3" spans="1:33" s="1" customFormat="1" x14ac:dyDescent="0.25">
      <c r="B3" s="1">
        <v>0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  <c r="W3" s="1">
        <v>21</v>
      </c>
      <c r="X3" s="1">
        <v>22</v>
      </c>
      <c r="Y3" s="1">
        <v>23</v>
      </c>
      <c r="Z3" s="1">
        <v>24</v>
      </c>
      <c r="AA3" s="1">
        <v>25</v>
      </c>
      <c r="AB3" s="1">
        <v>26</v>
      </c>
      <c r="AC3" s="1">
        <v>27</v>
      </c>
      <c r="AD3" s="1">
        <v>28</v>
      </c>
      <c r="AE3" s="1">
        <v>29</v>
      </c>
      <c r="AF3" s="1">
        <v>30</v>
      </c>
      <c r="AG3" s="1">
        <v>31</v>
      </c>
    </row>
    <row r="4" spans="1:33" s="1" customFormat="1" x14ac:dyDescent="0.25">
      <c r="A4" s="4"/>
      <c r="B4" s="11">
        <v>45047</v>
      </c>
      <c r="C4" s="11">
        <v>45078</v>
      </c>
      <c r="D4" s="11">
        <v>45108</v>
      </c>
      <c r="E4" s="11">
        <v>45139</v>
      </c>
      <c r="F4" s="11">
        <v>45170</v>
      </c>
      <c r="G4" s="11">
        <v>45200</v>
      </c>
      <c r="H4" s="11">
        <v>45231</v>
      </c>
      <c r="I4" s="11">
        <v>45261</v>
      </c>
      <c r="J4" s="11">
        <v>45292</v>
      </c>
      <c r="K4" s="11">
        <v>45323</v>
      </c>
      <c r="L4" s="11">
        <v>45352</v>
      </c>
      <c r="M4" s="11">
        <v>45383</v>
      </c>
      <c r="N4" s="11">
        <v>45413</v>
      </c>
      <c r="O4" s="11">
        <v>45444</v>
      </c>
      <c r="P4" s="11">
        <v>45474</v>
      </c>
      <c r="Q4" s="11">
        <v>45505</v>
      </c>
      <c r="R4" s="11">
        <v>45536</v>
      </c>
      <c r="S4" s="11">
        <v>45566</v>
      </c>
      <c r="T4" s="11">
        <v>45597</v>
      </c>
      <c r="U4" s="11">
        <v>45627</v>
      </c>
      <c r="V4" s="11">
        <v>45658</v>
      </c>
      <c r="W4" s="11">
        <v>45689</v>
      </c>
      <c r="X4" s="11">
        <v>45717</v>
      </c>
      <c r="Y4" s="11">
        <v>45748</v>
      </c>
      <c r="Z4" s="11">
        <v>45778</v>
      </c>
      <c r="AA4" s="11">
        <v>45809</v>
      </c>
      <c r="AB4" s="11">
        <v>45839</v>
      </c>
      <c r="AC4" s="11">
        <v>45870</v>
      </c>
      <c r="AD4" s="11">
        <v>45901</v>
      </c>
      <c r="AE4" s="11">
        <v>45931</v>
      </c>
      <c r="AF4" s="11">
        <v>45962</v>
      </c>
      <c r="AG4" s="11">
        <v>45992</v>
      </c>
    </row>
    <row r="5" spans="1:33" s="3" customFormat="1" ht="14.25" x14ac:dyDescent="0.2">
      <c r="A5" s="12" t="s">
        <v>54</v>
      </c>
      <c r="B5" s="14">
        <f>'План ДДС'!B5</f>
        <v>21053.85</v>
      </c>
      <c r="C5" s="14">
        <f>'План ДДС'!C5</f>
        <v>22500.25</v>
      </c>
      <c r="D5" s="14">
        <f>'План ДДС'!D5</f>
        <v>17980.25</v>
      </c>
      <c r="E5" s="14">
        <f>'План ДДС'!E5</f>
        <v>22500.25</v>
      </c>
      <c r="F5" s="14">
        <f>'План ДДС'!F5</f>
        <v>17980.25</v>
      </c>
      <c r="G5" s="14">
        <f>'План ДДС'!G5</f>
        <v>17980.25</v>
      </c>
      <c r="H5" s="14">
        <f>'План ДДС'!H5</f>
        <v>22500.25</v>
      </c>
      <c r="I5" s="14">
        <f>'План ДДС'!I5</f>
        <v>22200.25</v>
      </c>
      <c r="J5" s="14">
        <f>'План ДДС'!J5</f>
        <v>2880.2500000000009</v>
      </c>
      <c r="K5" s="14">
        <f>'План ДДС'!K5</f>
        <v>13460.25</v>
      </c>
      <c r="L5" s="14">
        <f>'План ДДС'!L5</f>
        <v>31540.25</v>
      </c>
      <c r="M5" s="14">
        <f>'План ДДС'!M5</f>
        <v>36060.25</v>
      </c>
      <c r="N5" s="14">
        <f>'План ДДС'!N5</f>
        <v>45100.25</v>
      </c>
      <c r="O5" s="14">
        <f>'План ДДС'!O5</f>
        <v>31540.25</v>
      </c>
      <c r="P5" s="14">
        <f>'План ДДС'!P5</f>
        <v>22500.25</v>
      </c>
      <c r="Q5" s="14">
        <f>'План ДДС'!Q5</f>
        <v>31540.25</v>
      </c>
      <c r="R5" s="14">
        <f>'План ДДС'!R5</f>
        <v>22500.25</v>
      </c>
      <c r="S5" s="14">
        <f>'План ДДС'!S5</f>
        <v>22500.25</v>
      </c>
      <c r="T5" s="14">
        <f>'План ДДС'!T5</f>
        <v>22500.25</v>
      </c>
      <c r="U5" s="14">
        <f>'План ДДС'!U5</f>
        <v>22200.25</v>
      </c>
      <c r="V5" s="14">
        <f>'План ДДС'!V5</f>
        <v>4900.25</v>
      </c>
      <c r="W5" s="14">
        <f>'План ДДС'!W5</f>
        <v>22500.25</v>
      </c>
      <c r="X5" s="14">
        <f>'План ДДС'!X5</f>
        <v>31540.25</v>
      </c>
      <c r="Y5" s="14">
        <f>'План ДДС'!Y5</f>
        <v>36060.25</v>
      </c>
      <c r="Z5" s="14">
        <f>'План ДДС'!Z5</f>
        <v>40580.25</v>
      </c>
      <c r="AA5" s="14">
        <f>'План ДДС'!AA5</f>
        <v>36060.25</v>
      </c>
      <c r="AB5" s="14">
        <f>'План ДДС'!AB5</f>
        <v>31540.25</v>
      </c>
      <c r="AC5" s="14">
        <f>'План ДДС'!AC5</f>
        <v>31540.25</v>
      </c>
      <c r="AD5" s="14">
        <f>'План ДДС'!AD5</f>
        <v>27020.25</v>
      </c>
      <c r="AE5" s="14">
        <f>'План ДДС'!AE5</f>
        <v>27020.25</v>
      </c>
      <c r="AF5" s="14">
        <f>'План ДДС'!AF5</f>
        <v>31540.25</v>
      </c>
      <c r="AG5" s="14">
        <f>'План ДДС'!AG5</f>
        <v>13160.25</v>
      </c>
    </row>
    <row r="6" spans="1:33" x14ac:dyDescent="0.25">
      <c r="A6" s="12" t="s">
        <v>55</v>
      </c>
      <c r="B6" s="14">
        <f>'План ДДС'!B11</f>
        <v>259730</v>
      </c>
    </row>
    <row r="7" spans="1:33" x14ac:dyDescent="0.25">
      <c r="A7" s="47" t="s">
        <v>99</v>
      </c>
      <c r="B7" s="19">
        <f>B5-B6</f>
        <v>-238676.15</v>
      </c>
      <c r="C7" s="19">
        <f t="shared" ref="C7:AG7" si="0">C5-C6</f>
        <v>22500.25</v>
      </c>
      <c r="D7" s="19">
        <f t="shared" si="0"/>
        <v>17980.25</v>
      </c>
      <c r="E7" s="19">
        <f t="shared" si="0"/>
        <v>22500.25</v>
      </c>
      <c r="F7" s="19">
        <f t="shared" si="0"/>
        <v>17980.25</v>
      </c>
      <c r="G7" s="19">
        <f t="shared" si="0"/>
        <v>17980.25</v>
      </c>
      <c r="H7" s="19">
        <f t="shared" si="0"/>
        <v>22500.25</v>
      </c>
      <c r="I7" s="19">
        <f t="shared" si="0"/>
        <v>22200.25</v>
      </c>
      <c r="J7" s="19">
        <f t="shared" si="0"/>
        <v>2880.2500000000009</v>
      </c>
      <c r="K7" s="19">
        <f t="shared" si="0"/>
        <v>13460.25</v>
      </c>
      <c r="L7" s="19">
        <f t="shared" si="0"/>
        <v>31540.25</v>
      </c>
      <c r="M7" s="19">
        <f t="shared" si="0"/>
        <v>36060.25</v>
      </c>
      <c r="N7" s="19">
        <f t="shared" si="0"/>
        <v>45100.25</v>
      </c>
      <c r="O7" s="19">
        <f t="shared" si="0"/>
        <v>31540.25</v>
      </c>
      <c r="P7" s="19">
        <f t="shared" si="0"/>
        <v>22500.25</v>
      </c>
      <c r="Q7" s="19">
        <f t="shared" si="0"/>
        <v>31540.25</v>
      </c>
      <c r="R7" s="19">
        <f t="shared" si="0"/>
        <v>22500.25</v>
      </c>
      <c r="S7" s="19">
        <f t="shared" si="0"/>
        <v>22500.25</v>
      </c>
      <c r="T7" s="19">
        <f t="shared" si="0"/>
        <v>22500.25</v>
      </c>
      <c r="U7" s="19">
        <f t="shared" si="0"/>
        <v>22200.25</v>
      </c>
      <c r="V7" s="19">
        <f t="shared" si="0"/>
        <v>4900.25</v>
      </c>
      <c r="W7" s="19">
        <f t="shared" si="0"/>
        <v>22500.25</v>
      </c>
      <c r="X7" s="19">
        <f t="shared" si="0"/>
        <v>31540.25</v>
      </c>
      <c r="Y7" s="19">
        <f t="shared" si="0"/>
        <v>36060.25</v>
      </c>
      <c r="Z7" s="19">
        <f t="shared" si="0"/>
        <v>40580.25</v>
      </c>
      <c r="AA7" s="19">
        <f t="shared" si="0"/>
        <v>36060.25</v>
      </c>
      <c r="AB7" s="19">
        <f t="shared" si="0"/>
        <v>31540.25</v>
      </c>
      <c r="AC7" s="19">
        <f t="shared" si="0"/>
        <v>31540.25</v>
      </c>
      <c r="AD7" s="19">
        <f t="shared" si="0"/>
        <v>27020.25</v>
      </c>
      <c r="AE7" s="19">
        <f t="shared" si="0"/>
        <v>27020.25</v>
      </c>
      <c r="AF7" s="19">
        <f t="shared" si="0"/>
        <v>31540.25</v>
      </c>
      <c r="AG7" s="19">
        <f t="shared" si="0"/>
        <v>13160.25</v>
      </c>
    </row>
    <row r="8" spans="1:33" x14ac:dyDescent="0.25">
      <c r="A8" s="12" t="s">
        <v>58</v>
      </c>
      <c r="B8" s="46">
        <f>B7</f>
        <v>-238676.15</v>
      </c>
      <c r="C8" s="46">
        <f>B8+C7</f>
        <v>-216175.9</v>
      </c>
      <c r="D8" s="46">
        <f t="shared" ref="D8:AG8" si="1">C8+D7</f>
        <v>-198195.65</v>
      </c>
      <c r="E8" s="46">
        <f t="shared" si="1"/>
        <v>-175695.4</v>
      </c>
      <c r="F8" s="46">
        <f t="shared" si="1"/>
        <v>-157715.15</v>
      </c>
      <c r="G8" s="46">
        <f t="shared" si="1"/>
        <v>-139734.9</v>
      </c>
      <c r="H8" s="46">
        <f t="shared" si="1"/>
        <v>-117234.65</v>
      </c>
      <c r="I8" s="46">
        <f t="shared" si="1"/>
        <v>-95034.4</v>
      </c>
      <c r="J8" s="46">
        <f t="shared" si="1"/>
        <v>-92154.15</v>
      </c>
      <c r="K8" s="46">
        <f t="shared" si="1"/>
        <v>-78693.899999999994</v>
      </c>
      <c r="L8" s="46">
        <f t="shared" si="1"/>
        <v>-47153.649999999994</v>
      </c>
      <c r="M8" s="46">
        <f t="shared" si="1"/>
        <v>-11093.399999999994</v>
      </c>
      <c r="N8" s="45">
        <f t="shared" si="1"/>
        <v>34006.850000000006</v>
      </c>
      <c r="O8" s="45">
        <f t="shared" si="1"/>
        <v>65547.100000000006</v>
      </c>
      <c r="P8" s="45">
        <f t="shared" si="1"/>
        <v>88047.35</v>
      </c>
      <c r="Q8" s="45">
        <f t="shared" si="1"/>
        <v>119587.6</v>
      </c>
      <c r="R8" s="45">
        <f t="shared" si="1"/>
        <v>142087.85</v>
      </c>
      <c r="S8" s="45">
        <f t="shared" si="1"/>
        <v>164588.1</v>
      </c>
      <c r="T8" s="45">
        <f t="shared" si="1"/>
        <v>187088.35</v>
      </c>
      <c r="U8" s="45">
        <f t="shared" si="1"/>
        <v>209288.6</v>
      </c>
      <c r="V8" s="45">
        <f t="shared" si="1"/>
        <v>214188.85</v>
      </c>
      <c r="W8" s="45">
        <f t="shared" si="1"/>
        <v>236689.1</v>
      </c>
      <c r="X8" s="45">
        <f t="shared" si="1"/>
        <v>268229.34999999998</v>
      </c>
      <c r="Y8" s="45">
        <f t="shared" si="1"/>
        <v>304289.59999999998</v>
      </c>
      <c r="Z8" s="45">
        <f t="shared" si="1"/>
        <v>344869.85</v>
      </c>
      <c r="AA8" s="45">
        <f t="shared" si="1"/>
        <v>380930.1</v>
      </c>
      <c r="AB8" s="45">
        <f t="shared" si="1"/>
        <v>412470.35</v>
      </c>
      <c r="AC8" s="45">
        <f t="shared" si="1"/>
        <v>444010.6</v>
      </c>
      <c r="AD8" s="45">
        <f t="shared" si="1"/>
        <v>471030.85</v>
      </c>
      <c r="AE8" s="45">
        <f t="shared" si="1"/>
        <v>498051.1</v>
      </c>
      <c r="AF8" s="45">
        <f t="shared" si="1"/>
        <v>529591.35</v>
      </c>
      <c r="AG8" s="45">
        <f t="shared" si="1"/>
        <v>542751.6</v>
      </c>
    </row>
    <row r="9" spans="1:33" x14ac:dyDescent="0.25">
      <c r="A9" s="12" t="s">
        <v>100</v>
      </c>
      <c r="B9" s="12">
        <f>IF(AND(B8&lt;0,C8&gt;=0),B3+ABS(B8)/C7,0)</f>
        <v>0</v>
      </c>
      <c r="C9" s="12">
        <f t="shared" ref="C9:AG9" si="2">IF(AND(C8&lt;0,D8&gt;=0),C3+ABS(C8)/D7,0)</f>
        <v>0</v>
      </c>
      <c r="D9" s="12">
        <f t="shared" si="2"/>
        <v>0</v>
      </c>
      <c r="E9" s="12">
        <f t="shared" si="2"/>
        <v>0</v>
      </c>
      <c r="F9" s="12">
        <f t="shared" si="2"/>
        <v>0</v>
      </c>
      <c r="G9" s="12">
        <f t="shared" si="2"/>
        <v>0</v>
      </c>
      <c r="H9" s="12">
        <f t="shared" si="2"/>
        <v>0</v>
      </c>
      <c r="I9" s="12">
        <f t="shared" si="2"/>
        <v>0</v>
      </c>
      <c r="J9" s="12">
        <f t="shared" si="2"/>
        <v>0</v>
      </c>
      <c r="K9" s="12">
        <f t="shared" si="2"/>
        <v>0</v>
      </c>
      <c r="L9" s="12">
        <f t="shared" si="2"/>
        <v>0</v>
      </c>
      <c r="M9" s="12">
        <f t="shared" si="2"/>
        <v>11.245972028979883</v>
      </c>
      <c r="N9" s="12">
        <f t="shared" si="2"/>
        <v>0</v>
      </c>
      <c r="O9" s="12">
        <f t="shared" si="2"/>
        <v>0</v>
      </c>
      <c r="P9" s="12">
        <f t="shared" si="2"/>
        <v>0</v>
      </c>
      <c r="Q9" s="12">
        <f t="shared" si="2"/>
        <v>0</v>
      </c>
      <c r="R9" s="12">
        <f t="shared" si="2"/>
        <v>0</v>
      </c>
      <c r="S9" s="12">
        <f t="shared" si="2"/>
        <v>0</v>
      </c>
      <c r="T9" s="12">
        <f t="shared" si="2"/>
        <v>0</v>
      </c>
      <c r="U9" s="12">
        <f t="shared" si="2"/>
        <v>0</v>
      </c>
      <c r="V9" s="12">
        <f t="shared" si="2"/>
        <v>0</v>
      </c>
      <c r="W9" s="12">
        <f t="shared" si="2"/>
        <v>0</v>
      </c>
      <c r="X9" s="12">
        <f t="shared" si="2"/>
        <v>0</v>
      </c>
      <c r="Y9" s="12">
        <f t="shared" si="2"/>
        <v>0</v>
      </c>
      <c r="Z9" s="12">
        <f t="shared" si="2"/>
        <v>0</v>
      </c>
      <c r="AA9" s="12">
        <f t="shared" si="2"/>
        <v>0</v>
      </c>
      <c r="AB9" s="12">
        <f t="shared" si="2"/>
        <v>0</v>
      </c>
      <c r="AC9" s="12">
        <f t="shared" si="2"/>
        <v>0</v>
      </c>
      <c r="AD9" s="12">
        <f t="shared" si="2"/>
        <v>0</v>
      </c>
      <c r="AE9" s="12">
        <f t="shared" si="2"/>
        <v>0</v>
      </c>
      <c r="AF9" s="12">
        <f t="shared" si="2"/>
        <v>0</v>
      </c>
      <c r="AG9" s="12">
        <f t="shared" si="2"/>
        <v>0</v>
      </c>
    </row>
    <row r="12" spans="1:33" x14ac:dyDescent="0.25">
      <c r="A12" s="12" t="s">
        <v>56</v>
      </c>
      <c r="B12" s="20">
        <v>0.24</v>
      </c>
    </row>
    <row r="13" spans="1:33" s="3" customFormat="1" x14ac:dyDescent="0.25">
      <c r="A13" s="12" t="s">
        <v>57</v>
      </c>
      <c r="B13" s="20">
        <f>B12/12</f>
        <v>0.02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</row>
    <row r="14" spans="1:33" x14ac:dyDescent="0.25">
      <c r="A14" s="48"/>
      <c r="B14" s="49"/>
    </row>
    <row r="16" spans="1:33" s="3" customFormat="1" ht="14.25" x14ac:dyDescent="0.2">
      <c r="A16" s="12" t="s">
        <v>59</v>
      </c>
      <c r="B16" s="21">
        <f t="shared" ref="B16:AG16" si="3">1/((1+$B$13)^B3)</f>
        <v>1</v>
      </c>
      <c r="C16" s="21">
        <f t="shared" si="3"/>
        <v>0.98039215686274506</v>
      </c>
      <c r="D16" s="21">
        <f t="shared" si="3"/>
        <v>0.96116878123798544</v>
      </c>
      <c r="E16" s="21">
        <f t="shared" si="3"/>
        <v>0.94232233454704462</v>
      </c>
      <c r="F16" s="21">
        <f t="shared" si="3"/>
        <v>0.9238454260265142</v>
      </c>
      <c r="G16" s="21">
        <f t="shared" si="3"/>
        <v>0.90573080982991594</v>
      </c>
      <c r="H16" s="21">
        <f t="shared" si="3"/>
        <v>0.88797138218619198</v>
      </c>
      <c r="I16" s="21">
        <f t="shared" si="3"/>
        <v>0.87056017861391388</v>
      </c>
      <c r="J16" s="21">
        <f t="shared" si="3"/>
        <v>0.85349037119011162</v>
      </c>
      <c r="K16" s="21">
        <f t="shared" si="3"/>
        <v>0.83675526587265847</v>
      </c>
      <c r="L16" s="21">
        <f t="shared" si="3"/>
        <v>0.82034829987515534</v>
      </c>
      <c r="M16" s="21">
        <f t="shared" si="3"/>
        <v>0.80426303909328967</v>
      </c>
      <c r="N16" s="21">
        <f t="shared" si="3"/>
        <v>0.78849317558165644</v>
      </c>
      <c r="O16" s="21">
        <f t="shared" si="3"/>
        <v>0.77303252508005538</v>
      </c>
      <c r="P16" s="21">
        <f t="shared" si="3"/>
        <v>0.75787502458828948</v>
      </c>
      <c r="Q16" s="21">
        <f t="shared" si="3"/>
        <v>0.74301472998851925</v>
      </c>
      <c r="R16" s="21">
        <f t="shared" si="3"/>
        <v>0.72844581371423445</v>
      </c>
      <c r="S16" s="21">
        <f t="shared" si="3"/>
        <v>0.7141625624649357</v>
      </c>
      <c r="T16" s="21">
        <f t="shared" si="3"/>
        <v>0.7001593749656233</v>
      </c>
      <c r="U16" s="21">
        <f t="shared" si="3"/>
        <v>0.68643075977021895</v>
      </c>
      <c r="V16" s="21">
        <f t="shared" si="3"/>
        <v>0.67297133310805779</v>
      </c>
      <c r="W16" s="21">
        <f t="shared" si="3"/>
        <v>0.65977581677260566</v>
      </c>
      <c r="X16" s="21">
        <f t="shared" si="3"/>
        <v>0.64683903605157411</v>
      </c>
      <c r="Y16" s="21">
        <f t="shared" si="3"/>
        <v>0.63415591769762181</v>
      </c>
      <c r="Z16" s="21">
        <f t="shared" si="3"/>
        <v>0.62172148793884485</v>
      </c>
      <c r="AA16" s="21">
        <f t="shared" si="3"/>
        <v>0.60953087052827937</v>
      </c>
      <c r="AB16" s="21">
        <f t="shared" si="3"/>
        <v>0.59757928483164635</v>
      </c>
      <c r="AC16" s="21">
        <f t="shared" si="3"/>
        <v>0.58586204395259456</v>
      </c>
      <c r="AD16" s="21">
        <f t="shared" si="3"/>
        <v>0.57437455289470041</v>
      </c>
      <c r="AE16" s="21">
        <f t="shared" si="3"/>
        <v>0.56311230675951029</v>
      </c>
      <c r="AF16" s="21">
        <f t="shared" si="3"/>
        <v>0.55207088897991197</v>
      </c>
      <c r="AG16" s="21">
        <f t="shared" si="3"/>
        <v>0.54124596958814919</v>
      </c>
    </row>
    <row r="17" spans="1:33" s="3" customFormat="1" ht="14.25" x14ac:dyDescent="0.2">
      <c r="A17" s="12" t="s">
        <v>101</v>
      </c>
      <c r="B17" s="14">
        <f t="shared" ref="B17:AG17" si="4">B7*B16</f>
        <v>-238676.15</v>
      </c>
      <c r="C17" s="14">
        <f t="shared" si="4"/>
        <v>22059.068627450979</v>
      </c>
      <c r="D17" s="14">
        <f t="shared" si="4"/>
        <v>17282.054978854288</v>
      </c>
      <c r="E17" s="14">
        <f t="shared" si="4"/>
        <v>21202.488107892139</v>
      </c>
      <c r="F17" s="14">
        <f t="shared" si="4"/>
        <v>16610.971721313232</v>
      </c>
      <c r="G17" s="14">
        <f t="shared" si="4"/>
        <v>16285.266393444346</v>
      </c>
      <c r="H17" s="14">
        <f t="shared" si="4"/>
        <v>19979.578092034866</v>
      </c>
      <c r="I17" s="14">
        <f t="shared" si="4"/>
        <v>19326.653605273543</v>
      </c>
      <c r="J17" s="14">
        <f t="shared" si="4"/>
        <v>2458.2656416203199</v>
      </c>
      <c r="K17" s="14">
        <f t="shared" si="4"/>
        <v>11262.935067462451</v>
      </c>
      <c r="L17" s="14">
        <f t="shared" si="4"/>
        <v>25873.990465137369</v>
      </c>
      <c r="M17" s="14">
        <f t="shared" si="4"/>
        <v>29001.926255463797</v>
      </c>
      <c r="N17" s="14">
        <f t="shared" si="4"/>
        <v>35561.239342026602</v>
      </c>
      <c r="O17" s="14">
        <f t="shared" si="4"/>
        <v>24381.639099156215</v>
      </c>
      <c r="P17" s="14">
        <f t="shared" si="4"/>
        <v>17052.377521992661</v>
      </c>
      <c r="Q17" s="14">
        <f t="shared" si="4"/>
        <v>23434.870337520395</v>
      </c>
      <c r="R17" s="14">
        <f t="shared" si="4"/>
        <v>16390.212920023703</v>
      </c>
      <c r="S17" s="14">
        <f t="shared" si="4"/>
        <v>16068.836196101669</v>
      </c>
      <c r="T17" s="14">
        <f t="shared" si="4"/>
        <v>15753.760976570265</v>
      </c>
      <c r="U17" s="14">
        <f t="shared" si="4"/>
        <v>15238.934474588803</v>
      </c>
      <c r="V17" s="14">
        <f t="shared" si="4"/>
        <v>3297.72777506276</v>
      </c>
      <c r="W17" s="14">
        <f t="shared" si="4"/>
        <v>14845.120821337821</v>
      </c>
      <c r="X17" s="14">
        <f t="shared" si="4"/>
        <v>20401.464906825662</v>
      </c>
      <c r="Y17" s="14">
        <f t="shared" si="4"/>
        <v>22867.820931155667</v>
      </c>
      <c r="Z17" s="14">
        <f t="shared" si="4"/>
        <v>25229.613410930309</v>
      </c>
      <c r="AA17" s="14">
        <f t="shared" si="4"/>
        <v>21979.835573967386</v>
      </c>
      <c r="AB17" s="14">
        <f t="shared" si="4"/>
        <v>18847.800038411333</v>
      </c>
      <c r="AC17" s="14">
        <f t="shared" si="4"/>
        <v>18478.235331775821</v>
      </c>
      <c r="AD17" s="14">
        <f t="shared" si="4"/>
        <v>15519.744012853029</v>
      </c>
      <c r="AE17" s="14">
        <f t="shared" si="4"/>
        <v>15215.435306718658</v>
      </c>
      <c r="AF17" s="14">
        <f t="shared" si="4"/>
        <v>17412.45385614867</v>
      </c>
      <c r="AG17" s="14">
        <f t="shared" si="4"/>
        <v>7122.9322712724406</v>
      </c>
    </row>
    <row r="18" spans="1:33" x14ac:dyDescent="0.25">
      <c r="A18" s="12" t="s">
        <v>60</v>
      </c>
      <c r="B18" s="46">
        <f>B17</f>
        <v>-238676.15</v>
      </c>
      <c r="C18" s="46">
        <f>B18+C17</f>
        <v>-216617.081372549</v>
      </c>
      <c r="D18" s="46">
        <f t="shared" ref="D18:AG18" si="5">C18+D17</f>
        <v>-199335.02639369472</v>
      </c>
      <c r="E18" s="46">
        <f t="shared" si="5"/>
        <v>-178132.53828580258</v>
      </c>
      <c r="F18" s="46">
        <f t="shared" si="5"/>
        <v>-161521.56656448936</v>
      </c>
      <c r="G18" s="46">
        <f t="shared" si="5"/>
        <v>-145236.300171045</v>
      </c>
      <c r="H18" s="46">
        <f t="shared" si="5"/>
        <v>-125256.72207901014</v>
      </c>
      <c r="I18" s="46">
        <f t="shared" si="5"/>
        <v>-105930.0684737366</v>
      </c>
      <c r="J18" s="46">
        <f t="shared" si="5"/>
        <v>-103471.80283211627</v>
      </c>
      <c r="K18" s="46">
        <f t="shared" si="5"/>
        <v>-92208.867764653813</v>
      </c>
      <c r="L18" s="46">
        <f t="shared" si="5"/>
        <v>-66334.877299516447</v>
      </c>
      <c r="M18" s="46">
        <f t="shared" si="5"/>
        <v>-37332.95104405265</v>
      </c>
      <c r="N18" s="46">
        <f t="shared" si="5"/>
        <v>-1771.7117020260484</v>
      </c>
      <c r="O18" s="45">
        <f t="shared" si="5"/>
        <v>22609.927397130166</v>
      </c>
      <c r="P18" s="45">
        <f t="shared" si="5"/>
        <v>39662.304919122827</v>
      </c>
      <c r="Q18" s="45">
        <f t="shared" si="5"/>
        <v>63097.175256643226</v>
      </c>
      <c r="R18" s="45">
        <f t="shared" si="5"/>
        <v>79487.388176666922</v>
      </c>
      <c r="S18" s="45">
        <f t="shared" si="5"/>
        <v>95556.224372768585</v>
      </c>
      <c r="T18" s="45">
        <f t="shared" si="5"/>
        <v>111309.98534933885</v>
      </c>
      <c r="U18" s="45">
        <f t="shared" si="5"/>
        <v>126548.91982392766</v>
      </c>
      <c r="V18" s="45">
        <f t="shared" si="5"/>
        <v>129846.64759899041</v>
      </c>
      <c r="W18" s="45">
        <f t="shared" si="5"/>
        <v>144691.76842032824</v>
      </c>
      <c r="X18" s="45">
        <f t="shared" si="5"/>
        <v>165093.2333271539</v>
      </c>
      <c r="Y18" s="45">
        <f t="shared" si="5"/>
        <v>187961.05425830957</v>
      </c>
      <c r="Z18" s="45">
        <f t="shared" si="5"/>
        <v>213190.66766923986</v>
      </c>
      <c r="AA18" s="45">
        <f t="shared" si="5"/>
        <v>235170.50324320723</v>
      </c>
      <c r="AB18" s="45">
        <f t="shared" si="5"/>
        <v>254018.30328161857</v>
      </c>
      <c r="AC18" s="45">
        <f t="shared" si="5"/>
        <v>272496.53861339437</v>
      </c>
      <c r="AD18" s="45">
        <f t="shared" si="5"/>
        <v>288016.28262624738</v>
      </c>
      <c r="AE18" s="45">
        <f t="shared" si="5"/>
        <v>303231.71793296601</v>
      </c>
      <c r="AF18" s="45">
        <f t="shared" si="5"/>
        <v>320644.17178911471</v>
      </c>
      <c r="AG18" s="45">
        <f t="shared" si="5"/>
        <v>327767.10406038718</v>
      </c>
    </row>
    <row r="19" spans="1:33" x14ac:dyDescent="0.25">
      <c r="A19" s="12" t="s">
        <v>102</v>
      </c>
      <c r="B19" s="12">
        <f t="shared" ref="B19:AG19" si="6">IF(AND(B18&lt;0,C18&gt;=0),B3+ABS(B18)/C17,0)</f>
        <v>0</v>
      </c>
      <c r="C19" s="12">
        <f t="shared" si="6"/>
        <v>0</v>
      </c>
      <c r="D19" s="12">
        <f t="shared" si="6"/>
        <v>0</v>
      </c>
      <c r="E19" s="12">
        <f t="shared" si="6"/>
        <v>0</v>
      </c>
      <c r="F19" s="12">
        <f t="shared" si="6"/>
        <v>0</v>
      </c>
      <c r="G19" s="12">
        <f t="shared" si="6"/>
        <v>0</v>
      </c>
      <c r="H19" s="12">
        <f t="shared" si="6"/>
        <v>0</v>
      </c>
      <c r="I19" s="12">
        <f t="shared" si="6"/>
        <v>0</v>
      </c>
      <c r="J19" s="12">
        <f t="shared" si="6"/>
        <v>0</v>
      </c>
      <c r="K19" s="12">
        <f t="shared" si="6"/>
        <v>0</v>
      </c>
      <c r="L19" s="12">
        <f t="shared" si="6"/>
        <v>0</v>
      </c>
      <c r="M19" s="12">
        <f t="shared" si="6"/>
        <v>0</v>
      </c>
      <c r="N19" s="12">
        <f t="shared" si="6"/>
        <v>12.072665816060224</v>
      </c>
      <c r="O19" s="12">
        <f t="shared" si="6"/>
        <v>0</v>
      </c>
      <c r="P19" s="12">
        <f t="shared" si="6"/>
        <v>0</v>
      </c>
      <c r="Q19" s="12">
        <f t="shared" si="6"/>
        <v>0</v>
      </c>
      <c r="R19" s="12">
        <f t="shared" si="6"/>
        <v>0</v>
      </c>
      <c r="S19" s="12">
        <f t="shared" si="6"/>
        <v>0</v>
      </c>
      <c r="T19" s="12">
        <f t="shared" si="6"/>
        <v>0</v>
      </c>
      <c r="U19" s="12">
        <f t="shared" si="6"/>
        <v>0</v>
      </c>
      <c r="V19" s="12">
        <f t="shared" si="6"/>
        <v>0</v>
      </c>
      <c r="W19" s="12">
        <f t="shared" si="6"/>
        <v>0</v>
      </c>
      <c r="X19" s="12">
        <f t="shared" si="6"/>
        <v>0</v>
      </c>
      <c r="Y19" s="12">
        <f t="shared" si="6"/>
        <v>0</v>
      </c>
      <c r="Z19" s="12">
        <f t="shared" si="6"/>
        <v>0</v>
      </c>
      <c r="AA19" s="12">
        <f t="shared" si="6"/>
        <v>0</v>
      </c>
      <c r="AB19" s="12">
        <f t="shared" si="6"/>
        <v>0</v>
      </c>
      <c r="AC19" s="12">
        <f t="shared" si="6"/>
        <v>0</v>
      </c>
      <c r="AD19" s="12">
        <f t="shared" si="6"/>
        <v>0</v>
      </c>
      <c r="AE19" s="12">
        <f t="shared" si="6"/>
        <v>0</v>
      </c>
      <c r="AF19" s="12">
        <f t="shared" si="6"/>
        <v>0</v>
      </c>
      <c r="AG19" s="12">
        <f t="shared" si="6"/>
        <v>0</v>
      </c>
    </row>
    <row r="20" spans="1:33" s="1" customFormat="1" x14ac:dyDescent="0.25"/>
    <row r="24" spans="1:33" x14ac:dyDescent="0.25">
      <c r="A24" s="3" t="s">
        <v>61</v>
      </c>
      <c r="B24" s="1"/>
      <c r="C24" s="1"/>
      <c r="D24" s="1"/>
      <c r="E24" s="1"/>
    </row>
    <row r="25" spans="1:33" x14ac:dyDescent="0.25">
      <c r="A25" s="25" t="s">
        <v>62</v>
      </c>
      <c r="B25" s="26">
        <f>AG18</f>
        <v>327767.10406038718</v>
      </c>
      <c r="C25" t="s">
        <v>108</v>
      </c>
    </row>
    <row r="26" spans="1:33" x14ac:dyDescent="0.25">
      <c r="A26" s="25" t="s">
        <v>63</v>
      </c>
      <c r="B26" s="54">
        <f>SUM(B17:AG17)/ABS(B6)</f>
        <v>1.2619531977838032</v>
      </c>
      <c r="D26" t="s">
        <v>105</v>
      </c>
    </row>
    <row r="27" spans="1:33" x14ac:dyDescent="0.25">
      <c r="A27" s="25" t="s">
        <v>103</v>
      </c>
      <c r="B27" s="28">
        <f>IRR(B7:AG7)*12</f>
        <v>1.0749445140812472</v>
      </c>
      <c r="D27" t="s">
        <v>104</v>
      </c>
    </row>
    <row r="28" spans="1:33" s="41" customFormat="1" x14ac:dyDescent="0.25">
      <c r="A28" s="25" t="s">
        <v>64</v>
      </c>
      <c r="B28" s="27">
        <f>SUM(B9:AG9)</f>
        <v>11.245972028979883</v>
      </c>
      <c r="C28" t="s">
        <v>109</v>
      </c>
      <c r="D28"/>
      <c r="E28"/>
      <c r="F28"/>
      <c r="G28"/>
    </row>
    <row r="29" spans="1:33" x14ac:dyDescent="0.25">
      <c r="A29" s="25" t="s">
        <v>65</v>
      </c>
      <c r="B29" s="27">
        <f>SUM(B19:AG19)</f>
        <v>12.072665816060224</v>
      </c>
      <c r="C29" t="s">
        <v>109</v>
      </c>
      <c r="H29" s="40"/>
      <c r="I29" s="4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Данные для расчетов</vt:lpstr>
      <vt:lpstr>Расчет инвест капитала</vt:lpstr>
      <vt:lpstr>План ДР</vt:lpstr>
      <vt:lpstr>План ДДС</vt:lpstr>
      <vt:lpstr>Показатели деятельности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Автор</dc:creator>
  <cp:lastModifiedBy>Максим Козлов</cp:lastModifiedBy>
  <dcterms:created xsi:type="dcterms:W3CDTF">2023-04-03T01:35:18Z</dcterms:created>
  <dcterms:modified xsi:type="dcterms:W3CDTF">2023-06-10T10:55:38Z</dcterms:modified>
</cp:coreProperties>
</file>