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Robotics\Downloads\"/>
    </mc:Choice>
  </mc:AlternateContent>
  <xr:revisionPtr revIDLastSave="0" documentId="8_{0ED578A8-48FB-46D2-8CFD-53E49C4F9A37}" xr6:coauthVersionLast="47" xr6:coauthVersionMax="47" xr10:uidLastSave="{00000000-0000-0000-0000-000000000000}"/>
  <bookViews>
    <workbookView xWindow="-108" yWindow="-108" windowWidth="23256" windowHeight="12576" xr2:uid="{9905E956-73DD-42A1-8B6B-3BC75BF876B5}"/>
  </bookViews>
  <sheets>
    <sheet name="Match Scouting Data" sheetId="1" r:id="rId1"/>
  </sheets>
  <externalReferences>
    <externalReference r:id="rId2"/>
  </externalReferences>
  <definedNames>
    <definedName name="AAA">#REF!</definedName>
    <definedName name="alliance_status_str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>#REF!</definedName>
    <definedName name="Data">'Match Scouting Data'!#REF!</definedName>
    <definedName name="DefenseType">#REF!</definedName>
    <definedName name="dq">#REF!</definedName>
    <definedName name="DriverSkillValues">#REF!</definedName>
    <definedName name="EndGame">#REF!</definedName>
    <definedName name="event">#REF!</definedName>
    <definedName name="eventList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>#REF!</definedName>
    <definedName name="rookie_year">#REF!</definedName>
    <definedName name="SandstormBonus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>#REF!</definedName>
    <definedName name="START_BOTTOM">#REF!</definedName>
    <definedName name="START_MIDDLE">#REF!</definedName>
    <definedName name="START_TOP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E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E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E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E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E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E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A1" authorId="0" shapeId="0" xr:uid="{84C4ED36-3739-41A5-9C2F-EC2C19CD9EF5}">
      <text>
        <r>
          <rPr>
            <b/>
            <sz val="9"/>
            <color indexed="81"/>
            <rFont val="Tahoma"/>
            <family val="2"/>
          </rPr>
          <t>Who scouted: initials?</t>
        </r>
      </text>
    </comment>
    <comment ref="E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G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Q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S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sharedStrings.xml><?xml version="1.0" encoding="utf-8"?>
<sst xmlns="http://schemas.openxmlformats.org/spreadsheetml/2006/main" count="139" uniqueCount="72">
  <si>
    <t>a</t>
  </si>
  <si>
    <t>e</t>
  </si>
  <si>
    <t>b</t>
  </si>
  <si>
    <t>u</t>
  </si>
  <si>
    <t>[1,2,3,10,12,11]</t>
  </si>
  <si>
    <t>x</t>
  </si>
  <si>
    <t>[2,3]</t>
  </si>
  <si>
    <t>r3</t>
  </si>
  <si>
    <t>qm</t>
  </si>
  <si>
    <t>2023tnkn</t>
  </si>
  <si>
    <t>ML</t>
  </si>
  <si>
    <t>No comments</t>
  </si>
  <si>
    <t>v</t>
  </si>
  <si>
    <t>[6,7,8,9,3,2,1]</t>
  </si>
  <si>
    <t>[4,5]</t>
  </si>
  <si>
    <t>2023ilch</t>
  </si>
  <si>
    <t>fudd</t>
  </si>
  <si>
    <t>totalLow</t>
  </si>
  <si>
    <t>totalMed</t>
  </si>
  <si>
    <t>totalHigh</t>
  </si>
  <si>
    <t>totalCones</t>
  </si>
  <si>
    <t>totalCubes</t>
  </si>
  <si>
    <t>totalGamePieces</t>
  </si>
  <si>
    <t>teleopLow</t>
  </si>
  <si>
    <t>teleopMed</t>
  </si>
  <si>
    <t>teleopHigh</t>
  </si>
  <si>
    <t>teleopCones</t>
  </si>
  <si>
    <t>teleopCubes</t>
  </si>
  <si>
    <t>teleopGamePieces</t>
  </si>
  <si>
    <t>avgCycleTime</t>
  </si>
  <si>
    <t>autoLow</t>
  </si>
  <si>
    <t>autoMed</t>
  </si>
  <si>
    <t>autoHigh</t>
  </si>
  <si>
    <t>autoCones</t>
  </si>
  <si>
    <t>autoCubes</t>
  </si>
  <si>
    <t>autoGamePieces</t>
  </si>
  <si>
    <t>comments</t>
  </si>
  <si>
    <t>goodPartner</t>
  </si>
  <si>
    <t>droppedCones</t>
  </si>
  <si>
    <t>tippy</t>
  </si>
  <si>
    <t>diedOrTipped</t>
  </si>
  <si>
    <t>speedRating</t>
  </si>
  <si>
    <t>swerveDrive</t>
  </si>
  <si>
    <t>defenseRating</t>
  </si>
  <si>
    <t>linksScored</t>
  </si>
  <si>
    <t>driverSkill</t>
  </si>
  <si>
    <t>numOfRobotsDocked</t>
  </si>
  <si>
    <t>finalState</t>
  </si>
  <si>
    <t>dockingTime</t>
  </si>
  <si>
    <t>substationUsed</t>
  </si>
  <si>
    <t>floorPickUp</t>
  </si>
  <si>
    <t>smartLinks</t>
  </si>
  <si>
    <t>whoDefended</t>
  </si>
  <si>
    <t>wasDefended</t>
  </si>
  <si>
    <t>wasFed</t>
  </si>
  <si>
    <t>feedCount</t>
  </si>
  <si>
    <t>scoredGrid</t>
  </si>
  <si>
    <t>cycleTimes</t>
  </si>
  <si>
    <t>autoDocked</t>
  </si>
  <si>
    <t>autoMobility</t>
  </si>
  <si>
    <t>autoCrossedChargingStation</t>
  </si>
  <si>
    <t>autoCrossedCable</t>
  </si>
  <si>
    <t>autoAttempted</t>
  </si>
  <si>
    <t>autoScoredGrid</t>
  </si>
  <si>
    <t>autoStartingLocation</t>
  </si>
  <si>
    <t>teamNumber</t>
  </si>
  <si>
    <t>robot</t>
  </si>
  <si>
    <t>match_key</t>
  </si>
  <si>
    <t>matchNumber</t>
  </si>
  <si>
    <t>matchLevel</t>
  </si>
  <si>
    <t>eventCode</t>
  </si>
  <si>
    <t>scouter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</si>
</sst>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%20Excel%20Skele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Image Maps"/>
      <sheetName val="Pit Scouting Data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C52F8-920E-4A2F-86F8-FB956927AFDA}" name="ScoutingData" displayName="ScoutingData" ref="A1:BC8" totalsRowShown="0" headerRowDxfId="53" dataDxfId="52" tableBorderDxfId="51">
  <autoFilter ref="A1:BC8" xr:uid="{00000000-0009-0000-0100-00000A000000}"/>
  <tableColumns count="55">
    <tableColumn id="2" xr3:uid="{57120D76-837B-420B-8789-742C14F566ED}" name="scouter" dataDxfId="50"/>
    <tableColumn id="34" xr3:uid="{CC380EE1-D4BB-490E-9A04-7D40FF472162}" name="eventCode" dataDxfId="49"/>
    <tableColumn id="33" xr3:uid="{AAAE748B-CC35-4AA8-A5E1-7D881177BFA8}" name="matchLevel" dataDxfId="48"/>
    <tableColumn id="32" xr3:uid="{A9872F3F-D581-458A-8B2B-0607C0A28C41}" name="matchNumber" dataDxfId="47"/>
    <tableColumn id="1" xr3:uid="{F28CAB33-6A98-4F06-B9E8-8BAEB150DCCB}" name="match_key" dataDxfId="46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45"/>
    <tableColumn id="3" xr3:uid="{6FD25F9C-1F41-497F-BFF4-9781437EA199}" name="teamNumber" dataDxfId="44"/>
    <tableColumn id="9" xr3:uid="{655949C9-B906-4060-9869-33CAEE3FAD61}" name="autoStartingLocation" dataDxfId="43"/>
    <tableColumn id="53" xr3:uid="{9C8E7B97-748E-4FB3-A341-6B1004D40060}" name="autoScoredGrid" dataDxfId="42"/>
    <tableColumn id="7" xr3:uid="{3D35E5C9-BD3B-450E-B221-F79680B29BE4}" name="autoAttempted"/>
    <tableColumn id="54" xr3:uid="{2845CF8C-3287-4062-943D-DF358FAF5016}" name="autoCrossedCable" dataDxfId="41"/>
    <tableColumn id="56" xr3:uid="{054C8AA6-8D1F-4031-86BB-F25F9CB75EB5}" name="autoCrossedChargingStation" dataDxfId="40"/>
    <tableColumn id="55" xr3:uid="{E97E3583-73A4-49A0-B392-2071F3659BD3}" name="autoMobility" dataDxfId="39"/>
    <tableColumn id="60" xr3:uid="{9884A482-69F0-407D-8CD5-09921D28C640}" name="autoDocked" dataDxfId="38"/>
    <tableColumn id="59" xr3:uid="{FE6068BA-68B8-400E-9AAB-BB0B6CE1F2F5}" name="cycleTimes" dataDxfId="37"/>
    <tableColumn id="42" xr3:uid="{54612E06-73EA-434E-A780-18CA04B3DA27}" name="scoredGrid" dataDxfId="36"/>
    <tableColumn id="16" xr3:uid="{268E6509-13CC-4DE9-BBE5-D135BD2C4E04}" name="feedCount" dataDxfId="35"/>
    <tableColumn id="72" xr3:uid="{1BF39ABD-43AB-48AB-9B6C-642CC0BB4F2B}" name="wasFed" dataDxfId="34"/>
    <tableColumn id="18" xr3:uid="{1DE9C03E-0EC4-453B-A446-4F288F60CEA0}" name="wasDefended" dataDxfId="33"/>
    <tableColumn id="63" xr3:uid="{E924EA5D-940E-4130-8769-B4F675B0C901}" name="whoDefended" dataDxfId="32"/>
    <tableColumn id="65" xr3:uid="{58AB5D2F-A4C6-477A-860D-68706D75702F}" name="smartLinks" dataDxfId="31"/>
    <tableColumn id="66" xr3:uid="{1F543861-BF4E-4A32-8143-B55D05068247}" name="floorPickUp" dataDxfId="30"/>
    <tableColumn id="15" xr3:uid="{78CD166C-3A64-429E-85A6-9705F8928231}" name="substationUsed"/>
    <tableColumn id="67" xr3:uid="{D5DF88FC-2198-4F0A-8E9C-DA3379D9166A}" name="dockingTime" dataDxfId="29"/>
    <tableColumn id="75" xr3:uid="{66D2763C-F145-49A0-A6D9-3746EB85098A}" name="finalState"/>
    <tableColumn id="77" xr3:uid="{A19CF959-B7F9-4B11-9778-E8AE49F72EFB}" name="numOfRobotsDocked"/>
    <tableColumn id="70" xr3:uid="{7659916C-CD5A-4D12-B367-876D98040892}" name="driverSkill" dataDxfId="28"/>
    <tableColumn id="78" xr3:uid="{20C5E0B6-0A01-4F0F-B3C9-6C46A6606877}" name="linksScored"/>
    <tableColumn id="71" xr3:uid="{39C6D63C-65E0-4A1B-9189-2C10EE97F173}" name="defenseRating" dataDxfId="27"/>
    <tableColumn id="40" xr3:uid="{6B3426A2-A657-44CA-8ACD-00E497BD272C}" name="swerveDrive" dataDxfId="26"/>
    <tableColumn id="43" xr3:uid="{F5421853-F7E7-4FDA-8EA1-7174D740B04A}" name="speedRating" dataDxfId="25"/>
    <tableColumn id="36" xr3:uid="{9970774D-C4B7-4F0C-9212-19060A2F92F8}" name="diedOrTipped" dataDxfId="24"/>
    <tableColumn id="41" xr3:uid="{B2F88C8C-ED79-4B63-BA2D-DDA1E959A98A}" name="tippy" dataDxfId="23"/>
    <tableColumn id="79" xr3:uid="{7B8111A6-79D2-4173-9106-1A2477FFE1BB}" name="droppedCones"/>
    <tableColumn id="19" xr3:uid="{F2E04EA2-B7AF-404B-B173-D101558DDCDC}" name="goodPartner" dataDxfId="22"/>
    <tableColumn id="51" xr3:uid="{70561FAB-2633-4647-B409-2E81255BC174}" name="comments" dataDxfId="21"/>
    <tableColumn id="4" xr3:uid="{3BD88F53-BEAA-4A0C-B753-B686399DC55B}" name="autoGamePieces" dataDxfId="20">
      <calculatedColumnFormula>getTotalCount(ScoutingData[[#This Row],[autoScoredGrid]])</calculatedColumnFormula>
    </tableColumn>
    <tableColumn id="74" xr3:uid="{8B219B6A-C564-42C7-854A-776DBD5167F4}" name="autoCubes" dataDxfId="19">
      <calculatedColumnFormula>getCubeCount(ScoutingData[[#This Row],[autoScoredGrid]])</calculatedColumnFormula>
    </tableColumn>
    <tableColumn id="23" xr3:uid="{B2A0B1D7-F2FC-4F42-8DEA-EF241612981C}" name="autoCones" dataDxfId="18">
      <calculatedColumnFormula>getConeCount(ScoutingData[[#This Row],[autoScoredGrid]])</calculatedColumnFormula>
    </tableColumn>
    <tableColumn id="73" xr3:uid="{54DBEFB9-DA30-4754-A269-3E8C2E0A4782}" name="autoHigh" dataDxfId="17">
      <calculatedColumnFormula>getHighCount(ScoutingData[[#This Row],[autoScoredGrid]])</calculatedColumnFormula>
    </tableColumn>
    <tableColumn id="46" xr3:uid="{F8BC7A7C-4BF4-485A-AC53-F32862572576}" name="autoMed" dataDxfId="16">
      <calculatedColumnFormula>getMedCount(ScoutingData[[#This Row],[autoScoredGrid]])</calculatedColumnFormula>
    </tableColumn>
    <tableColumn id="47" xr3:uid="{AB8341E7-B3A8-4906-BB8C-57AB054FF592}" name="autoLow" dataDxfId="15">
      <calculatedColumnFormula>getLowCount(ScoutingData[[#This Row],[autoScoredGrid]])</calculatedColumnFormula>
    </tableColumn>
    <tableColumn id="50" xr3:uid="{3B828B9B-FFCC-4897-B7D3-C6B1C82ADE07}" name="avgCycleTime" dataDxfId="14">
      <calculatedColumnFormula>getAvgCycleTime(ScoutingData[[#This Row],[cycleTimes]])</calculatedColumnFormula>
    </tableColumn>
    <tableColumn id="27" xr3:uid="{F7CC712C-CBB5-442E-829A-FA5ED02C8777}" name="teleopGamePieces" dataDxfId="13">
      <calculatedColumnFormula>getTotalCount(ScoutingData[[#This Row],[scoredGrid]])</calculatedColumnFormula>
    </tableColumn>
    <tableColumn id="52" xr3:uid="{78438921-1E19-42E9-B8D2-48C91010F815}" name="teleopCubes" dataDxfId="12">
      <calculatedColumnFormula>getCubeCount(ScoutingData[[#This Row],[scoredGrid]])</calculatedColumnFormula>
    </tableColumn>
    <tableColumn id="5" xr3:uid="{55082722-1B0F-4677-99B8-1D067F4BDF21}" name="teleopCones" dataDxfId="11">
      <calculatedColumnFormula>getConeCount(ScoutingData[[#This Row],[scoredGrid]])</calculatedColumnFormula>
    </tableColumn>
    <tableColumn id="8" xr3:uid="{EDC1D520-5557-418E-B2ED-DDFAF2F77499}" name="teleopHigh" dataDxfId="10">
      <calculatedColumnFormula>getHighCount(ScoutingData[[#This Row],[scoredGrid]])</calculatedColumnFormula>
    </tableColumn>
    <tableColumn id="10" xr3:uid="{86B1F94A-5EEC-42C8-9CA8-F64391788CC9}" name="teleopMed" dataDxfId="9">
      <calculatedColumnFormula>getMedCount(ScoutingData[[#This Row],[scoredGrid]])</calculatedColumnFormula>
    </tableColumn>
    <tableColumn id="11" xr3:uid="{BACAA238-122F-4380-855F-29FA58977A83}" name="teleopLow" dataDxfId="8">
      <calculatedColumnFormula>getLowCount(ScoutingData[[#This Row],[scoredGrid]])</calculatedColumnFormula>
    </tableColumn>
    <tableColumn id="12" xr3:uid="{91F84488-26C9-437C-A41A-38D976771823}" name="totalGamePieces" dataDxfId="7">
      <calculatedColumnFormula>ScoutingData[[#This Row],[autoGamePieces]]+ScoutingData[[#This Row],[teleopGamePieces]]</calculatedColumnFormula>
    </tableColumn>
    <tableColumn id="13" xr3:uid="{0D7B1A40-1D30-4EA4-A5E9-E9E8707AA108}" name="totalCubes" dataDxfId="6">
      <calculatedColumnFormula>ScoutingData[[#This Row],[autoCubes]]+ScoutingData[[#This Row],[teleopCubes]]</calculatedColumnFormula>
    </tableColumn>
    <tableColumn id="14" xr3:uid="{0E79569B-84D7-4ED8-9343-E7844CF8F534}" name="totalCones" dataDxfId="5">
      <calculatedColumnFormula>ScoutingData[[#This Row],[autoCones]]+ScoutingData[[#This Row],[teleopCones]]</calculatedColumnFormula>
    </tableColumn>
    <tableColumn id="76" xr3:uid="{09B45EB6-8B77-4649-80B5-212BE270911B}" name="totalHigh" dataDxfId="4">
      <calculatedColumnFormula>ScoutingData[[#This Row],[autoHigh]]+ScoutingData[[#This Row],[teleopHigh]]</calculatedColumnFormula>
    </tableColumn>
    <tableColumn id="17" xr3:uid="{F232AEC2-40C0-4260-985A-956F42CC7F84}" name="totalMed" dataDxfId="3">
      <calculatedColumnFormula>ScoutingData[[#This Row],[autoMed]]+ScoutingData[[#This Row],[teleopMed]]</calculatedColumnFormula>
    </tableColumn>
    <tableColumn id="6" xr3:uid="{23A5F46F-316A-4172-A947-A9154C209B6C}" name="totalLow" dataDxfId="2">
      <calculatedColumnFormula>ScoutingData[[#This Row],[autoLow]]+ScoutingData[[#This Row],[teleopLow]]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F2FD-740C-4E5F-9132-2A8EE5E657A0}">
  <sheetPr codeName="MatchScoutingData"/>
  <dimension ref="A1:BC8"/>
  <sheetViews>
    <sheetView tabSelected="1" zoomScaleNormal="100" workbookViewId="0"/>
  </sheetViews>
  <sheetFormatPr defaultColWidth="14.44140625" defaultRowHeight="14.4" x14ac:dyDescent="0.3"/>
  <cols>
    <col min="1" max="1" width="14.21875" customWidth="1"/>
    <col min="2" max="4" width="14.44140625" customWidth="1"/>
    <col min="5" max="5" width="16.33203125" bestFit="1" customWidth="1"/>
    <col min="9" max="9" width="9.109375" customWidth="1"/>
    <col min="10" max="10" width="16.33203125" bestFit="1" customWidth="1"/>
    <col min="13" max="13" width="16.33203125" customWidth="1"/>
    <col min="14" max="14" width="11" customWidth="1"/>
    <col min="15" max="15" width="14.5546875" customWidth="1"/>
    <col min="16" max="16" width="16.44140625" customWidth="1"/>
    <col min="17" max="17" width="14.6640625" customWidth="1"/>
    <col min="18" max="18" width="16.5546875" customWidth="1"/>
    <col min="19" max="19" width="12" customWidth="1"/>
    <col min="20" max="20" width="13.44140625" customWidth="1"/>
    <col min="22" max="23" width="16.44140625" customWidth="1"/>
    <col min="24" max="26" width="18.5546875" customWidth="1"/>
    <col min="27" max="28" width="14.44140625" customWidth="1"/>
    <col min="29" max="29" width="12.5546875" customWidth="1"/>
    <col min="30" max="31" width="15.33203125" customWidth="1"/>
    <col min="33" max="34" width="13.44140625" customWidth="1"/>
    <col min="39" max="40" width="12.109375" customWidth="1"/>
    <col min="45" max="3768" width="14.44140625" customWidth="1"/>
  </cols>
  <sheetData>
    <row r="1" spans="1:55" ht="15" customHeight="1" x14ac:dyDescent="0.3">
      <c r="A1" t="s">
        <v>71</v>
      </c>
      <c r="B1" t="s">
        <v>70</v>
      </c>
      <c r="C1" t="s">
        <v>69</v>
      </c>
      <c r="D1" t="s">
        <v>68</v>
      </c>
      <c r="E1" t="s">
        <v>67</v>
      </c>
      <c r="F1" t="s">
        <v>66</v>
      </c>
      <c r="G1" t="s">
        <v>65</v>
      </c>
      <c r="H1" t="s">
        <v>64</v>
      </c>
      <c r="I1" t="s">
        <v>63</v>
      </c>
      <c r="J1" t="s">
        <v>62</v>
      </c>
      <c r="K1" t="s">
        <v>61</v>
      </c>
      <c r="L1" t="s">
        <v>60</v>
      </c>
      <c r="M1" t="s">
        <v>59</v>
      </c>
      <c r="N1" t="s">
        <v>58</v>
      </c>
      <c r="O1" t="s">
        <v>57</v>
      </c>
      <c r="P1" t="s">
        <v>56</v>
      </c>
      <c r="Q1" t="s">
        <v>55</v>
      </c>
      <c r="R1" t="s">
        <v>54</v>
      </c>
      <c r="S1" t="s">
        <v>53</v>
      </c>
      <c r="T1" t="s">
        <v>52</v>
      </c>
      <c r="U1" t="s">
        <v>51</v>
      </c>
      <c r="V1" t="s">
        <v>50</v>
      </c>
      <c r="W1" t="s">
        <v>49</v>
      </c>
      <c r="X1" t="s">
        <v>48</v>
      </c>
      <c r="Y1" t="s">
        <v>47</v>
      </c>
      <c r="Z1" t="s">
        <v>46</v>
      </c>
      <c r="AA1" t="s">
        <v>45</v>
      </c>
      <c r="AB1" t="s">
        <v>44</v>
      </c>
      <c r="AC1" t="s">
        <v>43</v>
      </c>
      <c r="AD1" t="s">
        <v>42</v>
      </c>
      <c r="AE1" t="s">
        <v>41</v>
      </c>
      <c r="AF1" t="s">
        <v>40</v>
      </c>
      <c r="AG1" t="s">
        <v>39</v>
      </c>
      <c r="AH1" t="s">
        <v>38</v>
      </c>
      <c r="AI1" t="s">
        <v>37</v>
      </c>
      <c r="AJ1" t="s">
        <v>36</v>
      </c>
      <c r="AK1" t="s">
        <v>35</v>
      </c>
      <c r="AL1" t="s">
        <v>34</v>
      </c>
      <c r="AM1" t="s">
        <v>33</v>
      </c>
      <c r="AN1" t="s">
        <v>32</v>
      </c>
      <c r="AO1" t="s">
        <v>31</v>
      </c>
      <c r="AP1" t="s">
        <v>30</v>
      </c>
      <c r="AQ1" t="s">
        <v>29</v>
      </c>
      <c r="AR1" t="s">
        <v>28</v>
      </c>
      <c r="AS1" t="s">
        <v>27</v>
      </c>
      <c r="AT1" t="s">
        <v>26</v>
      </c>
      <c r="AU1" t="s">
        <v>25</v>
      </c>
      <c r="AV1" t="s">
        <v>24</v>
      </c>
      <c r="AW1" t="s">
        <v>23</v>
      </c>
      <c r="AX1" t="s">
        <v>22</v>
      </c>
      <c r="AY1" t="s">
        <v>21</v>
      </c>
      <c r="AZ1" t="s">
        <v>20</v>
      </c>
      <c r="BA1" t="s">
        <v>19</v>
      </c>
      <c r="BB1" t="s">
        <v>18</v>
      </c>
      <c r="BC1" t="s">
        <v>17</v>
      </c>
    </row>
    <row r="2" spans="1:55" x14ac:dyDescent="0.3">
      <c r="A2" t="s">
        <v>16</v>
      </c>
      <c r="B2" t="s">
        <v>15</v>
      </c>
      <c r="C2" t="s">
        <v>8</v>
      </c>
      <c r="D2">
        <v>3</v>
      </c>
      <c r="E2" t="str">
        <f>ScoutingData[[#This Row],[eventCode]]&amp;"_"&amp;ScoutingData[[#This Row],[matchLevel]]&amp;ScoutingData[[#This Row],[matchNumber]]</f>
        <v>2023ilch_qm3</v>
      </c>
      <c r="F2" t="s">
        <v>7</v>
      </c>
      <c r="G2">
        <v>2451</v>
      </c>
      <c r="H2">
        <v>35</v>
      </c>
      <c r="I2" t="s">
        <v>14</v>
      </c>
      <c r="J2">
        <v>2</v>
      </c>
      <c r="M2">
        <v>1</v>
      </c>
      <c r="N2" t="s">
        <v>1</v>
      </c>
      <c r="P2" t="s">
        <v>13</v>
      </c>
      <c r="Q2">
        <v>0</v>
      </c>
      <c r="R2">
        <v>0</v>
      </c>
      <c r="S2">
        <v>0</v>
      </c>
      <c r="U2">
        <v>1</v>
      </c>
      <c r="V2" t="s">
        <v>3</v>
      </c>
      <c r="W2">
        <v>2</v>
      </c>
      <c r="X2">
        <v>4.5999999999999996</v>
      </c>
      <c r="Y2" t="s">
        <v>1</v>
      </c>
      <c r="Z2">
        <v>3</v>
      </c>
      <c r="AA2" t="s">
        <v>12</v>
      </c>
      <c r="AB2">
        <v>6</v>
      </c>
      <c r="AC2" t="s">
        <v>5</v>
      </c>
      <c r="AE2">
        <v>5</v>
      </c>
      <c r="AF2">
        <v>0</v>
      </c>
      <c r="AG2">
        <v>0</v>
      </c>
      <c r="AH2">
        <v>0</v>
      </c>
      <c r="AI2">
        <v>1</v>
      </c>
      <c r="AJ2" t="s">
        <v>11</v>
      </c>
      <c r="AK2" t="e">
        <f ca="1">getTotalCount(ScoutingData[[#This Row],[autoScoredGrid]])</f>
        <v>#NAME?</v>
      </c>
      <c r="AL2" t="e">
        <f ca="1">getCubeCount(ScoutingData[[#This Row],[autoScoredGrid]])</f>
        <v>#NAME?</v>
      </c>
      <c r="AM2" t="e">
        <f ca="1">getConeCount(ScoutingData[[#This Row],[autoScoredGrid]])</f>
        <v>#NAME?</v>
      </c>
      <c r="AN2" t="e">
        <f ca="1">getHighCount(ScoutingData[[#This Row],[autoScoredGrid]])</f>
        <v>#NAME?</v>
      </c>
      <c r="AO2" t="e">
        <f ca="1">getMedCount(ScoutingData[[#This Row],[autoScoredGrid]])</f>
        <v>#NAME?</v>
      </c>
      <c r="AP2" t="e">
        <f ca="1">getLowCount(ScoutingData[[#This Row],[autoScoredGrid]])</f>
        <v>#NAME?</v>
      </c>
      <c r="AQ2" t="e">
        <f ca="1">getAvgCycleTime(ScoutingData[[#This Row],[cycleTimes]])</f>
        <v>#NAME?</v>
      </c>
      <c r="AR2" t="e">
        <f ca="1">getTotalCount(ScoutingData[[#This Row],[scoredGrid]])</f>
        <v>#NAME?</v>
      </c>
      <c r="AS2" t="e">
        <f ca="1">getCubeCount(ScoutingData[[#This Row],[scoredGrid]])</f>
        <v>#NAME?</v>
      </c>
      <c r="AT2" t="e">
        <f ca="1">getConeCount(ScoutingData[[#This Row],[scoredGrid]])</f>
        <v>#NAME?</v>
      </c>
      <c r="AU2" t="e">
        <f ca="1">getHighCount(ScoutingData[[#This Row],[scoredGrid]])</f>
        <v>#NAME?</v>
      </c>
      <c r="AV2" t="e">
        <f ca="1">getMedCount(ScoutingData[[#This Row],[scoredGrid]])</f>
        <v>#NAME?</v>
      </c>
      <c r="AW2" t="e">
        <f ca="1">getLowCount(ScoutingData[[#This Row],[scoredGrid]])</f>
        <v>#NAME?</v>
      </c>
      <c r="AX2" t="e">
        <f ca="1">ScoutingData[[#This Row],[autoGamePieces]]+ScoutingData[[#This Row],[teleopGamePieces]]</f>
        <v>#NAME?</v>
      </c>
      <c r="AY2" t="e">
        <f ca="1">ScoutingData[[#This Row],[autoCubes]]+ScoutingData[[#This Row],[teleopCubes]]</f>
        <v>#NAME?</v>
      </c>
      <c r="AZ2" t="e">
        <f ca="1">ScoutingData[[#This Row],[autoCones]]+ScoutingData[[#This Row],[teleopCones]]</f>
        <v>#NAME?</v>
      </c>
      <c r="BA2" t="e">
        <f ca="1">ScoutingData[[#This Row],[autoHigh]]+ScoutingData[[#This Row],[teleopHigh]]</f>
        <v>#NAME?</v>
      </c>
      <c r="BB2" t="e">
        <f ca="1">ScoutingData[[#This Row],[autoMed]]+ScoutingData[[#This Row],[teleopMed]]</f>
        <v>#NAME?</v>
      </c>
      <c r="BC2" t="e">
        <f ca="1">ScoutingData[[#This Row],[autoLow]]+ScoutingData[[#This Row],[teleopLow]]</f>
        <v>#NAME?</v>
      </c>
    </row>
    <row r="3" spans="1:55" x14ac:dyDescent="0.3">
      <c r="A3" t="s">
        <v>10</v>
      </c>
      <c r="B3" t="s">
        <v>9</v>
      </c>
      <c r="C3" t="s">
        <v>8</v>
      </c>
      <c r="D3">
        <v>20</v>
      </c>
      <c r="E3" t="str">
        <f>ScoutingData[[#This Row],[eventCode]]&amp;"_"&amp;ScoutingData[[#This Row],[matchLevel]]&amp;ScoutingData[[#This Row],[matchNumber]]</f>
        <v>2023tnkn_qm20</v>
      </c>
      <c r="F3" t="s">
        <v>7</v>
      </c>
      <c r="G3">
        <v>8841</v>
      </c>
      <c r="H3">
        <v>3</v>
      </c>
      <c r="I3" t="s">
        <v>6</v>
      </c>
      <c r="J3">
        <v>2</v>
      </c>
      <c r="M3">
        <v>1</v>
      </c>
      <c r="N3" t="s">
        <v>5</v>
      </c>
      <c r="P3" t="s">
        <v>4</v>
      </c>
      <c r="Q3">
        <v>0</v>
      </c>
      <c r="R3">
        <v>0</v>
      </c>
      <c r="S3">
        <v>0</v>
      </c>
      <c r="U3">
        <v>1</v>
      </c>
      <c r="V3" t="s">
        <v>3</v>
      </c>
      <c r="W3" t="s">
        <v>2</v>
      </c>
      <c r="X3">
        <v>6.5</v>
      </c>
      <c r="Y3" t="s">
        <v>1</v>
      </c>
      <c r="Z3">
        <v>2</v>
      </c>
      <c r="AA3" t="s">
        <v>0</v>
      </c>
      <c r="AB3">
        <v>4</v>
      </c>
      <c r="AC3" t="s">
        <v>0</v>
      </c>
      <c r="AE3">
        <v>3</v>
      </c>
      <c r="AF3">
        <v>0</v>
      </c>
      <c r="AG3">
        <v>1</v>
      </c>
      <c r="AH3">
        <v>0</v>
      </c>
      <c r="AI3">
        <v>0</v>
      </c>
      <c r="AK3" t="e">
        <f ca="1">getTotalCount(ScoutingData[[#This Row],[autoScoredGrid]])</f>
        <v>#NAME?</v>
      </c>
      <c r="AL3" t="e">
        <f ca="1">getCubeCount(ScoutingData[[#This Row],[autoScoredGrid]])</f>
        <v>#NAME?</v>
      </c>
      <c r="AM3" t="e">
        <f ca="1">getConeCount(ScoutingData[[#This Row],[autoScoredGrid]])</f>
        <v>#NAME?</v>
      </c>
      <c r="AN3" t="e">
        <f ca="1">getHighCount(ScoutingData[[#This Row],[autoScoredGrid]])</f>
        <v>#NAME?</v>
      </c>
      <c r="AO3" t="e">
        <f ca="1">getMedCount(ScoutingData[[#This Row],[autoScoredGrid]])</f>
        <v>#NAME?</v>
      </c>
      <c r="AP3" t="e">
        <f ca="1">getLowCount(ScoutingData[[#This Row],[autoScoredGrid]])</f>
        <v>#NAME?</v>
      </c>
      <c r="AQ3" t="e">
        <f ca="1">getAvgCycleTime(ScoutingData[[#This Row],[cycleTimes]])</f>
        <v>#NAME?</v>
      </c>
      <c r="AR3" t="e">
        <f ca="1">getTotalCount(ScoutingData[[#This Row],[scoredGrid]])</f>
        <v>#NAME?</v>
      </c>
      <c r="AS3" t="e">
        <f ca="1">getCubeCount(ScoutingData[[#This Row],[scoredGrid]])</f>
        <v>#NAME?</v>
      </c>
      <c r="AT3" t="e">
        <f ca="1">getConeCount(ScoutingData[[#This Row],[scoredGrid]])</f>
        <v>#NAME?</v>
      </c>
      <c r="AU3" t="e">
        <f ca="1">getHighCount(ScoutingData[[#This Row],[scoredGrid]])</f>
        <v>#NAME?</v>
      </c>
      <c r="AV3" t="e">
        <f ca="1">getMedCount(ScoutingData[[#This Row],[scoredGrid]])</f>
        <v>#NAME?</v>
      </c>
      <c r="AW3" t="e">
        <f ca="1">getLowCount(ScoutingData[[#This Row],[scoredGrid]])</f>
        <v>#NAME?</v>
      </c>
      <c r="AX3" t="e">
        <f ca="1">ScoutingData[[#This Row],[autoGamePieces]]+ScoutingData[[#This Row],[teleopGamePieces]]</f>
        <v>#NAME?</v>
      </c>
      <c r="AY3" t="e">
        <f ca="1">ScoutingData[[#This Row],[autoCubes]]+ScoutingData[[#This Row],[teleopCubes]]</f>
        <v>#NAME?</v>
      </c>
      <c r="AZ3" t="e">
        <f ca="1">ScoutingData[[#This Row],[autoCones]]+ScoutingData[[#This Row],[teleopCones]]</f>
        <v>#NAME?</v>
      </c>
      <c r="BA3" t="e">
        <f ca="1">ScoutingData[[#This Row],[autoHigh]]+ScoutingData[[#This Row],[teleopHigh]]</f>
        <v>#NAME?</v>
      </c>
      <c r="BB3" t="e">
        <f ca="1">ScoutingData[[#This Row],[autoMed]]+ScoutingData[[#This Row],[teleopMed]]</f>
        <v>#NAME?</v>
      </c>
      <c r="BC3" t="e">
        <f ca="1">ScoutingData[[#This Row],[autoLow]]+ScoutingData[[#This Row],[teleopLow]]</f>
        <v>#NAME?</v>
      </c>
    </row>
    <row r="4" spans="1:55" x14ac:dyDescent="0.3">
      <c r="A4" t="s">
        <v>10</v>
      </c>
      <c r="B4" t="s">
        <v>9</v>
      </c>
      <c r="C4" t="s">
        <v>8</v>
      </c>
      <c r="D4">
        <v>20</v>
      </c>
      <c r="E4" t="str">
        <f>ScoutingData[[#This Row],[eventCode]]&amp;"_"&amp;ScoutingData[[#This Row],[matchLevel]]&amp;ScoutingData[[#This Row],[matchNumber]]</f>
        <v>2023tnkn_qm20</v>
      </c>
      <c r="F4" t="s">
        <v>7</v>
      </c>
      <c r="G4">
        <v>8841</v>
      </c>
      <c r="H4">
        <v>3</v>
      </c>
      <c r="I4" t="s">
        <v>6</v>
      </c>
      <c r="J4">
        <v>2</v>
      </c>
      <c r="M4">
        <v>1</v>
      </c>
      <c r="N4" t="s">
        <v>5</v>
      </c>
      <c r="P4" t="s">
        <v>4</v>
      </c>
      <c r="Q4">
        <v>0</v>
      </c>
      <c r="R4">
        <v>0</v>
      </c>
      <c r="S4">
        <v>0</v>
      </c>
      <c r="U4">
        <v>1</v>
      </c>
      <c r="V4" t="s">
        <v>3</v>
      </c>
      <c r="W4" t="s">
        <v>2</v>
      </c>
      <c r="X4">
        <v>6.5</v>
      </c>
      <c r="Y4" t="s">
        <v>1</v>
      </c>
      <c r="Z4">
        <v>2</v>
      </c>
      <c r="AA4" t="s">
        <v>0</v>
      </c>
      <c r="AB4">
        <v>4</v>
      </c>
      <c r="AC4" t="s">
        <v>0</v>
      </c>
      <c r="AE4">
        <v>3</v>
      </c>
      <c r="AF4">
        <v>0</v>
      </c>
      <c r="AG4">
        <v>1</v>
      </c>
      <c r="AH4">
        <v>0</v>
      </c>
      <c r="AI4">
        <v>0</v>
      </c>
      <c r="AK4" t="e">
        <f ca="1">getTotalCount(ScoutingData[[#This Row],[autoScoredGrid]])</f>
        <v>#NAME?</v>
      </c>
      <c r="AL4" t="e">
        <f ca="1">getCubeCount(ScoutingData[[#This Row],[autoScoredGrid]])</f>
        <v>#NAME?</v>
      </c>
      <c r="AM4" t="e">
        <f ca="1">getConeCount(ScoutingData[[#This Row],[autoScoredGrid]])</f>
        <v>#NAME?</v>
      </c>
      <c r="AN4" t="e">
        <f ca="1">getHighCount(ScoutingData[[#This Row],[autoScoredGrid]])</f>
        <v>#NAME?</v>
      </c>
      <c r="AO4" t="e">
        <f ca="1">getMedCount(ScoutingData[[#This Row],[autoScoredGrid]])</f>
        <v>#NAME?</v>
      </c>
      <c r="AP4" t="e">
        <f ca="1">getLowCount(ScoutingData[[#This Row],[autoScoredGrid]])</f>
        <v>#NAME?</v>
      </c>
      <c r="AQ4" t="e">
        <f ca="1">getAvgCycleTime(ScoutingData[[#This Row],[cycleTimes]])</f>
        <v>#NAME?</v>
      </c>
      <c r="AR4" t="e">
        <f ca="1">getTotalCount(ScoutingData[[#This Row],[scoredGrid]])</f>
        <v>#NAME?</v>
      </c>
      <c r="AS4" t="e">
        <f ca="1">getCubeCount(ScoutingData[[#This Row],[scoredGrid]])</f>
        <v>#NAME?</v>
      </c>
      <c r="AT4" t="e">
        <f ca="1">getConeCount(ScoutingData[[#This Row],[scoredGrid]])</f>
        <v>#NAME?</v>
      </c>
      <c r="AU4" t="e">
        <f ca="1">getHighCount(ScoutingData[[#This Row],[scoredGrid]])</f>
        <v>#NAME?</v>
      </c>
      <c r="AV4" t="e">
        <f ca="1">getMedCount(ScoutingData[[#This Row],[scoredGrid]])</f>
        <v>#NAME?</v>
      </c>
      <c r="AW4" t="e">
        <f ca="1">getLowCount(ScoutingData[[#This Row],[scoredGrid]])</f>
        <v>#NAME?</v>
      </c>
      <c r="AX4" t="e">
        <f ca="1">ScoutingData[[#This Row],[autoGamePieces]]+ScoutingData[[#This Row],[teleopGamePieces]]</f>
        <v>#NAME?</v>
      </c>
      <c r="AY4" t="e">
        <f ca="1">ScoutingData[[#This Row],[autoCubes]]+ScoutingData[[#This Row],[teleopCubes]]</f>
        <v>#NAME?</v>
      </c>
      <c r="AZ4" t="e">
        <f ca="1">ScoutingData[[#This Row],[autoCones]]+ScoutingData[[#This Row],[teleopCones]]</f>
        <v>#NAME?</v>
      </c>
      <c r="BA4" t="e">
        <f ca="1">ScoutingData[[#This Row],[autoHigh]]+ScoutingData[[#This Row],[teleopHigh]]</f>
        <v>#NAME?</v>
      </c>
      <c r="BB4" t="e">
        <f ca="1">ScoutingData[[#This Row],[autoMed]]+ScoutingData[[#This Row],[teleopMed]]</f>
        <v>#NAME?</v>
      </c>
      <c r="BC4" t="e">
        <f ca="1">ScoutingData[[#This Row],[autoLow]]+ScoutingData[[#This Row],[teleopLow]]</f>
        <v>#NAME?</v>
      </c>
    </row>
    <row r="5" spans="1:55" x14ac:dyDescent="0.3">
      <c r="A5" t="s">
        <v>10</v>
      </c>
      <c r="B5" t="s">
        <v>9</v>
      </c>
      <c r="C5" t="s">
        <v>8</v>
      </c>
      <c r="D5">
        <v>20</v>
      </c>
      <c r="E5" t="str">
        <f>ScoutingData[[#This Row],[eventCode]]&amp;"_"&amp;ScoutingData[[#This Row],[matchLevel]]&amp;ScoutingData[[#This Row],[matchNumber]]</f>
        <v>2023tnkn_qm20</v>
      </c>
      <c r="F5" t="s">
        <v>7</v>
      </c>
      <c r="G5">
        <v>8841</v>
      </c>
      <c r="H5">
        <v>3</v>
      </c>
      <c r="I5" t="s">
        <v>6</v>
      </c>
      <c r="J5">
        <v>2</v>
      </c>
      <c r="M5">
        <v>1</v>
      </c>
      <c r="N5" t="s">
        <v>5</v>
      </c>
      <c r="P5" t="s">
        <v>4</v>
      </c>
      <c r="Q5">
        <v>0</v>
      </c>
      <c r="R5">
        <v>0</v>
      </c>
      <c r="S5">
        <v>0</v>
      </c>
      <c r="U5">
        <v>1</v>
      </c>
      <c r="V5" t="s">
        <v>3</v>
      </c>
      <c r="W5" t="s">
        <v>2</v>
      </c>
      <c r="X5">
        <v>6.5</v>
      </c>
      <c r="Y5" t="s">
        <v>1</v>
      </c>
      <c r="Z5">
        <v>2</v>
      </c>
      <c r="AA5" t="s">
        <v>0</v>
      </c>
      <c r="AB5">
        <v>4</v>
      </c>
      <c r="AC5" t="s">
        <v>0</v>
      </c>
      <c r="AE5">
        <v>3</v>
      </c>
      <c r="AF5">
        <v>0</v>
      </c>
      <c r="AG5">
        <v>1</v>
      </c>
      <c r="AH5">
        <v>0</v>
      </c>
      <c r="AI5">
        <v>0</v>
      </c>
      <c r="AK5" t="e">
        <f ca="1">getTotalCount(ScoutingData[[#This Row],[autoScoredGrid]])</f>
        <v>#NAME?</v>
      </c>
      <c r="AL5" t="e">
        <f ca="1">getCubeCount(ScoutingData[[#This Row],[autoScoredGrid]])</f>
        <v>#NAME?</v>
      </c>
      <c r="AM5" t="e">
        <f ca="1">getConeCount(ScoutingData[[#This Row],[autoScoredGrid]])</f>
        <v>#NAME?</v>
      </c>
      <c r="AN5" t="e">
        <f ca="1">getHighCount(ScoutingData[[#This Row],[autoScoredGrid]])</f>
        <v>#NAME?</v>
      </c>
      <c r="AO5" t="e">
        <f ca="1">getMedCount(ScoutingData[[#This Row],[autoScoredGrid]])</f>
        <v>#NAME?</v>
      </c>
      <c r="AP5" t="e">
        <f ca="1">getLowCount(ScoutingData[[#This Row],[autoScoredGrid]])</f>
        <v>#NAME?</v>
      </c>
      <c r="AQ5" t="e">
        <f ca="1">getAvgCycleTime(ScoutingData[[#This Row],[cycleTimes]])</f>
        <v>#NAME?</v>
      </c>
      <c r="AR5" t="e">
        <f ca="1">getTotalCount(ScoutingData[[#This Row],[scoredGrid]])</f>
        <v>#NAME?</v>
      </c>
      <c r="AS5" t="e">
        <f ca="1">getCubeCount(ScoutingData[[#This Row],[scoredGrid]])</f>
        <v>#NAME?</v>
      </c>
      <c r="AT5" t="e">
        <f ca="1">getConeCount(ScoutingData[[#This Row],[scoredGrid]])</f>
        <v>#NAME?</v>
      </c>
      <c r="AU5" t="e">
        <f ca="1">getHighCount(ScoutingData[[#This Row],[scoredGrid]])</f>
        <v>#NAME?</v>
      </c>
      <c r="AV5" t="e">
        <f ca="1">getMedCount(ScoutingData[[#This Row],[scoredGrid]])</f>
        <v>#NAME?</v>
      </c>
      <c r="AW5" t="e">
        <f ca="1">getLowCount(ScoutingData[[#This Row],[scoredGrid]])</f>
        <v>#NAME?</v>
      </c>
      <c r="AX5" t="e">
        <f ca="1">ScoutingData[[#This Row],[autoGamePieces]]+ScoutingData[[#This Row],[teleopGamePieces]]</f>
        <v>#NAME?</v>
      </c>
      <c r="AY5" t="e">
        <f ca="1">ScoutingData[[#This Row],[autoCubes]]+ScoutingData[[#This Row],[teleopCubes]]</f>
        <v>#NAME?</v>
      </c>
      <c r="AZ5" t="e">
        <f ca="1">ScoutingData[[#This Row],[autoCones]]+ScoutingData[[#This Row],[teleopCones]]</f>
        <v>#NAME?</v>
      </c>
      <c r="BA5" t="e">
        <f ca="1">ScoutingData[[#This Row],[autoHigh]]+ScoutingData[[#This Row],[teleopHigh]]</f>
        <v>#NAME?</v>
      </c>
      <c r="BB5" t="e">
        <f ca="1">ScoutingData[[#This Row],[autoMed]]+ScoutingData[[#This Row],[teleopMed]]</f>
        <v>#NAME?</v>
      </c>
      <c r="BC5" t="e">
        <f ca="1">ScoutingData[[#This Row],[autoLow]]+ScoutingData[[#This Row],[teleopLow]]</f>
        <v>#NAME?</v>
      </c>
    </row>
    <row r="6" spans="1:55" x14ac:dyDescent="0.3">
      <c r="A6" t="s">
        <v>10</v>
      </c>
      <c r="B6" t="s">
        <v>9</v>
      </c>
      <c r="C6" t="s">
        <v>8</v>
      </c>
      <c r="D6">
        <v>20</v>
      </c>
      <c r="E6" t="str">
        <f>ScoutingData[[#This Row],[eventCode]]&amp;"_"&amp;ScoutingData[[#This Row],[matchLevel]]&amp;ScoutingData[[#This Row],[matchNumber]]</f>
        <v>2023tnkn_qm20</v>
      </c>
      <c r="F6" t="s">
        <v>7</v>
      </c>
      <c r="G6">
        <v>8841</v>
      </c>
      <c r="H6">
        <v>3</v>
      </c>
      <c r="I6" t="s">
        <v>6</v>
      </c>
      <c r="J6">
        <v>2</v>
      </c>
      <c r="M6">
        <v>1</v>
      </c>
      <c r="N6" t="s">
        <v>5</v>
      </c>
      <c r="P6" t="s">
        <v>4</v>
      </c>
      <c r="Q6">
        <v>0</v>
      </c>
      <c r="R6">
        <v>0</v>
      </c>
      <c r="S6">
        <v>0</v>
      </c>
      <c r="U6">
        <v>1</v>
      </c>
      <c r="V6" t="s">
        <v>3</v>
      </c>
      <c r="W6" t="s">
        <v>2</v>
      </c>
      <c r="X6">
        <v>6.5</v>
      </c>
      <c r="Y6" t="s">
        <v>1</v>
      </c>
      <c r="Z6">
        <v>2</v>
      </c>
      <c r="AA6" t="s">
        <v>0</v>
      </c>
      <c r="AB6">
        <v>4</v>
      </c>
      <c r="AC6" t="s">
        <v>0</v>
      </c>
      <c r="AE6">
        <v>3</v>
      </c>
      <c r="AF6">
        <v>0</v>
      </c>
      <c r="AG6">
        <v>1</v>
      </c>
      <c r="AH6">
        <v>0</v>
      </c>
      <c r="AI6">
        <v>0</v>
      </c>
      <c r="AK6" t="e">
        <f ca="1">getTotalCount(ScoutingData[[#This Row],[autoScoredGrid]])</f>
        <v>#NAME?</v>
      </c>
      <c r="AL6" t="e">
        <f ca="1">getCubeCount(ScoutingData[[#This Row],[autoScoredGrid]])</f>
        <v>#NAME?</v>
      </c>
      <c r="AM6" t="e">
        <f ca="1">getConeCount(ScoutingData[[#This Row],[autoScoredGrid]])</f>
        <v>#NAME?</v>
      </c>
      <c r="AN6" t="e">
        <f ca="1">getHighCount(ScoutingData[[#This Row],[autoScoredGrid]])</f>
        <v>#NAME?</v>
      </c>
      <c r="AO6" t="e">
        <f ca="1">getMedCount(ScoutingData[[#This Row],[autoScoredGrid]])</f>
        <v>#NAME?</v>
      </c>
      <c r="AP6" t="e">
        <f ca="1">getLowCount(ScoutingData[[#This Row],[autoScoredGrid]])</f>
        <v>#NAME?</v>
      </c>
      <c r="AQ6" t="e">
        <f ca="1">getAvgCycleTime(ScoutingData[[#This Row],[cycleTimes]])</f>
        <v>#NAME?</v>
      </c>
      <c r="AR6" t="e">
        <f ca="1">getTotalCount(ScoutingData[[#This Row],[scoredGrid]])</f>
        <v>#NAME?</v>
      </c>
      <c r="AS6" t="e">
        <f ca="1">getCubeCount(ScoutingData[[#This Row],[scoredGrid]])</f>
        <v>#NAME?</v>
      </c>
      <c r="AT6" t="e">
        <f ca="1">getConeCount(ScoutingData[[#This Row],[scoredGrid]])</f>
        <v>#NAME?</v>
      </c>
      <c r="AU6" t="e">
        <f ca="1">getHighCount(ScoutingData[[#This Row],[scoredGrid]])</f>
        <v>#NAME?</v>
      </c>
      <c r="AV6" t="e">
        <f ca="1">getMedCount(ScoutingData[[#This Row],[scoredGrid]])</f>
        <v>#NAME?</v>
      </c>
      <c r="AW6" t="e">
        <f ca="1">getLowCount(ScoutingData[[#This Row],[scoredGrid]])</f>
        <v>#NAME?</v>
      </c>
      <c r="AX6" t="e">
        <f ca="1">ScoutingData[[#This Row],[autoGamePieces]]+ScoutingData[[#This Row],[teleopGamePieces]]</f>
        <v>#NAME?</v>
      </c>
      <c r="AY6" t="e">
        <f ca="1">ScoutingData[[#This Row],[autoCubes]]+ScoutingData[[#This Row],[teleopCubes]]</f>
        <v>#NAME?</v>
      </c>
      <c r="AZ6" t="e">
        <f ca="1">ScoutingData[[#This Row],[autoCones]]+ScoutingData[[#This Row],[teleopCones]]</f>
        <v>#NAME?</v>
      </c>
      <c r="BA6" t="e">
        <f ca="1">ScoutingData[[#This Row],[autoHigh]]+ScoutingData[[#This Row],[teleopHigh]]</f>
        <v>#NAME?</v>
      </c>
      <c r="BB6" t="e">
        <f ca="1">ScoutingData[[#This Row],[autoMed]]+ScoutingData[[#This Row],[teleopMed]]</f>
        <v>#NAME?</v>
      </c>
      <c r="BC6" t="e">
        <f ca="1">ScoutingData[[#This Row],[autoLow]]+ScoutingData[[#This Row],[teleopLow]]</f>
        <v>#NAME?</v>
      </c>
    </row>
    <row r="7" spans="1:55" x14ac:dyDescent="0.3">
      <c r="A7" t="s">
        <v>10</v>
      </c>
      <c r="B7" t="s">
        <v>9</v>
      </c>
      <c r="C7" t="s">
        <v>8</v>
      </c>
      <c r="D7">
        <v>20</v>
      </c>
      <c r="E7" t="str">
        <f>ScoutingData[[#This Row],[eventCode]]&amp;"_"&amp;ScoutingData[[#This Row],[matchLevel]]&amp;ScoutingData[[#This Row],[matchNumber]]</f>
        <v>2023tnkn_qm20</v>
      </c>
      <c r="F7" t="s">
        <v>7</v>
      </c>
      <c r="G7">
        <v>8841</v>
      </c>
      <c r="H7">
        <v>3</v>
      </c>
      <c r="I7" t="s">
        <v>6</v>
      </c>
      <c r="J7">
        <v>2</v>
      </c>
      <c r="M7">
        <v>1</v>
      </c>
      <c r="N7" t="s">
        <v>5</v>
      </c>
      <c r="P7" t="s">
        <v>4</v>
      </c>
      <c r="Q7">
        <v>0</v>
      </c>
      <c r="R7">
        <v>0</v>
      </c>
      <c r="S7">
        <v>0</v>
      </c>
      <c r="U7">
        <v>1</v>
      </c>
      <c r="V7" t="s">
        <v>3</v>
      </c>
      <c r="W7" t="s">
        <v>2</v>
      </c>
      <c r="X7">
        <v>6.5</v>
      </c>
      <c r="Y7" t="s">
        <v>1</v>
      </c>
      <c r="Z7">
        <v>2</v>
      </c>
      <c r="AA7" t="s">
        <v>0</v>
      </c>
      <c r="AB7">
        <v>4</v>
      </c>
      <c r="AC7" t="s">
        <v>0</v>
      </c>
      <c r="AE7">
        <v>3</v>
      </c>
      <c r="AF7">
        <v>0</v>
      </c>
      <c r="AG7">
        <v>1</v>
      </c>
      <c r="AH7">
        <v>0</v>
      </c>
      <c r="AI7">
        <v>0</v>
      </c>
      <c r="AK7" t="e">
        <f ca="1">getTotalCount(ScoutingData[[#This Row],[autoScoredGrid]])</f>
        <v>#NAME?</v>
      </c>
      <c r="AL7" t="e">
        <f ca="1">getCubeCount(ScoutingData[[#This Row],[autoScoredGrid]])</f>
        <v>#NAME?</v>
      </c>
      <c r="AM7" t="e">
        <f ca="1">getConeCount(ScoutingData[[#This Row],[autoScoredGrid]])</f>
        <v>#NAME?</v>
      </c>
      <c r="AN7" t="e">
        <f ca="1">getHighCount(ScoutingData[[#This Row],[autoScoredGrid]])</f>
        <v>#NAME?</v>
      </c>
      <c r="AO7" t="e">
        <f ca="1">getMedCount(ScoutingData[[#This Row],[autoScoredGrid]])</f>
        <v>#NAME?</v>
      </c>
      <c r="AP7" t="e">
        <f ca="1">getLowCount(ScoutingData[[#This Row],[autoScoredGrid]])</f>
        <v>#NAME?</v>
      </c>
      <c r="AQ7" t="e">
        <f ca="1">getAvgCycleTime(ScoutingData[[#This Row],[cycleTimes]])</f>
        <v>#NAME?</v>
      </c>
      <c r="AR7" t="e">
        <f ca="1">getTotalCount(ScoutingData[[#This Row],[scoredGrid]])</f>
        <v>#NAME?</v>
      </c>
      <c r="AS7" t="e">
        <f ca="1">getCubeCount(ScoutingData[[#This Row],[scoredGrid]])</f>
        <v>#NAME?</v>
      </c>
      <c r="AT7" t="e">
        <f ca="1">getConeCount(ScoutingData[[#This Row],[scoredGrid]])</f>
        <v>#NAME?</v>
      </c>
      <c r="AU7" t="e">
        <f ca="1">getHighCount(ScoutingData[[#This Row],[scoredGrid]])</f>
        <v>#NAME?</v>
      </c>
      <c r="AV7" t="e">
        <f ca="1">getMedCount(ScoutingData[[#This Row],[scoredGrid]])</f>
        <v>#NAME?</v>
      </c>
      <c r="AW7" t="e">
        <f ca="1">getLowCount(ScoutingData[[#This Row],[scoredGrid]])</f>
        <v>#NAME?</v>
      </c>
      <c r="AX7" t="e">
        <f ca="1">ScoutingData[[#This Row],[autoGamePieces]]+ScoutingData[[#This Row],[teleopGamePieces]]</f>
        <v>#NAME?</v>
      </c>
      <c r="AY7" t="e">
        <f ca="1">ScoutingData[[#This Row],[autoCubes]]+ScoutingData[[#This Row],[teleopCubes]]</f>
        <v>#NAME?</v>
      </c>
      <c r="AZ7" t="e">
        <f ca="1">ScoutingData[[#This Row],[autoCones]]+ScoutingData[[#This Row],[teleopCones]]</f>
        <v>#NAME?</v>
      </c>
      <c r="BA7" t="e">
        <f ca="1">ScoutingData[[#This Row],[autoHigh]]+ScoutingData[[#This Row],[teleopHigh]]</f>
        <v>#NAME?</v>
      </c>
      <c r="BB7" t="e">
        <f ca="1">ScoutingData[[#This Row],[autoMed]]+ScoutingData[[#This Row],[teleopMed]]</f>
        <v>#NAME?</v>
      </c>
      <c r="BC7" t="e">
        <f ca="1">ScoutingData[[#This Row],[autoLow]]+ScoutingData[[#This Row],[teleopLow]]</f>
        <v>#NAME?</v>
      </c>
    </row>
    <row r="8" spans="1:55" x14ac:dyDescent="0.3">
      <c r="A8" t="s">
        <v>10</v>
      </c>
      <c r="B8" t="s">
        <v>9</v>
      </c>
      <c r="C8" t="s">
        <v>8</v>
      </c>
      <c r="D8">
        <v>20</v>
      </c>
      <c r="E8" t="str">
        <f>ScoutingData[[#This Row],[eventCode]]&amp;"_"&amp;ScoutingData[[#This Row],[matchLevel]]&amp;ScoutingData[[#This Row],[matchNumber]]</f>
        <v>2023tnkn_qm20</v>
      </c>
      <c r="F8" t="s">
        <v>7</v>
      </c>
      <c r="G8">
        <v>8841</v>
      </c>
      <c r="H8">
        <v>3</v>
      </c>
      <c r="I8" t="s">
        <v>6</v>
      </c>
      <c r="J8">
        <v>2</v>
      </c>
      <c r="M8">
        <v>1</v>
      </c>
      <c r="N8" t="s">
        <v>5</v>
      </c>
      <c r="P8" t="s">
        <v>4</v>
      </c>
      <c r="Q8">
        <v>0</v>
      </c>
      <c r="R8">
        <v>0</v>
      </c>
      <c r="S8">
        <v>0</v>
      </c>
      <c r="U8">
        <v>1</v>
      </c>
      <c r="V8" t="s">
        <v>3</v>
      </c>
      <c r="W8" t="s">
        <v>2</v>
      </c>
      <c r="X8">
        <v>6.5</v>
      </c>
      <c r="Y8" t="s">
        <v>1</v>
      </c>
      <c r="Z8">
        <v>2</v>
      </c>
      <c r="AA8" t="s">
        <v>0</v>
      </c>
      <c r="AB8">
        <v>4</v>
      </c>
      <c r="AC8" t="s">
        <v>0</v>
      </c>
      <c r="AE8">
        <v>3</v>
      </c>
      <c r="AF8">
        <v>0</v>
      </c>
      <c r="AG8">
        <v>1</v>
      </c>
      <c r="AH8">
        <v>0</v>
      </c>
      <c r="AI8">
        <v>0</v>
      </c>
      <c r="AK8" t="e">
        <f ca="1">getTotalCount(ScoutingData[[#This Row],[autoScoredGrid]])</f>
        <v>#NAME?</v>
      </c>
      <c r="AL8" t="e">
        <f ca="1">getCubeCount(ScoutingData[[#This Row],[autoScoredGrid]])</f>
        <v>#NAME?</v>
      </c>
      <c r="AM8" t="e">
        <f ca="1">getConeCount(ScoutingData[[#This Row],[autoScoredGrid]])</f>
        <v>#NAME?</v>
      </c>
      <c r="AN8" t="e">
        <f ca="1">getHighCount(ScoutingData[[#This Row],[autoScoredGrid]])</f>
        <v>#NAME?</v>
      </c>
      <c r="AO8" t="e">
        <f ca="1">getMedCount(ScoutingData[[#This Row],[autoScoredGrid]])</f>
        <v>#NAME?</v>
      </c>
      <c r="AP8" t="e">
        <f ca="1">getLowCount(ScoutingData[[#This Row],[autoScoredGrid]])</f>
        <v>#NAME?</v>
      </c>
      <c r="AQ8" t="e">
        <f ca="1">getAvgCycleTime(ScoutingData[[#This Row],[cycleTimes]])</f>
        <v>#NAME?</v>
      </c>
      <c r="AR8" t="e">
        <f ca="1">getTotalCount(ScoutingData[[#This Row],[scoredGrid]])</f>
        <v>#NAME?</v>
      </c>
      <c r="AS8" t="e">
        <f ca="1">getCubeCount(ScoutingData[[#This Row],[scoredGrid]])</f>
        <v>#NAME?</v>
      </c>
      <c r="AT8" t="e">
        <f ca="1">getConeCount(ScoutingData[[#This Row],[scoredGrid]])</f>
        <v>#NAME?</v>
      </c>
      <c r="AU8" t="e">
        <f ca="1">getHighCount(ScoutingData[[#This Row],[scoredGrid]])</f>
        <v>#NAME?</v>
      </c>
      <c r="AV8" t="e">
        <f ca="1">getMedCount(ScoutingData[[#This Row],[scoredGrid]])</f>
        <v>#NAME?</v>
      </c>
      <c r="AW8" t="e">
        <f ca="1">getLowCount(ScoutingData[[#This Row],[scoredGrid]])</f>
        <v>#NAME?</v>
      </c>
      <c r="AX8" t="e">
        <f ca="1">ScoutingData[[#This Row],[autoGamePieces]]+ScoutingData[[#This Row],[teleopGamePieces]]</f>
        <v>#NAME?</v>
      </c>
      <c r="AY8" t="e">
        <f ca="1">ScoutingData[[#This Row],[autoCubes]]+ScoutingData[[#This Row],[teleopCubes]]</f>
        <v>#NAME?</v>
      </c>
      <c r="AZ8" t="e">
        <f ca="1">ScoutingData[[#This Row],[autoCones]]+ScoutingData[[#This Row],[teleopCones]]</f>
        <v>#NAME?</v>
      </c>
      <c r="BA8" t="e">
        <f ca="1">ScoutingData[[#This Row],[autoHigh]]+ScoutingData[[#This Row],[teleopHigh]]</f>
        <v>#NAME?</v>
      </c>
      <c r="BB8" t="e">
        <f ca="1">ScoutingData[[#This Row],[autoMed]]+ScoutingData[[#This Row],[teleopMed]]</f>
        <v>#NAME?</v>
      </c>
      <c r="BC8" t="e">
        <f ca="1">ScoutingData[[#This Row],[autoLow]]+ScoutingData[[#This Row],[teleopLow]]</f>
        <v>#NAME?</v>
      </c>
    </row>
  </sheetData>
  <sheetProtection selectLockedCells="1"/>
  <conditionalFormatting sqref="I1:J1 I9:J1048576">
    <cfRule type="expression" dxfId="1" priority="2">
      <formula>INDIRECT("ScoutingData[@taxi]")&lt;&gt;LEFT(INDIRECT("ScoutingData[@apiTaxi]"),1)</formula>
    </cfRule>
  </conditionalFormatting>
  <conditionalFormatting sqref="T1 T9:T1048576">
    <cfRule type="expression" dxfId="0" priority="1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Scouting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CSHRobotics</dc:creator>
  <cp:lastModifiedBy>CSHRobotics</cp:lastModifiedBy>
  <dcterms:created xsi:type="dcterms:W3CDTF">2023-04-16T19:16:58Z</dcterms:created>
  <dcterms:modified xsi:type="dcterms:W3CDTF">2023-04-16T19:17:18Z</dcterms:modified>
</cp:coreProperties>
</file>