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ouryadey92/Google Drive/NSF FPGAs for DNNs/Git Repositories/dnn-rtl/FPGA/"/>
    </mc:Choice>
  </mc:AlternateContent>
  <bookViews>
    <workbookView xWindow="0" yWindow="460" windowWidth="28800" windowHeight="17460" tabRatio="500"/>
  </bookViews>
  <sheets>
    <sheet name="Sheet1" sheetId="1" r:id="rId1"/>
    <sheet name="FPGA Resourc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3" i="1" l="1"/>
  <c r="E4" i="1"/>
  <c r="E5" i="1"/>
  <c r="L80" i="1"/>
  <c r="I80" i="1"/>
  <c r="C4" i="1"/>
  <c r="C7" i="1"/>
  <c r="C8" i="1"/>
  <c r="H80" i="1"/>
  <c r="I70" i="1"/>
  <c r="L74" i="1"/>
  <c r="L72" i="1"/>
  <c r="I61" i="1"/>
  <c r="C5" i="1"/>
  <c r="L65" i="1"/>
  <c r="L63" i="1"/>
  <c r="H56" i="1"/>
  <c r="H57" i="1"/>
  <c r="H52" i="1"/>
  <c r="H53" i="1"/>
  <c r="H50" i="1"/>
  <c r="H49" i="1"/>
  <c r="K41" i="1"/>
  <c r="H30" i="1"/>
  <c r="J2" i="1"/>
  <c r="K28" i="1"/>
  <c r="L28" i="1"/>
  <c r="K27" i="1"/>
  <c r="L27" i="1"/>
  <c r="I20" i="1"/>
  <c r="F19" i="1"/>
  <c r="H19" i="1"/>
  <c r="F18" i="1"/>
  <c r="H18" i="1"/>
  <c r="F16" i="1"/>
  <c r="F14" i="1"/>
  <c r="B13" i="2"/>
  <c r="B10" i="2"/>
  <c r="F5" i="2"/>
  <c r="B9" i="2"/>
  <c r="B7" i="2"/>
  <c r="B6" i="2"/>
  <c r="P2" i="1"/>
  <c r="P3" i="1"/>
  <c r="P4" i="1"/>
  <c r="P7" i="1"/>
  <c r="P8" i="1"/>
  <c r="P9" i="1"/>
  <c r="E7" i="1"/>
</calcChain>
</file>

<file path=xl/sharedStrings.xml><?xml version="1.0" encoding="utf-8"?>
<sst xmlns="http://schemas.openxmlformats.org/spreadsheetml/2006/main" count="164" uniqueCount="143">
  <si>
    <t>DNN</t>
  </si>
  <si>
    <t>Neurons</t>
  </si>
  <si>
    <t>fo</t>
  </si>
  <si>
    <t>Weights</t>
  </si>
  <si>
    <t>fi</t>
  </si>
  <si>
    <t>z</t>
  </si>
  <si>
    <t>Layer 1</t>
  </si>
  <si>
    <t>Junction 1</t>
  </si>
  <si>
    <t>Layer 2</t>
  </si>
  <si>
    <t>Junction 2</t>
  </si>
  <si>
    <t>Layer 3</t>
  </si>
  <si>
    <t>Should be =</t>
  </si>
  <si>
    <t>int_bits</t>
  </si>
  <si>
    <t>frac_bits</t>
  </si>
  <si>
    <t>width_in</t>
  </si>
  <si>
    <t>width</t>
  </si>
  <si>
    <t>Inputs</t>
  </si>
  <si>
    <t>a_in</t>
  </si>
  <si>
    <t>y_in</t>
  </si>
  <si>
    <t>eta_in</t>
  </si>
  <si>
    <t>clk</t>
  </si>
  <si>
    <t>reset</t>
  </si>
  <si>
    <t>Outputs</t>
  </si>
  <si>
    <t>y_out</t>
  </si>
  <si>
    <t>a_out_alln</t>
  </si>
  <si>
    <t>Bits</t>
  </si>
  <si>
    <t>TOTAL</t>
  </si>
  <si>
    <t>Vivado</t>
  </si>
  <si>
    <t>I/O</t>
  </si>
  <si>
    <t>BUFG</t>
  </si>
  <si>
    <t>https://www.xilinx.com/itp/xilinx10/isehelp/ise_r_comp_global_buffers.htm</t>
  </si>
  <si>
    <t>http://www.edaboard.com/thread79284.html</t>
  </si>
  <si>
    <t>Logic Slices</t>
  </si>
  <si>
    <t>LUTs</t>
  </si>
  <si>
    <t>Each LUT:</t>
  </si>
  <si>
    <t>Each slice:</t>
  </si>
  <si>
    <t>Total LUTs</t>
  </si>
  <si>
    <t>Total logic cells</t>
  </si>
  <si>
    <t>Logic Cells</t>
  </si>
  <si>
    <t>No. of LUTs usable as dist RAM</t>
  </si>
  <si>
    <t>Total dist RAM (Kb)</t>
  </si>
  <si>
    <t>FFs</t>
  </si>
  <si>
    <t>Total FFs</t>
  </si>
  <si>
    <t>BRAM blocks</t>
  </si>
  <si>
    <t>Each block</t>
  </si>
  <si>
    <t>RAM (Kb)</t>
  </si>
  <si>
    <t>Total BRAM (Kb)</t>
  </si>
  <si>
    <t>IO pins</t>
  </si>
  <si>
    <t>Total DSP slices</t>
  </si>
  <si>
    <t>inputlayer</t>
  </si>
  <si>
    <t>hiddenlayer</t>
  </si>
  <si>
    <t>outputlayer</t>
  </si>
  <si>
    <t>maxfinderset</t>
  </si>
  <si>
    <t>maxfinder</t>
  </si>
  <si>
    <t>shiftreg</t>
  </si>
  <si>
    <t>layers</t>
  </si>
  <si>
    <t>Multipliers</t>
  </si>
  <si>
    <t>DFFs</t>
  </si>
  <si>
    <t>Multiplier</t>
  </si>
  <si>
    <t>width bits</t>
  </si>
  <si>
    <t>Add/Comp</t>
  </si>
  <si>
    <t>1 bit</t>
  </si>
  <si>
    <t>Mult Set</t>
  </si>
  <si>
    <t>Other Modules</t>
  </si>
  <si>
    <t>Adder</t>
  </si>
  <si>
    <t>costterm set</t>
  </si>
  <si>
    <t>z Adders</t>
  </si>
  <si>
    <t>counter</t>
  </si>
  <si>
    <t>Comments</t>
  </si>
  <si>
    <t>Assume max is 4b</t>
  </si>
  <si>
    <t>cycleblockcnt</t>
  </si>
  <si>
    <t>log(cpc-2)</t>
  </si>
  <si>
    <t>MUXes</t>
  </si>
  <si>
    <t>mux</t>
  </si>
  <si>
    <t>muxset</t>
  </si>
  <si>
    <t>M muxes</t>
  </si>
  <si>
    <t>2N maxfinders</t>
  </si>
  <si>
    <t>DFF</t>
  </si>
  <si>
    <t>width*depth</t>
  </si>
  <si>
    <t>sigmoid table</t>
  </si>
  <si>
    <t>Mem cells</t>
  </si>
  <si>
    <t>Total mem bits</t>
  </si>
  <si>
    <t>sp table</t>
  </si>
  <si>
    <t>interleaverset</t>
  </si>
  <si>
    <t>FF proc</t>
  </si>
  <si>
    <t>z Multipliers</t>
  </si>
  <si>
    <t>z/fi sig functions</t>
  </si>
  <si>
    <t>sig function</t>
  </si>
  <si>
    <t>2*fi+1 Adders (width_TA bits)</t>
  </si>
  <si>
    <t>1 sigmoid table</t>
  </si>
  <si>
    <t>1 sp table</t>
  </si>
  <si>
    <t>BP proc</t>
  </si>
  <si>
    <t>"z" Adders</t>
  </si>
  <si>
    <t>"z" Mulitpliers</t>
  </si>
  <si>
    <t>2z Multipliers</t>
  </si>
  <si>
    <t>UP proc</t>
  </si>
  <si>
    <t>Bits each cell</t>
  </si>
  <si>
    <t>32 bit param</t>
  </si>
  <si>
    <t>z + z/fi Multipliers</t>
  </si>
  <si>
    <t>z + z/fi Adders</t>
  </si>
  <si>
    <t>memory</t>
  </si>
  <si>
    <t>depth</t>
  </si>
  <si>
    <t>parallel_mem</t>
  </si>
  <si>
    <t>z memory</t>
  </si>
  <si>
    <t>mem_coll</t>
  </si>
  <si>
    <t>collection parallel_mem</t>
  </si>
  <si>
    <t>dual_port_memory</t>
  </si>
  <si>
    <t>Same as above 3</t>
  </si>
  <si>
    <t>w_mem_ctr</t>
  </si>
  <si>
    <t>output SM</t>
  </si>
  <si>
    <t>1 counter</t>
  </si>
  <si>
    <t>hidden SM</t>
  </si>
  <si>
    <t>1 interleaver set</t>
  </si>
  <si>
    <t>1 address_decoder</t>
  </si>
  <si>
    <t>1 act_sp_ctr</t>
  </si>
  <si>
    <t>act_sp_ctr</t>
  </si>
  <si>
    <t>LOTS</t>
  </si>
  <si>
    <t>4 counters</t>
  </si>
  <si>
    <t>10*depth</t>
  </si>
  <si>
    <t>AM coll</t>
  </si>
  <si>
    <t>input SM</t>
  </si>
  <si>
    <t>1 act_ctr</t>
  </si>
  <si>
    <t>act_ctr</t>
  </si>
  <si>
    <t>3 counters</t>
  </si>
  <si>
    <t>address_decoder</t>
  </si>
  <si>
    <t>input layer block</t>
  </si>
  <si>
    <t>dual_port_mem_coll</t>
  </si>
  <si>
    <t>z*coll = 160 memories, each is p/z * width_in = 2*8b</t>
  </si>
  <si>
    <t>z+z/fi = 36 memories, each is p*fo/z * width = 4*10b</t>
  </si>
  <si>
    <t>1 FF_proc</t>
  </si>
  <si>
    <t>1 UP_proc</t>
  </si>
  <si>
    <t>(N*width), N is Nto1</t>
  </si>
  <si>
    <t>hidden layer block</t>
  </si>
  <si>
    <t>2*z*coll = 80 memories, each is p/z * width = 2*10b</t>
  </si>
  <si>
    <t>z+z/fi = 9 mems, each is p*fo/z * width = 4*10b. Also z*coll = 16 mems, each is p/z*width = 2*10b</t>
  </si>
  <si>
    <t>1 BP_proc</t>
  </si>
  <si>
    <t>output layer block</t>
  </si>
  <si>
    <t>1 costterm_set</t>
  </si>
  <si>
    <t>z/fi*coll = 2 memories, each is p/(z/fi) * width = 16*10b</t>
  </si>
  <si>
    <t>1 cycleblockcnt</t>
  </si>
  <si>
    <t>Layers</t>
  </si>
  <si>
    <t>par_dual_port_mem</t>
  </si>
  <si>
    <t>Clocks per cycle 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</si>
</sst>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4" borderId="0" applyNumberFormat="0" applyBorder="0" applyAlignment="0" applyProtection="0"/>
  </cellStyleXfs>
  <cellXfs count="13">
    <xf numFmtId="0" fontId="0" fillId="0" borderId="0" xfId="0"/>
    <xf numFmtId="0" fontId="1" fillId="2" borderId="0" xfId="1"/>
    <xf numFmtId="0" fontId="2" fillId="3" borderId="0" xfId="2"/>
    <xf numFmtId="0" fontId="3" fillId="0" borderId="0" xfId="0" applyFont="1"/>
    <xf numFmtId="0" fontId="4" fillId="0" borderId="0" xfId="0" applyFont="1"/>
    <xf numFmtId="0" fontId="0" fillId="0" borderId="0" xfId="0" applyNumberFormat="1"/>
    <xf numFmtId="0" fontId="0" fillId="0" borderId="0" xfId="0" quotePrefix="1"/>
    <xf numFmtId="0" fontId="5" fillId="4" borderId="0" xfId="3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0" xfId="0" applyAlignment="1">
      <alignment horizont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tabSelected="1" zoomScale="125" workbookViewId="0">
      <selection activeCell="B2" sqref="B2"/>
    </sheetView>
  </sheetViews>
  <sheetFormatPr baseColWidth="10" defaultRowHeight="16" x14ac:dyDescent="0.2"/>
  <cols>
    <col min="1" max="1" width="18" bestFit="1" customWidth="1"/>
    <col min="3" max="3" width="10.83203125" customWidth="1"/>
    <col min="8" max="8" width="12.83203125" bestFit="1" customWidth="1"/>
    <col min="9" max="9" width="13.33203125" bestFit="1" customWidth="1"/>
    <col min="10" max="10" width="11.6640625" bestFit="1" customWidth="1"/>
  </cols>
  <sheetData>
    <row r="1" spans="1:16" x14ac:dyDescent="0.2">
      <c r="B1" t="s">
        <v>6</v>
      </c>
      <c r="C1" t="s">
        <v>7</v>
      </c>
      <c r="D1" t="s">
        <v>8</v>
      </c>
      <c r="E1" t="s">
        <v>9</v>
      </c>
      <c r="F1" t="s">
        <v>10</v>
      </c>
      <c r="H1" t="s">
        <v>15</v>
      </c>
      <c r="I1" t="s">
        <v>12</v>
      </c>
      <c r="J1" t="s">
        <v>13</v>
      </c>
      <c r="K1" t="s">
        <v>14</v>
      </c>
      <c r="L1" t="s">
        <v>55</v>
      </c>
      <c r="N1" s="3" t="s">
        <v>28</v>
      </c>
      <c r="P1" t="s">
        <v>25</v>
      </c>
    </row>
    <row r="2" spans="1:16" x14ac:dyDescent="0.2">
      <c r="A2" t="s">
        <v>1</v>
      </c>
      <c r="B2">
        <v>64</v>
      </c>
      <c r="D2">
        <v>16</v>
      </c>
      <c r="F2">
        <v>4</v>
      </c>
      <c r="H2">
        <v>10</v>
      </c>
      <c r="I2">
        <v>2</v>
      </c>
      <c r="J2">
        <f>H2-I2-1</f>
        <v>7</v>
      </c>
      <c r="K2">
        <v>8</v>
      </c>
      <c r="L2">
        <v>3</v>
      </c>
      <c r="N2" t="s">
        <v>16</v>
      </c>
      <c r="O2" t="s">
        <v>17</v>
      </c>
      <c r="P2">
        <f>K2*C6/C3</f>
        <v>128</v>
      </c>
    </row>
    <row r="3" spans="1:16" x14ac:dyDescent="0.2">
      <c r="A3" t="s">
        <v>2</v>
      </c>
      <c r="C3">
        <v>2</v>
      </c>
      <c r="E3">
        <v>2</v>
      </c>
      <c r="O3" t="s">
        <v>18</v>
      </c>
      <c r="P3">
        <f>E6/E5</f>
        <v>1</v>
      </c>
    </row>
    <row r="4" spans="1:16" x14ac:dyDescent="0.2">
      <c r="A4" t="s">
        <v>3</v>
      </c>
      <c r="C4">
        <f>B2*C3</f>
        <v>128</v>
      </c>
      <c r="E4">
        <f>D2*E3</f>
        <v>32</v>
      </c>
      <c r="O4" t="s">
        <v>19</v>
      </c>
      <c r="P4">
        <f>H2</f>
        <v>10</v>
      </c>
    </row>
    <row r="5" spans="1:16" x14ac:dyDescent="0.2">
      <c r="A5" t="s">
        <v>4</v>
      </c>
      <c r="C5">
        <f>C4/D2</f>
        <v>8</v>
      </c>
      <c r="E5">
        <f>E4/F2</f>
        <v>8</v>
      </c>
      <c r="O5" t="s">
        <v>20</v>
      </c>
      <c r="P5">
        <v>1</v>
      </c>
    </row>
    <row r="6" spans="1:16" x14ac:dyDescent="0.2">
      <c r="A6" t="s">
        <v>5</v>
      </c>
      <c r="C6">
        <v>32</v>
      </c>
      <c r="E6">
        <v>8</v>
      </c>
      <c r="O6" t="s">
        <v>21</v>
      </c>
      <c r="P6">
        <v>1</v>
      </c>
    </row>
    <row r="7" spans="1:16" x14ac:dyDescent="0.2">
      <c r="A7" t="s">
        <v>142</v>
      </c>
      <c r="C7">
        <f>C4/C6</f>
        <v>4</v>
      </c>
      <c r="D7" s="1" t="s">
        <v>11</v>
      </c>
      <c r="E7">
        <f>E4/E6</f>
        <v>4</v>
      </c>
      <c r="N7" t="s">
        <v>22</v>
      </c>
      <c r="O7" t="s">
        <v>23</v>
      </c>
      <c r="P7">
        <f>E6/E5</f>
        <v>1</v>
      </c>
    </row>
    <row r="8" spans="1:16" x14ac:dyDescent="0.2">
      <c r="A8" t="s">
        <v>71</v>
      </c>
      <c r="C8">
        <f>LOG(C7,2)</f>
        <v>2</v>
      </c>
      <c r="O8" t="s">
        <v>24</v>
      </c>
      <c r="P8">
        <f>F2</f>
        <v>4</v>
      </c>
    </row>
    <row r="9" spans="1:16" x14ac:dyDescent="0.2">
      <c r="A9" t="s">
        <v>119</v>
      </c>
      <c r="C9">
        <v>5</v>
      </c>
      <c r="N9" t="s">
        <v>26</v>
      </c>
      <c r="P9">
        <f>SUM(P2:P8)</f>
        <v>146</v>
      </c>
    </row>
    <row r="10" spans="1:16" x14ac:dyDescent="0.2">
      <c r="A10" t="s">
        <v>140</v>
      </c>
      <c r="C10">
        <v>3</v>
      </c>
      <c r="N10" t="s">
        <v>27</v>
      </c>
      <c r="P10" s="2">
        <v>130</v>
      </c>
    </row>
    <row r="11" spans="1:16" s="7" customFormat="1" x14ac:dyDescent="0.2"/>
    <row r="12" spans="1:16" x14ac:dyDescent="0.2">
      <c r="B12" t="s">
        <v>63</v>
      </c>
      <c r="D12" t="s">
        <v>56</v>
      </c>
      <c r="E12" t="s">
        <v>60</v>
      </c>
      <c r="F12" t="s">
        <v>60</v>
      </c>
      <c r="G12" t="s">
        <v>60</v>
      </c>
      <c r="H12" t="s">
        <v>57</v>
      </c>
      <c r="I12" t="s">
        <v>72</v>
      </c>
      <c r="J12" t="s">
        <v>80</v>
      </c>
      <c r="K12" t="s">
        <v>96</v>
      </c>
      <c r="L12" t="s">
        <v>81</v>
      </c>
      <c r="N12" t="s">
        <v>68</v>
      </c>
    </row>
    <row r="13" spans="1:16" x14ac:dyDescent="0.2">
      <c r="D13" t="s">
        <v>59</v>
      </c>
      <c r="E13" t="s">
        <v>59</v>
      </c>
      <c r="F13" t="s">
        <v>61</v>
      </c>
      <c r="G13" t="s">
        <v>97</v>
      </c>
      <c r="H13" t="s">
        <v>61</v>
      </c>
      <c r="I13" t="s">
        <v>131</v>
      </c>
    </row>
    <row r="14" spans="1:16" x14ac:dyDescent="0.2">
      <c r="A14" s="8" t="s">
        <v>58</v>
      </c>
      <c r="D14">
        <v>1</v>
      </c>
      <c r="E14">
        <v>0</v>
      </c>
      <c r="F14">
        <f>1+I2+1+1+I2+1</f>
        <v>8</v>
      </c>
    </row>
    <row r="15" spans="1:16" x14ac:dyDescent="0.2">
      <c r="A15" s="9" t="s">
        <v>62</v>
      </c>
      <c r="B15" s="6" t="s">
        <v>93</v>
      </c>
    </row>
    <row r="16" spans="1:16" x14ac:dyDescent="0.2">
      <c r="A16" s="9" t="s">
        <v>64</v>
      </c>
      <c r="E16">
        <v>1</v>
      </c>
      <c r="F16">
        <f>1+1+1</f>
        <v>3</v>
      </c>
    </row>
    <row r="17" spans="1:14" x14ac:dyDescent="0.2">
      <c r="A17" s="9" t="s">
        <v>65</v>
      </c>
      <c r="B17" s="6" t="s">
        <v>92</v>
      </c>
    </row>
    <row r="18" spans="1:14" x14ac:dyDescent="0.2">
      <c r="A18" s="9" t="s">
        <v>67</v>
      </c>
      <c r="F18">
        <f>4*2</f>
        <v>8</v>
      </c>
      <c r="H18">
        <f>F18/2</f>
        <v>4</v>
      </c>
      <c r="N18" t="s">
        <v>69</v>
      </c>
    </row>
    <row r="19" spans="1:14" x14ac:dyDescent="0.2">
      <c r="A19" s="9" t="s">
        <v>70</v>
      </c>
      <c r="F19">
        <f>C8*2</f>
        <v>4</v>
      </c>
      <c r="G19">
        <v>1</v>
      </c>
      <c r="H19">
        <f>C8</f>
        <v>2</v>
      </c>
    </row>
    <row r="20" spans="1:14" x14ac:dyDescent="0.2">
      <c r="A20" s="9" t="s">
        <v>73</v>
      </c>
      <c r="I20">
        <f>H2</f>
        <v>10</v>
      </c>
    </row>
    <row r="21" spans="1:14" x14ac:dyDescent="0.2">
      <c r="A21" s="9" t="s">
        <v>74</v>
      </c>
      <c r="B21" t="s">
        <v>75</v>
      </c>
    </row>
    <row r="22" spans="1:14" x14ac:dyDescent="0.2">
      <c r="A22" s="9" t="s">
        <v>53</v>
      </c>
      <c r="E22">
        <v>2</v>
      </c>
    </row>
    <row r="23" spans="1:14" x14ac:dyDescent="0.2">
      <c r="A23" s="9" t="s">
        <v>52</v>
      </c>
      <c r="B23" t="s">
        <v>76</v>
      </c>
      <c r="F23">
        <v>1</v>
      </c>
      <c r="G23">
        <v>3</v>
      </c>
    </row>
    <row r="24" spans="1:14" x14ac:dyDescent="0.2">
      <c r="A24" s="9" t="s">
        <v>77</v>
      </c>
      <c r="H24" t="s">
        <v>15</v>
      </c>
    </row>
    <row r="25" spans="1:14" x14ac:dyDescent="0.2">
      <c r="A25" s="10" t="s">
        <v>54</v>
      </c>
      <c r="H25" t="s">
        <v>78</v>
      </c>
    </row>
    <row r="27" spans="1:14" x14ac:dyDescent="0.2">
      <c r="A27" s="8" t="s">
        <v>79</v>
      </c>
      <c r="E27">
        <v>2</v>
      </c>
      <c r="J27">
        <v>1024</v>
      </c>
      <c r="K27">
        <f>J2</f>
        <v>7</v>
      </c>
      <c r="L27">
        <f>J27*K27</f>
        <v>7168</v>
      </c>
    </row>
    <row r="28" spans="1:14" x14ac:dyDescent="0.2">
      <c r="A28" s="10" t="s">
        <v>82</v>
      </c>
      <c r="E28">
        <v>1</v>
      </c>
      <c r="J28" s="5">
        <v>1024</v>
      </c>
      <c r="K28">
        <f>J2-2</f>
        <v>5</v>
      </c>
      <c r="L28">
        <f>J28*K28</f>
        <v>5120</v>
      </c>
    </row>
    <row r="30" spans="1:14" x14ac:dyDescent="0.2">
      <c r="A30" s="11" t="s">
        <v>83</v>
      </c>
      <c r="G30">
        <v>5</v>
      </c>
      <c r="H30">
        <f>C3*C6*LOG(B2/C6,2)</f>
        <v>64</v>
      </c>
    </row>
    <row r="32" spans="1:14" x14ac:dyDescent="0.2">
      <c r="A32" s="8" t="s">
        <v>87</v>
      </c>
      <c r="B32" t="s">
        <v>88</v>
      </c>
      <c r="F32">
        <v>2</v>
      </c>
    </row>
    <row r="33" spans="1:12" x14ac:dyDescent="0.2">
      <c r="A33" s="9"/>
      <c r="B33" t="s">
        <v>89</v>
      </c>
    </row>
    <row r="34" spans="1:12" x14ac:dyDescent="0.2">
      <c r="A34" s="9"/>
      <c r="B34" t="s">
        <v>90</v>
      </c>
    </row>
    <row r="35" spans="1:12" x14ac:dyDescent="0.2">
      <c r="A35" s="9" t="s">
        <v>84</v>
      </c>
      <c r="B35" t="s">
        <v>85</v>
      </c>
    </row>
    <row r="36" spans="1:12" x14ac:dyDescent="0.2">
      <c r="A36" s="9"/>
      <c r="B36" t="s">
        <v>86</v>
      </c>
    </row>
    <row r="37" spans="1:12" x14ac:dyDescent="0.2">
      <c r="A37" s="9" t="s">
        <v>91</v>
      </c>
      <c r="B37" t="s">
        <v>94</v>
      </c>
    </row>
    <row r="38" spans="1:12" x14ac:dyDescent="0.2">
      <c r="A38" s="9"/>
      <c r="B38" t="s">
        <v>66</v>
      </c>
    </row>
    <row r="39" spans="1:12" x14ac:dyDescent="0.2">
      <c r="A39" s="9" t="s">
        <v>95</v>
      </c>
      <c r="B39" t="s">
        <v>98</v>
      </c>
    </row>
    <row r="40" spans="1:12" x14ac:dyDescent="0.2">
      <c r="A40" s="10"/>
      <c r="B40" t="s">
        <v>99</v>
      </c>
    </row>
    <row r="41" spans="1:12" x14ac:dyDescent="0.2">
      <c r="J41" t="s">
        <v>101</v>
      </c>
      <c r="K41">
        <f>H2</f>
        <v>10</v>
      </c>
      <c r="L41" t="s">
        <v>118</v>
      </c>
    </row>
    <row r="42" spans="1:12" x14ac:dyDescent="0.2">
      <c r="A42" s="8" t="s">
        <v>100</v>
      </c>
    </row>
    <row r="43" spans="1:12" x14ac:dyDescent="0.2">
      <c r="A43" s="9" t="s">
        <v>102</v>
      </c>
      <c r="B43" t="s">
        <v>103</v>
      </c>
    </row>
    <row r="44" spans="1:12" x14ac:dyDescent="0.2">
      <c r="A44" s="9" t="s">
        <v>104</v>
      </c>
      <c r="B44" t="s">
        <v>105</v>
      </c>
    </row>
    <row r="45" spans="1:12" x14ac:dyDescent="0.2">
      <c r="A45" s="9" t="s">
        <v>106</v>
      </c>
      <c r="C45" s="12" t="s">
        <v>107</v>
      </c>
    </row>
    <row r="46" spans="1:12" x14ac:dyDescent="0.2">
      <c r="A46" s="9" t="s">
        <v>141</v>
      </c>
      <c r="C46" s="12"/>
    </row>
    <row r="47" spans="1:12" x14ac:dyDescent="0.2">
      <c r="A47" s="10" t="s">
        <v>126</v>
      </c>
      <c r="C47" s="12"/>
    </row>
    <row r="49" spans="1:15" x14ac:dyDescent="0.2">
      <c r="A49" s="8" t="s">
        <v>108</v>
      </c>
      <c r="H49">
        <f>E6*C8</f>
        <v>16</v>
      </c>
    </row>
    <row r="50" spans="1:15" x14ac:dyDescent="0.2">
      <c r="A50" s="9" t="s">
        <v>109</v>
      </c>
      <c r="B50" t="s">
        <v>110</v>
      </c>
      <c r="H50">
        <f>1 + 2*C8</f>
        <v>5</v>
      </c>
    </row>
    <row r="51" spans="1:15" x14ac:dyDescent="0.2">
      <c r="A51" s="9" t="s">
        <v>124</v>
      </c>
    </row>
    <row r="52" spans="1:15" x14ac:dyDescent="0.2">
      <c r="A52" s="9" t="s">
        <v>115</v>
      </c>
      <c r="B52" t="s">
        <v>117</v>
      </c>
      <c r="E52" t="s">
        <v>116</v>
      </c>
      <c r="H52">
        <f>2*C8 + 2*C6*LOG(B2/C6,2)</f>
        <v>68</v>
      </c>
    </row>
    <row r="53" spans="1:15" x14ac:dyDescent="0.2">
      <c r="A53" s="9" t="s">
        <v>111</v>
      </c>
      <c r="B53" t="s">
        <v>112</v>
      </c>
      <c r="H53">
        <f>2*C9 + 2*C6*LOG(C6,2)</f>
        <v>330</v>
      </c>
    </row>
    <row r="54" spans="1:15" x14ac:dyDescent="0.2">
      <c r="A54" s="9"/>
      <c r="B54" t="s">
        <v>113</v>
      </c>
    </row>
    <row r="55" spans="1:15" x14ac:dyDescent="0.2">
      <c r="A55" s="9"/>
      <c r="B55" t="s">
        <v>114</v>
      </c>
    </row>
    <row r="56" spans="1:15" x14ac:dyDescent="0.2">
      <c r="A56" s="9" t="s">
        <v>122</v>
      </c>
      <c r="B56" t="s">
        <v>123</v>
      </c>
      <c r="H56">
        <f>2*C8</f>
        <v>4</v>
      </c>
    </row>
    <row r="57" spans="1:15" x14ac:dyDescent="0.2">
      <c r="A57" s="9" t="s">
        <v>120</v>
      </c>
      <c r="B57" t="s">
        <v>112</v>
      </c>
      <c r="H57">
        <f>2*C9+C6*LOG(C6,2)</f>
        <v>170</v>
      </c>
    </row>
    <row r="58" spans="1:15" x14ac:dyDescent="0.2">
      <c r="A58" s="9"/>
      <c r="B58" t="s">
        <v>113</v>
      </c>
    </row>
    <row r="59" spans="1:15" x14ac:dyDescent="0.2">
      <c r="A59" s="10"/>
      <c r="B59" t="s">
        <v>121</v>
      </c>
    </row>
    <row r="61" spans="1:15" x14ac:dyDescent="0.2">
      <c r="A61" s="8" t="s">
        <v>125</v>
      </c>
      <c r="B61" t="s">
        <v>120</v>
      </c>
      <c r="F61">
        <v>8</v>
      </c>
      <c r="I61">
        <f>K2*C6*C9*2+K2*C6*2</f>
        <v>3072</v>
      </c>
    </row>
    <row r="62" spans="1:15" x14ac:dyDescent="0.2">
      <c r="A62" s="9"/>
      <c r="B62" t="s">
        <v>108</v>
      </c>
    </row>
    <row r="63" spans="1:15" ht="16" customHeight="1" x14ac:dyDescent="0.2">
      <c r="A63" s="9"/>
      <c r="B63" t="s">
        <v>104</v>
      </c>
      <c r="L63">
        <f>K2*C9*B2/C6*C6</f>
        <v>2560</v>
      </c>
      <c r="M63" s="12" t="s">
        <v>127</v>
      </c>
      <c r="N63" s="12"/>
      <c r="O63" s="12"/>
    </row>
    <row r="64" spans="1:15" x14ac:dyDescent="0.2">
      <c r="A64" s="9"/>
      <c r="M64" s="12"/>
      <c r="N64" s="12"/>
      <c r="O64" s="12"/>
    </row>
    <row r="65" spans="1:16" x14ac:dyDescent="0.2">
      <c r="A65" s="9"/>
      <c r="B65" t="s">
        <v>126</v>
      </c>
      <c r="L65">
        <f>H2*B2*C3/C6*(C6+C6/C5)</f>
        <v>1440</v>
      </c>
      <c r="M65" s="12" t="s">
        <v>128</v>
      </c>
      <c r="N65" s="12"/>
      <c r="O65" s="12"/>
    </row>
    <row r="66" spans="1:16" x14ac:dyDescent="0.2">
      <c r="A66" s="9"/>
      <c r="M66" s="12"/>
      <c r="N66" s="12"/>
      <c r="O66" s="12"/>
    </row>
    <row r="67" spans="1:16" x14ac:dyDescent="0.2">
      <c r="A67" s="9"/>
      <c r="B67" t="s">
        <v>129</v>
      </c>
    </row>
    <row r="68" spans="1:16" x14ac:dyDescent="0.2">
      <c r="A68" s="9"/>
      <c r="B68" t="s">
        <v>130</v>
      </c>
    </row>
    <row r="69" spans="1:16" x14ac:dyDescent="0.2">
      <c r="A69" s="9"/>
    </row>
    <row r="70" spans="1:16" x14ac:dyDescent="0.2">
      <c r="A70" s="9" t="s">
        <v>132</v>
      </c>
      <c r="B70" t="s">
        <v>111</v>
      </c>
      <c r="I70">
        <f>3*H2*E6*C9 + 5*H2*E6*E6 + 2*H2*E6*2 + H2*E6</f>
        <v>4800</v>
      </c>
    </row>
    <row r="71" spans="1:16" x14ac:dyDescent="0.2">
      <c r="A71" s="9"/>
      <c r="B71" t="s">
        <v>108</v>
      </c>
    </row>
    <row r="72" spans="1:16" x14ac:dyDescent="0.2">
      <c r="A72" s="9"/>
      <c r="B72" t="s">
        <v>104</v>
      </c>
      <c r="L72">
        <f>2*C9*H2*D2/E6*E6</f>
        <v>1600</v>
      </c>
      <c r="M72" s="12" t="s">
        <v>133</v>
      </c>
      <c r="N72" s="12"/>
      <c r="O72" s="12"/>
    </row>
    <row r="73" spans="1:16" x14ac:dyDescent="0.2">
      <c r="A73" s="9"/>
      <c r="M73" s="12"/>
      <c r="N73" s="12"/>
      <c r="O73" s="12"/>
    </row>
    <row r="74" spans="1:16" ht="16" customHeight="1" x14ac:dyDescent="0.2">
      <c r="A74" s="9"/>
      <c r="B74" t="s">
        <v>126</v>
      </c>
      <c r="L74">
        <f>H2*D2*E3/E6*(E6+E6/E5) + 2*H2*D2/E6*E6</f>
        <v>680</v>
      </c>
      <c r="M74" s="12" t="s">
        <v>134</v>
      </c>
      <c r="N74" s="12"/>
      <c r="O74" s="12"/>
      <c r="P74" s="12"/>
    </row>
    <row r="75" spans="1:16" x14ac:dyDescent="0.2">
      <c r="A75" s="9"/>
      <c r="M75" s="12"/>
      <c r="N75" s="12"/>
      <c r="O75" s="12"/>
      <c r="P75" s="12"/>
    </row>
    <row r="76" spans="1:16" x14ac:dyDescent="0.2">
      <c r="A76" s="9"/>
      <c r="B76" t="s">
        <v>129</v>
      </c>
    </row>
    <row r="77" spans="1:16" x14ac:dyDescent="0.2">
      <c r="A77" s="9"/>
      <c r="B77" t="s">
        <v>135</v>
      </c>
    </row>
    <row r="78" spans="1:16" x14ac:dyDescent="0.2">
      <c r="A78" s="9"/>
      <c r="B78" t="s">
        <v>130</v>
      </c>
    </row>
    <row r="79" spans="1:16" x14ac:dyDescent="0.2">
      <c r="A79" s="9"/>
    </row>
    <row r="80" spans="1:16" x14ac:dyDescent="0.2">
      <c r="A80" s="9" t="s">
        <v>136</v>
      </c>
      <c r="B80" t="s">
        <v>109</v>
      </c>
      <c r="G80">
        <v>1</v>
      </c>
      <c r="H80">
        <f>CEILING(LOG(C8+2,2),1)+E6/E5*(C7+2)*2</f>
        <v>14</v>
      </c>
      <c r="I80">
        <f>2*H2*E6/E5</f>
        <v>20</v>
      </c>
      <c r="L80">
        <f>2*H2*D2/(E6/E5)*E6/E5</f>
        <v>320</v>
      </c>
      <c r="M80" s="12" t="s">
        <v>138</v>
      </c>
      <c r="N80" s="12"/>
      <c r="O80" s="12"/>
    </row>
    <row r="81" spans="1:15" x14ac:dyDescent="0.2">
      <c r="A81" s="10"/>
      <c r="B81" t="s">
        <v>137</v>
      </c>
      <c r="M81" s="12"/>
      <c r="N81" s="12"/>
      <c r="O81" s="12"/>
    </row>
    <row r="83" spans="1:15" x14ac:dyDescent="0.2">
      <c r="A83" s="8" t="s">
        <v>0</v>
      </c>
      <c r="B83" t="s">
        <v>49</v>
      </c>
      <c r="H83">
        <f>H2*C10+H2</f>
        <v>40</v>
      </c>
    </row>
    <row r="84" spans="1:15" x14ac:dyDescent="0.2">
      <c r="A84" s="9"/>
      <c r="B84" t="s">
        <v>50</v>
      </c>
    </row>
    <row r="85" spans="1:15" x14ac:dyDescent="0.2">
      <c r="A85" s="9"/>
      <c r="B85" t="s">
        <v>51</v>
      </c>
    </row>
    <row r="86" spans="1:15" x14ac:dyDescent="0.2">
      <c r="A86" s="9"/>
      <c r="B86" t="s">
        <v>139</v>
      </c>
    </row>
    <row r="87" spans="1:15" x14ac:dyDescent="0.2">
      <c r="A87" s="9"/>
      <c r="B87" t="s">
        <v>52</v>
      </c>
    </row>
    <row r="88" spans="1:15" x14ac:dyDescent="0.2">
      <c r="A88" s="10"/>
      <c r="B88" t="s">
        <v>53</v>
      </c>
    </row>
  </sheetData>
  <mergeCells count="6">
    <mergeCell ref="M80:O81"/>
    <mergeCell ref="C45:C47"/>
    <mergeCell ref="M63:O64"/>
    <mergeCell ref="M65:O66"/>
    <mergeCell ref="M72:O73"/>
    <mergeCell ref="M74:P7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185" workbookViewId="0">
      <selection activeCell="D19" sqref="D19"/>
    </sheetView>
  </sheetViews>
  <sheetFormatPr baseColWidth="10" defaultRowHeight="16" x14ac:dyDescent="0.2"/>
  <cols>
    <col min="1" max="1" width="26.1640625" bestFit="1" customWidth="1"/>
    <col min="3" max="3" width="10.83203125" customWidth="1"/>
  </cols>
  <sheetData>
    <row r="1" spans="1:6" x14ac:dyDescent="0.2">
      <c r="A1" t="s">
        <v>32</v>
      </c>
      <c r="B1">
        <v>15850</v>
      </c>
    </row>
    <row r="2" spans="1:6" x14ac:dyDescent="0.2">
      <c r="A2" s="4" t="s">
        <v>35</v>
      </c>
      <c r="C2" t="s">
        <v>41</v>
      </c>
      <c r="D2">
        <v>8</v>
      </c>
    </row>
    <row r="3" spans="1:6" x14ac:dyDescent="0.2">
      <c r="C3" t="s">
        <v>33</v>
      </c>
      <c r="D3">
        <v>4</v>
      </c>
    </row>
    <row r="4" spans="1:6" x14ac:dyDescent="0.2">
      <c r="C4" t="s">
        <v>34</v>
      </c>
      <c r="E4" t="s">
        <v>16</v>
      </c>
      <c r="F4">
        <v>6</v>
      </c>
    </row>
    <row r="5" spans="1:6" x14ac:dyDescent="0.2">
      <c r="E5" t="s">
        <v>38</v>
      </c>
      <c r="F5">
        <f>2^F4</f>
        <v>64</v>
      </c>
    </row>
    <row r="6" spans="1:6" x14ac:dyDescent="0.2">
      <c r="A6" t="s">
        <v>36</v>
      </c>
      <c r="B6" s="3">
        <f>D3*B1</f>
        <v>63400</v>
      </c>
    </row>
    <row r="7" spans="1:6" x14ac:dyDescent="0.2">
      <c r="A7" t="s">
        <v>37</v>
      </c>
      <c r="B7">
        <f>F5*B1</f>
        <v>1014400</v>
      </c>
    </row>
    <row r="8" spans="1:6" x14ac:dyDescent="0.2">
      <c r="A8" t="s">
        <v>39</v>
      </c>
      <c r="B8" s="3">
        <v>19000</v>
      </c>
    </row>
    <row r="9" spans="1:6" x14ac:dyDescent="0.2">
      <c r="A9" t="s">
        <v>40</v>
      </c>
      <c r="B9">
        <f>B8*F5/1024</f>
        <v>1187.5</v>
      </c>
      <c r="C9" t="s">
        <v>31</v>
      </c>
    </row>
    <row r="10" spans="1:6" x14ac:dyDescent="0.2">
      <c r="A10" t="s">
        <v>42</v>
      </c>
      <c r="B10" s="3">
        <f>D2*B1</f>
        <v>126800</v>
      </c>
    </row>
    <row r="11" spans="1:6" x14ac:dyDescent="0.2">
      <c r="A11" t="s">
        <v>43</v>
      </c>
      <c r="B11" s="3">
        <v>135</v>
      </c>
    </row>
    <row r="12" spans="1:6" x14ac:dyDescent="0.2">
      <c r="A12" s="4" t="s">
        <v>44</v>
      </c>
      <c r="C12" t="s">
        <v>45</v>
      </c>
      <c r="D12">
        <v>36</v>
      </c>
    </row>
    <row r="13" spans="1:6" x14ac:dyDescent="0.2">
      <c r="A13" t="s">
        <v>46</v>
      </c>
      <c r="B13">
        <f>B11*D12</f>
        <v>4860</v>
      </c>
    </row>
    <row r="14" spans="1:6" x14ac:dyDescent="0.2">
      <c r="A14" t="s">
        <v>47</v>
      </c>
      <c r="B14" s="3">
        <v>210</v>
      </c>
    </row>
    <row r="15" spans="1:6" x14ac:dyDescent="0.2">
      <c r="A15" t="s">
        <v>29</v>
      </c>
      <c r="B15" s="3">
        <v>32</v>
      </c>
      <c r="C15" t="s">
        <v>30</v>
      </c>
    </row>
    <row r="16" spans="1:6" x14ac:dyDescent="0.2">
      <c r="A16" t="s">
        <v>48</v>
      </c>
      <c r="B16" s="3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FPGA Resources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2017-04-04T16:57:42Z</dcterms:created>
  <dcterms:modified xsi:type="dcterms:W3CDTF">2017-04-12T15:18:09Z</dcterms:modified>
</cp:coreProperties>
</file>