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ownloads\"/>
    </mc:Choice>
  </mc:AlternateContent>
  <xr:revisionPtr revIDLastSave="0" documentId="13_ncr:1_{74747F1C-1C14-4453-8AF8-CB498C715D1F}" xr6:coauthVersionLast="47" xr6:coauthVersionMax="47" xr10:uidLastSave="{00000000-0000-0000-0000-000000000000}"/>
  <bookViews>
    <workbookView xWindow="-98" yWindow="-98" windowWidth="22695" windowHeight="14595" xr2:uid="{74BFB748-25A1-45BD-A939-5884C6FFF3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B6" i="1"/>
  <c r="B17" i="1"/>
  <c r="B16" i="1"/>
  <c r="B15" i="1"/>
  <c r="B14" i="1"/>
  <c r="B10" i="1"/>
  <c r="B9" i="1"/>
  <c r="B8" i="1"/>
  <c r="B7" i="1"/>
  <c r="B5" i="1"/>
  <c r="C16" i="1" a="1"/>
  <c r="C16" i="1" s="1"/>
  <c r="D8" i="1"/>
  <c r="D7" i="1"/>
  <c r="E9" i="1" s="1"/>
  <c r="C15" i="1" s="1" a="1"/>
  <c r="C15" i="1" s="1"/>
  <c r="D6" i="1"/>
  <c r="C14" i="1" l="1"/>
  <c r="C17" i="1" s="1"/>
  <c r="C19" i="1" s="1" a="1"/>
  <c r="C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Aditya Chandrasekhar</author>
  </authors>
  <commentList>
    <comment ref="C9" authorId="0" shapeId="0" xr:uid="{3BFE38BC-8032-4D1D-9E3E-51CC55857B9F}">
      <text>
        <r>
          <rPr>
            <b/>
            <sz val="9"/>
            <color indexed="81"/>
            <rFont val="Tahoma"/>
            <family val="2"/>
          </rPr>
          <t>Aditya Chandrasekhar:</t>
        </r>
        <r>
          <rPr>
            <sz val="9"/>
            <color indexed="81"/>
            <rFont val="Tahoma"/>
            <family val="2"/>
          </rPr>
          <t xml:space="preserve">
If a race has a large number of aid stations in relation to the distance, it will be deemed to not require self-sufficiency and therefore, the number of effort points will be reduced</t>
        </r>
      </text>
    </comment>
    <comment ref="C10" authorId="0" shapeId="0" xr:uid="{9FA7AD0A-630B-4F83-A49D-B2462193CCF5}">
      <text>
        <r>
          <rPr>
            <b/>
            <sz val="9"/>
            <color indexed="81"/>
            <rFont val="Tahoma"/>
            <family val="2"/>
          </rPr>
          <t>Aditya Chandrasekhar:</t>
        </r>
        <r>
          <rPr>
            <sz val="9"/>
            <color indexed="81"/>
            <rFont val="Tahoma"/>
            <family val="2"/>
          </rPr>
          <t xml:space="preserve">
For a race with multiple identical loops, the number of effort point will be affected according to the following rule:
1 or 2 loops / 1 round trip = no penalty
3 loops = -10
4 loops = -15
5 loops = -20
6 loops = -25
7 loops = -30
8 loops = -35
9 loops = -40
10 loops = -45
11 loops or more = -50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<sst xmlns="http://schemas.openxmlformats.org/spreadsheetml/2006/main" count="6" uniqueCount="6">
  <si>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KM effort</t>
  </si>
  <si>
    <t xml:space="preserve">average interval </t>
  </si>
  <si>
    <t>ITRA points :</t>
  </si>
  <si>
    <t>ITRA POINTS SIMULATION FOR RACES</t>
  </si>
  <si>
    <t>English</t>
  </si>
  <si>
    <t>Language: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</si>
</sst>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6"/>
      <name val="Calibri"/>
      <family val="2"/>
      <scheme val="minor"/>
    </font>
    <font>
      <sz val="6"/>
      <color theme="6"/>
      <name val="Heebo-Regular"/>
    </font>
    <font>
      <b/>
      <sz val="11"/>
      <color theme="6"/>
      <name val="Heebo-Regular"/>
    </font>
    <font>
      <sz val="11"/>
      <color theme="6"/>
      <name val="Heebo-Regula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 applyBorder="1" applyProtection="1"/>
    <xf numFmtId="0" fontId="0" fillId="6" borderId="1" xfId="0" applyFill="1" applyBorder="1" applyProtection="1"/>
    <xf numFmtId="0" fontId="0" fillId="4" borderId="2" xfId="0" applyFill="1" applyBorder="1" applyProtection="1"/>
    <xf numFmtId="0" fontId="0" fillId="6" borderId="3" xfId="0" applyFill="1" applyBorder="1" applyProtection="1"/>
    <xf numFmtId="0" fontId="0" fillId="4" borderId="4" xfId="0" applyFill="1" applyBorder="1" applyProtection="1"/>
    <xf numFmtId="0" fontId="2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0" fillId="5" borderId="9" xfId="0" applyFill="1" applyBorder="1" applyProtection="1"/>
    <xf numFmtId="0" fontId="0" fillId="5" borderId="9" xfId="0" applyFill="1" applyBorder="1" applyAlignment="1" applyProtection="1">
      <alignment wrapText="1"/>
    </xf>
    <xf numFmtId="0" fontId="0" fillId="3" borderId="9" xfId="0" applyFill="1" applyBorder="1" applyProtection="1">
      <protection locked="0"/>
    </xf>
    <xf numFmtId="0" fontId="0" fillId="2" borderId="0" xfId="0" applyFill="1" applyBorder="1" applyAlignment="1" applyProtection="1">
      <alignment wrapText="1"/>
    </xf>
    <xf numFmtId="0" fontId="0" fillId="2" borderId="3" xfId="0" applyFill="1" applyBorder="1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11" xfId="0" applyFill="1" applyBorder="1" applyProtection="1"/>
    <xf numFmtId="0" fontId="0" fillId="2" borderId="6" xfId="0" applyFill="1" applyBorder="1" applyProtection="1"/>
    <xf numFmtId="0" fontId="5" fillId="2" borderId="4" xfId="0" applyFont="1" applyFill="1" applyBorder="1" applyProtection="1"/>
    <xf numFmtId="0" fontId="5" fillId="2" borderId="4" xfId="0" applyFont="1" applyFill="1" applyBorder="1" applyAlignment="1" applyProtection="1">
      <alignment wrapText="1"/>
    </xf>
    <xf numFmtId="0" fontId="5" fillId="2" borderId="0" xfId="0" applyFont="1" applyFill="1" applyBorder="1" applyProtection="1"/>
    <xf numFmtId="0" fontId="9" fillId="2" borderId="0" xfId="0" applyFont="1" applyFill="1" applyBorder="1" applyProtection="1"/>
    <xf numFmtId="0" fontId="10" fillId="2" borderId="0" xfId="0" applyFont="1" applyFill="1" applyBorder="1" applyAlignment="1" applyProtection="1">
      <alignment horizontal="left" vertical="center" wrapText="1" indent="1"/>
    </xf>
    <xf numFmtId="0" fontId="11" fillId="2" borderId="0" xfId="0" applyFont="1" applyFill="1" applyBorder="1" applyAlignment="1" applyProtection="1">
      <alignment horizontal="left" vertical="center" wrapText="1"/>
    </xf>
    <xf numFmtId="0" fontId="12" fillId="2" borderId="0" xfId="0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1" fillId="6" borderId="5" xfId="0" applyFont="1" applyFill="1" applyBorder="1" applyProtection="1"/>
    <xf numFmtId="0" fontId="1" fillId="4" borderId="6" xfId="0" applyFont="1" applyFill="1" applyBorder="1" applyProtection="1"/>
    <xf numFmtId="0" fontId="1" fillId="2" borderId="12" xfId="0" applyFont="1" applyFill="1" applyBorder="1" applyAlignment="1" applyProtection="1">
      <alignment horizontal="center" wrapText="1"/>
    </xf>
    <xf numFmtId="0" fontId="8" fillId="2" borderId="7" xfId="1" applyFill="1" applyBorder="1" applyAlignment="1" applyProtection="1">
      <alignment horizontal="center" wrapText="1"/>
      <protection locked="0"/>
    </xf>
    <xf numFmtId="0" fontId="8" fillId="2" borderId="13" xfId="1" applyFill="1" applyBorder="1" applyAlignment="1" applyProtection="1">
      <alignment horizontal="center" wrapText="1"/>
      <protection locked="0"/>
    </xf>
    <xf numFmtId="0" fontId="8" fillId="2" borderId="8" xfId="1" applyFill="1" applyBorder="1" applyAlignment="1" applyProtection="1">
      <alignment horizontal="center" wrapText="1"/>
      <protection locked="0"/>
    </xf>
    <xf numFmtId="0" fontId="0" fillId="3" borderId="0" xfId="0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ra.run/FAQ/Organizer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1362-BA83-4D9F-952A-95CE7E440DF3}">
  <dimension ref="A1:I30"/>
  <sheetViews>
    <sheetView tabSelected="1" workbookViewId="0">
      <selection activeCell="C6" sqref="C6"/>
    </sheetView>
  </sheetViews>
  <sheetFormatPr defaultColWidth="10.6640625" defaultRowHeight="14.25"/>
  <cols>
    <col min="1" max="1" width="22.6640625" style="1" customWidth="1"/>
    <col min="2" max="2" width="21.1328125" style="1" customWidth="1"/>
    <col min="3" max="3" width="20.53125" style="1" customWidth="1"/>
    <col min="4" max="16384" width="10.6640625" style="1"/>
  </cols>
  <sheetData>
    <row r="1" spans="1:9" ht="14.65" thickBot="1"/>
    <row r="2" spans="1:9">
      <c r="A2" s="24" t="s">
        <v>3</v>
      </c>
      <c r="B2" s="25"/>
      <c r="C2" s="25"/>
      <c r="D2" s="26"/>
    </row>
    <row r="3" spans="1:9">
      <c r="A3" s="27"/>
      <c r="B3" s="28"/>
      <c r="C3" s="28"/>
      <c r="D3" s="29"/>
      <c r="F3" s="1" t="s">
        <v>5</v>
      </c>
      <c r="G3" s="36" t="s">
        <v>4</v>
      </c>
    </row>
    <row r="4" spans="1:9">
      <c r="A4" s="12"/>
      <c r="D4" s="13"/>
    </row>
    <row r="5" spans="1:9" ht="28.5" customHeight="1" thickBot="1">
      <c r="B5" s="32" t="str">
        <f>IF(G3="Français","Veuillez saisir les détails de votre course dans la case verte",IF(G3 = "Español", "Por favor, introduzca los datos de su carrera en el recuadro verde","Please input your race details in the green box"))</f>
        <v>Please input your race details in the green box</v>
      </c>
      <c r="C5" s="32"/>
      <c r="D5" s="17" t="s">
        <v>0</v>
      </c>
    </row>
    <row r="6" spans="1:9" ht="44.25" customHeight="1" thickBot="1">
      <c r="A6" s="12"/>
      <c r="B6" s="8" t="str">
        <f>IF(G3="Français","Distance (km)",IF(G3 = "Español", "Distancia (km)","Distance (km)"))</f>
        <v>Distance (km)</v>
      </c>
      <c r="C6" s="10">
        <v>0</v>
      </c>
      <c r="D6" s="17">
        <f>C6</f>
        <v>0</v>
      </c>
      <c r="G6" s="33" t="str">
        <f>IF(G3="Français","Veuillez cliquer ici pour plus d'informations sur le calcul des points ITRA.",IF(G3 = "Español", "Haga clic aquí para obtener más información sobre cómo se calculan los puntos ITRA","Please click here for more information on how ITRA points is calculated"))</f>
        <v>Please click here for more information on how ITRA points is calculated</v>
      </c>
      <c r="H6" s="34"/>
      <c r="I6" s="35"/>
    </row>
    <row r="7" spans="1:9">
      <c r="A7" s="12"/>
      <c r="B7" s="8" t="str">
        <f>IF(G3="Français","Gain vertical (mètres)",IF(G3 = "Español", "Ganancia vertical (metros)","Vertical Gain(metres)"))</f>
        <v>Vertical Gain(metres)</v>
      </c>
      <c r="C7" s="10">
        <v>0</v>
      </c>
      <c r="D7" s="17">
        <f>C7/100</f>
        <v>0</v>
      </c>
      <c r="G7" s="11"/>
      <c r="H7" s="11"/>
      <c r="I7" s="11"/>
    </row>
    <row r="8" spans="1:9">
      <c r="A8" s="12"/>
      <c r="B8" s="8" t="str">
        <f>IF(G3="Français","Perte verticale (mètres)",IF(G3 = "Español", "Pérdida vertical (metros)","Vertical Loss (metres)"))</f>
        <v>Vertical Loss (metres)</v>
      </c>
      <c r="C8" s="10">
        <v>0</v>
      </c>
      <c r="D8" s="17">
        <f>0</f>
        <v>0</v>
      </c>
      <c r="E8" s="19"/>
      <c r="G8" s="11"/>
      <c r="H8" s="11"/>
      <c r="I8" s="11"/>
    </row>
    <row r="9" spans="1:9" ht="42.75">
      <c r="A9" s="12"/>
      <c r="B9" s="9" t="str">
        <f>IF(G3="Français","Nombre de postes d'assistance (hors départ et arrivée)",IF(G3 = "Español", "Número de puestos de socorro (excluyendo la salida y la meta)","Number of aid stations (excluding start and finish)"))</f>
        <v>Number of aid stations (excluding start and finish)</v>
      </c>
      <c r="C9" s="10">
        <v>0</v>
      </c>
      <c r="D9" s="18" t="s">
        <v>1</v>
      </c>
      <c r="E9" s="19" t="e">
        <f>(C6+D7)/C9</f>
        <v>#DIV/0!</v>
      </c>
      <c r="G9" s="11"/>
      <c r="H9" s="11"/>
      <c r="I9" s="11"/>
    </row>
    <row r="10" spans="1:9">
      <c r="A10" s="12"/>
      <c r="B10" s="8" t="str">
        <f>IF(G3="Français","Nombre de boucles",IF(G3 = "Español", "Número de bucles","Number of loops"))</f>
        <v>Number of loops</v>
      </c>
      <c r="C10" s="10">
        <v>0</v>
      </c>
      <c r="D10" s="13"/>
      <c r="E10" s="19"/>
    </row>
    <row r="11" spans="1:9">
      <c r="A11" s="12"/>
      <c r="D11" s="13"/>
      <c r="E11" s="19"/>
    </row>
    <row r="12" spans="1:9">
      <c r="A12" s="12"/>
      <c r="D12" s="13"/>
    </row>
    <row r="13" spans="1:9" ht="14.65" thickBot="1">
      <c r="A13" s="12"/>
      <c r="D13" s="13"/>
    </row>
    <row r="14" spans="1:9">
      <c r="A14" s="12"/>
      <c r="B14" s="2" t="str">
        <f>IF(G3="Français","Points d'effort de base",IF(G3 = "Español", "Puntos de esfuerzo base","Base effort points"))</f>
        <v>Base effort points</v>
      </c>
      <c r="C14" s="3">
        <f>D6+D7</f>
        <v>0</v>
      </c>
      <c r="D14" s="13"/>
    </row>
    <row r="15" spans="1:9">
      <c r="A15" s="12"/>
      <c r="B15" s="4" t="str">
        <f>IF(G3="Français","Pénalité pour les postes d'assistance",IF(G3 = "Español", "Penalización por puestos de socorro","Penalty for aid stations"))</f>
        <v>Penalty for aid stations</v>
      </c>
      <c r="C15" s="5" t="e" cm="1">
        <f t="array" ref="C15">_xlfn.IFS(E9&gt;=13,0,E9&gt;=11,-10,E9&gt;=9,-15,E9&gt;=7,-20,E9&gt;=5,-25,E9&lt;5,-30)</f>
        <v>#DIV/0!</v>
      </c>
      <c r="D15" s="13"/>
    </row>
    <row r="16" spans="1:9">
      <c r="A16" s="12"/>
      <c r="B16" s="4" t="str">
        <f>IF(G3="Français","Pénalité pour les boucles ",IF(G3 = "Español", "Penalización por bucles ","Penalty for loops "))</f>
        <v xml:space="preserve">Penalty for loops </v>
      </c>
      <c r="C16" s="5" cm="1">
        <f t="array" ref="C16">_xlfn.IFS(C10&gt;10,-50,C10 = 10,-45,C10=9,-40,C10=8,-35,C10=7,-30,C10=6,-25,C10=5,-20,C10=4,-15,C10=4,-10,C10=3,-10,C10&lt;3,0)</f>
        <v>0</v>
      </c>
      <c r="D16" s="13"/>
    </row>
    <row r="17" spans="1:8" ht="14.65" thickBot="1">
      <c r="A17" s="12"/>
      <c r="B17" s="30" t="str">
        <f>IF(G3="Français","Points d'effort final",IF(G3 = "Español", "Puntos de esfuerzo final","Final effort points"))</f>
        <v>Final effort points</v>
      </c>
      <c r="C17" s="31" t="e">
        <f>C14+C15+C16</f>
        <v>#DIV/0!</v>
      </c>
      <c r="D17" s="13"/>
    </row>
    <row r="18" spans="1:8" ht="14.65" thickBot="1">
      <c r="A18" s="12"/>
      <c r="D18" s="13"/>
    </row>
    <row r="19" spans="1:8" ht="61.5" thickBot="1">
      <c r="A19" s="12"/>
      <c r="B19" s="6" t="s">
        <v>2</v>
      </c>
      <c r="C19" s="7" t="e" cm="1">
        <f t="array" ref="C19">_xlfn.IFS(C17&lt;25,0,C17&lt;45,1,C17&lt;75,2,C17&lt;115,3,C17&lt;155,4,C17&lt;210,5,C17&gt;=210,6)</f>
        <v>#DIV/0!</v>
      </c>
      <c r="D19" s="13"/>
    </row>
    <row r="20" spans="1:8" ht="14.65" thickBot="1">
      <c r="A20" s="14"/>
      <c r="B20" s="15"/>
      <c r="C20" s="15"/>
      <c r="D20" s="16"/>
    </row>
    <row r="21" spans="1:8">
      <c r="B21" s="20"/>
      <c r="C21" s="20"/>
      <c r="D21" s="20"/>
      <c r="E21" s="21"/>
      <c r="F21" s="20"/>
      <c r="G21" s="22"/>
      <c r="H21" s="22"/>
    </row>
    <row r="22" spans="1:8">
      <c r="B22" s="22"/>
      <c r="C22" s="22"/>
      <c r="D22" s="20"/>
      <c r="E22" s="21"/>
      <c r="F22" s="20"/>
      <c r="G22" s="23"/>
      <c r="H22" s="23"/>
    </row>
    <row r="23" spans="1:8">
      <c r="B23" s="22"/>
      <c r="C23" s="22"/>
      <c r="D23" s="20"/>
      <c r="E23" s="21"/>
      <c r="F23" s="20"/>
      <c r="G23" s="23"/>
      <c r="H23" s="23"/>
    </row>
    <row r="24" spans="1:8">
      <c r="B24" s="22"/>
      <c r="C24" s="22"/>
      <c r="D24" s="20"/>
      <c r="E24" s="21"/>
      <c r="F24" s="20"/>
      <c r="G24" s="23"/>
      <c r="H24" s="23"/>
    </row>
    <row r="25" spans="1:8">
      <c r="B25" s="22"/>
      <c r="C25" s="22"/>
      <c r="D25" s="20"/>
      <c r="E25" s="21"/>
      <c r="F25" s="20"/>
      <c r="G25" s="23"/>
      <c r="H25" s="23"/>
    </row>
    <row r="26" spans="1:8">
      <c r="B26" s="22"/>
      <c r="C26" s="22"/>
      <c r="D26" s="20"/>
      <c r="E26" s="21"/>
      <c r="F26" s="20"/>
      <c r="G26" s="23"/>
      <c r="H26" s="23"/>
    </row>
    <row r="27" spans="1:8">
      <c r="B27" s="22"/>
      <c r="C27" s="22"/>
      <c r="D27" s="20"/>
      <c r="E27" s="21"/>
      <c r="F27" s="20"/>
      <c r="G27" s="23"/>
      <c r="H27" s="23"/>
    </row>
    <row r="28" spans="1:8">
      <c r="B28" s="22"/>
      <c r="C28" s="22"/>
      <c r="D28" s="20"/>
      <c r="E28" s="21"/>
      <c r="F28" s="20"/>
      <c r="G28" s="20"/>
      <c r="H28" s="20"/>
    </row>
    <row r="29" spans="1:8">
      <c r="B29" s="22"/>
      <c r="C29" s="22"/>
      <c r="D29" s="20"/>
      <c r="E29" s="21"/>
      <c r="F29" s="20"/>
      <c r="G29" s="20"/>
      <c r="H29" s="20"/>
    </row>
    <row r="30" spans="1:8">
      <c r="B30" s="20"/>
      <c r="C30" s="20"/>
      <c r="D30" s="20"/>
      <c r="E30" s="21"/>
      <c r="F30" s="20"/>
      <c r="G30" s="20"/>
      <c r="H30" s="20"/>
    </row>
  </sheetData>
  <sheetProtection algorithmName="SHA-512" hashValue="kvxrGlbdj1ZncaciHNsrdyA1l34g2DdP+DAi72+1UkmNFBPckoQKDVAMA/1ntEO2/vSjtYt/5zrm0zJM0xDLBg==" saltValue="8v0JvJ0ZrcoLZzS2B/7f0g==" spinCount="100000" sheet="1" objects="1" scenarios="1" selectLockedCells="1"/>
  <mergeCells count="3">
    <mergeCell ref="A2:D3"/>
    <mergeCell ref="G6:I6"/>
    <mergeCell ref="B5:C5"/>
  </mergeCells>
  <dataValidations count="1">
    <dataValidation type="list" allowBlank="1" showInputMessage="1" showErrorMessage="1" sqref="G3" xr:uid="{9690421F-4546-4DB7-B81C-707E5C73C454}">
      <formula1>"English,Français,Español"</formula1>
    </dataValidation>
  </dataValidations>
  <hyperlinks>
    <hyperlink ref="G6:I6" r:id="rId1" display="Please click here for more information on how ITRA points is calculated" xr:uid="{43131607-5C54-4D92-B880-5645342E4F71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</dc:creator>
  <cp:lastModifiedBy>Aditya Chandrasekhar</cp:lastModifiedBy>
  <dcterms:created xsi:type="dcterms:W3CDTF">2021-07-04T21:21:00Z</dcterms:created>
  <dcterms:modified xsi:type="dcterms:W3CDTF">2021-07-06T12:28:25Z</dcterms:modified>
</cp:coreProperties>
</file>