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j\MAG\1. letnik\2. semester\Virtualni merilni sistemi\Seminar\"/>
    </mc:Choice>
  </mc:AlternateContent>
  <xr:revisionPtr revIDLastSave="0" documentId="13_ncr:1_{1DD5C7F1-0C2B-401D-BFAB-9E6F99301C3B}" xr6:coauthVersionLast="47" xr6:coauthVersionMax="47" xr10:uidLastSave="{00000000-0000-0000-0000-000000000000}"/>
  <bookViews>
    <workbookView xWindow="28680" yWindow="-120" windowWidth="29040" windowHeight="15720" tabRatio="559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9" i="1" l="1"/>
  <c r="Z34" i="1"/>
  <c r="AA34" i="1" s="1"/>
  <c r="AB34" i="1" s="1"/>
  <c r="AA18" i="1"/>
  <c r="AA19" i="1"/>
  <c r="AA17" i="1"/>
  <c r="H227" i="1"/>
  <c r="H228" i="1" s="1"/>
  <c r="G227" i="1"/>
  <c r="G228" i="1" s="1"/>
  <c r="G229" i="1" s="1"/>
  <c r="G233" i="1" s="1"/>
  <c r="D227" i="1"/>
  <c r="D228" i="1" s="1"/>
  <c r="D229" i="1" s="1"/>
  <c r="F227" i="1"/>
  <c r="F228" i="1" s="1"/>
  <c r="F229" i="1" s="1"/>
  <c r="F233" i="1" s="1"/>
  <c r="D231" i="1"/>
  <c r="D232" i="1"/>
  <c r="M216" i="1"/>
  <c r="M217" i="1" s="1"/>
  <c r="M220" i="1" s="1"/>
  <c r="L216" i="1"/>
  <c r="L217" i="1" s="1"/>
  <c r="L220" i="1" s="1"/>
  <c r="J216" i="1"/>
  <c r="I216" i="1"/>
  <c r="I217" i="1" s="1"/>
  <c r="I220" i="1" s="1"/>
  <c r="J217" i="1"/>
  <c r="J220" i="1" s="1"/>
  <c r="I221" i="1" s="1"/>
  <c r="G216" i="1"/>
  <c r="G217" i="1" s="1"/>
  <c r="G220" i="1" s="1"/>
  <c r="F222" i="1" s="1"/>
  <c r="F216" i="1"/>
  <c r="F217" i="1" s="1"/>
  <c r="F220" i="1" s="1"/>
  <c r="E220" i="1"/>
  <c r="D222" i="1" s="1"/>
  <c r="E216" i="1"/>
  <c r="E217" i="1" s="1"/>
  <c r="D216" i="1"/>
  <c r="D217" i="1"/>
  <c r="D220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F104" i="1"/>
  <c r="G7" i="1"/>
  <c r="G8" i="1"/>
  <c r="G9" i="1"/>
  <c r="G10" i="1"/>
  <c r="G11" i="1"/>
  <c r="G12" i="1"/>
  <c r="G13" i="1"/>
  <c r="G14" i="1"/>
  <c r="G5" i="1"/>
  <c r="G6" i="1"/>
  <c r="G4" i="1"/>
  <c r="F205" i="1" l="1"/>
  <c r="F197" i="1"/>
  <c r="F181" i="1"/>
  <c r="F141" i="1"/>
  <c r="F133" i="1"/>
  <c r="M209" i="1"/>
  <c r="F193" i="1"/>
  <c r="F185" i="1"/>
  <c r="F169" i="1"/>
  <c r="F129" i="1"/>
  <c r="F113" i="1"/>
  <c r="F117" i="1"/>
  <c r="F135" i="1"/>
  <c r="T210" i="1"/>
  <c r="T202" i="1"/>
  <c r="T194" i="1"/>
  <c r="T138" i="1"/>
  <c r="T130" i="1"/>
  <c r="T114" i="1"/>
  <c r="F115" i="1"/>
  <c r="F143" i="1"/>
  <c r="F127" i="1"/>
  <c r="F116" i="1"/>
  <c r="F206" i="1"/>
  <c r="F166" i="1"/>
  <c r="F158" i="1"/>
  <c r="F150" i="1"/>
  <c r="F142" i="1"/>
  <c r="N104" i="1"/>
  <c r="U104" i="1"/>
  <c r="U121" i="1" s="1"/>
  <c r="T192" i="1"/>
  <c r="T184" i="1"/>
  <c r="T168" i="1"/>
  <c r="T152" i="1"/>
  <c r="T136" i="1"/>
  <c r="F212" i="1"/>
  <c r="F204" i="1"/>
  <c r="F196" i="1"/>
  <c r="F188" i="1"/>
  <c r="F172" i="1"/>
  <c r="F148" i="1"/>
  <c r="F140" i="1"/>
  <c r="F132" i="1"/>
  <c r="F124" i="1"/>
  <c r="F211" i="1"/>
  <c r="F195" i="1"/>
  <c r="F187" i="1"/>
  <c r="F179" i="1"/>
  <c r="F171" i="1"/>
  <c r="F163" i="1"/>
  <c r="F147" i="1"/>
  <c r="F131" i="1"/>
  <c r="T209" i="1"/>
  <c r="T201" i="1"/>
  <c r="T193" i="1"/>
  <c r="T185" i="1"/>
  <c r="T169" i="1"/>
  <c r="T153" i="1"/>
  <c r="T145" i="1"/>
  <c r="T137" i="1"/>
  <c r="T129" i="1"/>
  <c r="T121" i="1"/>
  <c r="G104" i="1"/>
  <c r="T170" i="1" s="1"/>
  <c r="T113" i="1"/>
  <c r="H229" i="1"/>
  <c r="H233" i="1" s="1"/>
  <c r="L221" i="1"/>
  <c r="U193" i="1"/>
  <c r="U177" i="1"/>
  <c r="U151" i="1"/>
  <c r="U119" i="1"/>
  <c r="U208" i="1"/>
  <c r="U200" i="1"/>
  <c r="U192" i="1"/>
  <c r="U184" i="1"/>
  <c r="U176" i="1"/>
  <c r="U168" i="1"/>
  <c r="U159" i="1"/>
  <c r="U150" i="1"/>
  <c r="U142" i="1"/>
  <c r="U134" i="1"/>
  <c r="U126" i="1"/>
  <c r="U118" i="1"/>
  <c r="U202" i="1"/>
  <c r="U194" i="1"/>
  <c r="U162" i="1"/>
  <c r="U128" i="1"/>
  <c r="U169" i="1"/>
  <c r="U135" i="1"/>
  <c r="U207" i="1"/>
  <c r="U199" i="1"/>
  <c r="U191" i="1"/>
  <c r="U183" i="1"/>
  <c r="U175" i="1"/>
  <c r="U167" i="1"/>
  <c r="U158" i="1"/>
  <c r="U149" i="1"/>
  <c r="U141" i="1"/>
  <c r="U133" i="1"/>
  <c r="U125" i="1"/>
  <c r="U117" i="1"/>
  <c r="U178" i="1"/>
  <c r="U152" i="1"/>
  <c r="U120" i="1"/>
  <c r="U201" i="1"/>
  <c r="U143" i="1"/>
  <c r="U206" i="1"/>
  <c r="U198" i="1"/>
  <c r="U190" i="1"/>
  <c r="U182" i="1"/>
  <c r="U174" i="1"/>
  <c r="U166" i="1"/>
  <c r="U157" i="1"/>
  <c r="U148" i="1"/>
  <c r="U140" i="1"/>
  <c r="U132" i="1"/>
  <c r="U124" i="1"/>
  <c r="U116" i="1"/>
  <c r="U210" i="1"/>
  <c r="U186" i="1"/>
  <c r="U170" i="1"/>
  <c r="U144" i="1"/>
  <c r="U136" i="1"/>
  <c r="U209" i="1"/>
  <c r="U185" i="1"/>
  <c r="U160" i="1"/>
  <c r="U127" i="1"/>
  <c r="U205" i="1"/>
  <c r="U197" i="1"/>
  <c r="U189" i="1"/>
  <c r="U181" i="1"/>
  <c r="U173" i="1"/>
  <c r="U165" i="1"/>
  <c r="U156" i="1"/>
  <c r="U147" i="1"/>
  <c r="U139" i="1"/>
  <c r="U131" i="1"/>
  <c r="U123" i="1"/>
  <c r="U115" i="1"/>
  <c r="U212" i="1"/>
  <c r="U204" i="1"/>
  <c r="U196" i="1"/>
  <c r="U188" i="1"/>
  <c r="U180" i="1"/>
  <c r="U172" i="1"/>
  <c r="U164" i="1"/>
  <c r="U155" i="1"/>
  <c r="U146" i="1"/>
  <c r="U138" i="1"/>
  <c r="U130" i="1"/>
  <c r="U122" i="1"/>
  <c r="U114" i="1"/>
  <c r="U211" i="1"/>
  <c r="U203" i="1"/>
  <c r="U195" i="1"/>
  <c r="U187" i="1"/>
  <c r="U179" i="1"/>
  <c r="U171" i="1"/>
  <c r="U163" i="1"/>
  <c r="U154" i="1"/>
  <c r="U145" i="1"/>
  <c r="U137" i="1"/>
  <c r="U129" i="1"/>
  <c r="M207" i="1"/>
  <c r="M191" i="1"/>
  <c r="M175" i="1"/>
  <c r="M151" i="1"/>
  <c r="M135" i="1"/>
  <c r="M127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200" i="1"/>
  <c r="M192" i="1"/>
  <c r="M184" i="1"/>
  <c r="M176" i="1"/>
  <c r="M168" i="1"/>
  <c r="M160" i="1"/>
  <c r="M152" i="1"/>
  <c r="M144" i="1"/>
  <c r="M136" i="1"/>
  <c r="M128" i="1"/>
  <c r="M120" i="1"/>
  <c r="M113" i="1"/>
  <c r="M199" i="1"/>
  <c r="M183" i="1"/>
  <c r="M167" i="1"/>
  <c r="M159" i="1"/>
  <c r="M143" i="1"/>
  <c r="M119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208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U153" i="1"/>
  <c r="U161" i="1"/>
  <c r="U113" i="1"/>
  <c r="R104" i="1"/>
  <c r="S104" i="1"/>
  <c r="T104" i="1"/>
  <c r="Q104" i="1"/>
  <c r="K104" i="1"/>
  <c r="L104" i="1"/>
  <c r="M104" i="1"/>
  <c r="J104" i="1"/>
  <c r="D104" i="1"/>
  <c r="E104" i="1"/>
  <c r="C104" i="1"/>
  <c r="S117" i="1" l="1"/>
  <c r="S121" i="1"/>
  <c r="S125" i="1"/>
  <c r="S129" i="1"/>
  <c r="S133" i="1"/>
  <c r="S137" i="1"/>
  <c r="S141" i="1"/>
  <c r="S145" i="1"/>
  <c r="S149" i="1"/>
  <c r="S153" i="1"/>
  <c r="S157" i="1"/>
  <c r="S161" i="1"/>
  <c r="S165" i="1"/>
  <c r="S169" i="1"/>
  <c r="S173" i="1"/>
  <c r="S177" i="1"/>
  <c r="S181" i="1"/>
  <c r="S185" i="1"/>
  <c r="S189" i="1"/>
  <c r="S193" i="1"/>
  <c r="S197" i="1"/>
  <c r="S201" i="1"/>
  <c r="S205" i="1"/>
  <c r="S209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S167" i="1"/>
  <c r="S171" i="1"/>
  <c r="S175" i="1"/>
  <c r="S179" i="1"/>
  <c r="S183" i="1"/>
  <c r="S187" i="1"/>
  <c r="S191" i="1"/>
  <c r="S195" i="1"/>
  <c r="S199" i="1"/>
  <c r="S203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206" i="1"/>
  <c r="S211" i="1"/>
  <c r="S212" i="1"/>
  <c r="S204" i="1"/>
  <c r="S207" i="1"/>
  <c r="S208" i="1"/>
  <c r="S210" i="1"/>
  <c r="S113" i="1"/>
  <c r="S196" i="1"/>
  <c r="S200" i="1"/>
  <c r="F118" i="1"/>
  <c r="F177" i="1"/>
  <c r="F125" i="1"/>
  <c r="F189" i="1"/>
  <c r="F156" i="1"/>
  <c r="T120" i="1"/>
  <c r="T200" i="1"/>
  <c r="F174" i="1"/>
  <c r="F159" i="1"/>
  <c r="T146" i="1"/>
  <c r="F151" i="1"/>
  <c r="F137" i="1"/>
  <c r="F201" i="1"/>
  <c r="F149" i="1"/>
  <c r="F123" i="1"/>
  <c r="R113" i="1"/>
  <c r="R114" i="1"/>
  <c r="R118" i="1"/>
  <c r="R122" i="1"/>
  <c r="R126" i="1"/>
  <c r="R130" i="1"/>
  <c r="R134" i="1"/>
  <c r="R138" i="1"/>
  <c r="R142" i="1"/>
  <c r="R146" i="1"/>
  <c r="R150" i="1"/>
  <c r="R154" i="1"/>
  <c r="R158" i="1"/>
  <c r="R162" i="1"/>
  <c r="R166" i="1"/>
  <c r="R170" i="1"/>
  <c r="R174" i="1"/>
  <c r="R178" i="1"/>
  <c r="R182" i="1"/>
  <c r="R186" i="1"/>
  <c r="R190" i="1"/>
  <c r="R194" i="1"/>
  <c r="R198" i="1"/>
  <c r="R202" i="1"/>
  <c r="R115" i="1"/>
  <c r="R119" i="1"/>
  <c r="R123" i="1"/>
  <c r="R127" i="1"/>
  <c r="R131" i="1"/>
  <c r="R135" i="1"/>
  <c r="R139" i="1"/>
  <c r="R143" i="1"/>
  <c r="R147" i="1"/>
  <c r="R151" i="1"/>
  <c r="R155" i="1"/>
  <c r="R159" i="1"/>
  <c r="R163" i="1"/>
  <c r="R167" i="1"/>
  <c r="R171" i="1"/>
  <c r="R175" i="1"/>
  <c r="R179" i="1"/>
  <c r="R183" i="1"/>
  <c r="R187" i="1"/>
  <c r="R191" i="1"/>
  <c r="R195" i="1"/>
  <c r="R199" i="1"/>
  <c r="R203" i="1"/>
  <c r="R120" i="1"/>
  <c r="R136" i="1"/>
  <c r="R152" i="1"/>
  <c r="R168" i="1"/>
  <c r="R184" i="1"/>
  <c r="R197" i="1"/>
  <c r="R211" i="1"/>
  <c r="R121" i="1"/>
  <c r="R137" i="1"/>
  <c r="R153" i="1"/>
  <c r="R169" i="1"/>
  <c r="R185" i="1"/>
  <c r="R200" i="1"/>
  <c r="R207" i="1"/>
  <c r="R125" i="1"/>
  <c r="R141" i="1"/>
  <c r="R157" i="1"/>
  <c r="R173" i="1"/>
  <c r="R189" i="1"/>
  <c r="R201" i="1"/>
  <c r="R208" i="1"/>
  <c r="R160" i="1"/>
  <c r="R192" i="1"/>
  <c r="R204" i="1"/>
  <c r="R128" i="1"/>
  <c r="R144" i="1"/>
  <c r="R176" i="1"/>
  <c r="R129" i="1"/>
  <c r="R145" i="1"/>
  <c r="R161" i="1"/>
  <c r="R177" i="1"/>
  <c r="R193" i="1"/>
  <c r="R209" i="1"/>
  <c r="R116" i="1"/>
  <c r="R132" i="1"/>
  <c r="R148" i="1"/>
  <c r="R164" i="1"/>
  <c r="R180" i="1"/>
  <c r="R196" i="1"/>
  <c r="R205" i="1"/>
  <c r="R210" i="1"/>
  <c r="R117" i="1"/>
  <c r="R156" i="1"/>
  <c r="R165" i="1"/>
  <c r="R172" i="1"/>
  <c r="R181" i="1"/>
  <c r="R212" i="1"/>
  <c r="R124" i="1"/>
  <c r="R188" i="1"/>
  <c r="R133" i="1"/>
  <c r="R140" i="1"/>
  <c r="R149" i="1"/>
  <c r="R206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113" i="1"/>
  <c r="L122" i="1"/>
  <c r="L131" i="1"/>
  <c r="L140" i="1"/>
  <c r="L150" i="1"/>
  <c r="L159" i="1"/>
  <c r="L168" i="1"/>
  <c r="L177" i="1"/>
  <c r="L186" i="1"/>
  <c r="L195" i="1"/>
  <c r="L204" i="1"/>
  <c r="L114" i="1"/>
  <c r="L123" i="1"/>
  <c r="L132" i="1"/>
  <c r="L142" i="1"/>
  <c r="L151" i="1"/>
  <c r="L160" i="1"/>
  <c r="L169" i="1"/>
  <c r="L178" i="1"/>
  <c r="L187" i="1"/>
  <c r="L196" i="1"/>
  <c r="L206" i="1"/>
  <c r="L116" i="1"/>
  <c r="L126" i="1"/>
  <c r="L135" i="1"/>
  <c r="L144" i="1"/>
  <c r="L153" i="1"/>
  <c r="L162" i="1"/>
  <c r="L171" i="1"/>
  <c r="L180" i="1"/>
  <c r="L190" i="1"/>
  <c r="L199" i="1"/>
  <c r="L208" i="1"/>
  <c r="L119" i="1"/>
  <c r="L120" i="1"/>
  <c r="L129" i="1"/>
  <c r="L138" i="1"/>
  <c r="L147" i="1"/>
  <c r="L156" i="1"/>
  <c r="L166" i="1"/>
  <c r="L175" i="1"/>
  <c r="L184" i="1"/>
  <c r="L193" i="1"/>
  <c r="L202" i="1"/>
  <c r="L211" i="1"/>
  <c r="L121" i="1"/>
  <c r="L139" i="1"/>
  <c r="L158" i="1"/>
  <c r="L176" i="1"/>
  <c r="L194" i="1"/>
  <c r="L212" i="1"/>
  <c r="L124" i="1"/>
  <c r="L143" i="1"/>
  <c r="L161" i="1"/>
  <c r="L179" i="1"/>
  <c r="L198" i="1"/>
  <c r="L127" i="1"/>
  <c r="L145" i="1"/>
  <c r="L163" i="1"/>
  <c r="L182" i="1"/>
  <c r="L200" i="1"/>
  <c r="L118" i="1"/>
  <c r="L192" i="1"/>
  <c r="L128" i="1"/>
  <c r="L146" i="1"/>
  <c r="L164" i="1"/>
  <c r="L183" i="1"/>
  <c r="L201" i="1"/>
  <c r="L191" i="1"/>
  <c r="L155" i="1"/>
  <c r="L130" i="1"/>
  <c r="L148" i="1"/>
  <c r="L167" i="1"/>
  <c r="L185" i="1"/>
  <c r="L203" i="1"/>
  <c r="L134" i="1"/>
  <c r="L152" i="1"/>
  <c r="L170" i="1"/>
  <c r="L188" i="1"/>
  <c r="L207" i="1"/>
  <c r="L115" i="1"/>
  <c r="L136" i="1"/>
  <c r="L154" i="1"/>
  <c r="L172" i="1"/>
  <c r="L209" i="1"/>
  <c r="L137" i="1"/>
  <c r="L174" i="1"/>
  <c r="L210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114" i="1"/>
  <c r="K123" i="1"/>
  <c r="K132" i="1"/>
  <c r="K141" i="1"/>
  <c r="K150" i="1"/>
  <c r="K159" i="1"/>
  <c r="K168" i="1"/>
  <c r="K178" i="1"/>
  <c r="K187" i="1"/>
  <c r="K196" i="1"/>
  <c r="K205" i="1"/>
  <c r="K115" i="1"/>
  <c r="K124" i="1"/>
  <c r="K133" i="1"/>
  <c r="K142" i="1"/>
  <c r="K151" i="1"/>
  <c r="K160" i="1"/>
  <c r="K170" i="1"/>
  <c r="K179" i="1"/>
  <c r="K188" i="1"/>
  <c r="K197" i="1"/>
  <c r="K206" i="1"/>
  <c r="K117" i="1"/>
  <c r="K126" i="1"/>
  <c r="K135" i="1"/>
  <c r="K144" i="1"/>
  <c r="K154" i="1"/>
  <c r="K163" i="1"/>
  <c r="K172" i="1"/>
  <c r="K181" i="1"/>
  <c r="K190" i="1"/>
  <c r="K199" i="1"/>
  <c r="K208" i="1"/>
  <c r="K120" i="1"/>
  <c r="K130" i="1"/>
  <c r="K139" i="1"/>
  <c r="K148" i="1"/>
  <c r="K157" i="1"/>
  <c r="K166" i="1"/>
  <c r="K175" i="1"/>
  <c r="K184" i="1"/>
  <c r="K194" i="1"/>
  <c r="K203" i="1"/>
  <c r="K212" i="1"/>
  <c r="K131" i="1"/>
  <c r="K149" i="1"/>
  <c r="K167" i="1"/>
  <c r="K186" i="1"/>
  <c r="K204" i="1"/>
  <c r="K116" i="1"/>
  <c r="K134" i="1"/>
  <c r="K152" i="1"/>
  <c r="K171" i="1"/>
  <c r="K189" i="1"/>
  <c r="K207" i="1"/>
  <c r="K118" i="1"/>
  <c r="K136" i="1"/>
  <c r="K155" i="1"/>
  <c r="K173" i="1"/>
  <c r="K191" i="1"/>
  <c r="K210" i="1"/>
  <c r="K158" i="1"/>
  <c r="K127" i="1"/>
  <c r="K200" i="1"/>
  <c r="K128" i="1"/>
  <c r="K183" i="1"/>
  <c r="K119" i="1"/>
  <c r="K138" i="1"/>
  <c r="K156" i="1"/>
  <c r="K174" i="1"/>
  <c r="K192" i="1"/>
  <c r="K211" i="1"/>
  <c r="K176" i="1"/>
  <c r="K113" i="1"/>
  <c r="K182" i="1"/>
  <c r="K147" i="1"/>
  <c r="K122" i="1"/>
  <c r="K140" i="1"/>
  <c r="K195" i="1"/>
  <c r="K125" i="1"/>
  <c r="K143" i="1"/>
  <c r="K162" i="1"/>
  <c r="K180" i="1"/>
  <c r="K198" i="1"/>
  <c r="K146" i="1"/>
  <c r="K164" i="1"/>
  <c r="K165" i="1"/>
  <c r="K202" i="1"/>
  <c r="T161" i="1"/>
  <c r="F139" i="1"/>
  <c r="F203" i="1"/>
  <c r="F164" i="1"/>
  <c r="T128" i="1"/>
  <c r="T208" i="1"/>
  <c r="F182" i="1"/>
  <c r="F175" i="1"/>
  <c r="T154" i="1"/>
  <c r="F167" i="1"/>
  <c r="F145" i="1"/>
  <c r="F209" i="1"/>
  <c r="F157" i="1"/>
  <c r="T122" i="1"/>
  <c r="E116" i="1"/>
  <c r="E124" i="1"/>
  <c r="E132" i="1"/>
  <c r="E140" i="1"/>
  <c r="E148" i="1"/>
  <c r="E156" i="1"/>
  <c r="E114" i="1"/>
  <c r="E123" i="1"/>
  <c r="E133" i="1"/>
  <c r="E142" i="1"/>
  <c r="E151" i="1"/>
  <c r="E160" i="1"/>
  <c r="E168" i="1"/>
  <c r="E176" i="1"/>
  <c r="E184" i="1"/>
  <c r="E192" i="1"/>
  <c r="E200" i="1"/>
  <c r="E208" i="1"/>
  <c r="E117" i="1"/>
  <c r="E126" i="1"/>
  <c r="E135" i="1"/>
  <c r="E144" i="1"/>
  <c r="E153" i="1"/>
  <c r="E162" i="1"/>
  <c r="E170" i="1"/>
  <c r="E178" i="1"/>
  <c r="E186" i="1"/>
  <c r="E194" i="1"/>
  <c r="E202" i="1"/>
  <c r="E210" i="1"/>
  <c r="E120" i="1"/>
  <c r="E129" i="1"/>
  <c r="E138" i="1"/>
  <c r="E147" i="1"/>
  <c r="E157" i="1"/>
  <c r="E165" i="1"/>
  <c r="E173" i="1"/>
  <c r="E181" i="1"/>
  <c r="E189" i="1"/>
  <c r="E197" i="1"/>
  <c r="E205" i="1"/>
  <c r="E113" i="1"/>
  <c r="E121" i="1"/>
  <c r="E177" i="1"/>
  <c r="E122" i="1"/>
  <c r="E137" i="1"/>
  <c r="E152" i="1"/>
  <c r="E166" i="1"/>
  <c r="E179" i="1"/>
  <c r="E191" i="1"/>
  <c r="E204" i="1"/>
  <c r="E125" i="1"/>
  <c r="E139" i="1"/>
  <c r="E154" i="1"/>
  <c r="E167" i="1"/>
  <c r="E180" i="1"/>
  <c r="E193" i="1"/>
  <c r="E206" i="1"/>
  <c r="E128" i="1"/>
  <c r="E171" i="1"/>
  <c r="E196" i="1"/>
  <c r="E146" i="1"/>
  <c r="E187" i="1"/>
  <c r="E134" i="1"/>
  <c r="E163" i="1"/>
  <c r="E201" i="1"/>
  <c r="E150" i="1"/>
  <c r="E127" i="1"/>
  <c r="E141" i="1"/>
  <c r="E155" i="1"/>
  <c r="E169" i="1"/>
  <c r="E182" i="1"/>
  <c r="E195" i="1"/>
  <c r="E207" i="1"/>
  <c r="E143" i="1"/>
  <c r="E158" i="1"/>
  <c r="E183" i="1"/>
  <c r="E209" i="1"/>
  <c r="E131" i="1"/>
  <c r="E174" i="1"/>
  <c r="E212" i="1"/>
  <c r="E119" i="1"/>
  <c r="E175" i="1"/>
  <c r="E136" i="1"/>
  <c r="E190" i="1"/>
  <c r="E115" i="1"/>
  <c r="E130" i="1"/>
  <c r="E145" i="1"/>
  <c r="E159" i="1"/>
  <c r="E172" i="1"/>
  <c r="E185" i="1"/>
  <c r="E198" i="1"/>
  <c r="E211" i="1"/>
  <c r="E118" i="1"/>
  <c r="E161" i="1"/>
  <c r="E199" i="1"/>
  <c r="E149" i="1"/>
  <c r="E188" i="1"/>
  <c r="E164" i="1"/>
  <c r="E203" i="1"/>
  <c r="F190" i="1"/>
  <c r="F191" i="1"/>
  <c r="T162" i="1"/>
  <c r="F183" i="1"/>
  <c r="F153" i="1"/>
  <c r="F119" i="1"/>
  <c r="F165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192" i="1"/>
  <c r="D117" i="1"/>
  <c r="D130" i="1"/>
  <c r="D143" i="1"/>
  <c r="D155" i="1"/>
  <c r="D168" i="1"/>
  <c r="D181" i="1"/>
  <c r="D194" i="1"/>
  <c r="D207" i="1"/>
  <c r="D152" i="1"/>
  <c r="D154" i="1"/>
  <c r="D119" i="1"/>
  <c r="D131" i="1"/>
  <c r="D144" i="1"/>
  <c r="D157" i="1"/>
  <c r="D170" i="1"/>
  <c r="D183" i="1"/>
  <c r="D195" i="1"/>
  <c r="D208" i="1"/>
  <c r="D122" i="1"/>
  <c r="D160" i="1"/>
  <c r="D186" i="1"/>
  <c r="D211" i="1"/>
  <c r="D125" i="1"/>
  <c r="D163" i="1"/>
  <c r="D139" i="1"/>
  <c r="D203" i="1"/>
  <c r="D120" i="1"/>
  <c r="D133" i="1"/>
  <c r="D146" i="1"/>
  <c r="D159" i="1"/>
  <c r="D171" i="1"/>
  <c r="D184" i="1"/>
  <c r="D197" i="1"/>
  <c r="D210" i="1"/>
  <c r="D135" i="1"/>
  <c r="D173" i="1"/>
  <c r="D199" i="1"/>
  <c r="D151" i="1"/>
  <c r="D176" i="1"/>
  <c r="D202" i="1"/>
  <c r="D114" i="1"/>
  <c r="D178" i="1"/>
  <c r="D115" i="1"/>
  <c r="D141" i="1"/>
  <c r="D205" i="1"/>
  <c r="D147" i="1"/>
  <c r="D165" i="1"/>
  <c r="D167" i="1"/>
  <c r="D123" i="1"/>
  <c r="D136" i="1"/>
  <c r="D149" i="1"/>
  <c r="D162" i="1"/>
  <c r="D175" i="1"/>
  <c r="D187" i="1"/>
  <c r="D200" i="1"/>
  <c r="D113" i="1"/>
  <c r="D138" i="1"/>
  <c r="D189" i="1"/>
  <c r="D127" i="1"/>
  <c r="D191" i="1"/>
  <c r="D128" i="1"/>
  <c r="D179" i="1"/>
  <c r="T212" i="1"/>
  <c r="T203" i="1"/>
  <c r="T175" i="1"/>
  <c r="T166" i="1"/>
  <c r="T157" i="1"/>
  <c r="T148" i="1"/>
  <c r="T139" i="1"/>
  <c r="T211" i="1"/>
  <c r="T183" i="1"/>
  <c r="T174" i="1"/>
  <c r="T165" i="1"/>
  <c r="T156" i="1"/>
  <c r="T147" i="1"/>
  <c r="T119" i="1"/>
  <c r="T191" i="1"/>
  <c r="T182" i="1"/>
  <c r="T173" i="1"/>
  <c r="T164" i="1"/>
  <c r="T155" i="1"/>
  <c r="T127" i="1"/>
  <c r="T118" i="1"/>
  <c r="T199" i="1"/>
  <c r="T190" i="1"/>
  <c r="T181" i="1"/>
  <c r="T172" i="1"/>
  <c r="T163" i="1"/>
  <c r="T135" i="1"/>
  <c r="T126" i="1"/>
  <c r="T117" i="1"/>
  <c r="F126" i="1"/>
  <c r="F134" i="1"/>
  <c r="T207" i="1"/>
  <c r="T198" i="1"/>
  <c r="T189" i="1"/>
  <c r="T180" i="1"/>
  <c r="T171" i="1"/>
  <c r="T143" i="1"/>
  <c r="T134" i="1"/>
  <c r="T125" i="1"/>
  <c r="T116" i="1"/>
  <c r="T205" i="1"/>
  <c r="T196" i="1"/>
  <c r="T187" i="1"/>
  <c r="T159" i="1"/>
  <c r="T150" i="1"/>
  <c r="T141" i="1"/>
  <c r="T132" i="1"/>
  <c r="T123" i="1"/>
  <c r="T149" i="1"/>
  <c r="F114" i="1"/>
  <c r="F111" i="1" s="1"/>
  <c r="F112" i="1" s="1"/>
  <c r="F146" i="1"/>
  <c r="F178" i="1"/>
  <c r="F210" i="1"/>
  <c r="T179" i="1"/>
  <c r="T142" i="1"/>
  <c r="F120" i="1"/>
  <c r="F152" i="1"/>
  <c r="F184" i="1"/>
  <c r="T206" i="1"/>
  <c r="T133" i="1"/>
  <c r="F128" i="1"/>
  <c r="F160" i="1"/>
  <c r="F192" i="1"/>
  <c r="T131" i="1"/>
  <c r="F162" i="1"/>
  <c r="F194" i="1"/>
  <c r="T204" i="1"/>
  <c r="T167" i="1"/>
  <c r="F130" i="1"/>
  <c r="T197" i="1"/>
  <c r="T160" i="1"/>
  <c r="T124" i="1"/>
  <c r="F136" i="1"/>
  <c r="F168" i="1"/>
  <c r="F200" i="1"/>
  <c r="T195" i="1"/>
  <c r="T158" i="1"/>
  <c r="F138" i="1"/>
  <c r="F170" i="1"/>
  <c r="F202" i="1"/>
  <c r="T188" i="1"/>
  <c r="T151" i="1"/>
  <c r="T115" i="1"/>
  <c r="F144" i="1"/>
  <c r="F176" i="1"/>
  <c r="F208" i="1"/>
  <c r="T176" i="1"/>
  <c r="T140" i="1"/>
  <c r="F122" i="1"/>
  <c r="F154" i="1"/>
  <c r="F186" i="1"/>
  <c r="T177" i="1"/>
  <c r="F155" i="1"/>
  <c r="F121" i="1"/>
  <c r="F180" i="1"/>
  <c r="T144" i="1"/>
  <c r="M115" i="1"/>
  <c r="M121" i="1"/>
  <c r="M153" i="1"/>
  <c r="M122" i="1"/>
  <c r="M154" i="1"/>
  <c r="M186" i="1"/>
  <c r="M129" i="1"/>
  <c r="M161" i="1"/>
  <c r="M193" i="1"/>
  <c r="M130" i="1"/>
  <c r="M162" i="1"/>
  <c r="M194" i="1"/>
  <c r="M137" i="1"/>
  <c r="M169" i="1"/>
  <c r="M201" i="1"/>
  <c r="M145" i="1"/>
  <c r="M177" i="1"/>
  <c r="M178" i="1"/>
  <c r="M202" i="1"/>
  <c r="M114" i="1"/>
  <c r="M111" i="1" s="1"/>
  <c r="M112" i="1" s="1"/>
  <c r="M138" i="1"/>
  <c r="M146" i="1"/>
  <c r="M170" i="1"/>
  <c r="M210" i="1"/>
  <c r="F198" i="1"/>
  <c r="F207" i="1"/>
  <c r="T178" i="1"/>
  <c r="F199" i="1"/>
  <c r="F161" i="1"/>
  <c r="M185" i="1"/>
  <c r="F173" i="1"/>
  <c r="T186" i="1"/>
  <c r="U111" i="1"/>
  <c r="U112" i="1" s="1"/>
  <c r="F108" i="1"/>
  <c r="F109" i="1" s="1"/>
  <c r="C108" i="1"/>
  <c r="C109" i="1" s="1"/>
  <c r="AA26" i="1"/>
  <c r="AA25" i="1"/>
  <c r="AA23" i="1"/>
  <c r="AA27" i="1"/>
  <c r="AA28" i="1"/>
  <c r="AA24" i="1"/>
  <c r="L111" i="1" l="1"/>
  <c r="L112" i="1" s="1"/>
  <c r="R111" i="1"/>
  <c r="R112" i="1" s="1"/>
  <c r="E111" i="1"/>
  <c r="E112" i="1" s="1"/>
  <c r="T111" i="1"/>
  <c r="T112" i="1" s="1"/>
  <c r="K111" i="1"/>
  <c r="K112" i="1" s="1"/>
  <c r="S111" i="1"/>
  <c r="S112" i="1" s="1"/>
  <c r="D111" i="1"/>
  <c r="D112" i="1" s="1"/>
  <c r="AA30" i="1"/>
  <c r="AA29" i="1"/>
  <c r="AA31" i="1" l="1"/>
  <c r="AA32" i="1" s="1"/>
  <c r="AA33" i="1" s="1"/>
</calcChain>
</file>

<file path=xl/sharedStrings.xml><?xml version="1.0" encoding="utf-8"?>
<sst xmlns="http://schemas.openxmlformats.org/spreadsheetml/2006/main" count="72" uniqueCount="42">
  <si>
    <t>B</t>
  </si>
  <si>
    <t>DS18B20</t>
  </si>
  <si>
    <t>Termočlen K</t>
  </si>
  <si>
    <t>Pt100</t>
  </si>
  <si>
    <t>Termistor 10K</t>
  </si>
  <si>
    <t>Arduino</t>
  </si>
  <si>
    <t>L1</t>
  </si>
  <si>
    <t>L2</t>
  </si>
  <si>
    <t>L3</t>
  </si>
  <si>
    <t>Y1</t>
  </si>
  <si>
    <t>Y2</t>
  </si>
  <si>
    <t>Y3</t>
  </si>
  <si>
    <t>y2</t>
  </si>
  <si>
    <t>y3</t>
  </si>
  <si>
    <t>C</t>
  </si>
  <si>
    <t>A</t>
  </si>
  <si>
    <t>Določanje konstant Termistorja</t>
  </si>
  <si>
    <t>T1</t>
  </si>
  <si>
    <t>T2</t>
  </si>
  <si>
    <t>T3</t>
  </si>
  <si>
    <t>R1</t>
  </si>
  <si>
    <t>R2</t>
  </si>
  <si>
    <t>R3</t>
  </si>
  <si>
    <t>gama</t>
  </si>
  <si>
    <t>Temperature in upornosti so povprečja posameznih vrednosti</t>
  </si>
  <si>
    <t>MLAČNA VODA</t>
  </si>
  <si>
    <t>VROČA VODA</t>
  </si>
  <si>
    <t>HLADNA VODA</t>
  </si>
  <si>
    <t>Termistor 10K R</t>
  </si>
  <si>
    <t>POVP:</t>
  </si>
  <si>
    <t>Št, Meritve</t>
  </si>
  <si>
    <t>Št, Naprave</t>
  </si>
  <si>
    <t>s</t>
  </si>
  <si>
    <t>k</t>
  </si>
  <si>
    <t>TERMOČLEN</t>
  </si>
  <si>
    <t>n</t>
  </si>
  <si>
    <t>Pt1000</t>
  </si>
  <si>
    <t>raz. s(T)</t>
  </si>
  <si>
    <t>s(T)</t>
  </si>
  <si>
    <t>T1 C</t>
  </si>
  <si>
    <t>T2 C</t>
  </si>
  <si>
    <t>T3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</si>
</sst>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"/>
    <numFmt numFmtId="166" formatCode="0.00000"/>
    <numFmt numFmtId="167" formatCode="0.0000000"/>
    <numFmt numFmtId="170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2" fontId="0" fillId="0" borderId="0" xfId="0" applyNumberForma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164" fontId="0" fillId="0" borderId="0" xfId="0" applyNumberFormat="1" applyBorder="1"/>
    <xf numFmtId="164" fontId="0" fillId="0" borderId="4" xfId="0" applyNumberFormat="1" applyBorder="1"/>
    <xf numFmtId="49" fontId="0" fillId="0" borderId="0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14" xfId="0" applyNumberFormat="1" applyBorder="1" applyAlignment="1">
      <alignment horizontal="center"/>
    </xf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11" fontId="0" fillId="0" borderId="0" xfId="0" applyNumberFormat="1"/>
    <xf numFmtId="170" fontId="0" fillId="0" borderId="0" xfId="0" applyNumberFormat="1"/>
    <xf numFmtId="3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11"/>
  <sheetViews>
    <sheetView tabSelected="1" topLeftCell="Q1" zoomScale="115" zoomScaleNormal="115" workbookViewId="0">
      <selection activeCell="W41" sqref="W41"/>
    </sheetView>
  </sheetViews>
  <sheetFormatPr defaultRowHeight="14.4" x14ac:dyDescent="0.3"/>
  <cols>
    <col min="2" max="2" width="10.6640625" bestFit="1" customWidth="1"/>
    <col min="4" max="4" width="12" bestFit="1" customWidth="1"/>
    <col min="5" max="5" width="12" customWidth="1"/>
    <col min="6" max="6" width="15.33203125" bestFit="1" customWidth="1"/>
    <col min="7" max="7" width="13.33203125" customWidth="1"/>
    <col min="9" max="9" width="13.33203125" bestFit="1" customWidth="1"/>
    <col min="10" max="10" width="13.33203125" customWidth="1"/>
    <col min="11" max="11" width="12" bestFit="1" customWidth="1"/>
    <col min="13" max="13" width="14.88671875" bestFit="1" customWidth="1"/>
    <col min="14" max="14" width="13.33203125" bestFit="1" customWidth="1"/>
    <col min="15" max="15" width="10.6640625" bestFit="1" customWidth="1"/>
    <col min="16" max="16" width="10.88671875" bestFit="1" customWidth="1"/>
    <col min="18" max="18" width="12" bestFit="1" customWidth="1"/>
    <col min="19" max="19" width="13.33203125" bestFit="1" customWidth="1"/>
    <col min="20" max="20" width="14.88671875" bestFit="1" customWidth="1"/>
    <col min="21" max="21" width="13.33203125" bestFit="1" customWidth="1"/>
    <col min="23" max="23" width="9.6640625" bestFit="1" customWidth="1"/>
    <col min="25" max="25" width="12.5546875" customWidth="1"/>
    <col min="26" max="26" width="17.6640625" customWidth="1"/>
    <col min="27" max="27" width="12.6640625" bestFit="1" customWidth="1"/>
    <col min="30" max="30" width="11.6640625" customWidth="1"/>
    <col min="31" max="31" width="17.44140625" bestFit="1" customWidth="1"/>
  </cols>
  <sheetData>
    <row r="1" spans="2:33" ht="15" thickBot="1" x14ac:dyDescent="0.35"/>
    <row r="2" spans="2:33" ht="15" thickBot="1" x14ac:dyDescent="0.35">
      <c r="B2" s="32" t="s">
        <v>26</v>
      </c>
      <c r="C2" s="33"/>
      <c r="D2" s="33"/>
      <c r="E2" s="33"/>
      <c r="F2" s="33"/>
      <c r="G2" s="34"/>
      <c r="H2" s="3"/>
      <c r="I2" s="32" t="s">
        <v>25</v>
      </c>
      <c r="J2" s="33"/>
      <c r="K2" s="33"/>
      <c r="L2" s="33"/>
      <c r="M2" s="33"/>
      <c r="N2" s="34"/>
      <c r="P2" s="32" t="s">
        <v>27</v>
      </c>
      <c r="Q2" s="33"/>
      <c r="R2" s="33"/>
      <c r="S2" s="33"/>
      <c r="T2" s="33"/>
      <c r="U2" s="34"/>
    </row>
    <row r="3" spans="2:33" ht="15" thickBot="1" x14ac:dyDescent="0.35">
      <c r="B3" s="12" t="s">
        <v>30</v>
      </c>
      <c r="C3" s="13" t="s">
        <v>1</v>
      </c>
      <c r="D3" s="13" t="s">
        <v>2</v>
      </c>
      <c r="E3" s="13" t="s">
        <v>36</v>
      </c>
      <c r="F3" s="13" t="s">
        <v>28</v>
      </c>
      <c r="G3" s="14" t="s">
        <v>4</v>
      </c>
      <c r="I3" s="12" t="s">
        <v>30</v>
      </c>
      <c r="J3" s="13" t="s">
        <v>1</v>
      </c>
      <c r="K3" s="13" t="s">
        <v>2</v>
      </c>
      <c r="L3" s="13" t="s">
        <v>3</v>
      </c>
      <c r="M3" s="13" t="s">
        <v>28</v>
      </c>
      <c r="N3" s="14" t="s">
        <v>4</v>
      </c>
      <c r="P3" s="12" t="s">
        <v>30</v>
      </c>
      <c r="Q3" s="13" t="s">
        <v>1</v>
      </c>
      <c r="R3" s="13" t="s">
        <v>2</v>
      </c>
      <c r="S3" s="13" t="s">
        <v>3</v>
      </c>
      <c r="T3" s="13" t="s">
        <v>28</v>
      </c>
      <c r="U3" s="14" t="s">
        <v>4</v>
      </c>
    </row>
    <row r="4" spans="2:33" x14ac:dyDescent="0.3">
      <c r="B4" s="11">
        <v>1</v>
      </c>
      <c r="C4" s="16">
        <v>69.44</v>
      </c>
      <c r="D4" s="16">
        <v>69.69</v>
      </c>
      <c r="E4" s="16">
        <v>67.33</v>
      </c>
      <c r="F4" s="16">
        <v>1879.35</v>
      </c>
      <c r="G4" s="30">
        <f>1/(0.0010828+(0.00023702*LN(F4))+(1.16853*POWER(10,-7)*POWER(LN(F4),3)))-273.15</f>
        <v>69.353020139516275</v>
      </c>
      <c r="I4" s="11">
        <v>1</v>
      </c>
      <c r="J4" s="16">
        <v>23.56</v>
      </c>
      <c r="K4" s="16">
        <v>25.21</v>
      </c>
      <c r="L4" s="16">
        <v>24.16</v>
      </c>
      <c r="M4" s="16">
        <v>10521.04</v>
      </c>
      <c r="N4" s="30">
        <f>1/(0.0010828+(0.00023702*LN(M4))+(1.16853*POWER(10,-7)*POWER(LN(M4),3)))-273.15</f>
        <v>23.525023042067744</v>
      </c>
      <c r="P4" s="11">
        <v>1</v>
      </c>
      <c r="Q4" s="16">
        <v>5.38</v>
      </c>
      <c r="R4" s="16">
        <v>8.4600000000000009</v>
      </c>
      <c r="S4" s="16">
        <v>5.05</v>
      </c>
      <c r="T4" s="16">
        <v>23907.29</v>
      </c>
      <c r="U4" s="30">
        <f>1/(0.0010828+(0.00023702*LN(T4))+(1.16853*POWER(10,-7)*POWER(LN(T4),3)))-273.15</f>
        <v>5.2332497814028898</v>
      </c>
      <c r="AG4" t="s">
        <v>31</v>
      </c>
    </row>
    <row r="5" spans="2:33" x14ac:dyDescent="0.3">
      <c r="B5" s="10">
        <v>2</v>
      </c>
      <c r="C5" s="17">
        <v>69.19</v>
      </c>
      <c r="D5" s="17">
        <v>69.69</v>
      </c>
      <c r="E5" s="17">
        <v>67.33</v>
      </c>
      <c r="F5" s="17">
        <v>1865.59</v>
      </c>
      <c r="G5" s="30">
        <f t="shared" ref="G5:G68" si="0">1/(0.0010828+(0.00023702*LN(F5))+(1.16853*POWER(10,-7)*POWER(LN(F5),3)))-273.15</f>
        <v>69.574645275160492</v>
      </c>
      <c r="I5" s="10">
        <v>2</v>
      </c>
      <c r="J5" s="17">
        <v>23.44</v>
      </c>
      <c r="K5" s="17">
        <v>25.21</v>
      </c>
      <c r="L5" s="17">
        <v>24.16</v>
      </c>
      <c r="M5" s="17">
        <v>10521.04</v>
      </c>
      <c r="N5" s="30">
        <f t="shared" ref="N5:N68" si="1">1/(0.0010828+(0.00023702*LN(M5))+(1.16853*POWER(10,-7)*POWER(LN(M5),3)))-273.15</f>
        <v>23.525023042067744</v>
      </c>
      <c r="P5" s="10">
        <v>2</v>
      </c>
      <c r="Q5" s="17">
        <v>5.31</v>
      </c>
      <c r="R5" s="17">
        <v>9.1</v>
      </c>
      <c r="S5" s="17">
        <v>5.05</v>
      </c>
      <c r="T5" s="17">
        <v>23795.38</v>
      </c>
      <c r="U5" s="30">
        <f t="shared" ref="U5:U68" si="2">1/(0.0010828+(0.00023702*LN(T5))+(1.16853*POWER(10,-7)*POWER(LN(T5),3)))-273.15</f>
        <v>5.3324200162341526</v>
      </c>
      <c r="AF5" t="s">
        <v>5</v>
      </c>
      <c r="AG5" s="1">
        <v>6</v>
      </c>
    </row>
    <row r="6" spans="2:33" x14ac:dyDescent="0.3">
      <c r="B6" s="10">
        <v>3</v>
      </c>
      <c r="C6" s="17">
        <v>69.19</v>
      </c>
      <c r="D6" s="17">
        <v>69.69</v>
      </c>
      <c r="E6" s="17">
        <v>67.33</v>
      </c>
      <c r="F6" s="17">
        <v>1865.59</v>
      </c>
      <c r="G6" s="30">
        <f t="shared" si="0"/>
        <v>69.574645275160492</v>
      </c>
      <c r="I6" s="10">
        <v>3</v>
      </c>
      <c r="J6" s="17">
        <v>23.5</v>
      </c>
      <c r="K6" s="17">
        <v>25.21</v>
      </c>
      <c r="L6" s="17">
        <v>24.16</v>
      </c>
      <c r="M6" s="17">
        <v>10521.04</v>
      </c>
      <c r="N6" s="30">
        <f t="shared" si="1"/>
        <v>23.525023042067744</v>
      </c>
      <c r="P6" s="10">
        <v>3</v>
      </c>
      <c r="Q6" s="17">
        <v>5.38</v>
      </c>
      <c r="R6" s="17">
        <v>9.1</v>
      </c>
      <c r="S6" s="17">
        <v>5.05</v>
      </c>
      <c r="T6" s="17">
        <v>23795.38</v>
      </c>
      <c r="U6" s="30">
        <f t="shared" si="2"/>
        <v>5.3324200162341526</v>
      </c>
      <c r="AF6" t="s">
        <v>1</v>
      </c>
      <c r="AG6" s="1">
        <v>1</v>
      </c>
    </row>
    <row r="7" spans="2:33" x14ac:dyDescent="0.3">
      <c r="B7" s="10">
        <v>4</v>
      </c>
      <c r="C7" s="17">
        <v>69.19</v>
      </c>
      <c r="D7" s="17">
        <v>69.69</v>
      </c>
      <c r="E7" s="17">
        <v>67.33</v>
      </c>
      <c r="F7" s="17">
        <v>1865.59</v>
      </c>
      <c r="G7" s="30">
        <f t="shared" si="0"/>
        <v>69.574645275160492</v>
      </c>
      <c r="I7" s="10">
        <v>4</v>
      </c>
      <c r="J7" s="17">
        <v>23.44</v>
      </c>
      <c r="K7" s="17">
        <v>25.21</v>
      </c>
      <c r="L7" s="17">
        <v>24.16</v>
      </c>
      <c r="M7" s="17">
        <v>10521.04</v>
      </c>
      <c r="N7" s="30">
        <f t="shared" si="1"/>
        <v>23.525023042067744</v>
      </c>
      <c r="P7" s="10">
        <v>4</v>
      </c>
      <c r="Q7" s="17">
        <v>5.38</v>
      </c>
      <c r="R7" s="17">
        <v>9.1</v>
      </c>
      <c r="S7" s="17">
        <v>5.05</v>
      </c>
      <c r="T7" s="17">
        <v>23795.38</v>
      </c>
      <c r="U7" s="30">
        <f t="shared" si="2"/>
        <v>5.3324200162341526</v>
      </c>
      <c r="AF7" t="s">
        <v>2</v>
      </c>
      <c r="AG7" s="1">
        <v>37</v>
      </c>
    </row>
    <row r="8" spans="2:33" x14ac:dyDescent="0.3">
      <c r="B8" s="10">
        <v>5</v>
      </c>
      <c r="C8" s="17">
        <v>69.19</v>
      </c>
      <c r="D8" s="17">
        <v>69.69</v>
      </c>
      <c r="E8" s="17">
        <v>67.33</v>
      </c>
      <c r="F8" s="17">
        <v>1865.59</v>
      </c>
      <c r="G8" s="30">
        <f t="shared" si="0"/>
        <v>69.574645275160492</v>
      </c>
      <c r="I8" s="10">
        <v>5</v>
      </c>
      <c r="J8" s="17">
        <v>23.44</v>
      </c>
      <c r="K8" s="17">
        <v>25.21</v>
      </c>
      <c r="L8" s="17">
        <v>24.16</v>
      </c>
      <c r="M8" s="17">
        <v>10562.25</v>
      </c>
      <c r="N8" s="30">
        <f t="shared" si="1"/>
        <v>23.433148426090384</v>
      </c>
      <c r="P8" s="10">
        <v>5</v>
      </c>
      <c r="Q8" s="17">
        <v>5.38</v>
      </c>
      <c r="R8" s="17">
        <v>9.1</v>
      </c>
      <c r="S8" s="17">
        <v>5.05</v>
      </c>
      <c r="T8" s="17">
        <v>23907.29</v>
      </c>
      <c r="U8" s="30">
        <f t="shared" si="2"/>
        <v>5.2332497814028898</v>
      </c>
      <c r="AF8" t="s">
        <v>3</v>
      </c>
      <c r="AG8" s="1">
        <v>4</v>
      </c>
    </row>
    <row r="9" spans="2:33" x14ac:dyDescent="0.3">
      <c r="B9" s="10">
        <v>6</v>
      </c>
      <c r="C9" s="17">
        <v>69.25</v>
      </c>
      <c r="D9" s="17">
        <v>69.69</v>
      </c>
      <c r="E9" s="17">
        <v>67.33</v>
      </c>
      <c r="F9" s="17">
        <v>1879.35</v>
      </c>
      <c r="G9" s="30">
        <f t="shared" si="0"/>
        <v>69.353020139516275</v>
      </c>
      <c r="I9" s="10">
        <v>6</v>
      </c>
      <c r="J9" s="17">
        <v>23.5</v>
      </c>
      <c r="K9" s="17">
        <v>25.21</v>
      </c>
      <c r="L9" s="17">
        <v>23.06</v>
      </c>
      <c r="M9" s="17">
        <v>10521.04</v>
      </c>
      <c r="N9" s="30">
        <f t="shared" si="1"/>
        <v>23.525023042067744</v>
      </c>
      <c r="P9" s="10">
        <v>6</v>
      </c>
      <c r="Q9" s="17">
        <v>5.38</v>
      </c>
      <c r="R9" s="17">
        <v>9.1</v>
      </c>
      <c r="S9" s="17">
        <v>5.05</v>
      </c>
      <c r="T9" s="17">
        <v>23795.38</v>
      </c>
      <c r="U9" s="30">
        <f t="shared" si="2"/>
        <v>5.3324200162341526</v>
      </c>
      <c r="Z9" t="s">
        <v>39</v>
      </c>
      <c r="AA9">
        <v>8.8000000000000007</v>
      </c>
      <c r="AF9" t="s">
        <v>4</v>
      </c>
      <c r="AG9" s="1">
        <v>51</v>
      </c>
    </row>
    <row r="10" spans="2:33" x14ac:dyDescent="0.3">
      <c r="B10" s="10">
        <v>7</v>
      </c>
      <c r="C10" s="17">
        <v>69.19</v>
      </c>
      <c r="D10" s="17">
        <v>69.040000000000006</v>
      </c>
      <c r="E10" s="17">
        <v>67.33</v>
      </c>
      <c r="F10" s="17">
        <v>1865.59</v>
      </c>
      <c r="G10" s="30">
        <f t="shared" si="0"/>
        <v>69.574645275160492</v>
      </c>
      <c r="I10" s="10">
        <v>7</v>
      </c>
      <c r="J10" s="17">
        <v>23.5</v>
      </c>
      <c r="K10" s="17">
        <v>25.21</v>
      </c>
      <c r="L10" s="17">
        <v>24.16</v>
      </c>
      <c r="M10" s="17">
        <v>10521.04</v>
      </c>
      <c r="N10" s="30">
        <f t="shared" si="1"/>
        <v>23.525023042067744</v>
      </c>
      <c r="P10" s="10">
        <v>7</v>
      </c>
      <c r="Q10" s="17">
        <v>5.44</v>
      </c>
      <c r="R10" s="17">
        <v>9.1</v>
      </c>
      <c r="S10" s="17">
        <v>5.05</v>
      </c>
      <c r="T10" s="17">
        <v>23907.29</v>
      </c>
      <c r="U10" s="30">
        <f t="shared" si="2"/>
        <v>5.2332497814028898</v>
      </c>
      <c r="Z10" t="s">
        <v>40</v>
      </c>
      <c r="AA10">
        <v>24.3</v>
      </c>
    </row>
    <row r="11" spans="2:33" x14ac:dyDescent="0.3">
      <c r="B11" s="10">
        <v>8</v>
      </c>
      <c r="C11" s="17">
        <v>69.19</v>
      </c>
      <c r="D11" s="17">
        <v>69.69</v>
      </c>
      <c r="E11" s="17">
        <v>67.33</v>
      </c>
      <c r="F11" s="17">
        <v>1879.35</v>
      </c>
      <c r="G11" s="30">
        <f t="shared" si="0"/>
        <v>69.353020139516275</v>
      </c>
      <c r="I11" s="10">
        <v>8</v>
      </c>
      <c r="J11" s="17">
        <v>23.5</v>
      </c>
      <c r="K11" s="17">
        <v>25.21</v>
      </c>
      <c r="L11" s="17">
        <v>24.16</v>
      </c>
      <c r="M11" s="17">
        <v>10521.04</v>
      </c>
      <c r="N11" s="30">
        <f t="shared" si="1"/>
        <v>23.525023042067744</v>
      </c>
      <c r="P11" s="10">
        <v>8</v>
      </c>
      <c r="Q11" s="17">
        <v>5.44</v>
      </c>
      <c r="R11" s="17">
        <v>9.1</v>
      </c>
      <c r="S11" s="17">
        <v>5.05</v>
      </c>
      <c r="T11" s="17">
        <v>23795.38</v>
      </c>
      <c r="U11" s="30">
        <f t="shared" si="2"/>
        <v>5.3324200162341526</v>
      </c>
      <c r="Z11" t="s">
        <v>41</v>
      </c>
      <c r="AA11">
        <v>75.5</v>
      </c>
    </row>
    <row r="12" spans="2:33" x14ac:dyDescent="0.3">
      <c r="B12" s="10">
        <v>9</v>
      </c>
      <c r="C12" s="17">
        <v>69.19</v>
      </c>
      <c r="D12" s="17">
        <v>69.69</v>
      </c>
      <c r="E12" s="17">
        <v>67.33</v>
      </c>
      <c r="F12" s="17">
        <v>1879.35</v>
      </c>
      <c r="G12" s="30">
        <f t="shared" si="0"/>
        <v>69.353020139516275</v>
      </c>
      <c r="I12" s="10">
        <v>9</v>
      </c>
      <c r="J12" s="17">
        <v>23.5</v>
      </c>
      <c r="K12" s="17">
        <v>25.21</v>
      </c>
      <c r="L12" s="17">
        <v>24.16</v>
      </c>
      <c r="M12" s="17">
        <v>10521.04</v>
      </c>
      <c r="N12" s="30">
        <f t="shared" si="1"/>
        <v>23.525023042067744</v>
      </c>
      <c r="P12" s="10">
        <v>9</v>
      </c>
      <c r="Q12" s="17">
        <v>5.38</v>
      </c>
      <c r="R12" s="17">
        <v>9.1</v>
      </c>
      <c r="S12" s="17">
        <v>5.05</v>
      </c>
      <c r="T12" s="17">
        <v>23795.38</v>
      </c>
      <c r="U12" s="30">
        <f t="shared" si="2"/>
        <v>5.3324200162341526</v>
      </c>
    </row>
    <row r="13" spans="2:33" x14ac:dyDescent="0.3">
      <c r="B13" s="10">
        <v>10</v>
      </c>
      <c r="C13" s="17">
        <v>69.19</v>
      </c>
      <c r="D13" s="17">
        <v>69.69</v>
      </c>
      <c r="E13" s="17">
        <v>67.33</v>
      </c>
      <c r="F13" s="17">
        <v>1879.35</v>
      </c>
      <c r="G13" s="30">
        <f t="shared" si="0"/>
        <v>69.353020139516275</v>
      </c>
      <c r="I13" s="10">
        <v>10</v>
      </c>
      <c r="J13" s="17">
        <v>23.5</v>
      </c>
      <c r="K13" s="17">
        <v>25.21</v>
      </c>
      <c r="L13" s="17">
        <v>23.06</v>
      </c>
      <c r="M13" s="17">
        <v>10521.04</v>
      </c>
      <c r="N13" s="30">
        <f t="shared" si="1"/>
        <v>23.525023042067744</v>
      </c>
      <c r="P13" s="10">
        <v>10</v>
      </c>
      <c r="Q13" s="17">
        <v>5.38</v>
      </c>
      <c r="R13" s="17">
        <v>9.1</v>
      </c>
      <c r="S13" s="17">
        <v>5.05</v>
      </c>
      <c r="T13" s="17">
        <v>23795.38</v>
      </c>
      <c r="U13" s="30">
        <f t="shared" si="2"/>
        <v>5.3324200162341526</v>
      </c>
    </row>
    <row r="14" spans="2:33" x14ac:dyDescent="0.3">
      <c r="B14" s="10">
        <v>11</v>
      </c>
      <c r="C14" s="17">
        <v>69.19</v>
      </c>
      <c r="D14" s="17">
        <v>69.69</v>
      </c>
      <c r="E14" s="17">
        <v>67.33</v>
      </c>
      <c r="F14" s="17">
        <v>1879.35</v>
      </c>
      <c r="G14" s="30">
        <f t="shared" si="0"/>
        <v>69.353020139516275</v>
      </c>
      <c r="I14" s="10">
        <v>11</v>
      </c>
      <c r="J14" s="17">
        <v>23.5</v>
      </c>
      <c r="K14" s="17">
        <v>25.21</v>
      </c>
      <c r="L14" s="17">
        <v>24.16</v>
      </c>
      <c r="M14" s="17">
        <v>10521.04</v>
      </c>
      <c r="N14" s="30">
        <f t="shared" si="1"/>
        <v>23.525023042067744</v>
      </c>
      <c r="P14" s="10">
        <v>11</v>
      </c>
      <c r="Q14" s="17">
        <v>5.38</v>
      </c>
      <c r="R14" s="17">
        <v>9.1</v>
      </c>
      <c r="S14" s="17">
        <v>5.05</v>
      </c>
      <c r="T14" s="17">
        <v>23684.21</v>
      </c>
      <c r="U14" s="30">
        <f t="shared" si="2"/>
        <v>5.4314557949400637</v>
      </c>
    </row>
    <row r="15" spans="2:33" ht="15" thickBot="1" x14ac:dyDescent="0.35">
      <c r="B15" s="10">
        <v>12</v>
      </c>
      <c r="C15" s="17">
        <v>69.19</v>
      </c>
      <c r="D15" s="17">
        <v>69.69</v>
      </c>
      <c r="E15" s="17">
        <v>67.33</v>
      </c>
      <c r="F15" s="17">
        <v>1879.35</v>
      </c>
      <c r="G15" s="30">
        <f t="shared" si="0"/>
        <v>69.353020139516275</v>
      </c>
      <c r="I15" s="10">
        <v>12</v>
      </c>
      <c r="J15" s="17">
        <v>23.5</v>
      </c>
      <c r="K15" s="17">
        <v>25.21</v>
      </c>
      <c r="L15" s="17">
        <v>24.16</v>
      </c>
      <c r="M15" s="17">
        <v>10521.04</v>
      </c>
      <c r="N15" s="30">
        <f t="shared" si="1"/>
        <v>23.525023042067744</v>
      </c>
      <c r="P15" s="10">
        <v>12</v>
      </c>
      <c r="Q15" s="17">
        <v>5.44</v>
      </c>
      <c r="R15" s="17">
        <v>9.75</v>
      </c>
      <c r="S15" s="17">
        <v>5.05</v>
      </c>
      <c r="T15" s="17">
        <v>23795.38</v>
      </c>
      <c r="U15" s="30">
        <f t="shared" si="2"/>
        <v>5.3324200162341526</v>
      </c>
    </row>
    <row r="16" spans="2:33" ht="15" thickBot="1" x14ac:dyDescent="0.35">
      <c r="B16" s="10">
        <v>13</v>
      </c>
      <c r="C16" s="17">
        <v>69.12</v>
      </c>
      <c r="D16" s="17">
        <v>69.69</v>
      </c>
      <c r="E16" s="17">
        <v>67.33</v>
      </c>
      <c r="F16" s="17">
        <v>1893.15</v>
      </c>
      <c r="G16" s="30">
        <f t="shared" si="0"/>
        <v>69.132625874012774</v>
      </c>
      <c r="I16" s="10">
        <v>13</v>
      </c>
      <c r="J16" s="17">
        <v>23.5</v>
      </c>
      <c r="K16" s="17">
        <v>25.21</v>
      </c>
      <c r="L16" s="17">
        <v>24.16</v>
      </c>
      <c r="M16" s="17">
        <v>10521.04</v>
      </c>
      <c r="N16" s="30">
        <f t="shared" si="1"/>
        <v>23.525023042067744</v>
      </c>
      <c r="P16" s="10">
        <v>13</v>
      </c>
      <c r="Q16" s="17">
        <v>5.44</v>
      </c>
      <c r="R16" s="17">
        <v>9.1</v>
      </c>
      <c r="S16" s="17">
        <v>5.05</v>
      </c>
      <c r="T16" s="17">
        <v>23795.38</v>
      </c>
      <c r="U16" s="30">
        <f t="shared" si="2"/>
        <v>5.3324200162341526</v>
      </c>
      <c r="Y16" s="32" t="s">
        <v>16</v>
      </c>
      <c r="Z16" s="33"/>
      <c r="AA16" s="33"/>
      <c r="AB16" s="34"/>
    </row>
    <row r="17" spans="2:31" x14ac:dyDescent="0.3">
      <c r="B17" s="10">
        <v>14</v>
      </c>
      <c r="C17" s="17">
        <v>69.06</v>
      </c>
      <c r="D17" s="17">
        <v>69.040000000000006</v>
      </c>
      <c r="E17" s="17">
        <v>67.33</v>
      </c>
      <c r="F17" s="17">
        <v>1893.15</v>
      </c>
      <c r="G17" s="30">
        <f t="shared" si="0"/>
        <v>69.132625874012774</v>
      </c>
      <c r="I17" s="10">
        <v>14</v>
      </c>
      <c r="J17" s="17">
        <v>23.5</v>
      </c>
      <c r="K17" s="17">
        <v>25.21</v>
      </c>
      <c r="L17" s="17">
        <v>24.16</v>
      </c>
      <c r="M17" s="17">
        <v>10521.04</v>
      </c>
      <c r="N17" s="30">
        <f t="shared" si="1"/>
        <v>23.525023042067744</v>
      </c>
      <c r="P17" s="10">
        <v>14</v>
      </c>
      <c r="Q17" s="17">
        <v>5.38</v>
      </c>
      <c r="R17" s="17">
        <v>9.1</v>
      </c>
      <c r="S17" s="17">
        <v>5.05</v>
      </c>
      <c r="T17" s="17">
        <v>23795.38</v>
      </c>
      <c r="U17" s="30">
        <f t="shared" si="2"/>
        <v>5.3324200162341526</v>
      </c>
      <c r="Y17" s="4"/>
      <c r="Z17" s="2" t="s">
        <v>17</v>
      </c>
      <c r="AA17" s="9">
        <f>AA9+273.15</f>
        <v>281.95</v>
      </c>
      <c r="AB17" s="5"/>
    </row>
    <row r="18" spans="2:31" x14ac:dyDescent="0.3">
      <c r="B18" s="10">
        <v>15</v>
      </c>
      <c r="C18" s="17">
        <v>69.12</v>
      </c>
      <c r="D18" s="17">
        <v>69.69</v>
      </c>
      <c r="E18" s="17">
        <v>67.33</v>
      </c>
      <c r="F18" s="17">
        <v>1893.15</v>
      </c>
      <c r="G18" s="30">
        <f t="shared" si="0"/>
        <v>69.132625874012774</v>
      </c>
      <c r="I18" s="10">
        <v>15</v>
      </c>
      <c r="J18" s="17">
        <v>23.5</v>
      </c>
      <c r="K18" s="17">
        <v>25.21</v>
      </c>
      <c r="L18" s="17">
        <v>24.16</v>
      </c>
      <c r="M18" s="17">
        <v>10521.04</v>
      </c>
      <c r="N18" s="30">
        <f t="shared" si="1"/>
        <v>23.525023042067744</v>
      </c>
      <c r="P18" s="10">
        <v>15</v>
      </c>
      <c r="Q18" s="17">
        <v>5.38</v>
      </c>
      <c r="R18" s="17">
        <v>9.1</v>
      </c>
      <c r="S18" s="17">
        <v>5.05</v>
      </c>
      <c r="T18" s="17">
        <v>23795.38</v>
      </c>
      <c r="U18" s="30">
        <f t="shared" si="2"/>
        <v>5.3324200162341526</v>
      </c>
      <c r="Y18" s="4"/>
      <c r="Z18" s="2" t="s">
        <v>18</v>
      </c>
      <c r="AA18" s="9">
        <f t="shared" ref="AA18:AA19" si="3">AA10+273.15</f>
        <v>297.45</v>
      </c>
      <c r="AB18" s="5"/>
    </row>
    <row r="19" spans="2:31" x14ac:dyDescent="0.3">
      <c r="B19" s="10">
        <v>16</v>
      </c>
      <c r="C19" s="17">
        <v>69.06</v>
      </c>
      <c r="D19" s="17">
        <v>69.040000000000006</v>
      </c>
      <c r="E19" s="17">
        <v>67.33</v>
      </c>
      <c r="F19" s="17">
        <v>1893.15</v>
      </c>
      <c r="G19" s="30">
        <f t="shared" si="0"/>
        <v>69.132625874012774</v>
      </c>
      <c r="I19" s="10">
        <v>16</v>
      </c>
      <c r="J19" s="17">
        <v>23.5</v>
      </c>
      <c r="K19" s="17">
        <v>25.21</v>
      </c>
      <c r="L19" s="17">
        <v>23.06</v>
      </c>
      <c r="M19" s="17">
        <v>10521.04</v>
      </c>
      <c r="N19" s="30">
        <f t="shared" si="1"/>
        <v>23.525023042067744</v>
      </c>
      <c r="P19" s="10">
        <v>16</v>
      </c>
      <c r="Q19" s="17">
        <v>5.38</v>
      </c>
      <c r="R19" s="17">
        <v>9.1</v>
      </c>
      <c r="S19" s="17">
        <v>5.05</v>
      </c>
      <c r="T19" s="17">
        <v>23795.38</v>
      </c>
      <c r="U19" s="30">
        <f t="shared" si="2"/>
        <v>5.3324200162341526</v>
      </c>
      <c r="Y19" s="4"/>
      <c r="Z19" s="2" t="s">
        <v>19</v>
      </c>
      <c r="AA19" s="9">
        <f t="shared" si="3"/>
        <v>348.65</v>
      </c>
      <c r="AB19" s="5"/>
    </row>
    <row r="20" spans="2:31" x14ac:dyDescent="0.3">
      <c r="B20" s="10">
        <v>17</v>
      </c>
      <c r="C20" s="17">
        <v>69.06</v>
      </c>
      <c r="D20" s="17">
        <v>69.040000000000006</v>
      </c>
      <c r="E20" s="17">
        <v>67.33</v>
      </c>
      <c r="F20" s="17">
        <v>1893.15</v>
      </c>
      <c r="G20" s="30">
        <f t="shared" si="0"/>
        <v>69.132625874012774</v>
      </c>
      <c r="I20" s="10">
        <v>17</v>
      </c>
      <c r="J20" s="17">
        <v>23.5</v>
      </c>
      <c r="K20" s="17">
        <v>25.21</v>
      </c>
      <c r="L20" s="17">
        <v>24.16</v>
      </c>
      <c r="M20" s="17">
        <v>10521.04</v>
      </c>
      <c r="N20" s="30">
        <f t="shared" si="1"/>
        <v>23.525023042067744</v>
      </c>
      <c r="P20" s="10">
        <v>17</v>
      </c>
      <c r="Q20" s="17">
        <v>5.44</v>
      </c>
      <c r="R20" s="17">
        <v>9.1</v>
      </c>
      <c r="S20" s="17">
        <v>5.05</v>
      </c>
      <c r="T20" s="17">
        <v>23907.29</v>
      </c>
      <c r="U20" s="30">
        <f t="shared" si="2"/>
        <v>5.2332497814028898</v>
      </c>
      <c r="Y20" s="4"/>
      <c r="Z20" s="2" t="s">
        <v>20</v>
      </c>
      <c r="AA20" s="9">
        <v>18850</v>
      </c>
      <c r="AB20" s="5"/>
    </row>
    <row r="21" spans="2:31" x14ac:dyDescent="0.3">
      <c r="B21" s="10">
        <v>18</v>
      </c>
      <c r="C21" s="17">
        <v>69.06</v>
      </c>
      <c r="D21" s="17">
        <v>69.040000000000006</v>
      </c>
      <c r="E21" s="17">
        <v>67.33</v>
      </c>
      <c r="F21" s="17">
        <v>1906.98</v>
      </c>
      <c r="G21" s="30">
        <f t="shared" si="0"/>
        <v>68.913606833968288</v>
      </c>
      <c r="I21" s="10">
        <v>18</v>
      </c>
      <c r="J21" s="17">
        <v>23.5</v>
      </c>
      <c r="K21" s="17">
        <v>25.21</v>
      </c>
      <c r="L21" s="17">
        <v>24.16</v>
      </c>
      <c r="M21" s="17">
        <v>10521.04</v>
      </c>
      <c r="N21" s="30">
        <f t="shared" si="1"/>
        <v>23.525023042067744</v>
      </c>
      <c r="P21" s="10">
        <v>18</v>
      </c>
      <c r="Q21" s="17">
        <v>5.38</v>
      </c>
      <c r="R21" s="17">
        <v>9.1</v>
      </c>
      <c r="S21" s="17">
        <v>5.05</v>
      </c>
      <c r="T21" s="17">
        <v>23907.29</v>
      </c>
      <c r="U21" s="30">
        <f t="shared" si="2"/>
        <v>5.2332497814028898</v>
      </c>
      <c r="Y21" s="4"/>
      <c r="Z21" s="2" t="s">
        <v>21</v>
      </c>
      <c r="AA21" s="9">
        <v>10300</v>
      </c>
      <c r="AB21" s="5"/>
    </row>
    <row r="22" spans="2:31" x14ac:dyDescent="0.3">
      <c r="B22" s="10">
        <v>19</v>
      </c>
      <c r="C22" s="17">
        <v>69.06</v>
      </c>
      <c r="D22" s="17">
        <v>69.69</v>
      </c>
      <c r="E22" s="17">
        <v>67.33</v>
      </c>
      <c r="F22" s="17">
        <v>1893.15</v>
      </c>
      <c r="G22" s="30">
        <f t="shared" si="0"/>
        <v>69.132625874012774</v>
      </c>
      <c r="I22" s="10">
        <v>19</v>
      </c>
      <c r="J22" s="17">
        <v>23.5</v>
      </c>
      <c r="K22" s="17">
        <v>25.21</v>
      </c>
      <c r="L22" s="17">
        <v>24.16</v>
      </c>
      <c r="M22" s="17">
        <v>10521.04</v>
      </c>
      <c r="N22" s="30">
        <f t="shared" si="1"/>
        <v>23.525023042067744</v>
      </c>
      <c r="P22" s="10">
        <v>19</v>
      </c>
      <c r="Q22" s="17">
        <v>5.44</v>
      </c>
      <c r="R22" s="17">
        <v>9.1</v>
      </c>
      <c r="S22" s="17">
        <v>5.05</v>
      </c>
      <c r="T22" s="17">
        <v>23795.38</v>
      </c>
      <c r="U22" s="30">
        <f t="shared" si="2"/>
        <v>5.3324200162341526</v>
      </c>
      <c r="Y22" s="4"/>
      <c r="Z22" s="2" t="s">
        <v>22</v>
      </c>
      <c r="AA22" s="9">
        <v>1620</v>
      </c>
      <c r="AB22" s="5"/>
    </row>
    <row r="23" spans="2:31" x14ac:dyDescent="0.3">
      <c r="B23" s="10">
        <v>20</v>
      </c>
      <c r="C23" s="17">
        <v>69</v>
      </c>
      <c r="D23" s="17">
        <v>69.040000000000006</v>
      </c>
      <c r="E23" s="17">
        <v>67.33</v>
      </c>
      <c r="F23" s="17">
        <v>1906.98</v>
      </c>
      <c r="G23" s="30">
        <f t="shared" si="0"/>
        <v>68.913606833968288</v>
      </c>
      <c r="I23" s="10">
        <v>20</v>
      </c>
      <c r="J23" s="17">
        <v>23.5</v>
      </c>
      <c r="K23" s="17">
        <v>25.21</v>
      </c>
      <c r="L23" s="17">
        <v>24.16</v>
      </c>
      <c r="M23" s="17">
        <v>10521.04</v>
      </c>
      <c r="N23" s="30">
        <f t="shared" si="1"/>
        <v>23.525023042067744</v>
      </c>
      <c r="P23" s="10">
        <v>20</v>
      </c>
      <c r="Q23" s="17">
        <v>5.38</v>
      </c>
      <c r="R23" s="17">
        <v>9.1</v>
      </c>
      <c r="S23" s="17">
        <v>5.05</v>
      </c>
      <c r="T23" s="17">
        <v>23907.29</v>
      </c>
      <c r="U23" s="30">
        <f t="shared" si="2"/>
        <v>5.2332497814028898</v>
      </c>
      <c r="Y23" s="4"/>
      <c r="Z23" s="2" t="s">
        <v>6</v>
      </c>
      <c r="AA23" s="2">
        <f>LN(AA20)</f>
        <v>9.8442681928761573</v>
      </c>
      <c r="AB23" s="5"/>
    </row>
    <row r="24" spans="2:31" x14ac:dyDescent="0.3">
      <c r="B24" s="10">
        <v>21</v>
      </c>
      <c r="C24" s="17">
        <v>69</v>
      </c>
      <c r="D24" s="17">
        <v>69.69</v>
      </c>
      <c r="E24" s="17">
        <v>67.33</v>
      </c>
      <c r="F24" s="17">
        <v>1906.98</v>
      </c>
      <c r="G24" s="30">
        <f t="shared" si="0"/>
        <v>68.913606833968288</v>
      </c>
      <c r="I24" s="10">
        <v>21</v>
      </c>
      <c r="J24" s="17">
        <v>23.5</v>
      </c>
      <c r="K24" s="17">
        <v>25.21</v>
      </c>
      <c r="L24" s="17">
        <v>24.16</v>
      </c>
      <c r="M24" s="17">
        <v>10562.25</v>
      </c>
      <c r="N24" s="30">
        <f t="shared" si="1"/>
        <v>23.433148426090384</v>
      </c>
      <c r="P24" s="10">
        <v>21</v>
      </c>
      <c r="Q24" s="17">
        <v>5.38</v>
      </c>
      <c r="R24" s="17">
        <v>9.1</v>
      </c>
      <c r="S24" s="17">
        <v>5.05</v>
      </c>
      <c r="T24" s="17">
        <v>23907.29</v>
      </c>
      <c r="U24" s="30">
        <f t="shared" si="2"/>
        <v>5.2332497814028898</v>
      </c>
      <c r="Y24" s="4"/>
      <c r="Z24" s="2" t="s">
        <v>7</v>
      </c>
      <c r="AA24" s="2">
        <f t="shared" ref="AA24:AA25" si="4">LN(AA21)</f>
        <v>9.2398991742177277</v>
      </c>
      <c r="AB24" s="5"/>
      <c r="AD24" t="s">
        <v>14</v>
      </c>
      <c r="AE24" s="40">
        <v>5.9868299436230301E-7</v>
      </c>
    </row>
    <row r="25" spans="2:31" ht="15" thickBot="1" x14ac:dyDescent="0.35">
      <c r="B25" s="10">
        <v>22</v>
      </c>
      <c r="C25" s="17">
        <v>69</v>
      </c>
      <c r="D25" s="17">
        <v>69.040000000000006</v>
      </c>
      <c r="E25" s="17">
        <v>67.33</v>
      </c>
      <c r="F25" s="17">
        <v>1906.98</v>
      </c>
      <c r="G25" s="30">
        <f t="shared" si="0"/>
        <v>68.913606833968288</v>
      </c>
      <c r="I25" s="10">
        <v>22</v>
      </c>
      <c r="J25" s="17">
        <v>23.5</v>
      </c>
      <c r="K25" s="17">
        <v>25.21</v>
      </c>
      <c r="L25" s="17">
        <v>24.16</v>
      </c>
      <c r="M25" s="17">
        <v>10521.04</v>
      </c>
      <c r="N25" s="30">
        <f t="shared" si="1"/>
        <v>23.525023042067744</v>
      </c>
      <c r="P25" s="10">
        <v>22</v>
      </c>
      <c r="Q25" s="17">
        <v>5.38</v>
      </c>
      <c r="R25" s="17">
        <v>9.1</v>
      </c>
      <c r="S25" s="17">
        <v>5.05</v>
      </c>
      <c r="T25" s="17">
        <v>23907.29</v>
      </c>
      <c r="U25" s="30">
        <f t="shared" si="2"/>
        <v>5.2332497814028898</v>
      </c>
      <c r="Y25" s="4"/>
      <c r="Z25" s="2" t="s">
        <v>8</v>
      </c>
      <c r="AA25" s="2">
        <f t="shared" si="4"/>
        <v>7.3901814282264295</v>
      </c>
      <c r="AB25" s="5"/>
      <c r="AD25" s="21" t="s">
        <v>0</v>
      </c>
      <c r="AE25" s="40">
        <v>1.4221681733417099E-4</v>
      </c>
    </row>
    <row r="26" spans="2:31" x14ac:dyDescent="0.3">
      <c r="B26" s="10">
        <v>23</v>
      </c>
      <c r="C26" s="17">
        <v>69</v>
      </c>
      <c r="D26" s="17">
        <v>69.040000000000006</v>
      </c>
      <c r="E26" s="17">
        <v>67.33</v>
      </c>
      <c r="F26" s="17">
        <v>1906.98</v>
      </c>
      <c r="G26" s="30">
        <f t="shared" si="0"/>
        <v>68.913606833968288</v>
      </c>
      <c r="I26" s="10">
        <v>23</v>
      </c>
      <c r="J26" s="17">
        <v>23.56</v>
      </c>
      <c r="K26" s="17">
        <v>25.21</v>
      </c>
      <c r="L26" s="17">
        <v>24.16</v>
      </c>
      <c r="M26" s="17">
        <v>10521.04</v>
      </c>
      <c r="N26" s="30">
        <f t="shared" si="1"/>
        <v>23.525023042067744</v>
      </c>
      <c r="P26" s="10">
        <v>23</v>
      </c>
      <c r="Q26" s="17">
        <v>5.38</v>
      </c>
      <c r="R26" s="17">
        <v>9.1</v>
      </c>
      <c r="S26" s="17">
        <v>5.05</v>
      </c>
      <c r="T26" s="17">
        <v>23907.29</v>
      </c>
      <c r="U26" s="30">
        <f t="shared" si="2"/>
        <v>5.2332497814028898</v>
      </c>
      <c r="Y26" s="4"/>
      <c r="Z26" s="2" t="s">
        <v>9</v>
      </c>
      <c r="AA26" s="2">
        <f>1/AA17</f>
        <v>3.5467281432878172E-3</v>
      </c>
      <c r="AB26" s="5"/>
      <c r="AD26" t="s">
        <v>15</v>
      </c>
      <c r="AE26" s="40">
        <v>1.57556152917281E-3</v>
      </c>
    </row>
    <row r="27" spans="2:31" x14ac:dyDescent="0.3">
      <c r="B27" s="10">
        <v>24</v>
      </c>
      <c r="C27" s="17">
        <v>69</v>
      </c>
      <c r="D27" s="17">
        <v>69.040000000000006</v>
      </c>
      <c r="E27" s="17">
        <v>67.33</v>
      </c>
      <c r="F27" s="17">
        <v>1906.98</v>
      </c>
      <c r="G27" s="30">
        <f t="shared" si="0"/>
        <v>68.913606833968288</v>
      </c>
      <c r="I27" s="10">
        <v>24</v>
      </c>
      <c r="J27" s="17">
        <v>23.56</v>
      </c>
      <c r="K27" s="17">
        <v>25.21</v>
      </c>
      <c r="L27" s="17">
        <v>24.16</v>
      </c>
      <c r="M27" s="17">
        <v>10521.04</v>
      </c>
      <c r="N27" s="30">
        <f t="shared" si="1"/>
        <v>23.525023042067744</v>
      </c>
      <c r="P27" s="10">
        <v>24</v>
      </c>
      <c r="Q27" s="17">
        <v>5.38</v>
      </c>
      <c r="R27" s="17">
        <v>9.1</v>
      </c>
      <c r="S27" s="17">
        <v>5.05</v>
      </c>
      <c r="T27" s="17">
        <v>23795.38</v>
      </c>
      <c r="U27" s="30">
        <f t="shared" si="2"/>
        <v>5.3324200162341526</v>
      </c>
      <c r="Y27" s="4"/>
      <c r="Z27" s="2" t="s">
        <v>10</v>
      </c>
      <c r="AA27" s="2">
        <f t="shared" ref="AA27:AA28" si="5">1/AA18</f>
        <v>3.3619095646327114E-3</v>
      </c>
      <c r="AB27" s="5"/>
    </row>
    <row r="28" spans="2:31" x14ac:dyDescent="0.3">
      <c r="B28" s="10">
        <v>25</v>
      </c>
      <c r="C28" s="17">
        <v>69</v>
      </c>
      <c r="D28" s="17">
        <v>69.040000000000006</v>
      </c>
      <c r="E28" s="17">
        <v>67.33</v>
      </c>
      <c r="F28" s="17">
        <v>1906.98</v>
      </c>
      <c r="G28" s="30">
        <f t="shared" si="0"/>
        <v>68.913606833968288</v>
      </c>
      <c r="I28" s="10">
        <v>25</v>
      </c>
      <c r="J28" s="17">
        <v>23.56</v>
      </c>
      <c r="K28" s="17">
        <v>24.57</v>
      </c>
      <c r="L28" s="17">
        <v>24.16</v>
      </c>
      <c r="M28" s="17">
        <v>10521.04</v>
      </c>
      <c r="N28" s="30">
        <f t="shared" si="1"/>
        <v>23.525023042067744</v>
      </c>
      <c r="P28" s="10">
        <v>25</v>
      </c>
      <c r="Q28" s="17">
        <v>5.38</v>
      </c>
      <c r="R28" s="17">
        <v>9.1</v>
      </c>
      <c r="S28" s="17">
        <v>5.05</v>
      </c>
      <c r="T28" s="17">
        <v>23795.38</v>
      </c>
      <c r="U28" s="30">
        <f t="shared" si="2"/>
        <v>5.3324200162341526</v>
      </c>
      <c r="Y28" s="4"/>
      <c r="Z28" s="2" t="s">
        <v>11</v>
      </c>
      <c r="AA28" s="2">
        <f t="shared" si="5"/>
        <v>2.8682059371862904E-3</v>
      </c>
      <c r="AB28" s="5"/>
    </row>
    <row r="29" spans="2:31" x14ac:dyDescent="0.3">
      <c r="B29" s="10">
        <v>26</v>
      </c>
      <c r="C29" s="17">
        <v>68.94</v>
      </c>
      <c r="D29" s="17">
        <v>69.040000000000006</v>
      </c>
      <c r="E29" s="17">
        <v>67.33</v>
      </c>
      <c r="F29" s="17">
        <v>1906.98</v>
      </c>
      <c r="G29" s="30">
        <f t="shared" si="0"/>
        <v>68.913606833968288</v>
      </c>
      <c r="I29" s="10">
        <v>26</v>
      </c>
      <c r="J29" s="17">
        <v>23.5</v>
      </c>
      <c r="K29" s="17">
        <v>25.21</v>
      </c>
      <c r="L29" s="17">
        <v>24.16</v>
      </c>
      <c r="M29" s="17">
        <v>10521.04</v>
      </c>
      <c r="N29" s="30">
        <f t="shared" si="1"/>
        <v>23.525023042067744</v>
      </c>
      <c r="P29" s="10">
        <v>26</v>
      </c>
      <c r="Q29" s="17">
        <v>5.38</v>
      </c>
      <c r="R29" s="17">
        <v>9.1</v>
      </c>
      <c r="S29" s="17">
        <v>5.05</v>
      </c>
      <c r="T29" s="17">
        <v>23795.38</v>
      </c>
      <c r="U29" s="30">
        <f t="shared" si="2"/>
        <v>5.3324200162341526</v>
      </c>
      <c r="Y29" s="4" t="s">
        <v>23</v>
      </c>
      <c r="Z29" s="2" t="s">
        <v>12</v>
      </c>
      <c r="AA29" s="2">
        <f>(AA27-AA26)/(AA24-AA23)</f>
        <v>3.0580419073327695E-4</v>
      </c>
      <c r="AB29" s="5"/>
    </row>
    <row r="30" spans="2:31" x14ac:dyDescent="0.3">
      <c r="B30" s="10">
        <v>27</v>
      </c>
      <c r="C30" s="17">
        <v>68.94</v>
      </c>
      <c r="D30" s="17">
        <v>69.040000000000006</v>
      </c>
      <c r="E30" s="17">
        <v>67.33</v>
      </c>
      <c r="F30" s="17">
        <v>1893.15</v>
      </c>
      <c r="G30" s="30">
        <f t="shared" si="0"/>
        <v>69.132625874012774</v>
      </c>
      <c r="I30" s="10">
        <v>27</v>
      </c>
      <c r="J30" s="17">
        <v>23.56</v>
      </c>
      <c r="K30" s="17">
        <v>25.21</v>
      </c>
      <c r="L30" s="17">
        <v>24.16</v>
      </c>
      <c r="M30" s="17">
        <v>10521.04</v>
      </c>
      <c r="N30" s="30">
        <f t="shared" si="1"/>
        <v>23.525023042067744</v>
      </c>
      <c r="P30" s="10">
        <v>27</v>
      </c>
      <c r="Q30" s="17">
        <v>5.38</v>
      </c>
      <c r="R30" s="17">
        <v>9.1</v>
      </c>
      <c r="S30" s="17">
        <v>5.05</v>
      </c>
      <c r="T30" s="17">
        <v>23795.38</v>
      </c>
      <c r="U30" s="30">
        <f t="shared" si="2"/>
        <v>5.3324200162341526</v>
      </c>
      <c r="Y30" s="4" t="s">
        <v>23</v>
      </c>
      <c r="Z30" s="2" t="s">
        <v>13</v>
      </c>
      <c r="AA30" s="2">
        <f>(AA28-AA26)/(AA25-AA23)</f>
        <v>2.7648664092704662E-4</v>
      </c>
      <c r="AB30" s="5"/>
    </row>
    <row r="31" spans="2:31" x14ac:dyDescent="0.3">
      <c r="B31" s="10">
        <v>28</v>
      </c>
      <c r="C31" s="17">
        <v>68.94</v>
      </c>
      <c r="D31" s="17">
        <v>69.69</v>
      </c>
      <c r="E31" s="17">
        <v>67.33</v>
      </c>
      <c r="F31" s="17">
        <v>1906.98</v>
      </c>
      <c r="G31" s="30">
        <f t="shared" si="0"/>
        <v>68.913606833968288</v>
      </c>
      <c r="I31" s="10">
        <v>28</v>
      </c>
      <c r="J31" s="17">
        <v>23.5</v>
      </c>
      <c r="K31" s="17">
        <v>25.21</v>
      </c>
      <c r="L31" s="17">
        <v>24.16</v>
      </c>
      <c r="M31" s="17">
        <v>10521.04</v>
      </c>
      <c r="N31" s="30">
        <f t="shared" si="1"/>
        <v>23.525023042067744</v>
      </c>
      <c r="P31" s="10">
        <v>28</v>
      </c>
      <c r="Q31" s="17">
        <v>5.38</v>
      </c>
      <c r="R31" s="17">
        <v>9.1</v>
      </c>
      <c r="S31" s="17">
        <v>5.05</v>
      </c>
      <c r="T31" s="17">
        <v>23684.21</v>
      </c>
      <c r="U31" s="30">
        <f t="shared" si="2"/>
        <v>5.4314557949400637</v>
      </c>
      <c r="Y31" s="4"/>
      <c r="Z31" s="2" t="s">
        <v>14</v>
      </c>
      <c r="AA31" s="22">
        <f>((AA30-AA29)/(AA25-AA24))/(AA23+AA24+AA25)</f>
        <v>5.9868299436230259E-7</v>
      </c>
      <c r="AB31" s="5"/>
    </row>
    <row r="32" spans="2:31" x14ac:dyDescent="0.3">
      <c r="B32" s="10">
        <v>29</v>
      </c>
      <c r="C32" s="17">
        <v>68.87</v>
      </c>
      <c r="D32" s="17">
        <v>69.040000000000006</v>
      </c>
      <c r="E32" s="17">
        <v>67.33</v>
      </c>
      <c r="F32" s="17">
        <v>1906.98</v>
      </c>
      <c r="G32" s="30">
        <f t="shared" si="0"/>
        <v>68.913606833968288</v>
      </c>
      <c r="I32" s="10">
        <v>29</v>
      </c>
      <c r="J32" s="17">
        <v>23.56</v>
      </c>
      <c r="K32" s="17">
        <v>25.21</v>
      </c>
      <c r="L32" s="17">
        <v>24.16</v>
      </c>
      <c r="M32" s="17">
        <v>10521.04</v>
      </c>
      <c r="N32" s="30">
        <f t="shared" si="1"/>
        <v>23.525023042067744</v>
      </c>
      <c r="P32" s="10">
        <v>29</v>
      </c>
      <c r="Q32" s="17">
        <v>5.38</v>
      </c>
      <c r="R32" s="17">
        <v>9.1</v>
      </c>
      <c r="S32" s="17">
        <v>5.05</v>
      </c>
      <c r="T32" s="17">
        <v>23795.38</v>
      </c>
      <c r="U32" s="30">
        <f t="shared" si="2"/>
        <v>5.3324200162341526</v>
      </c>
      <c r="Y32" s="4"/>
      <c r="Z32" s="2" t="s">
        <v>0</v>
      </c>
      <c r="AA32" s="20">
        <f>AA29-AA31*(AA23*AA23+AA23*AA24+AA24*AA24)</f>
        <v>1.4221681733417088E-4</v>
      </c>
      <c r="AB32" s="5"/>
      <c r="AC32">
        <v>18300</v>
      </c>
    </row>
    <row r="33" spans="2:28" ht="15" thickBot="1" x14ac:dyDescent="0.35">
      <c r="B33" s="10">
        <v>30</v>
      </c>
      <c r="C33" s="17">
        <v>68.87</v>
      </c>
      <c r="D33" s="17">
        <v>69.040000000000006</v>
      </c>
      <c r="E33" s="17">
        <v>67.33</v>
      </c>
      <c r="F33" s="17">
        <v>1906.98</v>
      </c>
      <c r="G33" s="30">
        <f t="shared" si="0"/>
        <v>68.913606833968288</v>
      </c>
      <c r="I33" s="10">
        <v>30</v>
      </c>
      <c r="J33" s="17">
        <v>23.56</v>
      </c>
      <c r="K33" s="17">
        <v>25.21</v>
      </c>
      <c r="L33" s="17">
        <v>24.16</v>
      </c>
      <c r="M33" s="17">
        <v>10521.04</v>
      </c>
      <c r="N33" s="30">
        <f t="shared" si="1"/>
        <v>23.525023042067744</v>
      </c>
      <c r="P33" s="10">
        <v>30</v>
      </c>
      <c r="Q33" s="17">
        <v>5.38</v>
      </c>
      <c r="R33" s="17">
        <v>9.1</v>
      </c>
      <c r="S33" s="17">
        <v>5.05</v>
      </c>
      <c r="T33" s="17">
        <v>23907.29</v>
      </c>
      <c r="U33" s="30">
        <f t="shared" si="2"/>
        <v>5.2332497814028898</v>
      </c>
      <c r="Y33" s="6"/>
      <c r="Z33" s="7" t="s">
        <v>15</v>
      </c>
      <c r="AA33" s="21">
        <f>AA26-(AA32+AA23*AA23*AA31)*AA23</f>
        <v>1.5755615291728133E-3</v>
      </c>
      <c r="AB33" s="8"/>
    </row>
    <row r="34" spans="2:28" x14ac:dyDescent="0.3">
      <c r="B34" s="10">
        <v>31</v>
      </c>
      <c r="C34" s="17">
        <v>68.87</v>
      </c>
      <c r="D34" s="17">
        <v>69.040000000000006</v>
      </c>
      <c r="E34" s="17">
        <v>67.33</v>
      </c>
      <c r="F34" s="17">
        <v>1893.15</v>
      </c>
      <c r="G34" s="30">
        <f t="shared" si="0"/>
        <v>69.132625874012774</v>
      </c>
      <c r="I34" s="10">
        <v>31</v>
      </c>
      <c r="J34" s="17">
        <v>23.56</v>
      </c>
      <c r="K34" s="17">
        <v>25.21</v>
      </c>
      <c r="L34" s="17">
        <v>24.16</v>
      </c>
      <c r="M34" s="17">
        <v>10521.04</v>
      </c>
      <c r="N34" s="30">
        <f t="shared" si="1"/>
        <v>23.525023042067744</v>
      </c>
      <c r="P34" s="10">
        <v>31</v>
      </c>
      <c r="Q34" s="17">
        <v>5.38</v>
      </c>
      <c r="R34" s="17">
        <v>9.1</v>
      </c>
      <c r="S34" s="17">
        <v>5.05</v>
      </c>
      <c r="T34" s="17">
        <v>23795.38</v>
      </c>
      <c r="U34" s="30">
        <f t="shared" si="2"/>
        <v>5.3324200162341526</v>
      </c>
      <c r="Z34" s="38">
        <f>AA33+AA32*LN(AC32)+AA31*LN(AC32)^3</f>
        <v>3.5373782537002972E-3</v>
      </c>
      <c r="AA34">
        <f>1/Z34</f>
        <v>282.69524158292757</v>
      </c>
      <c r="AB34">
        <f>AA34-273.15</f>
        <v>9.5452415829275878</v>
      </c>
    </row>
    <row r="35" spans="2:28" x14ac:dyDescent="0.3">
      <c r="B35" s="10">
        <v>32</v>
      </c>
      <c r="C35" s="17">
        <v>68.87</v>
      </c>
      <c r="D35" s="17">
        <v>69.040000000000006</v>
      </c>
      <c r="E35" s="17">
        <v>67.33</v>
      </c>
      <c r="F35" s="17">
        <v>1893.15</v>
      </c>
      <c r="G35" s="30">
        <f t="shared" si="0"/>
        <v>69.132625874012774</v>
      </c>
      <c r="I35" s="10">
        <v>32</v>
      </c>
      <c r="J35" s="17">
        <v>23.56</v>
      </c>
      <c r="K35" s="17">
        <v>25.21</v>
      </c>
      <c r="L35" s="17">
        <v>24.16</v>
      </c>
      <c r="M35" s="17">
        <v>10521.04</v>
      </c>
      <c r="N35" s="30">
        <f t="shared" si="1"/>
        <v>23.525023042067744</v>
      </c>
      <c r="P35" s="10">
        <v>32</v>
      </c>
      <c r="Q35" s="17">
        <v>5.38</v>
      </c>
      <c r="R35" s="17">
        <v>9.1</v>
      </c>
      <c r="S35" s="17">
        <v>5.05</v>
      </c>
      <c r="T35" s="17">
        <v>23795.38</v>
      </c>
      <c r="U35" s="30">
        <f t="shared" si="2"/>
        <v>5.3324200162341526</v>
      </c>
    </row>
    <row r="36" spans="2:28" x14ac:dyDescent="0.3">
      <c r="B36" s="10">
        <v>33</v>
      </c>
      <c r="C36" s="17">
        <v>68.87</v>
      </c>
      <c r="D36" s="17">
        <v>69.040000000000006</v>
      </c>
      <c r="E36" s="17">
        <v>67.33</v>
      </c>
      <c r="F36" s="17">
        <v>1906.98</v>
      </c>
      <c r="G36" s="30">
        <f t="shared" si="0"/>
        <v>68.913606833968288</v>
      </c>
      <c r="I36" s="10">
        <v>33</v>
      </c>
      <c r="J36" s="17">
        <v>23.5</v>
      </c>
      <c r="K36" s="17">
        <v>25.21</v>
      </c>
      <c r="L36" s="17">
        <v>24.16</v>
      </c>
      <c r="M36" s="17">
        <v>10521.04</v>
      </c>
      <c r="N36" s="30">
        <f t="shared" si="1"/>
        <v>23.525023042067744</v>
      </c>
      <c r="P36" s="10">
        <v>33</v>
      </c>
      <c r="Q36" s="17">
        <v>5.38</v>
      </c>
      <c r="R36" s="17">
        <v>9.1</v>
      </c>
      <c r="S36" s="17">
        <v>5.05</v>
      </c>
      <c r="T36" s="17">
        <v>23795.38</v>
      </c>
      <c r="U36" s="30">
        <f t="shared" si="2"/>
        <v>5.3324200162341526</v>
      </c>
      <c r="Y36" t="s">
        <v>24</v>
      </c>
    </row>
    <row r="37" spans="2:28" x14ac:dyDescent="0.3">
      <c r="B37" s="10">
        <v>34</v>
      </c>
      <c r="C37" s="17">
        <v>68.81</v>
      </c>
      <c r="D37" s="17">
        <v>69.040000000000006</v>
      </c>
      <c r="E37" s="17">
        <v>67.33</v>
      </c>
      <c r="F37" s="17">
        <v>1906.98</v>
      </c>
      <c r="G37" s="30">
        <f t="shared" si="0"/>
        <v>68.913606833968288</v>
      </c>
      <c r="I37" s="10">
        <v>34</v>
      </c>
      <c r="J37" s="17">
        <v>23.56</v>
      </c>
      <c r="K37" s="17">
        <v>24.57</v>
      </c>
      <c r="L37" s="17">
        <v>24.16</v>
      </c>
      <c r="M37" s="17">
        <v>10521.04</v>
      </c>
      <c r="N37" s="30">
        <f t="shared" si="1"/>
        <v>23.525023042067744</v>
      </c>
      <c r="P37" s="10">
        <v>34</v>
      </c>
      <c r="Q37" s="17">
        <v>5.38</v>
      </c>
      <c r="R37" s="17">
        <v>9.1</v>
      </c>
      <c r="S37" s="17">
        <v>5.05</v>
      </c>
      <c r="T37" s="17">
        <v>23795.38</v>
      </c>
      <c r="U37" s="30">
        <f t="shared" si="2"/>
        <v>5.3324200162341526</v>
      </c>
    </row>
    <row r="38" spans="2:28" x14ac:dyDescent="0.3">
      <c r="B38" s="10">
        <v>35</v>
      </c>
      <c r="C38" s="17">
        <v>68.81</v>
      </c>
      <c r="D38" s="17">
        <v>68.400000000000006</v>
      </c>
      <c r="E38" s="17">
        <v>67.33</v>
      </c>
      <c r="F38" s="17">
        <v>1906.98</v>
      </c>
      <c r="G38" s="30">
        <f t="shared" si="0"/>
        <v>68.913606833968288</v>
      </c>
      <c r="I38" s="10">
        <v>35</v>
      </c>
      <c r="J38" s="17">
        <v>23.56</v>
      </c>
      <c r="K38" s="17">
        <v>25.21</v>
      </c>
      <c r="L38" s="17">
        <v>24.16</v>
      </c>
      <c r="M38" s="17">
        <v>10521.04</v>
      </c>
      <c r="N38" s="30">
        <f t="shared" si="1"/>
        <v>23.525023042067744</v>
      </c>
      <c r="P38" s="10">
        <v>35</v>
      </c>
      <c r="Q38" s="17">
        <v>5.38</v>
      </c>
      <c r="R38" s="17">
        <v>9.1</v>
      </c>
      <c r="S38" s="17">
        <v>5.05</v>
      </c>
      <c r="T38" s="17">
        <v>23795.38</v>
      </c>
      <c r="U38" s="30">
        <f t="shared" si="2"/>
        <v>5.3324200162341526</v>
      </c>
      <c r="W38">
        <v>3.9077499999999998E-3</v>
      </c>
    </row>
    <row r="39" spans="2:28" x14ac:dyDescent="0.3">
      <c r="B39" s="10">
        <v>36</v>
      </c>
      <c r="C39" s="17">
        <v>68.81</v>
      </c>
      <c r="D39" s="17">
        <v>69.040000000000006</v>
      </c>
      <c r="E39" s="17">
        <v>67.33</v>
      </c>
      <c r="F39" s="17">
        <v>1920.84</v>
      </c>
      <c r="G39" s="30">
        <f t="shared" si="0"/>
        <v>68.695945947115149</v>
      </c>
      <c r="I39" s="10">
        <v>36</v>
      </c>
      <c r="J39" s="17">
        <v>23.5</v>
      </c>
      <c r="K39" s="17">
        <v>25.21</v>
      </c>
      <c r="L39" s="17">
        <v>24.16</v>
      </c>
      <c r="M39" s="17">
        <v>10521.04</v>
      </c>
      <c r="N39" s="30">
        <f t="shared" si="1"/>
        <v>23.525023042067744</v>
      </c>
      <c r="P39" s="10">
        <v>36</v>
      </c>
      <c r="Q39" s="17">
        <v>5.38</v>
      </c>
      <c r="R39" s="17">
        <v>9.1</v>
      </c>
      <c r="S39" s="17">
        <v>5.05</v>
      </c>
      <c r="T39" s="17">
        <v>23795.38</v>
      </c>
      <c r="U39" s="30">
        <f t="shared" si="2"/>
        <v>5.3324200162341526</v>
      </c>
      <c r="W39" s="39">
        <v>-5.7749999999999998E-7</v>
      </c>
      <c r="Y39" s="37">
        <f>(-W38+SQRT(W38^2-4*W39*(1-W40/100)))/(2*W39)</f>
        <v>47.184630504251025</v>
      </c>
    </row>
    <row r="40" spans="2:28" x14ac:dyDescent="0.3">
      <c r="B40" s="10">
        <v>37</v>
      </c>
      <c r="C40" s="17">
        <v>68.75</v>
      </c>
      <c r="D40" s="17">
        <v>69.040000000000006</v>
      </c>
      <c r="E40" s="17">
        <v>67.33</v>
      </c>
      <c r="F40" s="17">
        <v>1920.84</v>
      </c>
      <c r="G40" s="30">
        <f t="shared" si="0"/>
        <v>68.695945947115149</v>
      </c>
      <c r="I40" s="10">
        <v>37</v>
      </c>
      <c r="J40" s="17">
        <v>23.56</v>
      </c>
      <c r="K40" s="17">
        <v>25.21</v>
      </c>
      <c r="L40" s="17">
        <v>24.16</v>
      </c>
      <c r="M40" s="17">
        <v>10521.04</v>
      </c>
      <c r="N40" s="30">
        <f t="shared" si="1"/>
        <v>23.525023042067744</v>
      </c>
      <c r="P40" s="10">
        <v>37</v>
      </c>
      <c r="Q40" s="17">
        <v>5.38</v>
      </c>
      <c r="R40" s="17">
        <v>9.1</v>
      </c>
      <c r="S40" s="17">
        <v>5.05</v>
      </c>
      <c r="T40" s="17">
        <v>23795.38</v>
      </c>
      <c r="U40" s="30">
        <f t="shared" si="2"/>
        <v>5.3324200162341526</v>
      </c>
      <c r="W40" s="41">
        <v>118.31</v>
      </c>
    </row>
    <row r="41" spans="2:28" x14ac:dyDescent="0.3">
      <c r="B41" s="10">
        <v>38</v>
      </c>
      <c r="C41" s="17">
        <v>68.75</v>
      </c>
      <c r="D41" s="17">
        <v>68.400000000000006</v>
      </c>
      <c r="E41" s="17">
        <v>67.33</v>
      </c>
      <c r="F41" s="17">
        <v>1920.84</v>
      </c>
      <c r="G41" s="30">
        <f t="shared" si="0"/>
        <v>68.695945947115149</v>
      </c>
      <c r="I41" s="10">
        <v>38</v>
      </c>
      <c r="J41" s="17">
        <v>23.56</v>
      </c>
      <c r="K41" s="17">
        <v>25.21</v>
      </c>
      <c r="L41" s="17">
        <v>23.06</v>
      </c>
      <c r="M41" s="17">
        <v>10480</v>
      </c>
      <c r="N41" s="30">
        <f t="shared" si="1"/>
        <v>23.616925179133318</v>
      </c>
      <c r="P41" s="10">
        <v>38</v>
      </c>
      <c r="Q41" s="17">
        <v>5.38</v>
      </c>
      <c r="R41" s="17">
        <v>9.1</v>
      </c>
      <c r="S41" s="17">
        <v>5.05</v>
      </c>
      <c r="T41" s="17">
        <v>23795.38</v>
      </c>
      <c r="U41" s="30">
        <f t="shared" si="2"/>
        <v>5.3324200162341526</v>
      </c>
    </row>
    <row r="42" spans="2:28" x14ac:dyDescent="0.3">
      <c r="B42" s="10">
        <v>39</v>
      </c>
      <c r="C42" s="17">
        <v>68.75</v>
      </c>
      <c r="D42" s="17">
        <v>69.040000000000006</v>
      </c>
      <c r="E42" s="17">
        <v>66.03</v>
      </c>
      <c r="F42" s="17">
        <v>1920.84</v>
      </c>
      <c r="G42" s="30">
        <f t="shared" si="0"/>
        <v>68.695945947115149</v>
      </c>
      <c r="I42" s="10">
        <v>39</v>
      </c>
      <c r="J42" s="17">
        <v>23.5</v>
      </c>
      <c r="K42" s="17">
        <v>25.21</v>
      </c>
      <c r="L42" s="17">
        <v>24.16</v>
      </c>
      <c r="M42" s="17">
        <v>10521.04</v>
      </c>
      <c r="N42" s="30">
        <f t="shared" si="1"/>
        <v>23.525023042067744</v>
      </c>
      <c r="P42" s="10">
        <v>39</v>
      </c>
      <c r="Q42" s="17">
        <v>5.31</v>
      </c>
      <c r="R42" s="17">
        <v>9.1</v>
      </c>
      <c r="S42" s="17">
        <v>5.05</v>
      </c>
      <c r="T42" s="17">
        <v>23795.38</v>
      </c>
      <c r="U42" s="30">
        <f t="shared" si="2"/>
        <v>5.3324200162341526</v>
      </c>
    </row>
    <row r="43" spans="2:28" x14ac:dyDescent="0.3">
      <c r="B43" s="10">
        <v>40</v>
      </c>
      <c r="C43" s="17">
        <v>68.75</v>
      </c>
      <c r="D43" s="17">
        <v>69.040000000000006</v>
      </c>
      <c r="E43" s="17">
        <v>67.33</v>
      </c>
      <c r="F43" s="17">
        <v>1920.84</v>
      </c>
      <c r="G43" s="30">
        <f t="shared" si="0"/>
        <v>68.695945947115149</v>
      </c>
      <c r="I43" s="10">
        <v>40</v>
      </c>
      <c r="J43" s="17">
        <v>23.56</v>
      </c>
      <c r="K43" s="17">
        <v>25.21</v>
      </c>
      <c r="L43" s="17">
        <v>24.16</v>
      </c>
      <c r="M43" s="17">
        <v>10521.04</v>
      </c>
      <c r="N43" s="30">
        <f t="shared" si="1"/>
        <v>23.525023042067744</v>
      </c>
      <c r="P43" s="10">
        <v>40</v>
      </c>
      <c r="Q43" s="17">
        <v>5.38</v>
      </c>
      <c r="R43" s="17">
        <v>9.1</v>
      </c>
      <c r="S43" s="17">
        <v>5.05</v>
      </c>
      <c r="T43" s="17">
        <v>23795.38</v>
      </c>
      <c r="U43" s="30">
        <f t="shared" si="2"/>
        <v>5.3324200162341526</v>
      </c>
    </row>
    <row r="44" spans="2:28" x14ac:dyDescent="0.3">
      <c r="B44" s="10">
        <v>41</v>
      </c>
      <c r="C44" s="17">
        <v>68.75</v>
      </c>
      <c r="D44" s="17">
        <v>69.040000000000006</v>
      </c>
      <c r="E44" s="17">
        <v>67.33</v>
      </c>
      <c r="F44" s="17">
        <v>1920.84</v>
      </c>
      <c r="G44" s="30">
        <f t="shared" si="0"/>
        <v>68.695945947115149</v>
      </c>
      <c r="I44" s="10">
        <v>41</v>
      </c>
      <c r="J44" s="17">
        <v>23.56</v>
      </c>
      <c r="K44" s="17">
        <v>25.21</v>
      </c>
      <c r="L44" s="17">
        <v>24.16</v>
      </c>
      <c r="M44" s="17">
        <v>10521.04</v>
      </c>
      <c r="N44" s="30">
        <f t="shared" si="1"/>
        <v>23.525023042067744</v>
      </c>
      <c r="P44" s="10">
        <v>41</v>
      </c>
      <c r="Q44" s="17">
        <v>5.38</v>
      </c>
      <c r="R44" s="17">
        <v>9.1</v>
      </c>
      <c r="S44" s="17">
        <v>5.05</v>
      </c>
      <c r="T44" s="17">
        <v>23795.38</v>
      </c>
      <c r="U44" s="30">
        <f t="shared" si="2"/>
        <v>5.3324200162341526</v>
      </c>
    </row>
    <row r="45" spans="2:28" x14ac:dyDescent="0.3">
      <c r="B45" s="10">
        <v>42</v>
      </c>
      <c r="C45" s="17">
        <v>68.75</v>
      </c>
      <c r="D45" s="17">
        <v>68.400000000000006</v>
      </c>
      <c r="E45" s="17">
        <v>66.03</v>
      </c>
      <c r="F45" s="17">
        <v>1920.84</v>
      </c>
      <c r="G45" s="30">
        <f t="shared" si="0"/>
        <v>68.695945947115149</v>
      </c>
      <c r="I45" s="10">
        <v>42</v>
      </c>
      <c r="J45" s="17">
        <v>23.56</v>
      </c>
      <c r="K45" s="17">
        <v>25.21</v>
      </c>
      <c r="L45" s="17">
        <v>24.16</v>
      </c>
      <c r="M45" s="17">
        <v>10521.04</v>
      </c>
      <c r="N45" s="30">
        <f t="shared" si="1"/>
        <v>23.525023042067744</v>
      </c>
      <c r="P45" s="10">
        <v>42</v>
      </c>
      <c r="Q45" s="17">
        <v>5.38</v>
      </c>
      <c r="R45" s="17">
        <v>9.1</v>
      </c>
      <c r="S45" s="17">
        <v>5.05</v>
      </c>
      <c r="T45" s="17">
        <v>23795.38</v>
      </c>
      <c r="U45" s="30">
        <f t="shared" si="2"/>
        <v>5.3324200162341526</v>
      </c>
    </row>
    <row r="46" spans="2:28" x14ac:dyDescent="0.3">
      <c r="B46" s="10">
        <v>43</v>
      </c>
      <c r="C46" s="17">
        <v>68.75</v>
      </c>
      <c r="D46" s="17">
        <v>69.040000000000006</v>
      </c>
      <c r="E46" s="17">
        <v>66.03</v>
      </c>
      <c r="F46" s="17">
        <v>1920.84</v>
      </c>
      <c r="G46" s="30">
        <f t="shared" si="0"/>
        <v>68.695945947115149</v>
      </c>
      <c r="I46" s="10">
        <v>43</v>
      </c>
      <c r="J46" s="17">
        <v>23.56</v>
      </c>
      <c r="K46" s="17">
        <v>25.21</v>
      </c>
      <c r="L46" s="17">
        <v>24.16</v>
      </c>
      <c r="M46" s="17">
        <v>10521.04</v>
      </c>
      <c r="N46" s="30">
        <f t="shared" si="1"/>
        <v>23.525023042067744</v>
      </c>
      <c r="P46" s="10">
        <v>43</v>
      </c>
      <c r="Q46" s="17">
        <v>5.38</v>
      </c>
      <c r="R46" s="17">
        <v>9.1</v>
      </c>
      <c r="S46" s="17">
        <v>5.05</v>
      </c>
      <c r="T46" s="17">
        <v>23795.38</v>
      </c>
      <c r="U46" s="30">
        <f t="shared" si="2"/>
        <v>5.3324200162341526</v>
      </c>
    </row>
    <row r="47" spans="2:28" x14ac:dyDescent="0.3">
      <c r="B47" s="10">
        <v>44</v>
      </c>
      <c r="C47" s="17">
        <v>68.69</v>
      </c>
      <c r="D47" s="17">
        <v>69.040000000000006</v>
      </c>
      <c r="E47" s="17">
        <v>66.03</v>
      </c>
      <c r="F47" s="17">
        <v>1920.84</v>
      </c>
      <c r="G47" s="30">
        <f t="shared" si="0"/>
        <v>68.695945947115149</v>
      </c>
      <c r="I47" s="10">
        <v>44</v>
      </c>
      <c r="J47" s="17">
        <v>23.56</v>
      </c>
      <c r="K47" s="17">
        <v>25.21</v>
      </c>
      <c r="L47" s="17">
        <v>24.16</v>
      </c>
      <c r="M47" s="17">
        <v>10521.04</v>
      </c>
      <c r="N47" s="30">
        <f t="shared" si="1"/>
        <v>23.525023042067744</v>
      </c>
      <c r="P47" s="10">
        <v>44</v>
      </c>
      <c r="Q47" s="17">
        <v>5.38</v>
      </c>
      <c r="R47" s="17">
        <v>9.1</v>
      </c>
      <c r="S47" s="17">
        <v>5.05</v>
      </c>
      <c r="T47" s="17">
        <v>23795.38</v>
      </c>
      <c r="U47" s="30">
        <f t="shared" si="2"/>
        <v>5.3324200162341526</v>
      </c>
    </row>
    <row r="48" spans="2:28" x14ac:dyDescent="0.3">
      <c r="B48" s="10">
        <v>45</v>
      </c>
      <c r="C48" s="17">
        <v>68.69</v>
      </c>
      <c r="D48" s="17">
        <v>69.040000000000006</v>
      </c>
      <c r="E48" s="17">
        <v>66.03</v>
      </c>
      <c r="F48" s="17">
        <v>1920.84</v>
      </c>
      <c r="G48" s="30">
        <f t="shared" si="0"/>
        <v>68.695945947115149</v>
      </c>
      <c r="I48" s="10">
        <v>45</v>
      </c>
      <c r="J48" s="17">
        <v>23.56</v>
      </c>
      <c r="K48" s="17">
        <v>25.21</v>
      </c>
      <c r="L48" s="17">
        <v>24.16</v>
      </c>
      <c r="M48" s="17">
        <v>10521.04</v>
      </c>
      <c r="N48" s="30">
        <f t="shared" si="1"/>
        <v>23.525023042067744</v>
      </c>
      <c r="P48" s="10">
        <v>45</v>
      </c>
      <c r="Q48" s="17">
        <v>5.38</v>
      </c>
      <c r="R48" s="17">
        <v>9.1</v>
      </c>
      <c r="S48" s="17">
        <v>5.05</v>
      </c>
      <c r="T48" s="17">
        <v>23795.38</v>
      </c>
      <c r="U48" s="30">
        <f t="shared" si="2"/>
        <v>5.3324200162341526</v>
      </c>
    </row>
    <row r="49" spans="2:21" x14ac:dyDescent="0.3">
      <c r="B49" s="10">
        <v>46</v>
      </c>
      <c r="C49" s="17">
        <v>68.69</v>
      </c>
      <c r="D49" s="17">
        <v>69.040000000000006</v>
      </c>
      <c r="E49" s="17">
        <v>66.03</v>
      </c>
      <c r="F49" s="17">
        <v>1934.73</v>
      </c>
      <c r="G49" s="30">
        <f t="shared" si="0"/>
        <v>68.479626456600158</v>
      </c>
      <c r="I49" s="10">
        <v>46</v>
      </c>
      <c r="J49" s="17">
        <v>23.5</v>
      </c>
      <c r="K49" s="17">
        <v>25.21</v>
      </c>
      <c r="L49" s="17">
        <v>24.16</v>
      </c>
      <c r="M49" s="17">
        <v>10521.04</v>
      </c>
      <c r="N49" s="30">
        <f t="shared" si="1"/>
        <v>23.525023042067744</v>
      </c>
      <c r="P49" s="10">
        <v>46</v>
      </c>
      <c r="Q49" s="17">
        <v>5.31</v>
      </c>
      <c r="R49" s="17">
        <v>9.1</v>
      </c>
      <c r="S49" s="17">
        <v>5.05</v>
      </c>
      <c r="T49" s="17">
        <v>23795.38</v>
      </c>
      <c r="U49" s="30">
        <f t="shared" si="2"/>
        <v>5.3324200162341526</v>
      </c>
    </row>
    <row r="50" spans="2:21" x14ac:dyDescent="0.3">
      <c r="B50" s="10">
        <v>47</v>
      </c>
      <c r="C50" s="17">
        <v>68.69</v>
      </c>
      <c r="D50" s="17">
        <v>69.040000000000006</v>
      </c>
      <c r="E50" s="17">
        <v>66.03</v>
      </c>
      <c r="F50" s="17">
        <v>1920.84</v>
      </c>
      <c r="G50" s="30">
        <f t="shared" si="0"/>
        <v>68.695945947115149</v>
      </c>
      <c r="I50" s="10">
        <v>47</v>
      </c>
      <c r="J50" s="17">
        <v>23.56</v>
      </c>
      <c r="K50" s="17">
        <v>25.21</v>
      </c>
      <c r="L50" s="17">
        <v>24.16</v>
      </c>
      <c r="M50" s="17">
        <v>10521.04</v>
      </c>
      <c r="N50" s="30">
        <f t="shared" si="1"/>
        <v>23.525023042067744</v>
      </c>
      <c r="P50" s="10">
        <v>47</v>
      </c>
      <c r="Q50" s="17">
        <v>5.38</v>
      </c>
      <c r="R50" s="17">
        <v>9.1</v>
      </c>
      <c r="S50" s="17">
        <v>5.05</v>
      </c>
      <c r="T50" s="17">
        <v>23795.38</v>
      </c>
      <c r="U50" s="30">
        <f t="shared" si="2"/>
        <v>5.3324200162341526</v>
      </c>
    </row>
    <row r="51" spans="2:21" x14ac:dyDescent="0.3">
      <c r="B51" s="10">
        <v>48</v>
      </c>
      <c r="C51" s="17">
        <v>68.69</v>
      </c>
      <c r="D51" s="17">
        <v>69.040000000000006</v>
      </c>
      <c r="E51" s="17">
        <v>66.03</v>
      </c>
      <c r="F51" s="17">
        <v>1934.73</v>
      </c>
      <c r="G51" s="30">
        <f t="shared" si="0"/>
        <v>68.479626456600158</v>
      </c>
      <c r="I51" s="10">
        <v>48</v>
      </c>
      <c r="J51" s="17">
        <v>23.56</v>
      </c>
      <c r="K51" s="17">
        <v>24.57</v>
      </c>
      <c r="L51" s="17">
        <v>24.16</v>
      </c>
      <c r="M51" s="17">
        <v>10521.04</v>
      </c>
      <c r="N51" s="30">
        <f t="shared" si="1"/>
        <v>23.525023042067744</v>
      </c>
      <c r="P51" s="10">
        <v>48</v>
      </c>
      <c r="Q51" s="17">
        <v>5.38</v>
      </c>
      <c r="R51" s="17">
        <v>9.1</v>
      </c>
      <c r="S51" s="17">
        <v>5.05</v>
      </c>
      <c r="T51" s="17">
        <v>23795.38</v>
      </c>
      <c r="U51" s="30">
        <f t="shared" si="2"/>
        <v>5.3324200162341526</v>
      </c>
    </row>
    <row r="52" spans="2:21" x14ac:dyDescent="0.3">
      <c r="B52" s="10">
        <v>49</v>
      </c>
      <c r="C52" s="17">
        <v>68.69</v>
      </c>
      <c r="D52" s="17">
        <v>69.040000000000006</v>
      </c>
      <c r="E52" s="17">
        <v>66.03</v>
      </c>
      <c r="F52" s="17">
        <v>1934.73</v>
      </c>
      <c r="G52" s="30">
        <f t="shared" si="0"/>
        <v>68.479626456600158</v>
      </c>
      <c r="I52" s="10">
        <v>49</v>
      </c>
      <c r="J52" s="17">
        <v>23.56</v>
      </c>
      <c r="K52" s="17">
        <v>25.21</v>
      </c>
      <c r="L52" s="17">
        <v>24.16</v>
      </c>
      <c r="M52" s="17">
        <v>10521.04</v>
      </c>
      <c r="N52" s="30">
        <f t="shared" si="1"/>
        <v>23.525023042067744</v>
      </c>
      <c r="P52" s="10">
        <v>49</v>
      </c>
      <c r="Q52" s="17">
        <v>5.31</v>
      </c>
      <c r="R52" s="17">
        <v>8.4600000000000009</v>
      </c>
      <c r="S52" s="17">
        <v>5.05</v>
      </c>
      <c r="T52" s="17">
        <v>23795.38</v>
      </c>
      <c r="U52" s="30">
        <f t="shared" si="2"/>
        <v>5.3324200162341526</v>
      </c>
    </row>
    <row r="53" spans="2:21" x14ac:dyDescent="0.3">
      <c r="B53" s="10">
        <v>50</v>
      </c>
      <c r="C53" s="17">
        <v>68.62</v>
      </c>
      <c r="D53" s="17">
        <v>69.040000000000006</v>
      </c>
      <c r="E53" s="17">
        <v>66.03</v>
      </c>
      <c r="F53" s="17">
        <v>1934.73</v>
      </c>
      <c r="G53" s="30">
        <f t="shared" si="0"/>
        <v>68.479626456600158</v>
      </c>
      <c r="I53" s="10">
        <v>50</v>
      </c>
      <c r="J53" s="17">
        <v>23.56</v>
      </c>
      <c r="K53" s="17">
        <v>25.21</v>
      </c>
      <c r="L53" s="17">
        <v>24.16</v>
      </c>
      <c r="M53" s="17">
        <v>10521.04</v>
      </c>
      <c r="N53" s="30">
        <f t="shared" si="1"/>
        <v>23.525023042067744</v>
      </c>
      <c r="P53" s="10">
        <v>50</v>
      </c>
      <c r="Q53" s="17">
        <v>5.31</v>
      </c>
      <c r="R53" s="17">
        <v>9.1</v>
      </c>
      <c r="S53" s="17">
        <v>5.05</v>
      </c>
      <c r="T53" s="17">
        <v>23795.38</v>
      </c>
      <c r="U53" s="30">
        <f t="shared" si="2"/>
        <v>5.3324200162341526</v>
      </c>
    </row>
    <row r="54" spans="2:21" x14ac:dyDescent="0.3">
      <c r="B54" s="10">
        <v>51</v>
      </c>
      <c r="C54" s="17">
        <v>68.69</v>
      </c>
      <c r="D54" s="17">
        <v>69.040000000000006</v>
      </c>
      <c r="E54" s="17">
        <v>66.03</v>
      </c>
      <c r="F54" s="17">
        <v>1934.73</v>
      </c>
      <c r="G54" s="30">
        <f t="shared" si="0"/>
        <v>68.479626456600158</v>
      </c>
      <c r="I54" s="10">
        <v>51</v>
      </c>
      <c r="J54" s="17">
        <v>23.56</v>
      </c>
      <c r="K54" s="17">
        <v>25.21</v>
      </c>
      <c r="L54" s="17">
        <v>24.16</v>
      </c>
      <c r="M54" s="17">
        <v>10521.04</v>
      </c>
      <c r="N54" s="30">
        <f t="shared" si="1"/>
        <v>23.525023042067744</v>
      </c>
      <c r="P54" s="10">
        <v>51</v>
      </c>
      <c r="Q54" s="17">
        <v>5.31</v>
      </c>
      <c r="R54" s="17">
        <v>9.1</v>
      </c>
      <c r="S54" s="17">
        <v>5.05</v>
      </c>
      <c r="T54" s="17">
        <v>23795.38</v>
      </c>
      <c r="U54" s="30">
        <f t="shared" si="2"/>
        <v>5.3324200162341526</v>
      </c>
    </row>
    <row r="55" spans="2:21" x14ac:dyDescent="0.3">
      <c r="B55" s="10">
        <v>52</v>
      </c>
      <c r="C55" s="17">
        <v>68.62</v>
      </c>
      <c r="D55" s="17">
        <v>69.040000000000006</v>
      </c>
      <c r="E55" s="17">
        <v>66.03</v>
      </c>
      <c r="F55" s="17">
        <v>1934.73</v>
      </c>
      <c r="G55" s="30">
        <f t="shared" si="0"/>
        <v>68.479626456600158</v>
      </c>
      <c r="I55" s="10">
        <v>52</v>
      </c>
      <c r="J55" s="17">
        <v>23.56</v>
      </c>
      <c r="K55" s="17">
        <v>25.21</v>
      </c>
      <c r="L55" s="17">
        <v>24.16</v>
      </c>
      <c r="M55" s="17">
        <v>10521.04</v>
      </c>
      <c r="N55" s="30">
        <f t="shared" si="1"/>
        <v>23.525023042067744</v>
      </c>
      <c r="P55" s="10">
        <v>52</v>
      </c>
      <c r="Q55" s="17">
        <v>5.31</v>
      </c>
      <c r="R55" s="17">
        <v>9.1</v>
      </c>
      <c r="S55" s="17">
        <v>5.05</v>
      </c>
      <c r="T55" s="17">
        <v>23795.38</v>
      </c>
      <c r="U55" s="30">
        <f t="shared" si="2"/>
        <v>5.3324200162341526</v>
      </c>
    </row>
    <row r="56" spans="2:21" x14ac:dyDescent="0.3">
      <c r="B56" s="10">
        <v>53</v>
      </c>
      <c r="C56" s="17">
        <v>68.62</v>
      </c>
      <c r="D56" s="17">
        <v>69.040000000000006</v>
      </c>
      <c r="E56" s="17">
        <v>66.03</v>
      </c>
      <c r="F56" s="17">
        <v>1934.73</v>
      </c>
      <c r="G56" s="30">
        <f t="shared" si="0"/>
        <v>68.479626456600158</v>
      </c>
      <c r="I56" s="10">
        <v>53</v>
      </c>
      <c r="J56" s="17">
        <v>23.56</v>
      </c>
      <c r="K56" s="17">
        <v>25.21</v>
      </c>
      <c r="L56" s="17">
        <v>24.16</v>
      </c>
      <c r="M56" s="17">
        <v>10521.04</v>
      </c>
      <c r="N56" s="30">
        <f t="shared" si="1"/>
        <v>23.525023042067744</v>
      </c>
      <c r="P56" s="10">
        <v>53</v>
      </c>
      <c r="Q56" s="17">
        <v>5.31</v>
      </c>
      <c r="R56" s="17">
        <v>9.1</v>
      </c>
      <c r="S56" s="17">
        <v>5.05</v>
      </c>
      <c r="T56" s="17">
        <v>23684.21</v>
      </c>
      <c r="U56" s="30">
        <f t="shared" si="2"/>
        <v>5.4314557949400637</v>
      </c>
    </row>
    <row r="57" spans="2:21" x14ac:dyDescent="0.3">
      <c r="B57" s="10">
        <v>54</v>
      </c>
      <c r="C57" s="17">
        <v>68.62</v>
      </c>
      <c r="D57" s="17">
        <v>69.040000000000006</v>
      </c>
      <c r="E57" s="17">
        <v>66.03</v>
      </c>
      <c r="F57" s="17">
        <v>1934.73</v>
      </c>
      <c r="G57" s="30">
        <f t="shared" si="0"/>
        <v>68.479626456600158</v>
      </c>
      <c r="I57" s="10">
        <v>54</v>
      </c>
      <c r="J57" s="17">
        <v>23.56</v>
      </c>
      <c r="K57" s="17">
        <v>25.21</v>
      </c>
      <c r="L57" s="17">
        <v>23.06</v>
      </c>
      <c r="M57" s="17">
        <v>10521.04</v>
      </c>
      <c r="N57" s="30">
        <f t="shared" si="1"/>
        <v>23.525023042067744</v>
      </c>
      <c r="P57" s="10">
        <v>54</v>
      </c>
      <c r="Q57" s="17">
        <v>5.31</v>
      </c>
      <c r="R57" s="17">
        <v>9.1</v>
      </c>
      <c r="S57" s="17">
        <v>5.05</v>
      </c>
      <c r="T57" s="17">
        <v>23684.21</v>
      </c>
      <c r="U57" s="30">
        <f t="shared" si="2"/>
        <v>5.4314557949400637</v>
      </c>
    </row>
    <row r="58" spans="2:21" x14ac:dyDescent="0.3">
      <c r="B58" s="10">
        <v>55</v>
      </c>
      <c r="C58" s="17">
        <v>68.62</v>
      </c>
      <c r="D58" s="17">
        <v>69.040000000000006</v>
      </c>
      <c r="E58" s="17">
        <v>66.03</v>
      </c>
      <c r="F58" s="17">
        <v>1934.73</v>
      </c>
      <c r="G58" s="30">
        <f t="shared" si="0"/>
        <v>68.479626456600158</v>
      </c>
      <c r="I58" s="10">
        <v>55</v>
      </c>
      <c r="J58" s="17">
        <v>23.56</v>
      </c>
      <c r="K58" s="17">
        <v>25.21</v>
      </c>
      <c r="L58" s="17">
        <v>24.16</v>
      </c>
      <c r="M58" s="17">
        <v>10480</v>
      </c>
      <c r="N58" s="30">
        <f t="shared" si="1"/>
        <v>23.616925179133318</v>
      </c>
      <c r="P58" s="10">
        <v>55</v>
      </c>
      <c r="Q58" s="17">
        <v>5.31</v>
      </c>
      <c r="R58" s="17">
        <v>9.1</v>
      </c>
      <c r="S58" s="17">
        <v>5.05</v>
      </c>
      <c r="T58" s="17">
        <v>23684.21</v>
      </c>
      <c r="U58" s="30">
        <f t="shared" si="2"/>
        <v>5.4314557949400637</v>
      </c>
    </row>
    <row r="59" spans="2:21" x14ac:dyDescent="0.3">
      <c r="B59" s="10">
        <v>56</v>
      </c>
      <c r="C59" s="17">
        <v>68.56</v>
      </c>
      <c r="D59" s="17">
        <v>69.040000000000006</v>
      </c>
      <c r="E59" s="17">
        <v>66.03</v>
      </c>
      <c r="F59" s="17">
        <v>1934.73</v>
      </c>
      <c r="G59" s="30">
        <f t="shared" si="0"/>
        <v>68.479626456600158</v>
      </c>
      <c r="I59" s="10">
        <v>56</v>
      </c>
      <c r="J59" s="17">
        <v>23.56</v>
      </c>
      <c r="K59" s="17">
        <v>25.21</v>
      </c>
      <c r="L59" s="17">
        <v>24.16</v>
      </c>
      <c r="M59" s="17">
        <v>10521.04</v>
      </c>
      <c r="N59" s="30">
        <f t="shared" si="1"/>
        <v>23.525023042067744</v>
      </c>
      <c r="P59" s="10">
        <v>56</v>
      </c>
      <c r="Q59" s="17">
        <v>5.31</v>
      </c>
      <c r="R59" s="17">
        <v>9.1</v>
      </c>
      <c r="S59" s="17">
        <v>5.05</v>
      </c>
      <c r="T59" s="17">
        <v>23795.38</v>
      </c>
      <c r="U59" s="30">
        <f t="shared" si="2"/>
        <v>5.3324200162341526</v>
      </c>
    </row>
    <row r="60" spans="2:21" x14ac:dyDescent="0.3">
      <c r="B60" s="10">
        <v>57</v>
      </c>
      <c r="C60" s="17">
        <v>68.56</v>
      </c>
      <c r="D60" s="17">
        <v>69.040000000000006</v>
      </c>
      <c r="E60" s="17">
        <v>66.03</v>
      </c>
      <c r="F60" s="17">
        <v>1948.66</v>
      </c>
      <c r="G60" s="30">
        <f t="shared" si="0"/>
        <v>68.264478101434577</v>
      </c>
      <c r="I60" s="10">
        <v>57</v>
      </c>
      <c r="J60" s="17">
        <v>23.56</v>
      </c>
      <c r="K60" s="17">
        <v>25.21</v>
      </c>
      <c r="L60" s="17">
        <v>24.16</v>
      </c>
      <c r="M60" s="17">
        <v>10521.04</v>
      </c>
      <c r="N60" s="30">
        <f t="shared" si="1"/>
        <v>23.525023042067744</v>
      </c>
      <c r="P60" s="10">
        <v>57</v>
      </c>
      <c r="Q60" s="17">
        <v>5.31</v>
      </c>
      <c r="R60" s="17">
        <v>9.1</v>
      </c>
      <c r="S60" s="17">
        <v>5.05</v>
      </c>
      <c r="T60" s="17">
        <v>23795.38</v>
      </c>
      <c r="U60" s="30">
        <f t="shared" si="2"/>
        <v>5.3324200162341526</v>
      </c>
    </row>
    <row r="61" spans="2:21" x14ac:dyDescent="0.3">
      <c r="B61" s="10">
        <v>58</v>
      </c>
      <c r="C61" s="17">
        <v>68.56</v>
      </c>
      <c r="D61" s="17">
        <v>69.040000000000006</v>
      </c>
      <c r="E61" s="17">
        <v>66.03</v>
      </c>
      <c r="F61" s="17">
        <v>1948.66</v>
      </c>
      <c r="G61" s="30">
        <f t="shared" si="0"/>
        <v>68.264478101434577</v>
      </c>
      <c r="I61" s="10">
        <v>58</v>
      </c>
      <c r="J61" s="17">
        <v>23.56</v>
      </c>
      <c r="K61" s="17">
        <v>25.21</v>
      </c>
      <c r="L61" s="17">
        <v>24.16</v>
      </c>
      <c r="M61" s="17">
        <v>10521.04</v>
      </c>
      <c r="N61" s="30">
        <f t="shared" si="1"/>
        <v>23.525023042067744</v>
      </c>
      <c r="P61" s="10">
        <v>58</v>
      </c>
      <c r="Q61" s="17">
        <v>5.31</v>
      </c>
      <c r="R61" s="17">
        <v>9.1</v>
      </c>
      <c r="S61" s="17">
        <v>5.05</v>
      </c>
      <c r="T61" s="17">
        <v>23907.29</v>
      </c>
      <c r="U61" s="30">
        <f t="shared" si="2"/>
        <v>5.2332497814028898</v>
      </c>
    </row>
    <row r="62" spans="2:21" x14ac:dyDescent="0.3">
      <c r="B62" s="10">
        <v>59</v>
      </c>
      <c r="C62" s="17">
        <v>68.56</v>
      </c>
      <c r="D62" s="17">
        <v>68.400000000000006</v>
      </c>
      <c r="E62" s="17">
        <v>66.03</v>
      </c>
      <c r="F62" s="17">
        <v>1948.66</v>
      </c>
      <c r="G62" s="30">
        <f t="shared" si="0"/>
        <v>68.264478101434577</v>
      </c>
      <c r="I62" s="10">
        <v>59</v>
      </c>
      <c r="J62" s="17">
        <v>23.56</v>
      </c>
      <c r="K62" s="17">
        <v>25.21</v>
      </c>
      <c r="L62" s="17">
        <v>24.16</v>
      </c>
      <c r="M62" s="17">
        <v>10521.04</v>
      </c>
      <c r="N62" s="30">
        <f t="shared" si="1"/>
        <v>23.525023042067744</v>
      </c>
      <c r="P62" s="10">
        <v>59</v>
      </c>
      <c r="Q62" s="17">
        <v>5.31</v>
      </c>
      <c r="R62" s="17">
        <v>9.1</v>
      </c>
      <c r="S62" s="17">
        <v>5.05</v>
      </c>
      <c r="T62" s="17">
        <v>23795.38</v>
      </c>
      <c r="U62" s="30">
        <f t="shared" si="2"/>
        <v>5.3324200162341526</v>
      </c>
    </row>
    <row r="63" spans="2:21" x14ac:dyDescent="0.3">
      <c r="B63" s="10">
        <v>60</v>
      </c>
      <c r="C63" s="17">
        <v>68.56</v>
      </c>
      <c r="D63" s="17">
        <v>69.040000000000006</v>
      </c>
      <c r="E63" s="17">
        <v>66.03</v>
      </c>
      <c r="F63" s="17">
        <v>1948.66</v>
      </c>
      <c r="G63" s="30">
        <f t="shared" si="0"/>
        <v>68.264478101434577</v>
      </c>
      <c r="I63" s="10">
        <v>60</v>
      </c>
      <c r="J63" s="17">
        <v>23.56</v>
      </c>
      <c r="K63" s="17">
        <v>25.21</v>
      </c>
      <c r="L63" s="17">
        <v>24.16</v>
      </c>
      <c r="M63" s="17">
        <v>10521.04</v>
      </c>
      <c r="N63" s="30">
        <f t="shared" si="1"/>
        <v>23.525023042067744</v>
      </c>
      <c r="P63" s="10">
        <v>60</v>
      </c>
      <c r="Q63" s="17">
        <v>5.31</v>
      </c>
      <c r="R63" s="17">
        <v>9.1</v>
      </c>
      <c r="S63" s="17">
        <v>5.05</v>
      </c>
      <c r="T63" s="17">
        <v>23795.38</v>
      </c>
      <c r="U63" s="30">
        <f t="shared" si="2"/>
        <v>5.3324200162341526</v>
      </c>
    </row>
    <row r="64" spans="2:21" x14ac:dyDescent="0.3">
      <c r="B64" s="10">
        <v>61</v>
      </c>
      <c r="C64" s="17">
        <v>68.56</v>
      </c>
      <c r="D64" s="17">
        <v>68.400000000000006</v>
      </c>
      <c r="E64" s="17">
        <v>66.03</v>
      </c>
      <c r="F64" s="17">
        <v>1948.66</v>
      </c>
      <c r="G64" s="30">
        <f t="shared" si="0"/>
        <v>68.264478101434577</v>
      </c>
      <c r="I64" s="10">
        <v>61</v>
      </c>
      <c r="J64" s="17">
        <v>23.56</v>
      </c>
      <c r="K64" s="17">
        <v>25.21</v>
      </c>
      <c r="L64" s="17">
        <v>24.16</v>
      </c>
      <c r="M64" s="17">
        <v>10480</v>
      </c>
      <c r="N64" s="30">
        <f t="shared" si="1"/>
        <v>23.616925179133318</v>
      </c>
      <c r="P64" s="10">
        <v>61</v>
      </c>
      <c r="Q64" s="17">
        <v>5.31</v>
      </c>
      <c r="R64" s="17">
        <v>9.1</v>
      </c>
      <c r="S64" s="17">
        <v>5.05</v>
      </c>
      <c r="T64" s="17">
        <v>23795.38</v>
      </c>
      <c r="U64" s="30">
        <f t="shared" si="2"/>
        <v>5.3324200162341526</v>
      </c>
    </row>
    <row r="65" spans="2:21" x14ac:dyDescent="0.3">
      <c r="B65" s="10">
        <v>62</v>
      </c>
      <c r="C65" s="17">
        <v>68.56</v>
      </c>
      <c r="D65" s="17">
        <v>69.040000000000006</v>
      </c>
      <c r="E65" s="17">
        <v>66.03</v>
      </c>
      <c r="F65" s="17">
        <v>1948.66</v>
      </c>
      <c r="G65" s="30">
        <f t="shared" si="0"/>
        <v>68.264478101434577</v>
      </c>
      <c r="I65" s="10">
        <v>62</v>
      </c>
      <c r="J65" s="17">
        <v>23.56</v>
      </c>
      <c r="K65" s="17">
        <v>25.21</v>
      </c>
      <c r="L65" s="17">
        <v>24.16</v>
      </c>
      <c r="M65" s="17">
        <v>10521.04</v>
      </c>
      <c r="N65" s="30">
        <f t="shared" si="1"/>
        <v>23.525023042067744</v>
      </c>
      <c r="P65" s="10">
        <v>62</v>
      </c>
      <c r="Q65" s="17">
        <v>5.31</v>
      </c>
      <c r="R65" s="17">
        <v>9.1</v>
      </c>
      <c r="S65" s="17">
        <v>5.05</v>
      </c>
      <c r="T65" s="17">
        <v>23907.29</v>
      </c>
      <c r="U65" s="30">
        <f t="shared" si="2"/>
        <v>5.2332497814028898</v>
      </c>
    </row>
    <row r="66" spans="2:21" x14ac:dyDescent="0.3">
      <c r="B66" s="10">
        <v>63</v>
      </c>
      <c r="C66" s="17">
        <v>68.5</v>
      </c>
      <c r="D66" s="17">
        <v>69.040000000000006</v>
      </c>
      <c r="E66" s="17">
        <v>66.03</v>
      </c>
      <c r="F66" s="17">
        <v>1948.66</v>
      </c>
      <c r="G66" s="30">
        <f t="shared" si="0"/>
        <v>68.264478101434577</v>
      </c>
      <c r="I66" s="10">
        <v>63</v>
      </c>
      <c r="J66" s="17">
        <v>23.56</v>
      </c>
      <c r="K66" s="17">
        <v>25.21</v>
      </c>
      <c r="L66" s="17">
        <v>24.16</v>
      </c>
      <c r="M66" s="17">
        <v>10521.04</v>
      </c>
      <c r="N66" s="30">
        <f t="shared" si="1"/>
        <v>23.525023042067744</v>
      </c>
      <c r="P66" s="10">
        <v>63</v>
      </c>
      <c r="Q66" s="17">
        <v>5.31</v>
      </c>
      <c r="R66" s="17">
        <v>8.4600000000000009</v>
      </c>
      <c r="S66" s="17">
        <v>5.05</v>
      </c>
      <c r="T66" s="17">
        <v>23684.21</v>
      </c>
      <c r="U66" s="30">
        <f t="shared" si="2"/>
        <v>5.4314557949400637</v>
      </c>
    </row>
    <row r="67" spans="2:21" x14ac:dyDescent="0.3">
      <c r="B67" s="10">
        <v>64</v>
      </c>
      <c r="C67" s="17">
        <v>68.5</v>
      </c>
      <c r="D67" s="17">
        <v>69.040000000000006</v>
      </c>
      <c r="E67" s="17">
        <v>66.03</v>
      </c>
      <c r="F67" s="17">
        <v>1948.66</v>
      </c>
      <c r="G67" s="30">
        <f t="shared" si="0"/>
        <v>68.264478101434577</v>
      </c>
      <c r="I67" s="10">
        <v>64</v>
      </c>
      <c r="J67" s="17">
        <v>23.56</v>
      </c>
      <c r="K67" s="17">
        <v>25.21</v>
      </c>
      <c r="L67" s="17">
        <v>24.16</v>
      </c>
      <c r="M67" s="17">
        <v>10521.04</v>
      </c>
      <c r="N67" s="30">
        <f t="shared" si="1"/>
        <v>23.525023042067744</v>
      </c>
      <c r="P67" s="10">
        <v>64</v>
      </c>
      <c r="Q67" s="17">
        <v>5.31</v>
      </c>
      <c r="R67" s="17">
        <v>9.1</v>
      </c>
      <c r="S67" s="17">
        <v>5.05</v>
      </c>
      <c r="T67" s="17">
        <v>23795.38</v>
      </c>
      <c r="U67" s="30">
        <f t="shared" si="2"/>
        <v>5.3324200162341526</v>
      </c>
    </row>
    <row r="68" spans="2:21" x14ac:dyDescent="0.3">
      <c r="B68" s="10">
        <v>65</v>
      </c>
      <c r="C68" s="17">
        <v>68.5</v>
      </c>
      <c r="D68" s="17">
        <v>68.400000000000006</v>
      </c>
      <c r="E68" s="17">
        <v>66.03</v>
      </c>
      <c r="F68" s="17">
        <v>1948.66</v>
      </c>
      <c r="G68" s="30">
        <f t="shared" si="0"/>
        <v>68.264478101434577</v>
      </c>
      <c r="I68" s="10">
        <v>65</v>
      </c>
      <c r="J68" s="17">
        <v>23.56</v>
      </c>
      <c r="K68" s="17">
        <v>25.21</v>
      </c>
      <c r="L68" s="17">
        <v>24.16</v>
      </c>
      <c r="M68" s="17">
        <v>10521.04</v>
      </c>
      <c r="N68" s="30">
        <f t="shared" si="1"/>
        <v>23.525023042067744</v>
      </c>
      <c r="P68" s="10">
        <v>65</v>
      </c>
      <c r="Q68" s="17">
        <v>5.31</v>
      </c>
      <c r="R68" s="17">
        <v>9.1</v>
      </c>
      <c r="S68" s="17">
        <v>5.05</v>
      </c>
      <c r="T68" s="17">
        <v>23795.38</v>
      </c>
      <c r="U68" s="30">
        <f t="shared" si="2"/>
        <v>5.3324200162341526</v>
      </c>
    </row>
    <row r="69" spans="2:21" x14ac:dyDescent="0.3">
      <c r="B69" s="10">
        <v>66</v>
      </c>
      <c r="C69" s="17">
        <v>68.44</v>
      </c>
      <c r="D69" s="17">
        <v>68.400000000000006</v>
      </c>
      <c r="E69" s="17">
        <v>66.03</v>
      </c>
      <c r="F69" s="17">
        <v>1948.66</v>
      </c>
      <c r="G69" s="30">
        <f t="shared" ref="G69:G103" si="6">1/(0.0010828+(0.00023702*LN(F69))+(1.16853*POWER(10,-7)*POWER(LN(F69),3)))-273.15</f>
        <v>68.264478101434577</v>
      </c>
      <c r="I69" s="10">
        <v>66</v>
      </c>
      <c r="J69" s="17">
        <v>23.56</v>
      </c>
      <c r="K69" s="17">
        <v>25.21</v>
      </c>
      <c r="L69" s="17">
        <v>24.16</v>
      </c>
      <c r="M69" s="17">
        <v>10521.04</v>
      </c>
      <c r="N69" s="30">
        <f t="shared" ref="N69:N103" si="7">1/(0.0010828+(0.00023702*LN(M69))+(1.16853*POWER(10,-7)*POWER(LN(M69),3)))-273.15</f>
        <v>23.525023042067744</v>
      </c>
      <c r="P69" s="10">
        <v>66</v>
      </c>
      <c r="Q69" s="17">
        <v>5.31</v>
      </c>
      <c r="R69" s="17">
        <v>9.1</v>
      </c>
      <c r="S69" s="17">
        <v>5.05</v>
      </c>
      <c r="T69" s="17">
        <v>23795.38</v>
      </c>
      <c r="U69" s="30">
        <f t="shared" ref="U69:U103" si="8">1/(0.0010828+(0.00023702*LN(T69))+(1.16853*POWER(10,-7)*POWER(LN(T69),3)))-273.15</f>
        <v>5.3324200162341526</v>
      </c>
    </row>
    <row r="70" spans="2:21" x14ac:dyDescent="0.3">
      <c r="B70" s="10">
        <v>67</v>
      </c>
      <c r="C70" s="17">
        <v>68.44</v>
      </c>
      <c r="D70" s="17">
        <v>69.040000000000006</v>
      </c>
      <c r="E70" s="17">
        <v>66.03</v>
      </c>
      <c r="F70" s="17">
        <v>1948.66</v>
      </c>
      <c r="G70" s="30">
        <f t="shared" si="6"/>
        <v>68.264478101434577</v>
      </c>
      <c r="I70" s="10">
        <v>67</v>
      </c>
      <c r="J70" s="17">
        <v>23.56</v>
      </c>
      <c r="K70" s="17">
        <v>25.21</v>
      </c>
      <c r="L70" s="17">
        <v>24.16</v>
      </c>
      <c r="M70" s="17">
        <v>10521.04</v>
      </c>
      <c r="N70" s="30">
        <f t="shared" si="7"/>
        <v>23.525023042067744</v>
      </c>
      <c r="P70" s="10">
        <v>67</v>
      </c>
      <c r="Q70" s="17">
        <v>5.31</v>
      </c>
      <c r="R70" s="17">
        <v>9.1</v>
      </c>
      <c r="S70" s="17">
        <v>5.05</v>
      </c>
      <c r="T70" s="17">
        <v>23795.38</v>
      </c>
      <c r="U70" s="30">
        <f t="shared" si="8"/>
        <v>5.3324200162341526</v>
      </c>
    </row>
    <row r="71" spans="2:21" x14ac:dyDescent="0.3">
      <c r="B71" s="10">
        <v>68</v>
      </c>
      <c r="C71" s="17">
        <v>68.44</v>
      </c>
      <c r="D71" s="17">
        <v>68.400000000000006</v>
      </c>
      <c r="E71" s="17">
        <v>66.03</v>
      </c>
      <c r="F71" s="17">
        <v>1948.66</v>
      </c>
      <c r="G71" s="30">
        <f t="shared" si="6"/>
        <v>68.264478101434577</v>
      </c>
      <c r="I71" s="10">
        <v>68</v>
      </c>
      <c r="J71" s="17">
        <v>23.56</v>
      </c>
      <c r="K71" s="17">
        <v>25.21</v>
      </c>
      <c r="L71" s="17">
        <v>24.16</v>
      </c>
      <c r="M71" s="17">
        <v>10480</v>
      </c>
      <c r="N71" s="30">
        <f t="shared" si="7"/>
        <v>23.616925179133318</v>
      </c>
      <c r="P71" s="10">
        <v>68</v>
      </c>
      <c r="Q71" s="17">
        <v>5.31</v>
      </c>
      <c r="R71" s="17">
        <v>9.1</v>
      </c>
      <c r="S71" s="17">
        <v>5.05</v>
      </c>
      <c r="T71" s="17">
        <v>23795.38</v>
      </c>
      <c r="U71" s="30">
        <f t="shared" si="8"/>
        <v>5.3324200162341526</v>
      </c>
    </row>
    <row r="72" spans="2:21" x14ac:dyDescent="0.3">
      <c r="B72" s="10">
        <v>69</v>
      </c>
      <c r="C72" s="17">
        <v>68.44</v>
      </c>
      <c r="D72" s="17">
        <v>68.400000000000006</v>
      </c>
      <c r="E72" s="17">
        <v>66.03</v>
      </c>
      <c r="F72" s="17">
        <v>1948.66</v>
      </c>
      <c r="G72" s="30">
        <f t="shared" si="6"/>
        <v>68.264478101434577</v>
      </c>
      <c r="I72" s="10">
        <v>69</v>
      </c>
      <c r="J72" s="17">
        <v>23.56</v>
      </c>
      <c r="K72" s="17">
        <v>25.21</v>
      </c>
      <c r="L72" s="17">
        <v>24.16</v>
      </c>
      <c r="M72" s="17">
        <v>10521.04</v>
      </c>
      <c r="N72" s="30">
        <f t="shared" si="7"/>
        <v>23.525023042067744</v>
      </c>
      <c r="P72" s="10">
        <v>69</v>
      </c>
      <c r="Q72" s="17">
        <v>5.31</v>
      </c>
      <c r="R72" s="17">
        <v>8.4600000000000009</v>
      </c>
      <c r="S72" s="17">
        <v>5.05</v>
      </c>
      <c r="T72" s="17">
        <v>23795.38</v>
      </c>
      <c r="U72" s="30">
        <f t="shared" si="8"/>
        <v>5.3324200162341526</v>
      </c>
    </row>
    <row r="73" spans="2:21" x14ac:dyDescent="0.3">
      <c r="B73" s="10">
        <v>70</v>
      </c>
      <c r="C73" s="17">
        <v>68.44</v>
      </c>
      <c r="D73" s="17">
        <v>68.400000000000006</v>
      </c>
      <c r="E73" s="17">
        <v>66.03</v>
      </c>
      <c r="F73" s="17">
        <v>1948.66</v>
      </c>
      <c r="G73" s="30">
        <f t="shared" si="6"/>
        <v>68.264478101434577</v>
      </c>
      <c r="I73" s="10">
        <v>70</v>
      </c>
      <c r="J73" s="17">
        <v>23.56</v>
      </c>
      <c r="K73" s="17">
        <v>25.21</v>
      </c>
      <c r="L73" s="17">
        <v>24.16</v>
      </c>
      <c r="M73" s="17">
        <v>10521.04</v>
      </c>
      <c r="N73" s="30">
        <f t="shared" si="7"/>
        <v>23.525023042067744</v>
      </c>
      <c r="P73" s="10">
        <v>70</v>
      </c>
      <c r="Q73" s="17">
        <v>5.31</v>
      </c>
      <c r="R73" s="17">
        <v>9.1</v>
      </c>
      <c r="S73" s="17">
        <v>5.05</v>
      </c>
      <c r="T73" s="17">
        <v>23684.21</v>
      </c>
      <c r="U73" s="30">
        <f t="shared" si="8"/>
        <v>5.4314557949400637</v>
      </c>
    </row>
    <row r="74" spans="2:21" x14ac:dyDescent="0.3">
      <c r="B74" s="10">
        <v>71</v>
      </c>
      <c r="C74" s="17">
        <v>68.37</v>
      </c>
      <c r="D74" s="17">
        <v>69.040000000000006</v>
      </c>
      <c r="E74" s="17">
        <v>66.03</v>
      </c>
      <c r="F74" s="17">
        <v>1948.66</v>
      </c>
      <c r="G74" s="30">
        <f t="shared" si="6"/>
        <v>68.264478101434577</v>
      </c>
      <c r="I74" s="10">
        <v>71</v>
      </c>
      <c r="J74" s="17">
        <v>23.56</v>
      </c>
      <c r="K74" s="17">
        <v>25.21</v>
      </c>
      <c r="L74" s="17">
        <v>24.16</v>
      </c>
      <c r="M74" s="17">
        <v>10480</v>
      </c>
      <c r="N74" s="30">
        <f t="shared" si="7"/>
        <v>23.616925179133318</v>
      </c>
      <c r="P74" s="10">
        <v>71</v>
      </c>
      <c r="Q74" s="17">
        <v>5.31</v>
      </c>
      <c r="R74" s="17">
        <v>9.1</v>
      </c>
      <c r="S74" s="17">
        <v>5.05</v>
      </c>
      <c r="T74" s="17">
        <v>23795.38</v>
      </c>
      <c r="U74" s="30">
        <f t="shared" si="8"/>
        <v>5.3324200162341526</v>
      </c>
    </row>
    <row r="75" spans="2:21" x14ac:dyDescent="0.3">
      <c r="B75" s="10">
        <v>72</v>
      </c>
      <c r="C75" s="17">
        <v>68.37</v>
      </c>
      <c r="D75" s="17">
        <v>68.400000000000006</v>
      </c>
      <c r="E75" s="17">
        <v>66.03</v>
      </c>
      <c r="F75" s="17">
        <v>1948.66</v>
      </c>
      <c r="G75" s="30">
        <f t="shared" si="6"/>
        <v>68.264478101434577</v>
      </c>
      <c r="I75" s="10">
        <v>72</v>
      </c>
      <c r="J75" s="17">
        <v>23.56</v>
      </c>
      <c r="K75" s="17">
        <v>25.21</v>
      </c>
      <c r="L75" s="17">
        <v>24.16</v>
      </c>
      <c r="M75" s="17">
        <v>10521.04</v>
      </c>
      <c r="N75" s="30">
        <f t="shared" si="7"/>
        <v>23.525023042067744</v>
      </c>
      <c r="P75" s="10">
        <v>72</v>
      </c>
      <c r="Q75" s="17">
        <v>5.31</v>
      </c>
      <c r="R75" s="17">
        <v>9.1</v>
      </c>
      <c r="S75" s="17">
        <v>5.05</v>
      </c>
      <c r="T75" s="17">
        <v>23684.21</v>
      </c>
      <c r="U75" s="30">
        <f t="shared" si="8"/>
        <v>5.4314557949400637</v>
      </c>
    </row>
    <row r="76" spans="2:21" x14ac:dyDescent="0.3">
      <c r="B76" s="10">
        <v>73</v>
      </c>
      <c r="C76" s="17">
        <v>68.31</v>
      </c>
      <c r="D76" s="17">
        <v>68.400000000000006</v>
      </c>
      <c r="E76" s="17">
        <v>66.03</v>
      </c>
      <c r="F76" s="17">
        <v>1948.66</v>
      </c>
      <c r="G76" s="30">
        <f t="shared" si="6"/>
        <v>68.264478101434577</v>
      </c>
      <c r="I76" s="10">
        <v>73</v>
      </c>
      <c r="J76" s="17">
        <v>23.56</v>
      </c>
      <c r="K76" s="17">
        <v>25.21</v>
      </c>
      <c r="L76" s="17">
        <v>24.16</v>
      </c>
      <c r="M76" s="17">
        <v>10521.04</v>
      </c>
      <c r="N76" s="30">
        <f t="shared" si="7"/>
        <v>23.525023042067744</v>
      </c>
      <c r="P76" s="10">
        <v>73</v>
      </c>
      <c r="Q76" s="17">
        <v>5.31</v>
      </c>
      <c r="R76" s="17">
        <v>9.1</v>
      </c>
      <c r="S76" s="17">
        <v>5.05</v>
      </c>
      <c r="T76" s="17">
        <v>23684.21</v>
      </c>
      <c r="U76" s="30">
        <f t="shared" si="8"/>
        <v>5.4314557949400637</v>
      </c>
    </row>
    <row r="77" spans="2:21" x14ac:dyDescent="0.3">
      <c r="B77" s="10">
        <v>74</v>
      </c>
      <c r="C77" s="17">
        <v>68.31</v>
      </c>
      <c r="D77" s="17">
        <v>68.400000000000006</v>
      </c>
      <c r="E77" s="17">
        <v>66.03</v>
      </c>
      <c r="F77" s="17">
        <v>1948.66</v>
      </c>
      <c r="G77" s="30">
        <f t="shared" si="6"/>
        <v>68.264478101434577</v>
      </c>
      <c r="I77" s="10">
        <v>74</v>
      </c>
      <c r="J77" s="17">
        <v>23.56</v>
      </c>
      <c r="K77" s="17">
        <v>25.21</v>
      </c>
      <c r="L77" s="17">
        <v>24.16</v>
      </c>
      <c r="M77" s="17">
        <v>10521.04</v>
      </c>
      <c r="N77" s="30">
        <f t="shared" si="7"/>
        <v>23.525023042067744</v>
      </c>
      <c r="P77" s="10">
        <v>74</v>
      </c>
      <c r="Q77" s="17">
        <v>5.31</v>
      </c>
      <c r="R77" s="17">
        <v>9.1</v>
      </c>
      <c r="S77" s="17">
        <v>5.05</v>
      </c>
      <c r="T77" s="17">
        <v>23795.38</v>
      </c>
      <c r="U77" s="30">
        <f t="shared" si="8"/>
        <v>5.3324200162341526</v>
      </c>
    </row>
    <row r="78" spans="2:21" x14ac:dyDescent="0.3">
      <c r="B78" s="10">
        <v>75</v>
      </c>
      <c r="C78" s="17">
        <v>68.31</v>
      </c>
      <c r="D78" s="17">
        <v>68.400000000000006</v>
      </c>
      <c r="E78" s="17">
        <v>66.03</v>
      </c>
      <c r="F78" s="17">
        <v>1948.66</v>
      </c>
      <c r="G78" s="30">
        <f t="shared" si="6"/>
        <v>68.264478101434577</v>
      </c>
      <c r="I78" s="10">
        <v>75</v>
      </c>
      <c r="J78" s="17">
        <v>23.56</v>
      </c>
      <c r="K78" s="17">
        <v>25.21</v>
      </c>
      <c r="L78" s="17">
        <v>24.16</v>
      </c>
      <c r="M78" s="17">
        <v>10521.04</v>
      </c>
      <c r="N78" s="30">
        <f t="shared" si="7"/>
        <v>23.525023042067744</v>
      </c>
      <c r="P78" s="10">
        <v>75</v>
      </c>
      <c r="Q78" s="17">
        <v>5.31</v>
      </c>
      <c r="R78" s="17">
        <v>9.1</v>
      </c>
      <c r="S78" s="17">
        <v>5.05</v>
      </c>
      <c r="T78" s="17">
        <v>23795.38</v>
      </c>
      <c r="U78" s="30">
        <f t="shared" si="8"/>
        <v>5.3324200162341526</v>
      </c>
    </row>
    <row r="79" spans="2:21" x14ac:dyDescent="0.3">
      <c r="B79" s="10">
        <v>76</v>
      </c>
      <c r="C79" s="17">
        <v>68.31</v>
      </c>
      <c r="D79" s="17">
        <v>68.400000000000006</v>
      </c>
      <c r="E79" s="17">
        <v>66.03</v>
      </c>
      <c r="F79" s="17">
        <v>1948.66</v>
      </c>
      <c r="G79" s="30">
        <f t="shared" si="6"/>
        <v>68.264478101434577</v>
      </c>
      <c r="I79" s="10">
        <v>76</v>
      </c>
      <c r="J79" s="17">
        <v>23.56</v>
      </c>
      <c r="K79" s="17">
        <v>25.21</v>
      </c>
      <c r="L79" s="17">
        <v>24.16</v>
      </c>
      <c r="M79" s="17">
        <v>10521.04</v>
      </c>
      <c r="N79" s="30">
        <f t="shared" si="7"/>
        <v>23.525023042067744</v>
      </c>
      <c r="P79" s="10">
        <v>76</v>
      </c>
      <c r="Q79" s="17">
        <v>5.31</v>
      </c>
      <c r="R79" s="17">
        <v>9.1</v>
      </c>
      <c r="S79" s="17">
        <v>5.05</v>
      </c>
      <c r="T79" s="17">
        <v>23795.38</v>
      </c>
      <c r="U79" s="30">
        <f t="shared" si="8"/>
        <v>5.3324200162341526</v>
      </c>
    </row>
    <row r="80" spans="2:21" x14ac:dyDescent="0.3">
      <c r="B80" s="10">
        <v>77</v>
      </c>
      <c r="C80" s="17">
        <v>68.31</v>
      </c>
      <c r="D80" s="17">
        <v>68.400000000000006</v>
      </c>
      <c r="E80" s="17">
        <v>66.03</v>
      </c>
      <c r="F80" s="17">
        <v>1948.66</v>
      </c>
      <c r="G80" s="30">
        <f t="shared" si="6"/>
        <v>68.264478101434577</v>
      </c>
      <c r="I80" s="10">
        <v>77</v>
      </c>
      <c r="J80" s="17">
        <v>23.56</v>
      </c>
      <c r="K80" s="17">
        <v>25.21</v>
      </c>
      <c r="L80" s="17">
        <v>24.16</v>
      </c>
      <c r="M80" s="17">
        <v>10521.04</v>
      </c>
      <c r="N80" s="30">
        <f t="shared" si="7"/>
        <v>23.525023042067744</v>
      </c>
      <c r="P80" s="10">
        <v>77</v>
      </c>
      <c r="Q80" s="17">
        <v>5.31</v>
      </c>
      <c r="R80" s="17">
        <v>9.75</v>
      </c>
      <c r="S80" s="17">
        <v>5.05</v>
      </c>
      <c r="T80" s="17">
        <v>23795.38</v>
      </c>
      <c r="U80" s="30">
        <f t="shared" si="8"/>
        <v>5.3324200162341526</v>
      </c>
    </row>
    <row r="81" spans="2:24" x14ac:dyDescent="0.3">
      <c r="B81" s="10">
        <v>78</v>
      </c>
      <c r="C81" s="17">
        <v>68.31</v>
      </c>
      <c r="D81" s="17">
        <v>68.400000000000006</v>
      </c>
      <c r="E81" s="17">
        <v>66.03</v>
      </c>
      <c r="F81" s="17">
        <v>1948.66</v>
      </c>
      <c r="G81" s="30">
        <f t="shared" si="6"/>
        <v>68.264478101434577</v>
      </c>
      <c r="I81" s="10">
        <v>78</v>
      </c>
      <c r="J81" s="17">
        <v>23.56</v>
      </c>
      <c r="K81" s="17">
        <v>25.21</v>
      </c>
      <c r="L81" s="17">
        <v>24.16</v>
      </c>
      <c r="M81" s="17">
        <v>10521.04</v>
      </c>
      <c r="N81" s="30">
        <f t="shared" si="7"/>
        <v>23.525023042067744</v>
      </c>
      <c r="P81" s="10">
        <v>78</v>
      </c>
      <c r="Q81" s="17">
        <v>5.25</v>
      </c>
      <c r="R81" s="17">
        <v>9.1</v>
      </c>
      <c r="S81" s="17">
        <v>5.05</v>
      </c>
      <c r="T81" s="17">
        <v>23795.38</v>
      </c>
      <c r="U81" s="30">
        <f t="shared" si="8"/>
        <v>5.3324200162341526</v>
      </c>
    </row>
    <row r="82" spans="2:24" x14ac:dyDescent="0.3">
      <c r="B82" s="10">
        <v>79</v>
      </c>
      <c r="C82" s="17">
        <v>68.25</v>
      </c>
      <c r="D82" s="17">
        <v>68.400000000000006</v>
      </c>
      <c r="E82" s="17">
        <v>66.03</v>
      </c>
      <c r="F82" s="17">
        <v>1948.66</v>
      </c>
      <c r="G82" s="30">
        <f t="shared" si="6"/>
        <v>68.264478101434577</v>
      </c>
      <c r="I82" s="10">
        <v>79</v>
      </c>
      <c r="J82" s="17">
        <v>23.56</v>
      </c>
      <c r="K82" s="17">
        <v>25.21</v>
      </c>
      <c r="L82" s="17">
        <v>24.16</v>
      </c>
      <c r="M82" s="17">
        <v>10521.04</v>
      </c>
      <c r="N82" s="30">
        <f t="shared" si="7"/>
        <v>23.525023042067744</v>
      </c>
      <c r="P82" s="10">
        <v>79</v>
      </c>
      <c r="Q82" s="17">
        <v>5.25</v>
      </c>
      <c r="R82" s="17">
        <v>9.1</v>
      </c>
      <c r="S82" s="17">
        <v>5.05</v>
      </c>
      <c r="T82" s="17">
        <v>23795.38</v>
      </c>
      <c r="U82" s="30">
        <f t="shared" si="8"/>
        <v>5.3324200162341526</v>
      </c>
    </row>
    <row r="83" spans="2:24" x14ac:dyDescent="0.3">
      <c r="B83" s="10">
        <v>80</v>
      </c>
      <c r="C83" s="17">
        <v>68.25</v>
      </c>
      <c r="D83" s="17">
        <v>68.400000000000006</v>
      </c>
      <c r="E83" s="17">
        <v>66.03</v>
      </c>
      <c r="F83" s="17">
        <v>1948.66</v>
      </c>
      <c r="G83" s="30">
        <f t="shared" si="6"/>
        <v>68.264478101434577</v>
      </c>
      <c r="I83" s="10">
        <v>80</v>
      </c>
      <c r="J83" s="17">
        <v>23.56</v>
      </c>
      <c r="K83" s="17">
        <v>25.21</v>
      </c>
      <c r="L83" s="17">
        <v>24.16</v>
      </c>
      <c r="M83" s="17">
        <v>10521.04</v>
      </c>
      <c r="N83" s="30">
        <f t="shared" si="7"/>
        <v>23.525023042067744</v>
      </c>
      <c r="P83" s="10">
        <v>80</v>
      </c>
      <c r="Q83" s="17">
        <v>5.25</v>
      </c>
      <c r="R83" s="17">
        <v>9.1</v>
      </c>
      <c r="S83" s="17">
        <v>5.05</v>
      </c>
      <c r="T83" s="17">
        <v>23907.29</v>
      </c>
      <c r="U83" s="30">
        <f t="shared" si="8"/>
        <v>5.2332497814028898</v>
      </c>
    </row>
    <row r="84" spans="2:24" x14ac:dyDescent="0.3">
      <c r="B84" s="10">
        <v>81</v>
      </c>
      <c r="C84" s="17">
        <v>68.19</v>
      </c>
      <c r="D84" s="17">
        <v>69.040000000000006</v>
      </c>
      <c r="E84" s="17">
        <v>66.03</v>
      </c>
      <c r="F84" s="17">
        <v>1948.66</v>
      </c>
      <c r="G84" s="30">
        <f t="shared" si="6"/>
        <v>68.264478101434577</v>
      </c>
      <c r="I84" s="10">
        <v>81</v>
      </c>
      <c r="J84" s="17">
        <v>23.56</v>
      </c>
      <c r="K84" s="17">
        <v>25.21</v>
      </c>
      <c r="L84" s="17">
        <v>24.16</v>
      </c>
      <c r="M84" s="17">
        <v>10521.04</v>
      </c>
      <c r="N84" s="30">
        <f t="shared" si="7"/>
        <v>23.525023042067744</v>
      </c>
      <c r="P84" s="10">
        <v>81</v>
      </c>
      <c r="Q84" s="17">
        <v>5.31</v>
      </c>
      <c r="R84" s="17">
        <v>9.1</v>
      </c>
      <c r="S84" s="17">
        <v>5.05</v>
      </c>
      <c r="T84" s="17">
        <v>23795.38</v>
      </c>
      <c r="U84" s="30">
        <f t="shared" si="8"/>
        <v>5.3324200162341526</v>
      </c>
    </row>
    <row r="85" spans="2:24" x14ac:dyDescent="0.3">
      <c r="B85" s="10">
        <v>82</v>
      </c>
      <c r="C85" s="17">
        <v>68.19</v>
      </c>
      <c r="D85" s="17">
        <v>69.040000000000006</v>
      </c>
      <c r="E85" s="17">
        <v>66.03</v>
      </c>
      <c r="F85" s="17">
        <v>1948.66</v>
      </c>
      <c r="G85" s="30">
        <f t="shared" si="6"/>
        <v>68.264478101434577</v>
      </c>
      <c r="I85" s="10">
        <v>82</v>
      </c>
      <c r="J85" s="17">
        <v>23.56</v>
      </c>
      <c r="K85" s="17">
        <v>25.21</v>
      </c>
      <c r="L85" s="17">
        <v>24.16</v>
      </c>
      <c r="M85" s="17">
        <v>10521.04</v>
      </c>
      <c r="N85" s="30">
        <f t="shared" si="7"/>
        <v>23.525023042067744</v>
      </c>
      <c r="P85" s="10">
        <v>82</v>
      </c>
      <c r="Q85" s="17">
        <v>5.31</v>
      </c>
      <c r="R85" s="17">
        <v>9.1</v>
      </c>
      <c r="S85" s="17">
        <v>5.05</v>
      </c>
      <c r="T85" s="17">
        <v>23795.38</v>
      </c>
      <c r="U85" s="30">
        <f t="shared" si="8"/>
        <v>5.3324200162341526</v>
      </c>
    </row>
    <row r="86" spans="2:24" x14ac:dyDescent="0.3">
      <c r="B86" s="10">
        <v>83</v>
      </c>
      <c r="C86" s="17">
        <v>68.19</v>
      </c>
      <c r="D86" s="17">
        <v>68.400000000000006</v>
      </c>
      <c r="E86" s="17">
        <v>66.03</v>
      </c>
      <c r="F86" s="17">
        <v>1948.66</v>
      </c>
      <c r="G86" s="30">
        <f t="shared" si="6"/>
        <v>68.264478101434577</v>
      </c>
      <c r="I86" s="10">
        <v>83</v>
      </c>
      <c r="J86" s="17">
        <v>23.56</v>
      </c>
      <c r="K86" s="17">
        <v>24.57</v>
      </c>
      <c r="L86" s="17">
        <v>24.16</v>
      </c>
      <c r="M86" s="17">
        <v>10521.04</v>
      </c>
      <c r="N86" s="30">
        <f t="shared" si="7"/>
        <v>23.525023042067744</v>
      </c>
      <c r="P86" s="10">
        <v>83</v>
      </c>
      <c r="Q86" s="17">
        <v>5.31</v>
      </c>
      <c r="R86" s="17">
        <v>9.1</v>
      </c>
      <c r="S86" s="17">
        <v>5.05</v>
      </c>
      <c r="T86" s="17">
        <v>23795.38</v>
      </c>
      <c r="U86" s="30">
        <f t="shared" si="8"/>
        <v>5.3324200162341526</v>
      </c>
    </row>
    <row r="87" spans="2:24" x14ac:dyDescent="0.3">
      <c r="B87" s="10">
        <v>84</v>
      </c>
      <c r="C87" s="17">
        <v>68.19</v>
      </c>
      <c r="D87" s="17">
        <v>68.400000000000006</v>
      </c>
      <c r="E87" s="17">
        <v>66.03</v>
      </c>
      <c r="F87" s="17">
        <v>1934.73</v>
      </c>
      <c r="G87" s="30">
        <f t="shared" si="6"/>
        <v>68.479626456600158</v>
      </c>
      <c r="I87" s="10">
        <v>84</v>
      </c>
      <c r="J87" s="17">
        <v>23.5</v>
      </c>
      <c r="K87" s="17">
        <v>25.21</v>
      </c>
      <c r="L87" s="17">
        <v>24.16</v>
      </c>
      <c r="M87" s="17">
        <v>10521.04</v>
      </c>
      <c r="N87" s="30">
        <f t="shared" si="7"/>
        <v>23.525023042067744</v>
      </c>
      <c r="P87" s="10">
        <v>84</v>
      </c>
      <c r="Q87" s="17">
        <v>5.25</v>
      </c>
      <c r="R87" s="17">
        <v>9.1</v>
      </c>
      <c r="S87" s="17">
        <v>5.05</v>
      </c>
      <c r="T87" s="17">
        <v>23795.38</v>
      </c>
      <c r="U87" s="30">
        <f t="shared" si="8"/>
        <v>5.3324200162341526</v>
      </c>
    </row>
    <row r="88" spans="2:24" x14ac:dyDescent="0.3">
      <c r="B88" s="10">
        <v>85</v>
      </c>
      <c r="C88" s="17">
        <v>68.19</v>
      </c>
      <c r="D88" s="17">
        <v>68.400000000000006</v>
      </c>
      <c r="E88" s="17">
        <v>66.03</v>
      </c>
      <c r="F88" s="17">
        <v>1948.66</v>
      </c>
      <c r="G88" s="30">
        <f t="shared" si="6"/>
        <v>68.264478101434577</v>
      </c>
      <c r="I88" s="10">
        <v>85</v>
      </c>
      <c r="J88" s="17">
        <v>23.5</v>
      </c>
      <c r="K88" s="17">
        <v>25.21</v>
      </c>
      <c r="L88" s="17">
        <v>24.16</v>
      </c>
      <c r="M88" s="17">
        <v>10521.04</v>
      </c>
      <c r="N88" s="30">
        <f t="shared" si="7"/>
        <v>23.525023042067744</v>
      </c>
      <c r="P88" s="10">
        <v>85</v>
      </c>
      <c r="Q88" s="17">
        <v>5.25</v>
      </c>
      <c r="R88" s="17">
        <v>9.1</v>
      </c>
      <c r="S88" s="17">
        <v>5.05</v>
      </c>
      <c r="T88" s="17">
        <v>23795.38</v>
      </c>
      <c r="U88" s="30">
        <f t="shared" si="8"/>
        <v>5.3324200162341526</v>
      </c>
      <c r="X88" t="s">
        <v>32</v>
      </c>
    </row>
    <row r="89" spans="2:24" x14ac:dyDescent="0.3">
      <c r="B89" s="10">
        <v>86</v>
      </c>
      <c r="C89" s="17">
        <v>68.19</v>
      </c>
      <c r="D89" s="17">
        <v>68.400000000000006</v>
      </c>
      <c r="E89" s="17">
        <v>66.03</v>
      </c>
      <c r="F89" s="17">
        <v>1934.73</v>
      </c>
      <c r="G89" s="30">
        <f t="shared" si="6"/>
        <v>68.479626456600158</v>
      </c>
      <c r="I89" s="10">
        <v>86</v>
      </c>
      <c r="J89" s="17">
        <v>23.5</v>
      </c>
      <c r="K89" s="17">
        <v>25.21</v>
      </c>
      <c r="L89" s="17">
        <v>24.16</v>
      </c>
      <c r="M89" s="17">
        <v>10521.04</v>
      </c>
      <c r="N89" s="30">
        <f t="shared" si="7"/>
        <v>23.525023042067744</v>
      </c>
      <c r="P89" s="10">
        <v>86</v>
      </c>
      <c r="Q89" s="17">
        <v>5.25</v>
      </c>
      <c r="R89" s="17">
        <v>9.1</v>
      </c>
      <c r="S89" s="17">
        <v>5.05</v>
      </c>
      <c r="T89" s="17">
        <v>23684.21</v>
      </c>
      <c r="U89" s="30">
        <f t="shared" si="8"/>
        <v>5.4314557949400637</v>
      </c>
    </row>
    <row r="90" spans="2:24" x14ac:dyDescent="0.3">
      <c r="B90" s="10">
        <v>87</v>
      </c>
      <c r="C90" s="17">
        <v>68.19</v>
      </c>
      <c r="D90" s="17">
        <v>68.400000000000006</v>
      </c>
      <c r="E90" s="17">
        <v>66.03</v>
      </c>
      <c r="F90" s="17">
        <v>1934.73</v>
      </c>
      <c r="G90" s="30">
        <f t="shared" si="6"/>
        <v>68.479626456600158</v>
      </c>
      <c r="I90" s="10">
        <v>87</v>
      </c>
      <c r="J90" s="17">
        <v>23.5</v>
      </c>
      <c r="K90" s="17">
        <v>25.21</v>
      </c>
      <c r="L90" s="17">
        <v>24.16</v>
      </c>
      <c r="M90" s="17">
        <v>10521.04</v>
      </c>
      <c r="N90" s="30">
        <f t="shared" si="7"/>
        <v>23.525023042067744</v>
      </c>
      <c r="P90" s="10">
        <v>87</v>
      </c>
      <c r="Q90" s="17">
        <v>5.25</v>
      </c>
      <c r="R90" s="17">
        <v>8.4600000000000009</v>
      </c>
      <c r="S90" s="17">
        <v>5.05</v>
      </c>
      <c r="T90" s="17">
        <v>23907.29</v>
      </c>
      <c r="U90" s="30">
        <f t="shared" si="8"/>
        <v>5.2332497814028898</v>
      </c>
    </row>
    <row r="91" spans="2:24" x14ac:dyDescent="0.3">
      <c r="B91" s="10">
        <v>88</v>
      </c>
      <c r="C91" s="17">
        <v>68.19</v>
      </c>
      <c r="D91" s="17">
        <v>68.400000000000006</v>
      </c>
      <c r="E91" s="17">
        <v>66.03</v>
      </c>
      <c r="F91" s="17">
        <v>1948.66</v>
      </c>
      <c r="G91" s="30">
        <f t="shared" si="6"/>
        <v>68.264478101434577</v>
      </c>
      <c r="I91" s="10">
        <v>88</v>
      </c>
      <c r="J91" s="17">
        <v>23.5</v>
      </c>
      <c r="K91" s="17">
        <v>25.21</v>
      </c>
      <c r="L91" s="17">
        <v>24.16</v>
      </c>
      <c r="M91" s="17">
        <v>10521.04</v>
      </c>
      <c r="N91" s="30">
        <f t="shared" si="7"/>
        <v>23.525023042067744</v>
      </c>
      <c r="P91" s="10">
        <v>88</v>
      </c>
      <c r="Q91" s="17">
        <v>5.25</v>
      </c>
      <c r="R91" s="17">
        <v>9.1</v>
      </c>
      <c r="S91" s="17">
        <v>5.05</v>
      </c>
      <c r="T91" s="17">
        <v>23795.38</v>
      </c>
      <c r="U91" s="30">
        <f t="shared" si="8"/>
        <v>5.3324200162341526</v>
      </c>
    </row>
    <row r="92" spans="2:24" x14ac:dyDescent="0.3">
      <c r="B92" s="10">
        <v>89</v>
      </c>
      <c r="C92" s="17">
        <v>68.19</v>
      </c>
      <c r="D92" s="17">
        <v>68.400000000000006</v>
      </c>
      <c r="E92" s="17">
        <v>66.03</v>
      </c>
      <c r="F92" s="17">
        <v>1934.73</v>
      </c>
      <c r="G92" s="30">
        <f t="shared" si="6"/>
        <v>68.479626456600158</v>
      </c>
      <c r="I92" s="10">
        <v>89</v>
      </c>
      <c r="J92" s="17">
        <v>23.5</v>
      </c>
      <c r="K92" s="17">
        <v>25.21</v>
      </c>
      <c r="L92" s="17">
        <v>24.16</v>
      </c>
      <c r="M92" s="17">
        <v>10521.04</v>
      </c>
      <c r="N92" s="30">
        <f t="shared" si="7"/>
        <v>23.525023042067744</v>
      </c>
      <c r="P92" s="10">
        <v>89</v>
      </c>
      <c r="Q92" s="17">
        <v>5.25</v>
      </c>
      <c r="R92" s="17">
        <v>9.1</v>
      </c>
      <c r="S92" s="17">
        <v>5.05</v>
      </c>
      <c r="T92" s="17">
        <v>23795.38</v>
      </c>
      <c r="U92" s="30">
        <f t="shared" si="8"/>
        <v>5.3324200162341526</v>
      </c>
    </row>
    <row r="93" spans="2:24" x14ac:dyDescent="0.3">
      <c r="B93" s="10">
        <v>90</v>
      </c>
      <c r="C93" s="17">
        <v>68.19</v>
      </c>
      <c r="D93" s="17">
        <v>68.400000000000006</v>
      </c>
      <c r="E93" s="17">
        <v>66.03</v>
      </c>
      <c r="F93" s="17">
        <v>1948.66</v>
      </c>
      <c r="G93" s="30">
        <f t="shared" si="6"/>
        <v>68.264478101434577</v>
      </c>
      <c r="I93" s="10">
        <v>90</v>
      </c>
      <c r="J93" s="17">
        <v>23.5</v>
      </c>
      <c r="K93" s="17">
        <v>25.21</v>
      </c>
      <c r="L93" s="17">
        <v>24.16</v>
      </c>
      <c r="M93" s="17">
        <v>10480</v>
      </c>
      <c r="N93" s="30">
        <f t="shared" si="7"/>
        <v>23.616925179133318</v>
      </c>
      <c r="P93" s="10">
        <v>90</v>
      </c>
      <c r="Q93" s="17">
        <v>5.25</v>
      </c>
      <c r="R93" s="17">
        <v>9.1</v>
      </c>
      <c r="S93" s="17">
        <v>5.05</v>
      </c>
      <c r="T93" s="17">
        <v>23795.38</v>
      </c>
      <c r="U93" s="30">
        <f t="shared" si="8"/>
        <v>5.3324200162341526</v>
      </c>
    </row>
    <row r="94" spans="2:24" x14ac:dyDescent="0.3">
      <c r="B94" s="10">
        <v>91</v>
      </c>
      <c r="C94" s="17">
        <v>68.19</v>
      </c>
      <c r="D94" s="17">
        <v>68.400000000000006</v>
      </c>
      <c r="E94" s="17">
        <v>66.03</v>
      </c>
      <c r="F94" s="17">
        <v>1948.66</v>
      </c>
      <c r="G94" s="30">
        <f t="shared" si="6"/>
        <v>68.264478101434577</v>
      </c>
      <c r="I94" s="10">
        <v>91</v>
      </c>
      <c r="J94" s="17">
        <v>23.5</v>
      </c>
      <c r="K94" s="17">
        <v>25.21</v>
      </c>
      <c r="L94" s="17">
        <v>24.16</v>
      </c>
      <c r="M94" s="17">
        <v>10521.04</v>
      </c>
      <c r="N94" s="30">
        <f t="shared" si="7"/>
        <v>23.525023042067744</v>
      </c>
      <c r="P94" s="10">
        <v>91</v>
      </c>
      <c r="Q94" s="17">
        <v>5.25</v>
      </c>
      <c r="R94" s="17">
        <v>9.1</v>
      </c>
      <c r="S94" s="17">
        <v>5.05</v>
      </c>
      <c r="T94" s="17">
        <v>23795.38</v>
      </c>
      <c r="U94" s="30">
        <f t="shared" si="8"/>
        <v>5.3324200162341526</v>
      </c>
    </row>
    <row r="95" spans="2:24" x14ac:dyDescent="0.3">
      <c r="B95" s="10">
        <v>92</v>
      </c>
      <c r="C95" s="17">
        <v>68.19</v>
      </c>
      <c r="D95" s="17">
        <v>68.400000000000006</v>
      </c>
      <c r="E95" s="17">
        <v>66.03</v>
      </c>
      <c r="F95" s="17">
        <v>1948.66</v>
      </c>
      <c r="G95" s="30">
        <f t="shared" si="6"/>
        <v>68.264478101434577</v>
      </c>
      <c r="I95" s="10">
        <v>92</v>
      </c>
      <c r="J95" s="17">
        <v>23.5</v>
      </c>
      <c r="K95" s="17">
        <v>25.21</v>
      </c>
      <c r="L95" s="17">
        <v>23.06</v>
      </c>
      <c r="M95" s="17">
        <v>10480</v>
      </c>
      <c r="N95" s="30">
        <f t="shared" si="7"/>
        <v>23.616925179133318</v>
      </c>
      <c r="P95" s="10">
        <v>92</v>
      </c>
      <c r="Q95" s="17">
        <v>5.25</v>
      </c>
      <c r="R95" s="17">
        <v>9.1</v>
      </c>
      <c r="S95" s="17">
        <v>5.05</v>
      </c>
      <c r="T95" s="17">
        <v>23795.38</v>
      </c>
      <c r="U95" s="30">
        <f t="shared" si="8"/>
        <v>5.3324200162341526</v>
      </c>
    </row>
    <row r="96" spans="2:24" x14ac:dyDescent="0.3">
      <c r="B96" s="10">
        <v>93</v>
      </c>
      <c r="C96" s="17">
        <v>68.19</v>
      </c>
      <c r="D96" s="17">
        <v>68.400000000000006</v>
      </c>
      <c r="E96" s="17">
        <v>66.03</v>
      </c>
      <c r="F96" s="17">
        <v>1948.66</v>
      </c>
      <c r="G96" s="30">
        <f t="shared" si="6"/>
        <v>68.264478101434577</v>
      </c>
      <c r="I96" s="10">
        <v>93</v>
      </c>
      <c r="J96" s="17">
        <v>23.5</v>
      </c>
      <c r="K96" s="17">
        <v>25.21</v>
      </c>
      <c r="L96" s="17">
        <v>24.16</v>
      </c>
      <c r="M96" s="17">
        <v>10521.04</v>
      </c>
      <c r="N96" s="30">
        <f t="shared" si="7"/>
        <v>23.525023042067744</v>
      </c>
      <c r="P96" s="10">
        <v>93</v>
      </c>
      <c r="Q96" s="17">
        <v>5.25</v>
      </c>
      <c r="R96" s="17">
        <v>9.1</v>
      </c>
      <c r="S96" s="17">
        <v>5.05</v>
      </c>
      <c r="T96" s="17">
        <v>23795.38</v>
      </c>
      <c r="U96" s="30">
        <f t="shared" si="8"/>
        <v>5.3324200162341526</v>
      </c>
    </row>
    <row r="97" spans="2:21" x14ac:dyDescent="0.3">
      <c r="B97" s="10">
        <v>94</v>
      </c>
      <c r="C97" s="17">
        <v>68.19</v>
      </c>
      <c r="D97" s="17">
        <v>68.400000000000006</v>
      </c>
      <c r="E97" s="17">
        <v>66.03</v>
      </c>
      <c r="F97" s="17">
        <v>1948.66</v>
      </c>
      <c r="G97" s="30">
        <f t="shared" si="6"/>
        <v>68.264478101434577</v>
      </c>
      <c r="I97" s="10">
        <v>94</v>
      </c>
      <c r="J97" s="17">
        <v>23.5</v>
      </c>
      <c r="K97" s="17">
        <v>25.21</v>
      </c>
      <c r="L97" s="17">
        <v>24.16</v>
      </c>
      <c r="M97" s="17">
        <v>10521.04</v>
      </c>
      <c r="N97" s="30">
        <f t="shared" si="7"/>
        <v>23.525023042067744</v>
      </c>
      <c r="P97" s="10">
        <v>94</v>
      </c>
      <c r="Q97" s="17">
        <v>5.25</v>
      </c>
      <c r="R97" s="17">
        <v>9.1</v>
      </c>
      <c r="S97" s="17">
        <v>6.07</v>
      </c>
      <c r="T97" s="17">
        <v>23684.21</v>
      </c>
      <c r="U97" s="30">
        <f t="shared" si="8"/>
        <v>5.4314557949400637</v>
      </c>
    </row>
    <row r="98" spans="2:21" x14ac:dyDescent="0.3">
      <c r="B98" s="10">
        <v>95</v>
      </c>
      <c r="C98" s="17">
        <v>68.19</v>
      </c>
      <c r="D98" s="17">
        <v>68.400000000000006</v>
      </c>
      <c r="E98" s="17">
        <v>66.03</v>
      </c>
      <c r="F98" s="17">
        <v>1948.66</v>
      </c>
      <c r="G98" s="30">
        <f t="shared" si="6"/>
        <v>68.264478101434577</v>
      </c>
      <c r="I98" s="10">
        <v>95</v>
      </c>
      <c r="J98" s="17">
        <v>23.5</v>
      </c>
      <c r="K98" s="17">
        <v>25.21</v>
      </c>
      <c r="L98" s="17">
        <v>24.16</v>
      </c>
      <c r="M98" s="17">
        <v>10480</v>
      </c>
      <c r="N98" s="30">
        <f t="shared" si="7"/>
        <v>23.616925179133318</v>
      </c>
      <c r="P98" s="10">
        <v>95</v>
      </c>
      <c r="Q98" s="17">
        <v>5.25</v>
      </c>
      <c r="R98" s="17">
        <v>9.1</v>
      </c>
      <c r="S98" s="17">
        <v>5.05</v>
      </c>
      <c r="T98" s="17">
        <v>23795.38</v>
      </c>
      <c r="U98" s="30">
        <f t="shared" si="8"/>
        <v>5.3324200162341526</v>
      </c>
    </row>
    <row r="99" spans="2:21" x14ac:dyDescent="0.3">
      <c r="B99" s="10">
        <v>96</v>
      </c>
      <c r="C99" s="17">
        <v>68.19</v>
      </c>
      <c r="D99" s="17">
        <v>68.400000000000006</v>
      </c>
      <c r="E99" s="17">
        <v>66.03</v>
      </c>
      <c r="F99" s="17">
        <v>1948.66</v>
      </c>
      <c r="G99" s="30">
        <f t="shared" si="6"/>
        <v>68.264478101434577</v>
      </c>
      <c r="I99" s="10">
        <v>96</v>
      </c>
      <c r="J99" s="17">
        <v>23.5</v>
      </c>
      <c r="K99" s="17">
        <v>25.21</v>
      </c>
      <c r="L99" s="17">
        <v>23.06</v>
      </c>
      <c r="M99" s="17">
        <v>10521.04</v>
      </c>
      <c r="N99" s="30">
        <f t="shared" si="7"/>
        <v>23.525023042067744</v>
      </c>
      <c r="P99" s="10">
        <v>96</v>
      </c>
      <c r="Q99" s="17">
        <v>5.25</v>
      </c>
      <c r="R99" s="17">
        <v>9.1</v>
      </c>
      <c r="S99" s="17">
        <v>5.05</v>
      </c>
      <c r="T99" s="17">
        <v>23684.21</v>
      </c>
      <c r="U99" s="30">
        <f t="shared" si="8"/>
        <v>5.4314557949400637</v>
      </c>
    </row>
    <row r="100" spans="2:21" x14ac:dyDescent="0.3">
      <c r="B100" s="10">
        <v>97</v>
      </c>
      <c r="C100" s="17">
        <v>68.19</v>
      </c>
      <c r="D100" s="17">
        <v>68.400000000000006</v>
      </c>
      <c r="E100" s="17">
        <v>66.03</v>
      </c>
      <c r="F100" s="17">
        <v>1948.66</v>
      </c>
      <c r="G100" s="30">
        <f t="shared" si="6"/>
        <v>68.264478101434577</v>
      </c>
      <c r="I100" s="10">
        <v>97</v>
      </c>
      <c r="J100" s="17">
        <v>23.5</v>
      </c>
      <c r="K100" s="17">
        <v>25.21</v>
      </c>
      <c r="L100" s="17">
        <v>24.16</v>
      </c>
      <c r="M100" s="17">
        <v>10521.04</v>
      </c>
      <c r="N100" s="30">
        <f t="shared" si="7"/>
        <v>23.525023042067744</v>
      </c>
      <c r="P100" s="10">
        <v>97</v>
      </c>
      <c r="Q100" s="17">
        <v>5.25</v>
      </c>
      <c r="R100" s="17">
        <v>9.1</v>
      </c>
      <c r="S100" s="17">
        <v>5.05</v>
      </c>
      <c r="T100" s="17">
        <v>23795.38</v>
      </c>
      <c r="U100" s="30">
        <f t="shared" si="8"/>
        <v>5.3324200162341526</v>
      </c>
    </row>
    <row r="101" spans="2:21" x14ac:dyDescent="0.3">
      <c r="B101" s="10">
        <v>98</v>
      </c>
      <c r="C101" s="17">
        <v>68.19</v>
      </c>
      <c r="D101" s="17">
        <v>68.400000000000006</v>
      </c>
      <c r="E101" s="17">
        <v>66.03</v>
      </c>
      <c r="F101" s="17">
        <v>1948.66</v>
      </c>
      <c r="G101" s="30">
        <f t="shared" si="6"/>
        <v>68.264478101434577</v>
      </c>
      <c r="I101" s="10">
        <v>98</v>
      </c>
      <c r="J101" s="17">
        <v>23.5</v>
      </c>
      <c r="K101" s="17">
        <v>25.21</v>
      </c>
      <c r="L101" s="17">
        <v>24.16</v>
      </c>
      <c r="M101" s="17">
        <v>10521.04</v>
      </c>
      <c r="N101" s="30">
        <f t="shared" si="7"/>
        <v>23.525023042067744</v>
      </c>
      <c r="P101" s="10">
        <v>98</v>
      </c>
      <c r="Q101" s="17">
        <v>5.25</v>
      </c>
      <c r="R101" s="17">
        <v>9.1</v>
      </c>
      <c r="S101" s="17">
        <v>5.05</v>
      </c>
      <c r="T101" s="17">
        <v>23795.38</v>
      </c>
      <c r="U101" s="30">
        <f t="shared" si="8"/>
        <v>5.3324200162341526</v>
      </c>
    </row>
    <row r="102" spans="2:21" x14ac:dyDescent="0.3">
      <c r="B102" s="10">
        <v>99</v>
      </c>
      <c r="C102" s="17">
        <v>68.19</v>
      </c>
      <c r="D102" s="17">
        <v>68.400000000000006</v>
      </c>
      <c r="E102" s="17">
        <v>66.03</v>
      </c>
      <c r="F102" s="17">
        <v>1948.66</v>
      </c>
      <c r="G102" s="30">
        <f t="shared" si="6"/>
        <v>68.264478101434577</v>
      </c>
      <c r="I102" s="10">
        <v>99</v>
      </c>
      <c r="J102" s="17">
        <v>23.5</v>
      </c>
      <c r="K102" s="17">
        <v>25.21</v>
      </c>
      <c r="L102" s="17">
        <v>24.16</v>
      </c>
      <c r="M102" s="17">
        <v>10521.04</v>
      </c>
      <c r="N102" s="30">
        <f t="shared" si="7"/>
        <v>23.525023042067744</v>
      </c>
      <c r="P102" s="10">
        <v>99</v>
      </c>
      <c r="Q102" s="17">
        <v>5.25</v>
      </c>
      <c r="R102" s="17">
        <v>9.1</v>
      </c>
      <c r="S102" s="17">
        <v>5.05</v>
      </c>
      <c r="T102" s="17">
        <v>23795.38</v>
      </c>
      <c r="U102" s="30">
        <f t="shared" si="8"/>
        <v>5.3324200162341526</v>
      </c>
    </row>
    <row r="103" spans="2:21" ht="15" thickBot="1" x14ac:dyDescent="0.35">
      <c r="B103" s="15">
        <v>100</v>
      </c>
      <c r="C103" s="18">
        <v>68.19</v>
      </c>
      <c r="D103" s="18">
        <v>68.400000000000006</v>
      </c>
      <c r="E103" s="18">
        <v>66.03</v>
      </c>
      <c r="F103" s="18">
        <v>1934.73</v>
      </c>
      <c r="G103" s="30">
        <f t="shared" si="6"/>
        <v>68.479626456600158</v>
      </c>
      <c r="I103" s="15">
        <v>100</v>
      </c>
      <c r="J103" s="18">
        <v>23.5</v>
      </c>
      <c r="K103" s="18">
        <v>25.21</v>
      </c>
      <c r="L103" s="18">
        <v>23.06</v>
      </c>
      <c r="M103" s="18">
        <v>10480</v>
      </c>
      <c r="N103" s="30">
        <f t="shared" si="7"/>
        <v>23.616925179133318</v>
      </c>
      <c r="P103" s="15">
        <v>100</v>
      </c>
      <c r="Q103" s="18">
        <v>5.25</v>
      </c>
      <c r="R103" s="18">
        <v>8.4600000000000009</v>
      </c>
      <c r="S103" s="18">
        <v>5.05</v>
      </c>
      <c r="T103" s="18">
        <v>23684.21</v>
      </c>
      <c r="U103" s="30">
        <f t="shared" si="8"/>
        <v>5.4314557949400637</v>
      </c>
    </row>
    <row r="104" spans="2:21" ht="15" thickBot="1" x14ac:dyDescent="0.35">
      <c r="B104" s="12" t="s">
        <v>29</v>
      </c>
      <c r="C104" s="19">
        <f>AVERAGE(C4:C103)</f>
        <v>68.654299999999921</v>
      </c>
      <c r="D104" s="19">
        <f t="shared" ref="D104:G104" si="9">AVERAGE(D4:D103)</f>
        <v>68.907199999999875</v>
      </c>
      <c r="E104" s="19">
        <f t="shared" si="9"/>
        <v>66.549999999999926</v>
      </c>
      <c r="F104" s="19">
        <f t="shared" si="9"/>
        <v>1923.6740000000013</v>
      </c>
      <c r="G104" s="19">
        <f t="shared" si="9"/>
        <v>68.654929441172911</v>
      </c>
      <c r="I104" s="12" t="s">
        <v>29</v>
      </c>
      <c r="J104" s="19">
        <f>AVERAGE(J4:J103)</f>
        <v>23.531799999999972</v>
      </c>
      <c r="K104" s="19">
        <f t="shared" ref="K104:N104" si="10">AVERAGE(K4:K103)</f>
        <v>25.184400000000029</v>
      </c>
      <c r="L104" s="19">
        <f t="shared" si="10"/>
        <v>24.072000000000006</v>
      </c>
      <c r="M104" s="19">
        <f t="shared" si="10"/>
        <v>10518.170600000012</v>
      </c>
      <c r="N104" s="19">
        <f t="shared" si="10"/>
        <v>23.531456742084089</v>
      </c>
      <c r="P104" s="12" t="s">
        <v>29</v>
      </c>
      <c r="Q104" s="19">
        <f>AVERAGE(Q4:Q103)</f>
        <v>5.3330999999999991</v>
      </c>
      <c r="R104" s="19">
        <f t="shared" ref="R104:U104" si="11">AVERAGE(R4:R103)</f>
        <v>9.0746000000000144</v>
      </c>
      <c r="S104" s="19">
        <f t="shared" si="11"/>
        <v>5.060200000000008</v>
      </c>
      <c r="T104" s="19">
        <f t="shared" si="11"/>
        <v>23796.59529999995</v>
      </c>
      <c r="U104" s="19">
        <f t="shared" si="11"/>
        <v>5.3314108345895468</v>
      </c>
    </row>
    <row r="106" spans="2:21" ht="15" thickBot="1" x14ac:dyDescent="0.35"/>
    <row r="107" spans="2:21" x14ac:dyDescent="0.3">
      <c r="B107" s="35" t="s">
        <v>34</v>
      </c>
      <c r="C107" s="36"/>
      <c r="E107" s="35" t="s">
        <v>36</v>
      </c>
      <c r="F107" s="36"/>
    </row>
    <row r="108" spans="2:21" x14ac:dyDescent="0.3">
      <c r="B108" s="23" t="s">
        <v>33</v>
      </c>
      <c r="C108" s="24">
        <f>(C104-Q104)/(D104-R104)</f>
        <v>1.0583060070931243</v>
      </c>
      <c r="E108" s="23" t="s">
        <v>33</v>
      </c>
      <c r="F108" s="24">
        <f>(C104-Q104)/(E104-S104)</f>
        <v>1.0297838015410687</v>
      </c>
    </row>
    <row r="109" spans="2:21" ht="15" thickBot="1" x14ac:dyDescent="0.35">
      <c r="B109" s="25" t="s">
        <v>35</v>
      </c>
      <c r="C109" s="26">
        <f>C104-C108*D104</f>
        <v>-4.2706036919672812</v>
      </c>
      <c r="E109" s="25" t="s">
        <v>35</v>
      </c>
      <c r="F109" s="26">
        <f>C104-F108*E104</f>
        <v>0.12218800744187774</v>
      </c>
    </row>
    <row r="111" spans="2:21" x14ac:dyDescent="0.3">
      <c r="C111" t="s">
        <v>38</v>
      </c>
      <c r="D111" s="29">
        <f>(SQRT(SUM(D113:D212)/99))/SQRT(100)</f>
        <v>4.5116701648909838E-2</v>
      </c>
      <c r="E111" s="29">
        <f>(SQRT(SUM(E113:E212)/99))/SQRT(100)</f>
        <v>6.4007575309252912E-2</v>
      </c>
      <c r="F111" s="29">
        <f>(SQRT(SUM(F113:F212)/99))/SQRT(100)</f>
        <v>4.1507394889605961E-2</v>
      </c>
      <c r="J111" t="s">
        <v>38</v>
      </c>
      <c r="K111" s="29">
        <f>(SQRT(SUM(K113:K212)/99))/SQRT(100)</f>
        <v>1.2604568676283675E-2</v>
      </c>
      <c r="L111" s="29">
        <f>(SQRT(SUM(L113:L212)/99))/SQRT(100)</f>
        <v>2.9992591677872011E-2</v>
      </c>
      <c r="M111" s="29">
        <f>(SQRT(SUM(M113:M212)/99))/SQRT(100)</f>
        <v>2.99421438250077E-3</v>
      </c>
      <c r="Q111" t="s">
        <v>38</v>
      </c>
      <c r="R111" s="29">
        <f>(SQRT(SUM(R113:R212)/99))/SQRT(100)</f>
        <v>1.808533084903869E-2</v>
      </c>
      <c r="S111" s="29">
        <f>(SQRT(SUM(S113:S212)/99))/SQRT(100)</f>
        <v>1.0200000000000002E-2</v>
      </c>
      <c r="T111" s="29">
        <f>(SQRT(SUM(T113:T212)/99))/SQRT(100)</f>
        <v>6.3642551831698633</v>
      </c>
      <c r="U111" s="29">
        <f>(SQRT(SUM(U113:U212)/99))/SQRT(100)</f>
        <v>5.1746230325997672E-3</v>
      </c>
    </row>
    <row r="112" spans="2:21" x14ac:dyDescent="0.3">
      <c r="C112" t="s">
        <v>37</v>
      </c>
      <c r="D112">
        <f>D111*2</f>
        <v>9.0233403297819675E-2</v>
      </c>
      <c r="E112">
        <f>E111*2</f>
        <v>0.12801515061850582</v>
      </c>
      <c r="F112">
        <f>F111*2</f>
        <v>8.3014789779211923E-2</v>
      </c>
      <c r="J112" t="s">
        <v>37</v>
      </c>
      <c r="K112">
        <f>K111*2</f>
        <v>2.520913735256735E-2</v>
      </c>
      <c r="L112">
        <f>L111*2</f>
        <v>5.9985183355744022E-2</v>
      </c>
      <c r="M112">
        <f>M111*2</f>
        <v>5.98842876500154E-3</v>
      </c>
      <c r="Q112" t="s">
        <v>37</v>
      </c>
      <c r="R112">
        <f>R111*2</f>
        <v>3.617066169807738E-2</v>
      </c>
      <c r="S112">
        <f>S111*2</f>
        <v>2.0400000000000005E-2</v>
      </c>
      <c r="T112">
        <f>T111*2</f>
        <v>12.728510366339727</v>
      </c>
      <c r="U112">
        <f>U111*2</f>
        <v>1.0349246065199534E-2</v>
      </c>
    </row>
    <row r="113" spans="4:21" x14ac:dyDescent="0.3">
      <c r="D113" s="27">
        <f>POWER(D4-$D$104,2)</f>
        <v>0.61277584000019181</v>
      </c>
      <c r="E113" s="27">
        <f>POWER(E4-$E$104,2)</f>
        <v>0.60840000000011263</v>
      </c>
      <c r="F113" s="27">
        <f>POWER(G4-$G$104,2)</f>
        <v>0.48733062311352582</v>
      </c>
      <c r="G113" s="27"/>
      <c r="K113" s="28">
        <f>POWER(K4-$K$104,2)</f>
        <v>6.5535999999858231E-4</v>
      </c>
      <c r="L113" s="27">
        <f>POWER(L4-$L$104,2)</f>
        <v>7.7439999999989193E-3</v>
      </c>
      <c r="M113" s="27">
        <f>POWER(N4-$N$104,2)</f>
        <v>4.1392495900315094E-5</v>
      </c>
      <c r="R113" s="28">
        <f>POWER(R4-$R$104,2)</f>
        <v>0.37773316000001667</v>
      </c>
      <c r="S113" s="27">
        <f>POWER(S4-$S$104,2)</f>
        <v>1.0404000000016733E-4</v>
      </c>
      <c r="T113" s="27">
        <f>POWER(U4-$G$104,2)</f>
        <v>4022.3094508664863</v>
      </c>
      <c r="U113" s="27">
        <f>POWER(U4-$U$104,2)</f>
        <v>9.6355923627137081E-3</v>
      </c>
    </row>
    <row r="114" spans="4:21" x14ac:dyDescent="0.3">
      <c r="D114" s="27">
        <f t="shared" ref="D114:D177" si="12">POWER(D5-$D$104,2)</f>
        <v>0.61277584000019181</v>
      </c>
      <c r="E114" s="27">
        <f t="shared" ref="E114:E177" si="13">POWER(E5-$E$104,2)</f>
        <v>0.60840000000011263</v>
      </c>
      <c r="F114" s="27">
        <f t="shared" ref="F114:F177" si="14">POWER(G5-$G$104,2)</f>
        <v>0.84587721528747217</v>
      </c>
      <c r="K114" s="28">
        <f t="shared" ref="K114:K177" si="15">POWER(K5-$K$104,2)</f>
        <v>6.5535999999858231E-4</v>
      </c>
      <c r="L114" s="27">
        <f t="shared" ref="L114:L177" si="16">POWER(L5-$L$104,2)</f>
        <v>7.7439999999989193E-3</v>
      </c>
      <c r="M114" s="27">
        <f t="shared" ref="M114:M177" si="17">POWER(N5-$N$104,2)</f>
        <v>4.1392495900315094E-5</v>
      </c>
      <c r="R114" s="28">
        <f t="shared" ref="R114:R177" si="18">POWER(R5-$R$104,2)</f>
        <v>6.4515999999924874E-4</v>
      </c>
      <c r="S114" s="27">
        <f t="shared" ref="S114:S177" si="19">POWER(S5-$S$104,2)</f>
        <v>1.0404000000016733E-4</v>
      </c>
      <c r="T114" s="27">
        <f t="shared" ref="T114:T177" si="20">POWER(U5-$G$104,2)</f>
        <v>4009.7401998714577</v>
      </c>
      <c r="U114" s="27">
        <f t="shared" ref="U114:U177" si="21">POWER(U5-$U$104,2)</f>
        <v>1.0184475918093455E-6</v>
      </c>
    </row>
    <row r="115" spans="4:21" x14ac:dyDescent="0.3">
      <c r="D115" s="27">
        <f t="shared" si="12"/>
        <v>0.61277584000019181</v>
      </c>
      <c r="E115" s="27">
        <f t="shared" si="13"/>
        <v>0.60840000000011263</v>
      </c>
      <c r="F115" s="27">
        <f t="shared" si="14"/>
        <v>0.84587721528747217</v>
      </c>
      <c r="G115" s="27"/>
      <c r="K115" s="28">
        <f t="shared" si="15"/>
        <v>6.5535999999858231E-4</v>
      </c>
      <c r="L115" s="27">
        <f t="shared" si="16"/>
        <v>7.7439999999989193E-3</v>
      </c>
      <c r="M115" s="27">
        <f t="shared" si="17"/>
        <v>4.1392495900315094E-5</v>
      </c>
      <c r="R115" s="28">
        <f t="shared" si="18"/>
        <v>6.4515999999924874E-4</v>
      </c>
      <c r="S115" s="27">
        <f t="shared" si="19"/>
        <v>1.0404000000016733E-4</v>
      </c>
      <c r="T115" s="27">
        <f t="shared" si="20"/>
        <v>4009.7401998714577</v>
      </c>
      <c r="U115" s="27">
        <f t="shared" si="21"/>
        <v>1.0184475918093455E-6</v>
      </c>
    </row>
    <row r="116" spans="4:21" ht="15" thickBot="1" x14ac:dyDescent="0.35">
      <c r="D116" s="27">
        <f t="shared" si="12"/>
        <v>0.61277584000019181</v>
      </c>
      <c r="E116" s="27">
        <f t="shared" si="13"/>
        <v>0.60840000000011263</v>
      </c>
      <c r="F116" s="27">
        <f t="shared" si="14"/>
        <v>0.84587721528747217</v>
      </c>
      <c r="G116" s="27"/>
      <c r="K116" s="28">
        <f t="shared" si="15"/>
        <v>6.5535999999858231E-4</v>
      </c>
      <c r="L116" s="27">
        <f t="shared" si="16"/>
        <v>7.7439999999989193E-3</v>
      </c>
      <c r="M116" s="27">
        <f t="shared" si="17"/>
        <v>4.1392495900315094E-5</v>
      </c>
      <c r="R116" s="28">
        <f t="shared" si="18"/>
        <v>6.4515999999924874E-4</v>
      </c>
      <c r="S116" s="27">
        <f t="shared" si="19"/>
        <v>1.0404000000016733E-4</v>
      </c>
      <c r="T116" s="27">
        <f t="shared" si="20"/>
        <v>4009.7401998714577</v>
      </c>
      <c r="U116" s="27">
        <f t="shared" si="21"/>
        <v>1.0184475918093455E-6</v>
      </c>
    </row>
    <row r="117" spans="4:21" ht="15" thickBot="1" x14ac:dyDescent="0.35">
      <c r="D117" s="27">
        <f t="shared" si="12"/>
        <v>0.61277584000019181</v>
      </c>
      <c r="E117" s="27">
        <f t="shared" si="13"/>
        <v>0.60840000000011263</v>
      </c>
      <c r="F117" s="27">
        <f t="shared" si="14"/>
        <v>0.84587721528747217</v>
      </c>
      <c r="K117" s="28">
        <f t="shared" si="15"/>
        <v>6.5535999999858231E-4</v>
      </c>
      <c r="L117" s="27">
        <f t="shared" si="16"/>
        <v>7.7439999999989193E-3</v>
      </c>
      <c r="M117" s="27">
        <f t="shared" si="17"/>
        <v>9.6645249935182059E-3</v>
      </c>
      <c r="Q117" s="19"/>
      <c r="R117" s="28">
        <f t="shared" si="18"/>
        <v>6.4515999999924874E-4</v>
      </c>
      <c r="S117" s="27">
        <f t="shared" si="19"/>
        <v>1.0404000000016733E-4</v>
      </c>
      <c r="T117" s="27">
        <f t="shared" si="20"/>
        <v>4022.3094508664863</v>
      </c>
      <c r="U117" s="27">
        <f t="shared" si="21"/>
        <v>9.6355923627137081E-3</v>
      </c>
    </row>
    <row r="118" spans="4:21" x14ac:dyDescent="0.3">
      <c r="D118" s="27">
        <f t="shared" si="12"/>
        <v>0.61277584000019181</v>
      </c>
      <c r="E118" s="27">
        <f t="shared" si="13"/>
        <v>0.60840000000011263</v>
      </c>
      <c r="F118" s="27">
        <f t="shared" si="14"/>
        <v>0.48733062311352582</v>
      </c>
      <c r="G118" s="27"/>
      <c r="K118" s="28">
        <f t="shared" si="15"/>
        <v>6.5535999999858231E-4</v>
      </c>
      <c r="L118" s="27">
        <f t="shared" si="16"/>
        <v>1.0241440000000153</v>
      </c>
      <c r="M118" s="27">
        <f t="shared" si="17"/>
        <v>4.1392495900315094E-5</v>
      </c>
      <c r="R118" s="28">
        <f t="shared" si="18"/>
        <v>6.4515999999924874E-4</v>
      </c>
      <c r="S118" s="27">
        <f t="shared" si="19"/>
        <v>1.0404000000016733E-4</v>
      </c>
      <c r="T118" s="27">
        <f t="shared" si="20"/>
        <v>4009.7401998714577</v>
      </c>
      <c r="U118" s="27">
        <f t="shared" si="21"/>
        <v>1.0184475918093455E-6</v>
      </c>
    </row>
    <row r="119" spans="4:21" x14ac:dyDescent="0.3">
      <c r="D119" s="27">
        <f t="shared" si="12"/>
        <v>1.7635840000034802E-2</v>
      </c>
      <c r="E119" s="27">
        <f t="shared" si="13"/>
        <v>0.60840000000011263</v>
      </c>
      <c r="F119" s="27">
        <f t="shared" si="14"/>
        <v>0.84587721528747217</v>
      </c>
      <c r="G119" s="27"/>
      <c r="K119" s="28">
        <f t="shared" si="15"/>
        <v>6.5535999999858231E-4</v>
      </c>
      <c r="L119" s="27">
        <f t="shared" si="16"/>
        <v>7.7439999999989193E-3</v>
      </c>
      <c r="M119" s="27">
        <f t="shared" si="17"/>
        <v>4.1392495900315094E-5</v>
      </c>
      <c r="R119" s="28">
        <f t="shared" si="18"/>
        <v>6.4515999999924874E-4</v>
      </c>
      <c r="S119" s="27">
        <f t="shared" si="19"/>
        <v>1.0404000000016733E-4</v>
      </c>
      <c r="T119" s="27">
        <f t="shared" si="20"/>
        <v>4022.3094508664863</v>
      </c>
      <c r="U119" s="27">
        <f t="shared" si="21"/>
        <v>9.6355923627137081E-3</v>
      </c>
    </row>
    <row r="120" spans="4:21" x14ac:dyDescent="0.3">
      <c r="D120" s="27">
        <f t="shared" si="12"/>
        <v>0.61277584000019181</v>
      </c>
      <c r="E120" s="27">
        <f t="shared" si="13"/>
        <v>0.60840000000011263</v>
      </c>
      <c r="F120" s="27">
        <f t="shared" si="14"/>
        <v>0.48733062311352582</v>
      </c>
      <c r="K120" s="28">
        <f t="shared" si="15"/>
        <v>6.5535999999858231E-4</v>
      </c>
      <c r="L120" s="27">
        <f t="shared" si="16"/>
        <v>7.7439999999989193E-3</v>
      </c>
      <c r="M120" s="27">
        <f t="shared" si="17"/>
        <v>4.1392495900315094E-5</v>
      </c>
      <c r="R120" s="28">
        <f t="shared" si="18"/>
        <v>6.4515999999924874E-4</v>
      </c>
      <c r="S120" s="27">
        <f t="shared" si="19"/>
        <v>1.0404000000016733E-4</v>
      </c>
      <c r="T120" s="27">
        <f t="shared" si="20"/>
        <v>4009.7401998714577</v>
      </c>
      <c r="U120" s="27">
        <f t="shared" si="21"/>
        <v>1.0184475918093455E-6</v>
      </c>
    </row>
    <row r="121" spans="4:21" x14ac:dyDescent="0.3">
      <c r="D121" s="27">
        <f t="shared" si="12"/>
        <v>0.61277584000019181</v>
      </c>
      <c r="E121" s="27">
        <f t="shared" si="13"/>
        <v>0.60840000000011263</v>
      </c>
      <c r="F121" s="27">
        <f t="shared" si="14"/>
        <v>0.48733062311352582</v>
      </c>
      <c r="K121" s="28">
        <f t="shared" si="15"/>
        <v>6.5535999999858231E-4</v>
      </c>
      <c r="L121" s="27">
        <f t="shared" si="16"/>
        <v>7.7439999999989193E-3</v>
      </c>
      <c r="M121" s="27">
        <f t="shared" si="17"/>
        <v>4.1392495900315094E-5</v>
      </c>
      <c r="R121" s="28">
        <f t="shared" si="18"/>
        <v>6.4515999999924874E-4</v>
      </c>
      <c r="S121" s="27">
        <f t="shared" si="19"/>
        <v>1.0404000000016733E-4</v>
      </c>
      <c r="T121" s="27">
        <f t="shared" si="20"/>
        <v>4009.7401998714577</v>
      </c>
      <c r="U121" s="27">
        <f t="shared" si="21"/>
        <v>1.0184475918093455E-6</v>
      </c>
    </row>
    <row r="122" spans="4:21" x14ac:dyDescent="0.3">
      <c r="D122" s="27">
        <f t="shared" si="12"/>
        <v>0.61277584000019181</v>
      </c>
      <c r="E122" s="27">
        <f t="shared" si="13"/>
        <v>0.60840000000011263</v>
      </c>
      <c r="F122" s="27">
        <f t="shared" si="14"/>
        <v>0.48733062311352582</v>
      </c>
      <c r="K122" s="28">
        <f t="shared" si="15"/>
        <v>6.5535999999858231E-4</v>
      </c>
      <c r="L122" s="27">
        <f t="shared" si="16"/>
        <v>1.0241440000000153</v>
      </c>
      <c r="M122" s="27">
        <f t="shared" si="17"/>
        <v>4.1392495900315094E-5</v>
      </c>
      <c r="R122" s="28">
        <f t="shared" si="18"/>
        <v>6.4515999999924874E-4</v>
      </c>
      <c r="S122" s="27">
        <f t="shared" si="19"/>
        <v>1.0404000000016733E-4</v>
      </c>
      <c r="T122" s="27">
        <f t="shared" si="20"/>
        <v>4009.7401998714577</v>
      </c>
      <c r="U122" s="27">
        <f t="shared" si="21"/>
        <v>1.0184475918093455E-6</v>
      </c>
    </row>
    <row r="123" spans="4:21" x14ac:dyDescent="0.3">
      <c r="D123" s="27">
        <f t="shared" si="12"/>
        <v>0.61277584000019181</v>
      </c>
      <c r="E123" s="27">
        <f t="shared" si="13"/>
        <v>0.60840000000011263</v>
      </c>
      <c r="F123" s="27">
        <f t="shared" si="14"/>
        <v>0.48733062311352582</v>
      </c>
      <c r="K123" s="28">
        <f t="shared" si="15"/>
        <v>6.5535999999858231E-4</v>
      </c>
      <c r="L123" s="27">
        <f t="shared" si="16"/>
        <v>7.7439999999989193E-3</v>
      </c>
      <c r="M123" s="27">
        <f t="shared" si="17"/>
        <v>4.1392495900315094E-5</v>
      </c>
      <c r="R123" s="28">
        <f t="shared" si="18"/>
        <v>6.4515999999924874E-4</v>
      </c>
      <c r="S123" s="27">
        <f t="shared" si="19"/>
        <v>1.0404000000016733E-4</v>
      </c>
      <c r="T123" s="27">
        <f t="shared" si="20"/>
        <v>3997.2076198958994</v>
      </c>
      <c r="U123" s="27">
        <f t="shared" si="21"/>
        <v>1.0008994091536501E-2</v>
      </c>
    </row>
    <row r="124" spans="4:21" x14ac:dyDescent="0.3">
      <c r="D124" s="27">
        <f t="shared" si="12"/>
        <v>0.61277584000019181</v>
      </c>
      <c r="E124" s="27">
        <f t="shared" si="13"/>
        <v>0.60840000000011263</v>
      </c>
      <c r="F124" s="27">
        <f t="shared" si="14"/>
        <v>0.48733062311352582</v>
      </c>
      <c r="K124" s="28">
        <f t="shared" si="15"/>
        <v>6.5535999999858231E-4</v>
      </c>
      <c r="L124" s="27">
        <f t="shared" si="16"/>
        <v>7.7439999999989193E-3</v>
      </c>
      <c r="M124" s="27">
        <f t="shared" si="17"/>
        <v>4.1392495900315094E-5</v>
      </c>
      <c r="R124" s="28">
        <f t="shared" si="18"/>
        <v>0.45616515999998053</v>
      </c>
      <c r="S124" s="27">
        <f t="shared" si="19"/>
        <v>1.0404000000016733E-4</v>
      </c>
      <c r="T124" s="27">
        <f t="shared" si="20"/>
        <v>4009.7401998714577</v>
      </c>
      <c r="U124" s="27">
        <f t="shared" si="21"/>
        <v>1.0184475918093455E-6</v>
      </c>
    </row>
    <row r="125" spans="4:21" x14ac:dyDescent="0.3">
      <c r="D125" s="27">
        <f t="shared" si="12"/>
        <v>0.61277584000019181</v>
      </c>
      <c r="E125" s="27">
        <f t="shared" si="13"/>
        <v>0.60840000000011263</v>
      </c>
      <c r="F125" s="27">
        <f t="shared" si="14"/>
        <v>0.22819388194793014</v>
      </c>
      <c r="K125" s="28">
        <f t="shared" si="15"/>
        <v>6.5535999999858231E-4</v>
      </c>
      <c r="L125" s="27">
        <f t="shared" si="16"/>
        <v>7.7439999999989193E-3</v>
      </c>
      <c r="M125" s="27">
        <f t="shared" si="17"/>
        <v>4.1392495900315094E-5</v>
      </c>
      <c r="R125" s="28">
        <f t="shared" si="18"/>
        <v>6.4515999999924874E-4</v>
      </c>
      <c r="S125" s="27">
        <f t="shared" si="19"/>
        <v>1.0404000000016733E-4</v>
      </c>
      <c r="T125" s="27">
        <f t="shared" si="20"/>
        <v>4009.7401998714577</v>
      </c>
      <c r="U125" s="27">
        <f t="shared" si="21"/>
        <v>1.0184475918093455E-6</v>
      </c>
    </row>
    <row r="126" spans="4:21" x14ac:dyDescent="0.3">
      <c r="D126" s="27">
        <f t="shared" si="12"/>
        <v>1.7635840000034802E-2</v>
      </c>
      <c r="E126" s="27">
        <f t="shared" si="13"/>
        <v>0.60840000000011263</v>
      </c>
      <c r="F126" s="27">
        <f t="shared" si="14"/>
        <v>0.22819388194793014</v>
      </c>
      <c r="K126" s="28">
        <f t="shared" si="15"/>
        <v>6.5535999999858231E-4</v>
      </c>
      <c r="L126" s="27">
        <f t="shared" si="16"/>
        <v>7.7439999999989193E-3</v>
      </c>
      <c r="M126" s="27">
        <f t="shared" si="17"/>
        <v>4.1392495900315094E-5</v>
      </c>
      <c r="R126" s="28">
        <f t="shared" si="18"/>
        <v>6.4515999999924874E-4</v>
      </c>
      <c r="S126" s="27">
        <f t="shared" si="19"/>
        <v>1.0404000000016733E-4</v>
      </c>
      <c r="T126" s="27">
        <f t="shared" si="20"/>
        <v>4009.7401998714577</v>
      </c>
      <c r="U126" s="27">
        <f t="shared" si="21"/>
        <v>1.0184475918093455E-6</v>
      </c>
    </row>
    <row r="127" spans="4:21" x14ac:dyDescent="0.3">
      <c r="D127" s="27">
        <f t="shared" si="12"/>
        <v>0.61277584000019181</v>
      </c>
      <c r="E127" s="27">
        <f t="shared" si="13"/>
        <v>0.60840000000011263</v>
      </c>
      <c r="F127" s="27">
        <f t="shared" si="14"/>
        <v>0.22819388194793014</v>
      </c>
      <c r="K127" s="28">
        <f t="shared" si="15"/>
        <v>6.5535999999858231E-4</v>
      </c>
      <c r="L127" s="27">
        <f t="shared" si="16"/>
        <v>7.7439999999989193E-3</v>
      </c>
      <c r="M127" s="27">
        <f t="shared" si="17"/>
        <v>4.1392495900315094E-5</v>
      </c>
      <c r="R127" s="28">
        <f t="shared" si="18"/>
        <v>6.4515999999924874E-4</v>
      </c>
      <c r="S127" s="27">
        <f t="shared" si="19"/>
        <v>1.0404000000016733E-4</v>
      </c>
      <c r="T127" s="27">
        <f t="shared" si="20"/>
        <v>4009.7401998714577</v>
      </c>
      <c r="U127" s="27">
        <f t="shared" si="21"/>
        <v>1.0184475918093455E-6</v>
      </c>
    </row>
    <row r="128" spans="4:21" x14ac:dyDescent="0.3">
      <c r="D128" s="27">
        <f t="shared" si="12"/>
        <v>1.7635840000034802E-2</v>
      </c>
      <c r="E128" s="27">
        <f t="shared" si="13"/>
        <v>0.60840000000011263</v>
      </c>
      <c r="F128" s="27">
        <f t="shared" si="14"/>
        <v>0.22819388194793014</v>
      </c>
      <c r="K128" s="28">
        <f t="shared" si="15"/>
        <v>6.5535999999858231E-4</v>
      </c>
      <c r="L128" s="27">
        <f t="shared" si="16"/>
        <v>1.0241440000000153</v>
      </c>
      <c r="M128" s="27">
        <f t="shared" si="17"/>
        <v>4.1392495900315094E-5</v>
      </c>
      <c r="R128" s="28">
        <f t="shared" si="18"/>
        <v>6.4515999999924874E-4</v>
      </c>
      <c r="S128" s="27">
        <f t="shared" si="19"/>
        <v>1.0404000000016733E-4</v>
      </c>
      <c r="T128" s="27">
        <f t="shared" si="20"/>
        <v>4009.7401998714577</v>
      </c>
      <c r="U128" s="27">
        <f t="shared" si="21"/>
        <v>1.0184475918093455E-6</v>
      </c>
    </row>
    <row r="129" spans="4:21" x14ac:dyDescent="0.3">
      <c r="D129" s="27">
        <f t="shared" si="12"/>
        <v>1.7635840000034802E-2</v>
      </c>
      <c r="E129" s="27">
        <f t="shared" si="13"/>
        <v>0.60840000000011263</v>
      </c>
      <c r="F129" s="27">
        <f t="shared" si="14"/>
        <v>0.22819388194793014</v>
      </c>
      <c r="K129" s="28">
        <f t="shared" si="15"/>
        <v>6.5535999999858231E-4</v>
      </c>
      <c r="L129" s="27">
        <f t="shared" si="16"/>
        <v>7.7439999999989193E-3</v>
      </c>
      <c r="M129" s="27">
        <f t="shared" si="17"/>
        <v>4.1392495900315094E-5</v>
      </c>
      <c r="R129" s="28">
        <f t="shared" si="18"/>
        <v>6.4515999999924874E-4</v>
      </c>
      <c r="S129" s="27">
        <f t="shared" si="19"/>
        <v>1.0404000000016733E-4</v>
      </c>
      <c r="T129" s="27">
        <f t="shared" si="20"/>
        <v>4022.3094508664863</v>
      </c>
      <c r="U129" s="27">
        <f t="shared" si="21"/>
        <v>9.6355923627137081E-3</v>
      </c>
    </row>
    <row r="130" spans="4:21" x14ac:dyDescent="0.3">
      <c r="D130" s="27">
        <f t="shared" si="12"/>
        <v>1.7635840000034802E-2</v>
      </c>
      <c r="E130" s="27">
        <f t="shared" si="13"/>
        <v>0.60840000000011263</v>
      </c>
      <c r="F130" s="27">
        <f t="shared" si="14"/>
        <v>6.6913993543413847E-2</v>
      </c>
      <c r="K130" s="28">
        <f t="shared" si="15"/>
        <v>6.5535999999858231E-4</v>
      </c>
      <c r="L130" s="27">
        <f t="shared" si="16"/>
        <v>7.7439999999989193E-3</v>
      </c>
      <c r="M130" s="27">
        <f t="shared" si="17"/>
        <v>4.1392495900315094E-5</v>
      </c>
      <c r="R130" s="28">
        <f t="shared" si="18"/>
        <v>6.4515999999924874E-4</v>
      </c>
      <c r="S130" s="27">
        <f t="shared" si="19"/>
        <v>1.0404000000016733E-4</v>
      </c>
      <c r="T130" s="27">
        <f t="shared" si="20"/>
        <v>4022.3094508664863</v>
      </c>
      <c r="U130" s="27">
        <f t="shared" si="21"/>
        <v>9.6355923627137081E-3</v>
      </c>
    </row>
    <row r="131" spans="4:21" x14ac:dyDescent="0.3">
      <c r="D131" s="27">
        <f t="shared" si="12"/>
        <v>0.61277584000019181</v>
      </c>
      <c r="E131" s="27">
        <f t="shared" si="13"/>
        <v>0.60840000000011263</v>
      </c>
      <c r="F131" s="27">
        <f t="shared" si="14"/>
        <v>0.22819388194793014</v>
      </c>
      <c r="K131" s="28">
        <f t="shared" si="15"/>
        <v>6.5535999999858231E-4</v>
      </c>
      <c r="L131" s="27">
        <f t="shared" si="16"/>
        <v>7.7439999999989193E-3</v>
      </c>
      <c r="M131" s="27">
        <f t="shared" si="17"/>
        <v>4.1392495900315094E-5</v>
      </c>
      <c r="R131" s="28">
        <f t="shared" si="18"/>
        <v>6.4515999999924874E-4</v>
      </c>
      <c r="S131" s="27">
        <f t="shared" si="19"/>
        <v>1.0404000000016733E-4</v>
      </c>
      <c r="T131" s="27">
        <f t="shared" si="20"/>
        <v>4009.7401998714577</v>
      </c>
      <c r="U131" s="27">
        <f t="shared" si="21"/>
        <v>1.0184475918093455E-6</v>
      </c>
    </row>
    <row r="132" spans="4:21" x14ac:dyDescent="0.3">
      <c r="D132" s="27">
        <f t="shared" si="12"/>
        <v>1.7635840000034802E-2</v>
      </c>
      <c r="E132" s="27">
        <f t="shared" si="13"/>
        <v>0.60840000000011263</v>
      </c>
      <c r="F132" s="27">
        <f t="shared" si="14"/>
        <v>6.6913993543413847E-2</v>
      </c>
      <c r="K132" s="28">
        <f t="shared" si="15"/>
        <v>6.5535999999858231E-4</v>
      </c>
      <c r="L132" s="27">
        <f t="shared" si="16"/>
        <v>7.7439999999989193E-3</v>
      </c>
      <c r="M132" s="27">
        <f t="shared" si="17"/>
        <v>4.1392495900315094E-5</v>
      </c>
      <c r="R132" s="28">
        <f t="shared" si="18"/>
        <v>6.4515999999924874E-4</v>
      </c>
      <c r="S132" s="27">
        <f t="shared" si="19"/>
        <v>1.0404000000016733E-4</v>
      </c>
      <c r="T132" s="27">
        <f t="shared" si="20"/>
        <v>4022.3094508664863</v>
      </c>
      <c r="U132" s="27">
        <f t="shared" si="21"/>
        <v>9.6355923627137081E-3</v>
      </c>
    </row>
    <row r="133" spans="4:21" x14ac:dyDescent="0.3">
      <c r="D133" s="27">
        <f t="shared" si="12"/>
        <v>0.61277584000019181</v>
      </c>
      <c r="E133" s="27">
        <f t="shared" si="13"/>
        <v>0.60840000000011263</v>
      </c>
      <c r="F133" s="27">
        <f t="shared" si="14"/>
        <v>6.6913993543413847E-2</v>
      </c>
      <c r="K133" s="28">
        <f t="shared" si="15"/>
        <v>6.5535999999858231E-4</v>
      </c>
      <c r="L133" s="27">
        <f t="shared" si="16"/>
        <v>7.7439999999989193E-3</v>
      </c>
      <c r="M133" s="27">
        <f t="shared" si="17"/>
        <v>9.6645249935182059E-3</v>
      </c>
      <c r="R133" s="28">
        <f t="shared" si="18"/>
        <v>6.4515999999924874E-4</v>
      </c>
      <c r="S133" s="27">
        <f t="shared" si="19"/>
        <v>1.0404000000016733E-4</v>
      </c>
      <c r="T133" s="27">
        <f t="shared" si="20"/>
        <v>4022.3094508664863</v>
      </c>
      <c r="U133" s="27">
        <f t="shared" si="21"/>
        <v>9.6355923627137081E-3</v>
      </c>
    </row>
    <row r="134" spans="4:21" x14ac:dyDescent="0.3">
      <c r="D134" s="27">
        <f t="shared" si="12"/>
        <v>1.7635840000034802E-2</v>
      </c>
      <c r="E134" s="27">
        <f t="shared" si="13"/>
        <v>0.60840000000011263</v>
      </c>
      <c r="F134" s="27">
        <f t="shared" si="14"/>
        <v>6.6913993543413847E-2</v>
      </c>
      <c r="K134" s="28">
        <f t="shared" si="15"/>
        <v>6.5535999999858231E-4</v>
      </c>
      <c r="L134" s="27">
        <f t="shared" si="16"/>
        <v>7.7439999999989193E-3</v>
      </c>
      <c r="M134" s="27">
        <f t="shared" si="17"/>
        <v>4.1392495900315094E-5</v>
      </c>
      <c r="R134" s="28">
        <f t="shared" si="18"/>
        <v>6.4515999999924874E-4</v>
      </c>
      <c r="S134" s="27">
        <f t="shared" si="19"/>
        <v>1.0404000000016733E-4</v>
      </c>
      <c r="T134" s="27">
        <f t="shared" si="20"/>
        <v>4022.3094508664863</v>
      </c>
      <c r="U134" s="27">
        <f t="shared" si="21"/>
        <v>9.6355923627137081E-3</v>
      </c>
    </row>
    <row r="135" spans="4:21" x14ac:dyDescent="0.3">
      <c r="D135" s="27">
        <f t="shared" si="12"/>
        <v>1.7635840000034802E-2</v>
      </c>
      <c r="E135" s="27">
        <f t="shared" si="13"/>
        <v>0.60840000000011263</v>
      </c>
      <c r="F135" s="27">
        <f t="shared" si="14"/>
        <v>6.6913993543413847E-2</v>
      </c>
      <c r="K135" s="28">
        <f t="shared" si="15"/>
        <v>6.5535999999858231E-4</v>
      </c>
      <c r="L135" s="27">
        <f t="shared" si="16"/>
        <v>7.7439999999989193E-3</v>
      </c>
      <c r="M135" s="27">
        <f t="shared" si="17"/>
        <v>4.1392495900315094E-5</v>
      </c>
      <c r="R135" s="28">
        <f t="shared" si="18"/>
        <v>6.4515999999924874E-4</v>
      </c>
      <c r="S135" s="27">
        <f t="shared" si="19"/>
        <v>1.0404000000016733E-4</v>
      </c>
      <c r="T135" s="27">
        <f t="shared" si="20"/>
        <v>4022.3094508664863</v>
      </c>
      <c r="U135" s="27">
        <f t="shared" si="21"/>
        <v>9.6355923627137081E-3</v>
      </c>
    </row>
    <row r="136" spans="4:21" x14ac:dyDescent="0.3">
      <c r="D136" s="27">
        <f t="shared" si="12"/>
        <v>1.7635840000034802E-2</v>
      </c>
      <c r="E136" s="27">
        <f t="shared" si="13"/>
        <v>0.60840000000011263</v>
      </c>
      <c r="F136" s="27">
        <f t="shared" si="14"/>
        <v>6.6913993543413847E-2</v>
      </c>
      <c r="K136" s="28">
        <f t="shared" si="15"/>
        <v>6.5535999999858231E-4</v>
      </c>
      <c r="L136" s="27">
        <f t="shared" si="16"/>
        <v>7.7439999999989193E-3</v>
      </c>
      <c r="M136" s="27">
        <f t="shared" si="17"/>
        <v>4.1392495900315094E-5</v>
      </c>
      <c r="R136" s="28">
        <f t="shared" si="18"/>
        <v>6.4515999999924874E-4</v>
      </c>
      <c r="S136" s="27">
        <f t="shared" si="19"/>
        <v>1.0404000000016733E-4</v>
      </c>
      <c r="T136" s="27">
        <f t="shared" si="20"/>
        <v>4009.7401998714577</v>
      </c>
      <c r="U136" s="27">
        <f t="shared" si="21"/>
        <v>1.0184475918093455E-6</v>
      </c>
    </row>
    <row r="137" spans="4:21" x14ac:dyDescent="0.3">
      <c r="D137" s="27">
        <f t="shared" si="12"/>
        <v>1.7635840000034802E-2</v>
      </c>
      <c r="E137" s="27">
        <f t="shared" si="13"/>
        <v>0.60840000000011263</v>
      </c>
      <c r="F137" s="27">
        <f t="shared" si="14"/>
        <v>6.6913993543413847E-2</v>
      </c>
      <c r="K137" s="28">
        <f t="shared" si="15"/>
        <v>0.37748736000003474</v>
      </c>
      <c r="L137" s="27">
        <f t="shared" si="16"/>
        <v>7.7439999999989193E-3</v>
      </c>
      <c r="M137" s="27">
        <f t="shared" si="17"/>
        <v>4.1392495900315094E-5</v>
      </c>
      <c r="R137" s="28">
        <f t="shared" si="18"/>
        <v>6.4515999999924874E-4</v>
      </c>
      <c r="S137" s="27">
        <f t="shared" si="19"/>
        <v>1.0404000000016733E-4</v>
      </c>
      <c r="T137" s="27">
        <f t="shared" si="20"/>
        <v>4009.7401998714577</v>
      </c>
      <c r="U137" s="27">
        <f t="shared" si="21"/>
        <v>1.0184475918093455E-6</v>
      </c>
    </row>
    <row r="138" spans="4:21" x14ac:dyDescent="0.3">
      <c r="D138" s="27">
        <f t="shared" si="12"/>
        <v>1.7635840000034802E-2</v>
      </c>
      <c r="E138" s="27">
        <f t="shared" si="13"/>
        <v>0.60840000000011263</v>
      </c>
      <c r="F138" s="27">
        <f t="shared" si="14"/>
        <v>6.6913993543413847E-2</v>
      </c>
      <c r="K138" s="28">
        <f t="shared" si="15"/>
        <v>6.5535999999858231E-4</v>
      </c>
      <c r="L138" s="27">
        <f t="shared" si="16"/>
        <v>7.7439999999989193E-3</v>
      </c>
      <c r="M138" s="27">
        <f t="shared" si="17"/>
        <v>4.1392495900315094E-5</v>
      </c>
      <c r="R138" s="28">
        <f t="shared" si="18"/>
        <v>6.4515999999924874E-4</v>
      </c>
      <c r="S138" s="27">
        <f t="shared" si="19"/>
        <v>1.0404000000016733E-4</v>
      </c>
      <c r="T138" s="27">
        <f t="shared" si="20"/>
        <v>4009.7401998714577</v>
      </c>
      <c r="U138" s="27">
        <f t="shared" si="21"/>
        <v>1.0184475918093455E-6</v>
      </c>
    </row>
    <row r="139" spans="4:21" x14ac:dyDescent="0.3">
      <c r="D139" s="27">
        <f t="shared" si="12"/>
        <v>1.7635840000034802E-2</v>
      </c>
      <c r="E139" s="27">
        <f t="shared" si="13"/>
        <v>0.60840000000011263</v>
      </c>
      <c r="F139" s="27">
        <f t="shared" si="14"/>
        <v>0.22819388194793014</v>
      </c>
      <c r="K139" s="28">
        <f t="shared" si="15"/>
        <v>6.5535999999858231E-4</v>
      </c>
      <c r="L139" s="27">
        <f t="shared" si="16"/>
        <v>7.7439999999989193E-3</v>
      </c>
      <c r="M139" s="27">
        <f t="shared" si="17"/>
        <v>4.1392495900315094E-5</v>
      </c>
      <c r="R139" s="28">
        <f t="shared" si="18"/>
        <v>6.4515999999924874E-4</v>
      </c>
      <c r="S139" s="27">
        <f t="shared" si="19"/>
        <v>1.0404000000016733E-4</v>
      </c>
      <c r="T139" s="27">
        <f t="shared" si="20"/>
        <v>4009.7401998714577</v>
      </c>
      <c r="U139" s="27">
        <f t="shared" si="21"/>
        <v>1.0184475918093455E-6</v>
      </c>
    </row>
    <row r="140" spans="4:21" x14ac:dyDescent="0.3">
      <c r="D140" s="27">
        <f t="shared" si="12"/>
        <v>0.61277584000019181</v>
      </c>
      <c r="E140" s="27">
        <f t="shared" si="13"/>
        <v>0.60840000000011263</v>
      </c>
      <c r="F140" s="27">
        <f t="shared" si="14"/>
        <v>6.6913993543413847E-2</v>
      </c>
      <c r="K140" s="28">
        <f t="shared" si="15"/>
        <v>6.5535999999858231E-4</v>
      </c>
      <c r="L140" s="27">
        <f t="shared" si="16"/>
        <v>7.7439999999989193E-3</v>
      </c>
      <c r="M140" s="27">
        <f t="shared" si="17"/>
        <v>4.1392495900315094E-5</v>
      </c>
      <c r="R140" s="28">
        <f t="shared" si="18"/>
        <v>6.4515999999924874E-4</v>
      </c>
      <c r="S140" s="27">
        <f t="shared" si="19"/>
        <v>1.0404000000016733E-4</v>
      </c>
      <c r="T140" s="27">
        <f t="shared" si="20"/>
        <v>3997.2076198958994</v>
      </c>
      <c r="U140" s="27">
        <f t="shared" si="21"/>
        <v>1.0008994091536501E-2</v>
      </c>
    </row>
    <row r="141" spans="4:21" x14ac:dyDescent="0.3">
      <c r="D141" s="27">
        <f t="shared" si="12"/>
        <v>1.7635840000034802E-2</v>
      </c>
      <c r="E141" s="27">
        <f t="shared" si="13"/>
        <v>0.60840000000011263</v>
      </c>
      <c r="F141" s="27">
        <f t="shared" si="14"/>
        <v>6.6913993543413847E-2</v>
      </c>
      <c r="K141" s="28">
        <f t="shared" si="15"/>
        <v>6.5535999999858231E-4</v>
      </c>
      <c r="L141" s="27">
        <f t="shared" si="16"/>
        <v>7.7439999999989193E-3</v>
      </c>
      <c r="M141" s="27">
        <f t="shared" si="17"/>
        <v>4.1392495900315094E-5</v>
      </c>
      <c r="R141" s="28">
        <f t="shared" si="18"/>
        <v>6.4515999999924874E-4</v>
      </c>
      <c r="S141" s="27">
        <f t="shared" si="19"/>
        <v>1.0404000000016733E-4</v>
      </c>
      <c r="T141" s="27">
        <f t="shared" si="20"/>
        <v>4009.7401998714577</v>
      </c>
      <c r="U141" s="27">
        <f t="shared" si="21"/>
        <v>1.0184475918093455E-6</v>
      </c>
    </row>
    <row r="142" spans="4:21" x14ac:dyDescent="0.3">
      <c r="D142" s="27">
        <f t="shared" si="12"/>
        <v>1.7635840000034802E-2</v>
      </c>
      <c r="E142" s="27">
        <f t="shared" si="13"/>
        <v>0.60840000000011263</v>
      </c>
      <c r="F142" s="27">
        <f t="shared" si="14"/>
        <v>6.6913993543413847E-2</v>
      </c>
      <c r="K142" s="28">
        <f t="shared" si="15"/>
        <v>6.5535999999858231E-4</v>
      </c>
      <c r="L142" s="27">
        <f t="shared" si="16"/>
        <v>7.7439999999989193E-3</v>
      </c>
      <c r="M142" s="27">
        <f t="shared" si="17"/>
        <v>4.1392495900315094E-5</v>
      </c>
      <c r="R142" s="28">
        <f t="shared" si="18"/>
        <v>6.4515999999924874E-4</v>
      </c>
      <c r="S142" s="27">
        <f t="shared" si="19"/>
        <v>1.0404000000016733E-4</v>
      </c>
      <c r="T142" s="27">
        <f t="shared" si="20"/>
        <v>4022.3094508664863</v>
      </c>
      <c r="U142" s="27">
        <f t="shared" si="21"/>
        <v>9.6355923627137081E-3</v>
      </c>
    </row>
    <row r="143" spans="4:21" x14ac:dyDescent="0.3">
      <c r="D143" s="27">
        <f t="shared" si="12"/>
        <v>1.7635840000034802E-2</v>
      </c>
      <c r="E143" s="27">
        <f t="shared" si="13"/>
        <v>0.60840000000011263</v>
      </c>
      <c r="F143" s="27">
        <f t="shared" si="14"/>
        <v>0.22819388194793014</v>
      </c>
      <c r="K143" s="28">
        <f t="shared" si="15"/>
        <v>6.5535999999858231E-4</v>
      </c>
      <c r="L143" s="27">
        <f t="shared" si="16"/>
        <v>7.7439999999989193E-3</v>
      </c>
      <c r="M143" s="27">
        <f t="shared" si="17"/>
        <v>4.1392495900315094E-5</v>
      </c>
      <c r="R143" s="28">
        <f t="shared" si="18"/>
        <v>6.4515999999924874E-4</v>
      </c>
      <c r="S143" s="27">
        <f t="shared" si="19"/>
        <v>1.0404000000016733E-4</v>
      </c>
      <c r="T143" s="27">
        <f t="shared" si="20"/>
        <v>4009.7401998714577</v>
      </c>
      <c r="U143" s="27">
        <f t="shared" si="21"/>
        <v>1.0184475918093455E-6</v>
      </c>
    </row>
    <row r="144" spans="4:21" x14ac:dyDescent="0.3">
      <c r="D144" s="27">
        <f t="shared" si="12"/>
        <v>1.7635840000034802E-2</v>
      </c>
      <c r="E144" s="27">
        <f t="shared" si="13"/>
        <v>0.60840000000011263</v>
      </c>
      <c r="F144" s="27">
        <f t="shared" si="14"/>
        <v>0.22819388194793014</v>
      </c>
      <c r="K144" s="28">
        <f t="shared" si="15"/>
        <v>6.5535999999858231E-4</v>
      </c>
      <c r="L144" s="27">
        <f t="shared" si="16"/>
        <v>7.7439999999989193E-3</v>
      </c>
      <c r="M144" s="27">
        <f t="shared" si="17"/>
        <v>4.1392495900315094E-5</v>
      </c>
      <c r="R144" s="28">
        <f t="shared" si="18"/>
        <v>6.4515999999924874E-4</v>
      </c>
      <c r="S144" s="27">
        <f t="shared" si="19"/>
        <v>1.0404000000016733E-4</v>
      </c>
      <c r="T144" s="27">
        <f t="shared" si="20"/>
        <v>4009.7401998714577</v>
      </c>
      <c r="U144" s="27">
        <f t="shared" si="21"/>
        <v>1.0184475918093455E-6</v>
      </c>
    </row>
    <row r="145" spans="4:21" x14ac:dyDescent="0.3">
      <c r="D145" s="27">
        <f t="shared" si="12"/>
        <v>1.7635840000034802E-2</v>
      </c>
      <c r="E145" s="27">
        <f t="shared" si="13"/>
        <v>0.60840000000011263</v>
      </c>
      <c r="F145" s="27">
        <f t="shared" si="14"/>
        <v>6.6913993543413847E-2</v>
      </c>
      <c r="K145" s="28">
        <f t="shared" si="15"/>
        <v>6.5535999999858231E-4</v>
      </c>
      <c r="L145" s="27">
        <f t="shared" si="16"/>
        <v>7.7439999999989193E-3</v>
      </c>
      <c r="M145" s="27">
        <f t="shared" si="17"/>
        <v>4.1392495900315094E-5</v>
      </c>
      <c r="R145" s="28">
        <f t="shared" si="18"/>
        <v>6.4515999999924874E-4</v>
      </c>
      <c r="S145" s="27">
        <f t="shared" si="19"/>
        <v>1.0404000000016733E-4</v>
      </c>
      <c r="T145" s="27">
        <f t="shared" si="20"/>
        <v>4009.7401998714577</v>
      </c>
      <c r="U145" s="27">
        <f t="shared" si="21"/>
        <v>1.0184475918093455E-6</v>
      </c>
    </row>
    <row r="146" spans="4:21" x14ac:dyDescent="0.3">
      <c r="D146" s="27">
        <f t="shared" si="12"/>
        <v>1.7635840000034802E-2</v>
      </c>
      <c r="E146" s="27">
        <f t="shared" si="13"/>
        <v>0.60840000000011263</v>
      </c>
      <c r="F146" s="27">
        <f t="shared" si="14"/>
        <v>6.6913993543413847E-2</v>
      </c>
      <c r="K146" s="28">
        <f t="shared" si="15"/>
        <v>0.37748736000003474</v>
      </c>
      <c r="L146" s="27">
        <f t="shared" si="16"/>
        <v>7.7439999999989193E-3</v>
      </c>
      <c r="M146" s="27">
        <f t="shared" si="17"/>
        <v>4.1392495900315094E-5</v>
      </c>
      <c r="R146" s="28">
        <f t="shared" si="18"/>
        <v>6.4515999999924874E-4</v>
      </c>
      <c r="S146" s="27">
        <f t="shared" si="19"/>
        <v>1.0404000000016733E-4</v>
      </c>
      <c r="T146" s="27">
        <f t="shared" si="20"/>
        <v>4009.7401998714577</v>
      </c>
      <c r="U146" s="27">
        <f t="shared" si="21"/>
        <v>1.0184475918093455E-6</v>
      </c>
    </row>
    <row r="147" spans="4:21" x14ac:dyDescent="0.3">
      <c r="D147" s="27">
        <f t="shared" si="12"/>
        <v>0.25725183999986767</v>
      </c>
      <c r="E147" s="27">
        <f t="shared" si="13"/>
        <v>0.60840000000011263</v>
      </c>
      <c r="F147" s="27">
        <f t="shared" si="14"/>
        <v>6.6913993543413847E-2</v>
      </c>
      <c r="K147" s="28">
        <f t="shared" si="15"/>
        <v>6.5535999999858231E-4</v>
      </c>
      <c r="L147" s="27">
        <f t="shared" si="16"/>
        <v>7.7439999999989193E-3</v>
      </c>
      <c r="M147" s="27">
        <f t="shared" si="17"/>
        <v>4.1392495900315094E-5</v>
      </c>
      <c r="R147" s="28">
        <f t="shared" si="18"/>
        <v>6.4515999999924874E-4</v>
      </c>
      <c r="S147" s="27">
        <f t="shared" si="19"/>
        <v>1.0404000000016733E-4</v>
      </c>
      <c r="T147" s="27">
        <f t="shared" si="20"/>
        <v>4009.7401998714577</v>
      </c>
      <c r="U147" s="27">
        <f t="shared" si="21"/>
        <v>1.0184475918093455E-6</v>
      </c>
    </row>
    <row r="148" spans="4:21" x14ac:dyDescent="0.3">
      <c r="D148" s="27">
        <f t="shared" si="12"/>
        <v>1.7635840000034802E-2</v>
      </c>
      <c r="E148" s="27">
        <f t="shared" si="13"/>
        <v>0.60840000000011263</v>
      </c>
      <c r="F148" s="27">
        <f t="shared" si="14"/>
        <v>1.6823537597096671E-3</v>
      </c>
      <c r="K148" s="28">
        <f t="shared" si="15"/>
        <v>6.5535999999858231E-4</v>
      </c>
      <c r="L148" s="27">
        <f t="shared" si="16"/>
        <v>7.7439999999989193E-3</v>
      </c>
      <c r="M148" s="27">
        <f t="shared" si="17"/>
        <v>4.1392495900315094E-5</v>
      </c>
      <c r="R148" s="28">
        <f t="shared" si="18"/>
        <v>6.4515999999924874E-4</v>
      </c>
      <c r="S148" s="27">
        <f t="shared" si="19"/>
        <v>1.0404000000016733E-4</v>
      </c>
      <c r="T148" s="27">
        <f t="shared" si="20"/>
        <v>4009.7401998714577</v>
      </c>
      <c r="U148" s="27">
        <f t="shared" si="21"/>
        <v>1.0184475918093455E-6</v>
      </c>
    </row>
    <row r="149" spans="4:21" x14ac:dyDescent="0.3">
      <c r="D149" s="27">
        <f t="shared" si="12"/>
        <v>1.7635840000034802E-2</v>
      </c>
      <c r="E149" s="27">
        <f t="shared" si="13"/>
        <v>0.60840000000011263</v>
      </c>
      <c r="F149" s="27">
        <f t="shared" si="14"/>
        <v>1.6823537597096671E-3</v>
      </c>
      <c r="K149" s="28">
        <f t="shared" si="15"/>
        <v>6.5535999999858231E-4</v>
      </c>
      <c r="L149" s="27">
        <f t="shared" si="16"/>
        <v>7.7439999999989193E-3</v>
      </c>
      <c r="M149" s="27">
        <f t="shared" si="17"/>
        <v>4.1392495900315094E-5</v>
      </c>
      <c r="R149" s="28">
        <f t="shared" si="18"/>
        <v>6.4515999999924874E-4</v>
      </c>
      <c r="S149" s="27">
        <f t="shared" si="19"/>
        <v>1.0404000000016733E-4</v>
      </c>
      <c r="T149" s="27">
        <f t="shared" si="20"/>
        <v>4009.7401998714577</v>
      </c>
      <c r="U149" s="27">
        <f t="shared" si="21"/>
        <v>1.0184475918093455E-6</v>
      </c>
    </row>
    <row r="150" spans="4:21" x14ac:dyDescent="0.3">
      <c r="D150" s="27">
        <f t="shared" si="12"/>
        <v>0.25725183999986767</v>
      </c>
      <c r="E150" s="27">
        <f t="shared" si="13"/>
        <v>0.60840000000011263</v>
      </c>
      <c r="F150" s="27">
        <f t="shared" si="14"/>
        <v>1.6823537597096671E-3</v>
      </c>
      <c r="K150" s="28">
        <f t="shared" si="15"/>
        <v>6.5535999999858231E-4</v>
      </c>
      <c r="L150" s="27">
        <f t="shared" si="16"/>
        <v>1.0241440000000153</v>
      </c>
      <c r="M150" s="27">
        <f t="shared" si="17"/>
        <v>7.30485373163808E-3</v>
      </c>
      <c r="R150" s="28">
        <f t="shared" si="18"/>
        <v>6.4515999999924874E-4</v>
      </c>
      <c r="S150" s="27">
        <f t="shared" si="19"/>
        <v>1.0404000000016733E-4</v>
      </c>
      <c r="T150" s="27">
        <f t="shared" si="20"/>
        <v>4009.7401998714577</v>
      </c>
      <c r="U150" s="27">
        <f t="shared" si="21"/>
        <v>1.0184475918093455E-6</v>
      </c>
    </row>
    <row r="151" spans="4:21" x14ac:dyDescent="0.3">
      <c r="D151" s="27">
        <f t="shared" si="12"/>
        <v>1.7635840000034802E-2</v>
      </c>
      <c r="E151" s="27">
        <f t="shared" si="13"/>
        <v>0.27039999999992198</v>
      </c>
      <c r="F151" s="27">
        <f t="shared" si="14"/>
        <v>1.6823537597096671E-3</v>
      </c>
      <c r="K151" s="28">
        <f t="shared" si="15"/>
        <v>6.5535999999858231E-4</v>
      </c>
      <c r="L151" s="27">
        <f t="shared" si="16"/>
        <v>7.7439999999989193E-3</v>
      </c>
      <c r="M151" s="27">
        <f t="shared" si="17"/>
        <v>4.1392495900315094E-5</v>
      </c>
      <c r="R151" s="28">
        <f t="shared" si="18"/>
        <v>6.4515999999924874E-4</v>
      </c>
      <c r="S151" s="27">
        <f t="shared" si="19"/>
        <v>1.0404000000016733E-4</v>
      </c>
      <c r="T151" s="27">
        <f t="shared" si="20"/>
        <v>4009.7401998714577</v>
      </c>
      <c r="U151" s="27">
        <f t="shared" si="21"/>
        <v>1.0184475918093455E-6</v>
      </c>
    </row>
    <row r="152" spans="4:21" x14ac:dyDescent="0.3">
      <c r="D152" s="27">
        <f t="shared" si="12"/>
        <v>1.7635840000034802E-2</v>
      </c>
      <c r="E152" s="27">
        <f t="shared" si="13"/>
        <v>0.60840000000011263</v>
      </c>
      <c r="F152" s="27">
        <f t="shared" si="14"/>
        <v>1.6823537597096671E-3</v>
      </c>
      <c r="K152" s="28">
        <f t="shared" si="15"/>
        <v>6.5535999999858231E-4</v>
      </c>
      <c r="L152" s="27">
        <f t="shared" si="16"/>
        <v>7.7439999999989193E-3</v>
      </c>
      <c r="M152" s="27">
        <f t="shared" si="17"/>
        <v>4.1392495900315094E-5</v>
      </c>
      <c r="R152" s="28">
        <f t="shared" si="18"/>
        <v>6.4515999999924874E-4</v>
      </c>
      <c r="S152" s="27">
        <f t="shared" si="19"/>
        <v>1.0404000000016733E-4</v>
      </c>
      <c r="T152" s="27">
        <f t="shared" si="20"/>
        <v>4009.7401998714577</v>
      </c>
      <c r="U152" s="27">
        <f t="shared" si="21"/>
        <v>1.0184475918093455E-6</v>
      </c>
    </row>
    <row r="153" spans="4:21" x14ac:dyDescent="0.3">
      <c r="D153" s="27">
        <f t="shared" si="12"/>
        <v>1.7635840000034802E-2</v>
      </c>
      <c r="E153" s="27">
        <f t="shared" si="13"/>
        <v>0.60840000000011263</v>
      </c>
      <c r="F153" s="27">
        <f t="shared" si="14"/>
        <v>1.6823537597096671E-3</v>
      </c>
      <c r="K153" s="28">
        <f t="shared" si="15"/>
        <v>6.5535999999858231E-4</v>
      </c>
      <c r="L153" s="27">
        <f t="shared" si="16"/>
        <v>7.7439999999989193E-3</v>
      </c>
      <c r="M153" s="27">
        <f t="shared" si="17"/>
        <v>4.1392495900315094E-5</v>
      </c>
      <c r="R153" s="28">
        <f t="shared" si="18"/>
        <v>6.4515999999924874E-4</v>
      </c>
      <c r="S153" s="27">
        <f t="shared" si="19"/>
        <v>1.0404000000016733E-4</v>
      </c>
      <c r="T153" s="27">
        <f t="shared" si="20"/>
        <v>4009.7401998714577</v>
      </c>
      <c r="U153" s="27">
        <f t="shared" si="21"/>
        <v>1.0184475918093455E-6</v>
      </c>
    </row>
    <row r="154" spans="4:21" x14ac:dyDescent="0.3">
      <c r="D154" s="27">
        <f t="shared" si="12"/>
        <v>0.25725183999986767</v>
      </c>
      <c r="E154" s="27">
        <f t="shared" si="13"/>
        <v>0.27039999999992198</v>
      </c>
      <c r="F154" s="27">
        <f t="shared" si="14"/>
        <v>1.6823537597096671E-3</v>
      </c>
      <c r="K154" s="28">
        <f t="shared" si="15"/>
        <v>6.5535999999858231E-4</v>
      </c>
      <c r="L154" s="27">
        <f t="shared" si="16"/>
        <v>7.7439999999989193E-3</v>
      </c>
      <c r="M154" s="27">
        <f t="shared" si="17"/>
        <v>4.1392495900315094E-5</v>
      </c>
      <c r="R154" s="28">
        <f t="shared" si="18"/>
        <v>6.4515999999924874E-4</v>
      </c>
      <c r="S154" s="27">
        <f t="shared" si="19"/>
        <v>1.0404000000016733E-4</v>
      </c>
      <c r="T154" s="27">
        <f t="shared" si="20"/>
        <v>4009.7401998714577</v>
      </c>
      <c r="U154" s="27">
        <f t="shared" si="21"/>
        <v>1.0184475918093455E-6</v>
      </c>
    </row>
    <row r="155" spans="4:21" x14ac:dyDescent="0.3">
      <c r="D155" s="27">
        <f t="shared" si="12"/>
        <v>1.7635840000034802E-2</v>
      </c>
      <c r="E155" s="27">
        <f t="shared" si="13"/>
        <v>0.27039999999992198</v>
      </c>
      <c r="F155" s="27">
        <f t="shared" si="14"/>
        <v>1.6823537597096671E-3</v>
      </c>
      <c r="K155" s="28">
        <f t="shared" si="15"/>
        <v>6.5535999999858231E-4</v>
      </c>
      <c r="L155" s="27">
        <f t="shared" si="16"/>
        <v>7.7439999999989193E-3</v>
      </c>
      <c r="M155" s="27">
        <f t="shared" si="17"/>
        <v>4.1392495900315094E-5</v>
      </c>
      <c r="R155" s="28">
        <f t="shared" si="18"/>
        <v>6.4515999999924874E-4</v>
      </c>
      <c r="S155" s="27">
        <f t="shared" si="19"/>
        <v>1.0404000000016733E-4</v>
      </c>
      <c r="T155" s="27">
        <f t="shared" si="20"/>
        <v>4009.7401998714577</v>
      </c>
      <c r="U155" s="27">
        <f t="shared" si="21"/>
        <v>1.0184475918093455E-6</v>
      </c>
    </row>
    <row r="156" spans="4:21" x14ac:dyDescent="0.3">
      <c r="D156" s="27">
        <f t="shared" si="12"/>
        <v>1.7635840000034802E-2</v>
      </c>
      <c r="E156" s="27">
        <f t="shared" si="13"/>
        <v>0.27039999999992198</v>
      </c>
      <c r="F156" s="27">
        <f t="shared" si="14"/>
        <v>1.6823537597096671E-3</v>
      </c>
      <c r="K156" s="28">
        <f t="shared" si="15"/>
        <v>6.5535999999858231E-4</v>
      </c>
      <c r="L156" s="27">
        <f t="shared" si="16"/>
        <v>7.7439999999989193E-3</v>
      </c>
      <c r="M156" s="27">
        <f t="shared" si="17"/>
        <v>4.1392495900315094E-5</v>
      </c>
      <c r="R156" s="28">
        <f t="shared" si="18"/>
        <v>6.4515999999924874E-4</v>
      </c>
      <c r="S156" s="27">
        <f t="shared" si="19"/>
        <v>1.0404000000016733E-4</v>
      </c>
      <c r="T156" s="27">
        <f t="shared" si="20"/>
        <v>4009.7401998714577</v>
      </c>
      <c r="U156" s="27">
        <f t="shared" si="21"/>
        <v>1.0184475918093455E-6</v>
      </c>
    </row>
    <row r="157" spans="4:21" x14ac:dyDescent="0.3">
      <c r="D157" s="27">
        <f t="shared" si="12"/>
        <v>1.7635840000034802E-2</v>
      </c>
      <c r="E157" s="27">
        <f t="shared" si="13"/>
        <v>0.27039999999992198</v>
      </c>
      <c r="F157" s="27">
        <f t="shared" si="14"/>
        <v>1.6823537597096671E-3</v>
      </c>
      <c r="K157" s="28">
        <f t="shared" si="15"/>
        <v>6.5535999999858231E-4</v>
      </c>
      <c r="L157" s="27">
        <f t="shared" si="16"/>
        <v>7.7439999999989193E-3</v>
      </c>
      <c r="M157" s="27">
        <f t="shared" si="17"/>
        <v>4.1392495900315094E-5</v>
      </c>
      <c r="R157" s="28">
        <f t="shared" si="18"/>
        <v>6.4515999999924874E-4</v>
      </c>
      <c r="S157" s="27">
        <f t="shared" si="19"/>
        <v>1.0404000000016733E-4</v>
      </c>
      <c r="T157" s="27">
        <f t="shared" si="20"/>
        <v>4009.7401998714577</v>
      </c>
      <c r="U157" s="27">
        <f t="shared" si="21"/>
        <v>1.0184475918093455E-6</v>
      </c>
    </row>
    <row r="158" spans="4:21" x14ac:dyDescent="0.3">
      <c r="D158" s="27">
        <f t="shared" si="12"/>
        <v>1.7635840000034802E-2</v>
      </c>
      <c r="E158" s="27">
        <f t="shared" si="13"/>
        <v>0.27039999999992198</v>
      </c>
      <c r="F158" s="27">
        <f t="shared" si="14"/>
        <v>3.0731136400114704E-2</v>
      </c>
      <c r="K158" s="28">
        <f t="shared" si="15"/>
        <v>6.5535999999858231E-4</v>
      </c>
      <c r="L158" s="27">
        <f t="shared" si="16"/>
        <v>7.7439999999989193E-3</v>
      </c>
      <c r="M158" s="27">
        <f t="shared" si="17"/>
        <v>4.1392495900315094E-5</v>
      </c>
      <c r="R158" s="28">
        <f t="shared" si="18"/>
        <v>6.4515999999924874E-4</v>
      </c>
      <c r="S158" s="27">
        <f t="shared" si="19"/>
        <v>1.0404000000016733E-4</v>
      </c>
      <c r="T158" s="27">
        <f t="shared" si="20"/>
        <v>4009.7401998714577</v>
      </c>
      <c r="U158" s="27">
        <f t="shared" si="21"/>
        <v>1.0184475918093455E-6</v>
      </c>
    </row>
    <row r="159" spans="4:21" x14ac:dyDescent="0.3">
      <c r="D159" s="27">
        <f t="shared" si="12"/>
        <v>1.7635840000034802E-2</v>
      </c>
      <c r="E159" s="27">
        <f t="shared" si="13"/>
        <v>0.27039999999992198</v>
      </c>
      <c r="F159" s="27">
        <f t="shared" si="14"/>
        <v>1.6823537597096671E-3</v>
      </c>
      <c r="K159" s="28">
        <f t="shared" si="15"/>
        <v>6.5535999999858231E-4</v>
      </c>
      <c r="L159" s="27">
        <f t="shared" si="16"/>
        <v>7.7439999999989193E-3</v>
      </c>
      <c r="M159" s="27">
        <f t="shared" si="17"/>
        <v>4.1392495900315094E-5</v>
      </c>
      <c r="R159" s="28">
        <f t="shared" si="18"/>
        <v>6.4515999999924874E-4</v>
      </c>
      <c r="S159" s="27">
        <f t="shared" si="19"/>
        <v>1.0404000000016733E-4</v>
      </c>
      <c r="T159" s="27">
        <f t="shared" si="20"/>
        <v>4009.7401998714577</v>
      </c>
      <c r="U159" s="27">
        <f t="shared" si="21"/>
        <v>1.0184475918093455E-6</v>
      </c>
    </row>
    <row r="160" spans="4:21" x14ac:dyDescent="0.3">
      <c r="D160" s="27">
        <f t="shared" si="12"/>
        <v>1.7635840000034802E-2</v>
      </c>
      <c r="E160" s="27">
        <f t="shared" si="13"/>
        <v>0.27039999999992198</v>
      </c>
      <c r="F160" s="27">
        <f t="shared" si="14"/>
        <v>3.0731136400114704E-2</v>
      </c>
      <c r="K160" s="28">
        <f t="shared" si="15"/>
        <v>0.37748736000003474</v>
      </c>
      <c r="L160" s="27">
        <f t="shared" si="16"/>
        <v>7.7439999999989193E-3</v>
      </c>
      <c r="M160" s="27">
        <f t="shared" si="17"/>
        <v>4.1392495900315094E-5</v>
      </c>
      <c r="R160" s="28">
        <f t="shared" si="18"/>
        <v>6.4515999999924874E-4</v>
      </c>
      <c r="S160" s="27">
        <f t="shared" si="19"/>
        <v>1.0404000000016733E-4</v>
      </c>
      <c r="T160" s="27">
        <f t="shared" si="20"/>
        <v>4009.7401998714577</v>
      </c>
      <c r="U160" s="27">
        <f t="shared" si="21"/>
        <v>1.0184475918093455E-6</v>
      </c>
    </row>
    <row r="161" spans="4:21" x14ac:dyDescent="0.3">
      <c r="D161" s="27">
        <f t="shared" si="12"/>
        <v>1.7635840000034802E-2</v>
      </c>
      <c r="E161" s="27">
        <f t="shared" si="13"/>
        <v>0.27039999999992198</v>
      </c>
      <c r="F161" s="27">
        <f t="shared" si="14"/>
        <v>3.0731136400114704E-2</v>
      </c>
      <c r="K161" s="28">
        <f t="shared" si="15"/>
        <v>6.5535999999858231E-4</v>
      </c>
      <c r="L161" s="27">
        <f t="shared" si="16"/>
        <v>7.7439999999989193E-3</v>
      </c>
      <c r="M161" s="27">
        <f t="shared" si="17"/>
        <v>4.1392495900315094E-5</v>
      </c>
      <c r="R161" s="28">
        <f t="shared" si="18"/>
        <v>0.37773316000001667</v>
      </c>
      <c r="S161" s="27">
        <f t="shared" si="19"/>
        <v>1.0404000000016733E-4</v>
      </c>
      <c r="T161" s="27">
        <f t="shared" si="20"/>
        <v>4009.7401998714577</v>
      </c>
      <c r="U161" s="27">
        <f t="shared" si="21"/>
        <v>1.0184475918093455E-6</v>
      </c>
    </row>
    <row r="162" spans="4:21" x14ac:dyDescent="0.3">
      <c r="D162" s="27">
        <f t="shared" si="12"/>
        <v>1.7635840000034802E-2</v>
      </c>
      <c r="E162" s="27">
        <f t="shared" si="13"/>
        <v>0.27039999999992198</v>
      </c>
      <c r="F162" s="27">
        <f t="shared" si="14"/>
        <v>3.0731136400114704E-2</v>
      </c>
      <c r="K162" s="28">
        <f t="shared" si="15"/>
        <v>6.5535999999858231E-4</v>
      </c>
      <c r="L162" s="27">
        <f t="shared" si="16"/>
        <v>7.7439999999989193E-3</v>
      </c>
      <c r="M162" s="27">
        <f t="shared" si="17"/>
        <v>4.1392495900315094E-5</v>
      </c>
      <c r="R162" s="28">
        <f t="shared" si="18"/>
        <v>6.4515999999924874E-4</v>
      </c>
      <c r="S162" s="27">
        <f t="shared" si="19"/>
        <v>1.0404000000016733E-4</v>
      </c>
      <c r="T162" s="27">
        <f t="shared" si="20"/>
        <v>4009.7401998714577</v>
      </c>
      <c r="U162" s="27">
        <f t="shared" si="21"/>
        <v>1.0184475918093455E-6</v>
      </c>
    </row>
    <row r="163" spans="4:21" x14ac:dyDescent="0.3">
      <c r="D163" s="27">
        <f t="shared" si="12"/>
        <v>1.7635840000034802E-2</v>
      </c>
      <c r="E163" s="27">
        <f t="shared" si="13"/>
        <v>0.27039999999992198</v>
      </c>
      <c r="F163" s="27">
        <f t="shared" si="14"/>
        <v>3.0731136400114704E-2</v>
      </c>
      <c r="K163" s="28">
        <f t="shared" si="15"/>
        <v>6.5535999999858231E-4</v>
      </c>
      <c r="L163" s="27">
        <f t="shared" si="16"/>
        <v>7.7439999999989193E-3</v>
      </c>
      <c r="M163" s="27">
        <f t="shared" si="17"/>
        <v>4.1392495900315094E-5</v>
      </c>
      <c r="R163" s="28">
        <f t="shared" si="18"/>
        <v>6.4515999999924874E-4</v>
      </c>
      <c r="S163" s="27">
        <f t="shared" si="19"/>
        <v>1.0404000000016733E-4</v>
      </c>
      <c r="T163" s="27">
        <f t="shared" si="20"/>
        <v>4009.7401998714577</v>
      </c>
      <c r="U163" s="27">
        <f t="shared" si="21"/>
        <v>1.0184475918093455E-6</v>
      </c>
    </row>
    <row r="164" spans="4:21" x14ac:dyDescent="0.3">
      <c r="D164" s="27">
        <f t="shared" si="12"/>
        <v>1.7635840000034802E-2</v>
      </c>
      <c r="E164" s="27">
        <f t="shared" si="13"/>
        <v>0.27039999999992198</v>
      </c>
      <c r="F164" s="27">
        <f t="shared" si="14"/>
        <v>3.0731136400114704E-2</v>
      </c>
      <c r="K164" s="28">
        <f t="shared" si="15"/>
        <v>6.5535999999858231E-4</v>
      </c>
      <c r="L164" s="27">
        <f t="shared" si="16"/>
        <v>7.7439999999989193E-3</v>
      </c>
      <c r="M164" s="27">
        <f t="shared" si="17"/>
        <v>4.1392495900315094E-5</v>
      </c>
      <c r="R164" s="28">
        <f t="shared" si="18"/>
        <v>6.4515999999924874E-4</v>
      </c>
      <c r="S164" s="27">
        <f t="shared" si="19"/>
        <v>1.0404000000016733E-4</v>
      </c>
      <c r="T164" s="27">
        <f t="shared" si="20"/>
        <v>4009.7401998714577</v>
      </c>
      <c r="U164" s="27">
        <f t="shared" si="21"/>
        <v>1.0184475918093455E-6</v>
      </c>
    </row>
    <row r="165" spans="4:21" x14ac:dyDescent="0.3">
      <c r="D165" s="27">
        <f t="shared" si="12"/>
        <v>1.7635840000034802E-2</v>
      </c>
      <c r="E165" s="27">
        <f t="shared" si="13"/>
        <v>0.27039999999992198</v>
      </c>
      <c r="F165" s="27">
        <f t="shared" si="14"/>
        <v>3.0731136400114704E-2</v>
      </c>
      <c r="K165" s="28">
        <f t="shared" si="15"/>
        <v>6.5535999999858231E-4</v>
      </c>
      <c r="L165" s="27">
        <f t="shared" si="16"/>
        <v>7.7439999999989193E-3</v>
      </c>
      <c r="M165" s="27">
        <f t="shared" si="17"/>
        <v>4.1392495900315094E-5</v>
      </c>
      <c r="R165" s="28">
        <f t="shared" si="18"/>
        <v>6.4515999999924874E-4</v>
      </c>
      <c r="S165" s="27">
        <f t="shared" si="19"/>
        <v>1.0404000000016733E-4</v>
      </c>
      <c r="T165" s="27">
        <f t="shared" si="20"/>
        <v>3997.2076198958994</v>
      </c>
      <c r="U165" s="27">
        <f t="shared" si="21"/>
        <v>1.0008994091536501E-2</v>
      </c>
    </row>
    <row r="166" spans="4:21" x14ac:dyDescent="0.3">
      <c r="D166" s="27">
        <f t="shared" si="12"/>
        <v>1.7635840000034802E-2</v>
      </c>
      <c r="E166" s="27">
        <f t="shared" si="13"/>
        <v>0.27039999999992198</v>
      </c>
      <c r="F166" s="27">
        <f t="shared" si="14"/>
        <v>3.0731136400114704E-2</v>
      </c>
      <c r="K166" s="28">
        <f t="shared" si="15"/>
        <v>6.5535999999858231E-4</v>
      </c>
      <c r="L166" s="27">
        <f t="shared" si="16"/>
        <v>1.0241440000000153</v>
      </c>
      <c r="M166" s="27">
        <f t="shared" si="17"/>
        <v>4.1392495900315094E-5</v>
      </c>
      <c r="R166" s="28">
        <f t="shared" si="18"/>
        <v>6.4515999999924874E-4</v>
      </c>
      <c r="S166" s="27">
        <f t="shared" si="19"/>
        <v>1.0404000000016733E-4</v>
      </c>
      <c r="T166" s="27">
        <f t="shared" si="20"/>
        <v>3997.2076198958994</v>
      </c>
      <c r="U166" s="27">
        <f t="shared" si="21"/>
        <v>1.0008994091536501E-2</v>
      </c>
    </row>
    <row r="167" spans="4:21" x14ac:dyDescent="0.3">
      <c r="D167" s="27">
        <f t="shared" si="12"/>
        <v>1.7635840000034802E-2</v>
      </c>
      <c r="E167" s="27">
        <f t="shared" si="13"/>
        <v>0.27039999999992198</v>
      </c>
      <c r="F167" s="27">
        <f t="shared" si="14"/>
        <v>3.0731136400114704E-2</v>
      </c>
      <c r="K167" s="28">
        <f t="shared" si="15"/>
        <v>6.5535999999858231E-4</v>
      </c>
      <c r="L167" s="27">
        <f t="shared" si="16"/>
        <v>7.7439999999989193E-3</v>
      </c>
      <c r="M167" s="27">
        <f t="shared" si="17"/>
        <v>7.30485373163808E-3</v>
      </c>
      <c r="R167" s="28">
        <f t="shared" si="18"/>
        <v>6.4515999999924874E-4</v>
      </c>
      <c r="S167" s="27">
        <f t="shared" si="19"/>
        <v>1.0404000000016733E-4</v>
      </c>
      <c r="T167" s="27">
        <f t="shared" si="20"/>
        <v>3997.2076198958994</v>
      </c>
      <c r="U167" s="27">
        <f t="shared" si="21"/>
        <v>1.0008994091536501E-2</v>
      </c>
    </row>
    <row r="168" spans="4:21" x14ac:dyDescent="0.3">
      <c r="D168" s="27">
        <f t="shared" si="12"/>
        <v>1.7635840000034802E-2</v>
      </c>
      <c r="E168" s="27">
        <f t="shared" si="13"/>
        <v>0.27039999999992198</v>
      </c>
      <c r="F168" s="27">
        <f t="shared" si="14"/>
        <v>3.0731136400114704E-2</v>
      </c>
      <c r="K168" s="28">
        <f t="shared" si="15"/>
        <v>6.5535999999858231E-4</v>
      </c>
      <c r="L168" s="27">
        <f t="shared" si="16"/>
        <v>7.7439999999989193E-3</v>
      </c>
      <c r="M168" s="27">
        <f t="shared" si="17"/>
        <v>4.1392495900315094E-5</v>
      </c>
      <c r="R168" s="28">
        <f t="shared" si="18"/>
        <v>6.4515999999924874E-4</v>
      </c>
      <c r="S168" s="27">
        <f t="shared" si="19"/>
        <v>1.0404000000016733E-4</v>
      </c>
      <c r="T168" s="27">
        <f t="shared" si="20"/>
        <v>4009.7401998714577</v>
      </c>
      <c r="U168" s="27">
        <f t="shared" si="21"/>
        <v>1.0184475918093455E-6</v>
      </c>
    </row>
    <row r="169" spans="4:21" x14ac:dyDescent="0.3">
      <c r="D169" s="27">
        <f t="shared" si="12"/>
        <v>1.7635840000034802E-2</v>
      </c>
      <c r="E169" s="27">
        <f t="shared" si="13"/>
        <v>0.27039999999992198</v>
      </c>
      <c r="F169" s="27">
        <f t="shared" si="14"/>
        <v>0.15245224870345994</v>
      </c>
      <c r="K169" s="28">
        <f t="shared" si="15"/>
        <v>6.5535999999858231E-4</v>
      </c>
      <c r="L169" s="27">
        <f t="shared" si="16"/>
        <v>7.7439999999989193E-3</v>
      </c>
      <c r="M169" s="27">
        <f t="shared" si="17"/>
        <v>4.1392495900315094E-5</v>
      </c>
      <c r="R169" s="28">
        <f t="shared" si="18"/>
        <v>6.4515999999924874E-4</v>
      </c>
      <c r="S169" s="27">
        <f t="shared" si="19"/>
        <v>1.0404000000016733E-4</v>
      </c>
      <c r="T169" s="27">
        <f t="shared" si="20"/>
        <v>4009.7401998714577</v>
      </c>
      <c r="U169" s="27">
        <f t="shared" si="21"/>
        <v>1.0184475918093455E-6</v>
      </c>
    </row>
    <row r="170" spans="4:21" x14ac:dyDescent="0.3">
      <c r="D170" s="27">
        <f t="shared" si="12"/>
        <v>1.7635840000034802E-2</v>
      </c>
      <c r="E170" s="27">
        <f t="shared" si="13"/>
        <v>0.27039999999992198</v>
      </c>
      <c r="F170" s="27">
        <f t="shared" si="14"/>
        <v>0.15245224870345994</v>
      </c>
      <c r="K170" s="28">
        <f t="shared" si="15"/>
        <v>6.5535999999858231E-4</v>
      </c>
      <c r="L170" s="27">
        <f t="shared" si="16"/>
        <v>7.7439999999989193E-3</v>
      </c>
      <c r="M170" s="27">
        <f t="shared" si="17"/>
        <v>4.1392495900315094E-5</v>
      </c>
      <c r="R170" s="28">
        <f t="shared" si="18"/>
        <v>6.4515999999924874E-4</v>
      </c>
      <c r="S170" s="27">
        <f t="shared" si="19"/>
        <v>1.0404000000016733E-4</v>
      </c>
      <c r="T170" s="27">
        <f t="shared" si="20"/>
        <v>4022.3094508664863</v>
      </c>
      <c r="U170" s="27">
        <f t="shared" si="21"/>
        <v>9.6355923627137081E-3</v>
      </c>
    </row>
    <row r="171" spans="4:21" x14ac:dyDescent="0.3">
      <c r="D171" s="27">
        <f t="shared" si="12"/>
        <v>0.25725183999986767</v>
      </c>
      <c r="E171" s="27">
        <f t="shared" si="13"/>
        <v>0.27039999999992198</v>
      </c>
      <c r="F171" s="27">
        <f t="shared" si="14"/>
        <v>0.15245224870345994</v>
      </c>
      <c r="K171" s="28">
        <f t="shared" si="15"/>
        <v>6.5535999999858231E-4</v>
      </c>
      <c r="L171" s="27">
        <f t="shared" si="16"/>
        <v>7.7439999999989193E-3</v>
      </c>
      <c r="M171" s="27">
        <f t="shared" si="17"/>
        <v>4.1392495900315094E-5</v>
      </c>
      <c r="R171" s="28">
        <f t="shared" si="18"/>
        <v>6.4515999999924874E-4</v>
      </c>
      <c r="S171" s="27">
        <f t="shared" si="19"/>
        <v>1.0404000000016733E-4</v>
      </c>
      <c r="T171" s="27">
        <f t="shared" si="20"/>
        <v>4009.7401998714577</v>
      </c>
      <c r="U171" s="27">
        <f t="shared" si="21"/>
        <v>1.0184475918093455E-6</v>
      </c>
    </row>
    <row r="172" spans="4:21" x14ac:dyDescent="0.3">
      <c r="D172" s="27">
        <f t="shared" si="12"/>
        <v>1.7635840000034802E-2</v>
      </c>
      <c r="E172" s="27">
        <f t="shared" si="13"/>
        <v>0.27039999999992198</v>
      </c>
      <c r="F172" s="27">
        <f t="shared" si="14"/>
        <v>0.15245224870345994</v>
      </c>
      <c r="K172" s="28">
        <f t="shared" si="15"/>
        <v>6.5535999999858231E-4</v>
      </c>
      <c r="L172" s="27">
        <f t="shared" si="16"/>
        <v>7.7439999999989193E-3</v>
      </c>
      <c r="M172" s="27">
        <f t="shared" si="17"/>
        <v>4.1392495900315094E-5</v>
      </c>
      <c r="R172" s="28">
        <f t="shared" si="18"/>
        <v>6.4515999999924874E-4</v>
      </c>
      <c r="S172" s="27">
        <f t="shared" si="19"/>
        <v>1.0404000000016733E-4</v>
      </c>
      <c r="T172" s="27">
        <f t="shared" si="20"/>
        <v>4009.7401998714577</v>
      </c>
      <c r="U172" s="27">
        <f t="shared" si="21"/>
        <v>1.0184475918093455E-6</v>
      </c>
    </row>
    <row r="173" spans="4:21" x14ac:dyDescent="0.3">
      <c r="D173" s="27">
        <f t="shared" si="12"/>
        <v>0.25725183999986767</v>
      </c>
      <c r="E173" s="27">
        <f t="shared" si="13"/>
        <v>0.27039999999992198</v>
      </c>
      <c r="F173" s="27">
        <f t="shared" si="14"/>
        <v>0.15245224870345994</v>
      </c>
      <c r="K173" s="28">
        <f t="shared" si="15"/>
        <v>6.5535999999858231E-4</v>
      </c>
      <c r="L173" s="27">
        <f t="shared" si="16"/>
        <v>7.7439999999989193E-3</v>
      </c>
      <c r="M173" s="27">
        <f t="shared" si="17"/>
        <v>7.30485373163808E-3</v>
      </c>
      <c r="R173" s="28">
        <f t="shared" si="18"/>
        <v>6.4515999999924874E-4</v>
      </c>
      <c r="S173" s="27">
        <f t="shared" si="19"/>
        <v>1.0404000000016733E-4</v>
      </c>
      <c r="T173" s="27">
        <f t="shared" si="20"/>
        <v>4009.7401998714577</v>
      </c>
      <c r="U173" s="27">
        <f t="shared" si="21"/>
        <v>1.0184475918093455E-6</v>
      </c>
    </row>
    <row r="174" spans="4:21" x14ac:dyDescent="0.3">
      <c r="D174" s="27">
        <f t="shared" si="12"/>
        <v>1.7635840000034802E-2</v>
      </c>
      <c r="E174" s="27">
        <f t="shared" si="13"/>
        <v>0.27039999999992198</v>
      </c>
      <c r="F174" s="27">
        <f t="shared" si="14"/>
        <v>0.15245224870345994</v>
      </c>
      <c r="K174" s="28">
        <f t="shared" si="15"/>
        <v>6.5535999999858231E-4</v>
      </c>
      <c r="L174" s="27">
        <f t="shared" si="16"/>
        <v>7.7439999999989193E-3</v>
      </c>
      <c r="M174" s="27">
        <f t="shared" si="17"/>
        <v>4.1392495900315094E-5</v>
      </c>
      <c r="R174" s="28">
        <f t="shared" si="18"/>
        <v>6.4515999999924874E-4</v>
      </c>
      <c r="S174" s="27">
        <f t="shared" si="19"/>
        <v>1.0404000000016733E-4</v>
      </c>
      <c r="T174" s="27">
        <f t="shared" si="20"/>
        <v>4022.3094508664863</v>
      </c>
      <c r="U174" s="27">
        <f t="shared" si="21"/>
        <v>9.6355923627137081E-3</v>
      </c>
    </row>
    <row r="175" spans="4:21" x14ac:dyDescent="0.3">
      <c r="D175" s="27">
        <f t="shared" si="12"/>
        <v>1.7635840000034802E-2</v>
      </c>
      <c r="E175" s="27">
        <f t="shared" si="13"/>
        <v>0.27039999999992198</v>
      </c>
      <c r="F175" s="27">
        <f t="shared" si="14"/>
        <v>0.15245224870345994</v>
      </c>
      <c r="K175" s="28">
        <f t="shared" si="15"/>
        <v>6.5535999999858231E-4</v>
      </c>
      <c r="L175" s="27">
        <f t="shared" si="16"/>
        <v>7.7439999999989193E-3</v>
      </c>
      <c r="M175" s="27">
        <f t="shared" si="17"/>
        <v>4.1392495900315094E-5</v>
      </c>
      <c r="R175" s="28">
        <f t="shared" si="18"/>
        <v>0.37773316000001667</v>
      </c>
      <c r="S175" s="27">
        <f t="shared" si="19"/>
        <v>1.0404000000016733E-4</v>
      </c>
      <c r="T175" s="27">
        <f t="shared" si="20"/>
        <v>3997.2076198958994</v>
      </c>
      <c r="U175" s="27">
        <f t="shared" si="21"/>
        <v>1.0008994091536501E-2</v>
      </c>
    </row>
    <row r="176" spans="4:21" x14ac:dyDescent="0.3">
      <c r="D176" s="27">
        <f t="shared" si="12"/>
        <v>1.7635840000034802E-2</v>
      </c>
      <c r="E176" s="27">
        <f t="shared" si="13"/>
        <v>0.27039999999992198</v>
      </c>
      <c r="F176" s="27">
        <f t="shared" si="14"/>
        <v>0.15245224870345994</v>
      </c>
      <c r="K176" s="28">
        <f t="shared" si="15"/>
        <v>6.5535999999858231E-4</v>
      </c>
      <c r="L176" s="27">
        <f t="shared" si="16"/>
        <v>7.7439999999989193E-3</v>
      </c>
      <c r="M176" s="27">
        <f t="shared" si="17"/>
        <v>4.1392495900315094E-5</v>
      </c>
      <c r="R176" s="28">
        <f t="shared" si="18"/>
        <v>6.4515999999924874E-4</v>
      </c>
      <c r="S176" s="27">
        <f t="shared" si="19"/>
        <v>1.0404000000016733E-4</v>
      </c>
      <c r="T176" s="27">
        <f t="shared" si="20"/>
        <v>4009.7401998714577</v>
      </c>
      <c r="U176" s="27">
        <f t="shared" si="21"/>
        <v>1.0184475918093455E-6</v>
      </c>
    </row>
    <row r="177" spans="4:21" x14ac:dyDescent="0.3">
      <c r="D177" s="27">
        <f t="shared" si="12"/>
        <v>0.25725183999986767</v>
      </c>
      <c r="E177" s="27">
        <f t="shared" si="13"/>
        <v>0.27039999999992198</v>
      </c>
      <c r="F177" s="27">
        <f t="shared" si="14"/>
        <v>0.15245224870345994</v>
      </c>
      <c r="K177" s="28">
        <f t="shared" si="15"/>
        <v>6.5535999999858231E-4</v>
      </c>
      <c r="L177" s="27">
        <f t="shared" si="16"/>
        <v>7.7439999999989193E-3</v>
      </c>
      <c r="M177" s="27">
        <f t="shared" si="17"/>
        <v>4.1392495900315094E-5</v>
      </c>
      <c r="R177" s="28">
        <f t="shared" si="18"/>
        <v>6.4515999999924874E-4</v>
      </c>
      <c r="S177" s="27">
        <f t="shared" si="19"/>
        <v>1.0404000000016733E-4</v>
      </c>
      <c r="T177" s="27">
        <f t="shared" si="20"/>
        <v>4009.7401998714577</v>
      </c>
      <c r="U177" s="27">
        <f t="shared" si="21"/>
        <v>1.0184475918093455E-6</v>
      </c>
    </row>
    <row r="178" spans="4:21" x14ac:dyDescent="0.3">
      <c r="D178" s="27">
        <f t="shared" ref="D178:D212" si="22">POWER(D69-$D$104,2)</f>
        <v>0.25725183999986767</v>
      </c>
      <c r="E178" s="27">
        <f t="shared" ref="E178:E212" si="23">POWER(E69-$E$104,2)</f>
        <v>0.27039999999992198</v>
      </c>
      <c r="F178" s="27">
        <f t="shared" ref="F178:F212" si="24">POWER(G69-$G$104,2)</f>
        <v>0.15245224870345994</v>
      </c>
      <c r="K178" s="28">
        <f t="shared" ref="K178:K212" si="25">POWER(K69-$K$104,2)</f>
        <v>6.5535999999858231E-4</v>
      </c>
      <c r="L178" s="27">
        <f t="shared" ref="L178:L212" si="26">POWER(L69-$L$104,2)</f>
        <v>7.7439999999989193E-3</v>
      </c>
      <c r="M178" s="27">
        <f t="shared" ref="M178:M212" si="27">POWER(N69-$N$104,2)</f>
        <v>4.1392495900315094E-5</v>
      </c>
      <c r="R178" s="28">
        <f t="shared" ref="R178:R212" si="28">POWER(R69-$R$104,2)</f>
        <v>6.4515999999924874E-4</v>
      </c>
      <c r="S178" s="27">
        <f t="shared" ref="S178:S212" si="29">POWER(S69-$S$104,2)</f>
        <v>1.0404000000016733E-4</v>
      </c>
      <c r="T178" s="27">
        <f t="shared" ref="T178:T212" si="30">POWER(U69-$G$104,2)</f>
        <v>4009.7401998714577</v>
      </c>
      <c r="U178" s="27">
        <f t="shared" ref="U178:U212" si="31">POWER(U69-$U$104,2)</f>
        <v>1.0184475918093455E-6</v>
      </c>
    </row>
    <row r="179" spans="4:21" x14ac:dyDescent="0.3">
      <c r="D179" s="27">
        <f t="shared" si="22"/>
        <v>1.7635840000034802E-2</v>
      </c>
      <c r="E179" s="27">
        <f t="shared" si="23"/>
        <v>0.27039999999992198</v>
      </c>
      <c r="F179" s="27">
        <f t="shared" si="24"/>
        <v>0.15245224870345994</v>
      </c>
      <c r="K179" s="28">
        <f t="shared" si="25"/>
        <v>6.5535999999858231E-4</v>
      </c>
      <c r="L179" s="27">
        <f t="shared" si="26"/>
        <v>7.7439999999989193E-3</v>
      </c>
      <c r="M179" s="27">
        <f t="shared" si="27"/>
        <v>4.1392495900315094E-5</v>
      </c>
      <c r="R179" s="28">
        <f t="shared" si="28"/>
        <v>6.4515999999924874E-4</v>
      </c>
      <c r="S179" s="27">
        <f t="shared" si="29"/>
        <v>1.0404000000016733E-4</v>
      </c>
      <c r="T179" s="27">
        <f t="shared" si="30"/>
        <v>4009.7401998714577</v>
      </c>
      <c r="U179" s="27">
        <f t="shared" si="31"/>
        <v>1.0184475918093455E-6</v>
      </c>
    </row>
    <row r="180" spans="4:21" x14ac:dyDescent="0.3">
      <c r="D180" s="27">
        <f t="shared" si="22"/>
        <v>0.25725183999986767</v>
      </c>
      <c r="E180" s="27">
        <f t="shared" si="23"/>
        <v>0.27039999999992198</v>
      </c>
      <c r="F180" s="27">
        <f t="shared" si="24"/>
        <v>0.15245224870345994</v>
      </c>
      <c r="K180" s="28">
        <f t="shared" si="25"/>
        <v>6.5535999999858231E-4</v>
      </c>
      <c r="L180" s="27">
        <f t="shared" si="26"/>
        <v>7.7439999999989193E-3</v>
      </c>
      <c r="M180" s="27">
        <f t="shared" si="27"/>
        <v>7.30485373163808E-3</v>
      </c>
      <c r="R180" s="28">
        <f t="shared" si="28"/>
        <v>6.4515999999924874E-4</v>
      </c>
      <c r="S180" s="27">
        <f t="shared" si="29"/>
        <v>1.0404000000016733E-4</v>
      </c>
      <c r="T180" s="27">
        <f t="shared" si="30"/>
        <v>4009.7401998714577</v>
      </c>
      <c r="U180" s="27">
        <f t="shared" si="31"/>
        <v>1.0184475918093455E-6</v>
      </c>
    </row>
    <row r="181" spans="4:21" x14ac:dyDescent="0.3">
      <c r="D181" s="27">
        <f t="shared" si="22"/>
        <v>0.25725183999986767</v>
      </c>
      <c r="E181" s="27">
        <f t="shared" si="23"/>
        <v>0.27039999999992198</v>
      </c>
      <c r="F181" s="27">
        <f t="shared" si="24"/>
        <v>0.15245224870345994</v>
      </c>
      <c r="K181" s="28">
        <f t="shared" si="25"/>
        <v>6.5535999999858231E-4</v>
      </c>
      <c r="L181" s="27">
        <f t="shared" si="26"/>
        <v>7.7439999999989193E-3</v>
      </c>
      <c r="M181" s="27">
        <f t="shared" si="27"/>
        <v>4.1392495900315094E-5</v>
      </c>
      <c r="R181" s="28">
        <f t="shared" si="28"/>
        <v>0.37773316000001667</v>
      </c>
      <c r="S181" s="27">
        <f t="shared" si="29"/>
        <v>1.0404000000016733E-4</v>
      </c>
      <c r="T181" s="27">
        <f t="shared" si="30"/>
        <v>4009.7401998714577</v>
      </c>
      <c r="U181" s="27">
        <f t="shared" si="31"/>
        <v>1.0184475918093455E-6</v>
      </c>
    </row>
    <row r="182" spans="4:21" x14ac:dyDescent="0.3">
      <c r="D182" s="27">
        <f t="shared" si="22"/>
        <v>0.25725183999986767</v>
      </c>
      <c r="E182" s="27">
        <f t="shared" si="23"/>
        <v>0.27039999999992198</v>
      </c>
      <c r="F182" s="27">
        <f t="shared" si="24"/>
        <v>0.15245224870345994</v>
      </c>
      <c r="K182" s="28">
        <f t="shared" si="25"/>
        <v>6.5535999999858231E-4</v>
      </c>
      <c r="L182" s="27">
        <f t="shared" si="26"/>
        <v>7.7439999999989193E-3</v>
      </c>
      <c r="M182" s="27">
        <f t="shared" si="27"/>
        <v>4.1392495900315094E-5</v>
      </c>
      <c r="R182" s="28">
        <f t="shared" si="28"/>
        <v>6.4515999999924874E-4</v>
      </c>
      <c r="S182" s="27">
        <f t="shared" si="29"/>
        <v>1.0404000000016733E-4</v>
      </c>
      <c r="T182" s="27">
        <f t="shared" si="30"/>
        <v>3997.2076198958994</v>
      </c>
      <c r="U182" s="27">
        <f t="shared" si="31"/>
        <v>1.0008994091536501E-2</v>
      </c>
    </row>
    <row r="183" spans="4:21" x14ac:dyDescent="0.3">
      <c r="D183" s="27">
        <f t="shared" si="22"/>
        <v>1.7635840000034802E-2</v>
      </c>
      <c r="E183" s="27">
        <f t="shared" si="23"/>
        <v>0.27039999999992198</v>
      </c>
      <c r="F183" s="27">
        <f t="shared" si="24"/>
        <v>0.15245224870345994</v>
      </c>
      <c r="K183" s="28">
        <f t="shared" si="25"/>
        <v>6.5535999999858231E-4</v>
      </c>
      <c r="L183" s="27">
        <f t="shared" si="26"/>
        <v>7.7439999999989193E-3</v>
      </c>
      <c r="M183" s="27">
        <f t="shared" si="27"/>
        <v>7.30485373163808E-3</v>
      </c>
      <c r="R183" s="28">
        <f t="shared" si="28"/>
        <v>6.4515999999924874E-4</v>
      </c>
      <c r="S183" s="27">
        <f t="shared" si="29"/>
        <v>1.0404000000016733E-4</v>
      </c>
      <c r="T183" s="27">
        <f t="shared" si="30"/>
        <v>4009.7401998714577</v>
      </c>
      <c r="U183" s="27">
        <f t="shared" si="31"/>
        <v>1.0184475918093455E-6</v>
      </c>
    </row>
    <row r="184" spans="4:21" x14ac:dyDescent="0.3">
      <c r="D184" s="27">
        <f t="shared" si="22"/>
        <v>0.25725183999986767</v>
      </c>
      <c r="E184" s="27">
        <f t="shared" si="23"/>
        <v>0.27039999999992198</v>
      </c>
      <c r="F184" s="27">
        <f t="shared" si="24"/>
        <v>0.15245224870345994</v>
      </c>
      <c r="K184" s="28">
        <f t="shared" si="25"/>
        <v>6.5535999999858231E-4</v>
      </c>
      <c r="L184" s="27">
        <f t="shared" si="26"/>
        <v>7.7439999999989193E-3</v>
      </c>
      <c r="M184" s="27">
        <f t="shared" si="27"/>
        <v>4.1392495900315094E-5</v>
      </c>
      <c r="R184" s="28">
        <f t="shared" si="28"/>
        <v>6.4515999999924874E-4</v>
      </c>
      <c r="S184" s="27">
        <f t="shared" si="29"/>
        <v>1.0404000000016733E-4</v>
      </c>
      <c r="T184" s="27">
        <f t="shared" si="30"/>
        <v>3997.2076198958994</v>
      </c>
      <c r="U184" s="27">
        <f t="shared" si="31"/>
        <v>1.0008994091536501E-2</v>
      </c>
    </row>
    <row r="185" spans="4:21" x14ac:dyDescent="0.3">
      <c r="D185" s="27">
        <f t="shared" si="22"/>
        <v>0.25725183999986767</v>
      </c>
      <c r="E185" s="27">
        <f t="shared" si="23"/>
        <v>0.27039999999992198</v>
      </c>
      <c r="F185" s="27">
        <f t="shared" si="24"/>
        <v>0.15245224870345994</v>
      </c>
      <c r="K185" s="28">
        <f t="shared" si="25"/>
        <v>6.5535999999858231E-4</v>
      </c>
      <c r="L185" s="27">
        <f t="shared" si="26"/>
        <v>7.7439999999989193E-3</v>
      </c>
      <c r="M185" s="27">
        <f t="shared" si="27"/>
        <v>4.1392495900315094E-5</v>
      </c>
      <c r="R185" s="28">
        <f t="shared" si="28"/>
        <v>6.4515999999924874E-4</v>
      </c>
      <c r="S185" s="27">
        <f t="shared" si="29"/>
        <v>1.0404000000016733E-4</v>
      </c>
      <c r="T185" s="27">
        <f t="shared" si="30"/>
        <v>3997.2076198958994</v>
      </c>
      <c r="U185" s="27">
        <f t="shared" si="31"/>
        <v>1.0008994091536501E-2</v>
      </c>
    </row>
    <row r="186" spans="4:21" x14ac:dyDescent="0.3">
      <c r="D186" s="27">
        <f t="shared" si="22"/>
        <v>0.25725183999986767</v>
      </c>
      <c r="E186" s="27">
        <f t="shared" si="23"/>
        <v>0.27039999999992198</v>
      </c>
      <c r="F186" s="27">
        <f t="shared" si="24"/>
        <v>0.15245224870345994</v>
      </c>
      <c r="K186" s="28">
        <f t="shared" si="25"/>
        <v>6.5535999999858231E-4</v>
      </c>
      <c r="L186" s="27">
        <f t="shared" si="26"/>
        <v>7.7439999999989193E-3</v>
      </c>
      <c r="M186" s="27">
        <f t="shared" si="27"/>
        <v>4.1392495900315094E-5</v>
      </c>
      <c r="R186" s="28">
        <f t="shared" si="28"/>
        <v>6.4515999999924874E-4</v>
      </c>
      <c r="S186" s="27">
        <f t="shared" si="29"/>
        <v>1.0404000000016733E-4</v>
      </c>
      <c r="T186" s="27">
        <f t="shared" si="30"/>
        <v>4009.7401998714577</v>
      </c>
      <c r="U186" s="27">
        <f t="shared" si="31"/>
        <v>1.0184475918093455E-6</v>
      </c>
    </row>
    <row r="187" spans="4:21" x14ac:dyDescent="0.3">
      <c r="D187" s="27">
        <f t="shared" si="22"/>
        <v>0.25725183999986767</v>
      </c>
      <c r="E187" s="27">
        <f t="shared" si="23"/>
        <v>0.27039999999992198</v>
      </c>
      <c r="F187" s="27">
        <f t="shared" si="24"/>
        <v>0.15245224870345994</v>
      </c>
      <c r="K187" s="28">
        <f t="shared" si="25"/>
        <v>6.5535999999858231E-4</v>
      </c>
      <c r="L187" s="27">
        <f t="shared" si="26"/>
        <v>7.7439999999989193E-3</v>
      </c>
      <c r="M187" s="27">
        <f t="shared" si="27"/>
        <v>4.1392495900315094E-5</v>
      </c>
      <c r="R187" s="28">
        <f t="shared" si="28"/>
        <v>6.4515999999924874E-4</v>
      </c>
      <c r="S187" s="27">
        <f t="shared" si="29"/>
        <v>1.0404000000016733E-4</v>
      </c>
      <c r="T187" s="27">
        <f t="shared" si="30"/>
        <v>4009.7401998714577</v>
      </c>
      <c r="U187" s="27">
        <f t="shared" si="31"/>
        <v>1.0184475918093455E-6</v>
      </c>
    </row>
    <row r="188" spans="4:21" x14ac:dyDescent="0.3">
      <c r="D188" s="27">
        <f t="shared" si="22"/>
        <v>0.25725183999986767</v>
      </c>
      <c r="E188" s="27">
        <f t="shared" si="23"/>
        <v>0.27039999999992198</v>
      </c>
      <c r="F188" s="27">
        <f t="shared" si="24"/>
        <v>0.15245224870345994</v>
      </c>
      <c r="K188" s="28">
        <f t="shared" si="25"/>
        <v>6.5535999999858231E-4</v>
      </c>
      <c r="L188" s="27">
        <f t="shared" si="26"/>
        <v>7.7439999999989193E-3</v>
      </c>
      <c r="M188" s="27">
        <f t="shared" si="27"/>
        <v>4.1392495900315094E-5</v>
      </c>
      <c r="R188" s="28">
        <f t="shared" si="28"/>
        <v>6.4515999999924874E-4</v>
      </c>
      <c r="S188" s="27">
        <f t="shared" si="29"/>
        <v>1.0404000000016733E-4</v>
      </c>
      <c r="T188" s="27">
        <f t="shared" si="30"/>
        <v>4009.7401998714577</v>
      </c>
      <c r="U188" s="27">
        <f t="shared" si="31"/>
        <v>1.0184475918093455E-6</v>
      </c>
    </row>
    <row r="189" spans="4:21" x14ac:dyDescent="0.3">
      <c r="D189" s="27">
        <f t="shared" si="22"/>
        <v>0.25725183999986767</v>
      </c>
      <c r="E189" s="27">
        <f t="shared" si="23"/>
        <v>0.27039999999992198</v>
      </c>
      <c r="F189" s="27">
        <f t="shared" si="24"/>
        <v>0.15245224870345994</v>
      </c>
      <c r="K189" s="28">
        <f t="shared" si="25"/>
        <v>6.5535999999858231E-4</v>
      </c>
      <c r="L189" s="27">
        <f t="shared" si="26"/>
        <v>7.7439999999989193E-3</v>
      </c>
      <c r="M189" s="27">
        <f t="shared" si="27"/>
        <v>4.1392495900315094E-5</v>
      </c>
      <c r="R189" s="28">
        <f t="shared" si="28"/>
        <v>0.45616515999998053</v>
      </c>
      <c r="S189" s="27">
        <f t="shared" si="29"/>
        <v>1.0404000000016733E-4</v>
      </c>
      <c r="T189" s="27">
        <f t="shared" si="30"/>
        <v>4009.7401998714577</v>
      </c>
      <c r="U189" s="27">
        <f t="shared" si="31"/>
        <v>1.0184475918093455E-6</v>
      </c>
    </row>
    <row r="190" spans="4:21" x14ac:dyDescent="0.3">
      <c r="D190" s="27">
        <f t="shared" si="22"/>
        <v>0.25725183999986767</v>
      </c>
      <c r="E190" s="27">
        <f t="shared" si="23"/>
        <v>0.27039999999992198</v>
      </c>
      <c r="F190" s="27">
        <f t="shared" si="24"/>
        <v>0.15245224870345994</v>
      </c>
      <c r="K190" s="28">
        <f t="shared" si="25"/>
        <v>6.5535999999858231E-4</v>
      </c>
      <c r="L190" s="27">
        <f t="shared" si="26"/>
        <v>7.7439999999989193E-3</v>
      </c>
      <c r="M190" s="27">
        <f t="shared" si="27"/>
        <v>4.1392495900315094E-5</v>
      </c>
      <c r="R190" s="28">
        <f t="shared" si="28"/>
        <v>6.4515999999924874E-4</v>
      </c>
      <c r="S190" s="27">
        <f t="shared" si="29"/>
        <v>1.0404000000016733E-4</v>
      </c>
      <c r="T190" s="27">
        <f t="shared" si="30"/>
        <v>4009.7401998714577</v>
      </c>
      <c r="U190" s="27">
        <f t="shared" si="31"/>
        <v>1.0184475918093455E-6</v>
      </c>
    </row>
    <row r="191" spans="4:21" x14ac:dyDescent="0.3">
      <c r="D191" s="27">
        <f t="shared" si="22"/>
        <v>0.25725183999986767</v>
      </c>
      <c r="E191" s="27">
        <f t="shared" si="23"/>
        <v>0.27039999999992198</v>
      </c>
      <c r="F191" s="27">
        <f t="shared" si="24"/>
        <v>0.15245224870345994</v>
      </c>
      <c r="K191" s="28">
        <f t="shared" si="25"/>
        <v>6.5535999999858231E-4</v>
      </c>
      <c r="L191" s="27">
        <f t="shared" si="26"/>
        <v>7.7439999999989193E-3</v>
      </c>
      <c r="M191" s="27">
        <f t="shared" si="27"/>
        <v>4.1392495900315094E-5</v>
      </c>
      <c r="R191" s="28">
        <f t="shared" si="28"/>
        <v>6.4515999999924874E-4</v>
      </c>
      <c r="S191" s="27">
        <f t="shared" si="29"/>
        <v>1.0404000000016733E-4</v>
      </c>
      <c r="T191" s="27">
        <f t="shared" si="30"/>
        <v>4009.7401998714577</v>
      </c>
      <c r="U191" s="27">
        <f t="shared" si="31"/>
        <v>1.0184475918093455E-6</v>
      </c>
    </row>
    <row r="192" spans="4:21" x14ac:dyDescent="0.3">
      <c r="D192" s="27">
        <f t="shared" si="22"/>
        <v>0.25725183999986767</v>
      </c>
      <c r="E192" s="27">
        <f t="shared" si="23"/>
        <v>0.27039999999992198</v>
      </c>
      <c r="F192" s="27">
        <f t="shared" si="24"/>
        <v>0.15245224870345994</v>
      </c>
      <c r="K192" s="28">
        <f t="shared" si="25"/>
        <v>6.5535999999858231E-4</v>
      </c>
      <c r="L192" s="27">
        <f t="shared" si="26"/>
        <v>7.7439999999989193E-3</v>
      </c>
      <c r="M192" s="27">
        <f t="shared" si="27"/>
        <v>4.1392495900315094E-5</v>
      </c>
      <c r="R192" s="28">
        <f t="shared" si="28"/>
        <v>6.4515999999924874E-4</v>
      </c>
      <c r="S192" s="27">
        <f t="shared" si="29"/>
        <v>1.0404000000016733E-4</v>
      </c>
      <c r="T192" s="27">
        <f t="shared" si="30"/>
        <v>4022.3094508664863</v>
      </c>
      <c r="U192" s="27">
        <f t="shared" si="31"/>
        <v>9.6355923627137081E-3</v>
      </c>
    </row>
    <row r="193" spans="4:21" x14ac:dyDescent="0.3">
      <c r="D193" s="27">
        <f t="shared" si="22"/>
        <v>1.7635840000034802E-2</v>
      </c>
      <c r="E193" s="27">
        <f t="shared" si="23"/>
        <v>0.27039999999992198</v>
      </c>
      <c r="F193" s="27">
        <f t="shared" si="24"/>
        <v>0.15245224870345994</v>
      </c>
      <c r="K193" s="28">
        <f t="shared" si="25"/>
        <v>6.5535999999858231E-4</v>
      </c>
      <c r="L193" s="27">
        <f t="shared" si="26"/>
        <v>7.7439999999989193E-3</v>
      </c>
      <c r="M193" s="27">
        <f t="shared" si="27"/>
        <v>4.1392495900315094E-5</v>
      </c>
      <c r="R193" s="28">
        <f t="shared" si="28"/>
        <v>6.4515999999924874E-4</v>
      </c>
      <c r="S193" s="27">
        <f t="shared" si="29"/>
        <v>1.0404000000016733E-4</v>
      </c>
      <c r="T193" s="27">
        <f t="shared" si="30"/>
        <v>4009.7401998714577</v>
      </c>
      <c r="U193" s="27">
        <f t="shared" si="31"/>
        <v>1.0184475918093455E-6</v>
      </c>
    </row>
    <row r="194" spans="4:21" x14ac:dyDescent="0.3">
      <c r="D194" s="27">
        <f t="shared" si="22"/>
        <v>1.7635840000034802E-2</v>
      </c>
      <c r="E194" s="27">
        <f t="shared" si="23"/>
        <v>0.27039999999992198</v>
      </c>
      <c r="F194" s="27">
        <f t="shared" si="24"/>
        <v>0.15245224870345994</v>
      </c>
      <c r="K194" s="28">
        <f t="shared" si="25"/>
        <v>6.5535999999858231E-4</v>
      </c>
      <c r="L194" s="27">
        <f t="shared" si="26"/>
        <v>7.7439999999989193E-3</v>
      </c>
      <c r="M194" s="27">
        <f t="shared" si="27"/>
        <v>4.1392495900315094E-5</v>
      </c>
      <c r="R194" s="28">
        <f t="shared" si="28"/>
        <v>6.4515999999924874E-4</v>
      </c>
      <c r="S194" s="27">
        <f t="shared" si="29"/>
        <v>1.0404000000016733E-4</v>
      </c>
      <c r="T194" s="27">
        <f t="shared" si="30"/>
        <v>4009.7401998714577</v>
      </c>
      <c r="U194" s="27">
        <f t="shared" si="31"/>
        <v>1.0184475918093455E-6</v>
      </c>
    </row>
    <row r="195" spans="4:21" x14ac:dyDescent="0.3">
      <c r="D195" s="27">
        <f t="shared" si="22"/>
        <v>0.25725183999986767</v>
      </c>
      <c r="E195" s="27">
        <f t="shared" si="23"/>
        <v>0.27039999999992198</v>
      </c>
      <c r="F195" s="27">
        <f t="shared" si="24"/>
        <v>0.15245224870345994</v>
      </c>
      <c r="K195" s="28">
        <f t="shared" si="25"/>
        <v>0.37748736000003474</v>
      </c>
      <c r="L195" s="27">
        <f t="shared" si="26"/>
        <v>7.7439999999989193E-3</v>
      </c>
      <c r="M195" s="27">
        <f t="shared" si="27"/>
        <v>4.1392495900315094E-5</v>
      </c>
      <c r="R195" s="28">
        <f t="shared" si="28"/>
        <v>6.4515999999924874E-4</v>
      </c>
      <c r="S195" s="27">
        <f t="shared" si="29"/>
        <v>1.0404000000016733E-4</v>
      </c>
      <c r="T195" s="27">
        <f t="shared" si="30"/>
        <v>4009.7401998714577</v>
      </c>
      <c r="U195" s="27">
        <f t="shared" si="31"/>
        <v>1.0184475918093455E-6</v>
      </c>
    </row>
    <row r="196" spans="4:21" x14ac:dyDescent="0.3">
      <c r="D196" s="27">
        <f t="shared" si="22"/>
        <v>0.25725183999986767</v>
      </c>
      <c r="E196" s="27">
        <f t="shared" si="23"/>
        <v>0.27039999999992198</v>
      </c>
      <c r="F196" s="27">
        <f t="shared" si="24"/>
        <v>3.0731136400114704E-2</v>
      </c>
      <c r="K196" s="28">
        <f t="shared" si="25"/>
        <v>6.5535999999858231E-4</v>
      </c>
      <c r="L196" s="27">
        <f t="shared" si="26"/>
        <v>7.7439999999989193E-3</v>
      </c>
      <c r="M196" s="27">
        <f t="shared" si="27"/>
        <v>4.1392495900315094E-5</v>
      </c>
      <c r="R196" s="28">
        <f t="shared" si="28"/>
        <v>6.4515999999924874E-4</v>
      </c>
      <c r="S196" s="27">
        <f t="shared" si="29"/>
        <v>1.0404000000016733E-4</v>
      </c>
      <c r="T196" s="27">
        <f t="shared" si="30"/>
        <v>4009.7401998714577</v>
      </c>
      <c r="U196" s="27">
        <f t="shared" si="31"/>
        <v>1.0184475918093455E-6</v>
      </c>
    </row>
    <row r="197" spans="4:21" x14ac:dyDescent="0.3">
      <c r="D197" s="27">
        <f t="shared" si="22"/>
        <v>0.25725183999986767</v>
      </c>
      <c r="E197" s="27">
        <f t="shared" si="23"/>
        <v>0.27039999999992198</v>
      </c>
      <c r="F197" s="27">
        <f t="shared" si="24"/>
        <v>0.15245224870345994</v>
      </c>
      <c r="K197" s="28">
        <f t="shared" si="25"/>
        <v>6.5535999999858231E-4</v>
      </c>
      <c r="L197" s="27">
        <f t="shared" si="26"/>
        <v>7.7439999999989193E-3</v>
      </c>
      <c r="M197" s="27">
        <f t="shared" si="27"/>
        <v>4.1392495900315094E-5</v>
      </c>
      <c r="R197" s="28">
        <f t="shared" si="28"/>
        <v>6.4515999999924874E-4</v>
      </c>
      <c r="S197" s="27">
        <f t="shared" si="29"/>
        <v>1.0404000000016733E-4</v>
      </c>
      <c r="T197" s="27">
        <f t="shared" si="30"/>
        <v>4009.7401998714577</v>
      </c>
      <c r="U197" s="27">
        <f t="shared" si="31"/>
        <v>1.0184475918093455E-6</v>
      </c>
    </row>
    <row r="198" spans="4:21" x14ac:dyDescent="0.3">
      <c r="D198" s="27">
        <f t="shared" si="22"/>
        <v>0.25725183999986767</v>
      </c>
      <c r="E198" s="27">
        <f t="shared" si="23"/>
        <v>0.27039999999992198</v>
      </c>
      <c r="F198" s="27">
        <f t="shared" si="24"/>
        <v>3.0731136400114704E-2</v>
      </c>
      <c r="K198" s="28">
        <f t="shared" si="25"/>
        <v>6.5535999999858231E-4</v>
      </c>
      <c r="L198" s="27">
        <f t="shared" si="26"/>
        <v>7.7439999999989193E-3</v>
      </c>
      <c r="M198" s="27">
        <f t="shared" si="27"/>
        <v>4.1392495900315094E-5</v>
      </c>
      <c r="R198" s="28">
        <f t="shared" si="28"/>
        <v>6.4515999999924874E-4</v>
      </c>
      <c r="S198" s="27">
        <f t="shared" si="29"/>
        <v>1.0404000000016733E-4</v>
      </c>
      <c r="T198" s="27">
        <f t="shared" si="30"/>
        <v>3997.2076198958994</v>
      </c>
      <c r="U198" s="27">
        <f t="shared" si="31"/>
        <v>1.0008994091536501E-2</v>
      </c>
    </row>
    <row r="199" spans="4:21" x14ac:dyDescent="0.3">
      <c r="D199" s="27">
        <f t="shared" si="22"/>
        <v>0.25725183999986767</v>
      </c>
      <c r="E199" s="27">
        <f t="shared" si="23"/>
        <v>0.27039999999992198</v>
      </c>
      <c r="F199" s="27">
        <f t="shared" si="24"/>
        <v>3.0731136400114704E-2</v>
      </c>
      <c r="K199" s="28">
        <f t="shared" si="25"/>
        <v>6.5535999999858231E-4</v>
      </c>
      <c r="L199" s="27">
        <f t="shared" si="26"/>
        <v>7.7439999999989193E-3</v>
      </c>
      <c r="M199" s="27">
        <f t="shared" si="27"/>
        <v>4.1392495900315094E-5</v>
      </c>
      <c r="R199" s="28">
        <f t="shared" si="28"/>
        <v>0.37773316000001667</v>
      </c>
      <c r="S199" s="27">
        <f t="shared" si="29"/>
        <v>1.0404000000016733E-4</v>
      </c>
      <c r="T199" s="27">
        <f t="shared" si="30"/>
        <v>4022.3094508664863</v>
      </c>
      <c r="U199" s="27">
        <f t="shared" si="31"/>
        <v>9.6355923627137081E-3</v>
      </c>
    </row>
    <row r="200" spans="4:21" x14ac:dyDescent="0.3">
      <c r="D200" s="27">
        <f t="shared" si="22"/>
        <v>0.25725183999986767</v>
      </c>
      <c r="E200" s="27">
        <f t="shared" si="23"/>
        <v>0.27039999999992198</v>
      </c>
      <c r="F200" s="27">
        <f t="shared" si="24"/>
        <v>0.15245224870345994</v>
      </c>
      <c r="K200" s="28">
        <f t="shared" si="25"/>
        <v>6.5535999999858231E-4</v>
      </c>
      <c r="L200" s="27">
        <f t="shared" si="26"/>
        <v>7.7439999999989193E-3</v>
      </c>
      <c r="M200" s="27">
        <f t="shared" si="27"/>
        <v>4.1392495900315094E-5</v>
      </c>
      <c r="R200" s="28">
        <f t="shared" si="28"/>
        <v>6.4515999999924874E-4</v>
      </c>
      <c r="S200" s="27">
        <f t="shared" si="29"/>
        <v>1.0404000000016733E-4</v>
      </c>
      <c r="T200" s="27">
        <f t="shared" si="30"/>
        <v>4009.7401998714577</v>
      </c>
      <c r="U200" s="27">
        <f t="shared" si="31"/>
        <v>1.0184475918093455E-6</v>
      </c>
    </row>
    <row r="201" spans="4:21" x14ac:dyDescent="0.3">
      <c r="D201" s="27">
        <f t="shared" si="22"/>
        <v>0.25725183999986767</v>
      </c>
      <c r="E201" s="27">
        <f t="shared" si="23"/>
        <v>0.27039999999992198</v>
      </c>
      <c r="F201" s="27">
        <f t="shared" si="24"/>
        <v>3.0731136400114704E-2</v>
      </c>
      <c r="K201" s="28">
        <f t="shared" si="25"/>
        <v>6.5535999999858231E-4</v>
      </c>
      <c r="L201" s="27">
        <f t="shared" si="26"/>
        <v>7.7439999999989193E-3</v>
      </c>
      <c r="M201" s="27">
        <f t="shared" si="27"/>
        <v>4.1392495900315094E-5</v>
      </c>
      <c r="R201" s="28">
        <f t="shared" si="28"/>
        <v>6.4515999999924874E-4</v>
      </c>
      <c r="S201" s="27">
        <f t="shared" si="29"/>
        <v>1.0404000000016733E-4</v>
      </c>
      <c r="T201" s="27">
        <f t="shared" si="30"/>
        <v>4009.7401998714577</v>
      </c>
      <c r="U201" s="27">
        <f t="shared" si="31"/>
        <v>1.0184475918093455E-6</v>
      </c>
    </row>
    <row r="202" spans="4:21" x14ac:dyDescent="0.3">
      <c r="D202" s="27">
        <f t="shared" si="22"/>
        <v>0.25725183999986767</v>
      </c>
      <c r="E202" s="27">
        <f t="shared" si="23"/>
        <v>0.27039999999992198</v>
      </c>
      <c r="F202" s="27">
        <f t="shared" si="24"/>
        <v>0.15245224870345994</v>
      </c>
      <c r="K202" s="28">
        <f t="shared" si="25"/>
        <v>6.5535999999858231E-4</v>
      </c>
      <c r="L202" s="27">
        <f t="shared" si="26"/>
        <v>7.7439999999989193E-3</v>
      </c>
      <c r="M202" s="27">
        <f t="shared" si="27"/>
        <v>7.30485373163808E-3</v>
      </c>
      <c r="R202" s="28">
        <f t="shared" si="28"/>
        <v>6.4515999999924874E-4</v>
      </c>
      <c r="S202" s="27">
        <f t="shared" si="29"/>
        <v>1.0404000000016733E-4</v>
      </c>
      <c r="T202" s="27">
        <f t="shared" si="30"/>
        <v>4009.7401998714577</v>
      </c>
      <c r="U202" s="27">
        <f t="shared" si="31"/>
        <v>1.0184475918093455E-6</v>
      </c>
    </row>
    <row r="203" spans="4:21" x14ac:dyDescent="0.3">
      <c r="D203" s="27">
        <f t="shared" si="22"/>
        <v>0.25725183999986767</v>
      </c>
      <c r="E203" s="27">
        <f t="shared" si="23"/>
        <v>0.27039999999992198</v>
      </c>
      <c r="F203" s="27">
        <f t="shared" si="24"/>
        <v>0.15245224870345994</v>
      </c>
      <c r="K203" s="28">
        <f t="shared" si="25"/>
        <v>6.5535999999858231E-4</v>
      </c>
      <c r="L203" s="27">
        <f t="shared" si="26"/>
        <v>7.7439999999989193E-3</v>
      </c>
      <c r="M203" s="27">
        <f t="shared" si="27"/>
        <v>4.1392495900315094E-5</v>
      </c>
      <c r="R203" s="28">
        <f t="shared" si="28"/>
        <v>6.4515999999924874E-4</v>
      </c>
      <c r="S203" s="27">
        <f t="shared" si="29"/>
        <v>1.0404000000016733E-4</v>
      </c>
      <c r="T203" s="27">
        <f t="shared" si="30"/>
        <v>4009.7401998714577</v>
      </c>
      <c r="U203" s="27">
        <f t="shared" si="31"/>
        <v>1.0184475918093455E-6</v>
      </c>
    </row>
    <row r="204" spans="4:21" x14ac:dyDescent="0.3">
      <c r="D204" s="27">
        <f t="shared" si="22"/>
        <v>0.25725183999986767</v>
      </c>
      <c r="E204" s="27">
        <f t="shared" si="23"/>
        <v>0.27039999999992198</v>
      </c>
      <c r="F204" s="27">
        <f t="shared" si="24"/>
        <v>0.15245224870345994</v>
      </c>
      <c r="K204" s="28">
        <f t="shared" si="25"/>
        <v>6.5535999999858231E-4</v>
      </c>
      <c r="L204" s="27">
        <f t="shared" si="26"/>
        <v>1.0241440000000153</v>
      </c>
      <c r="M204" s="27">
        <f t="shared" si="27"/>
        <v>7.30485373163808E-3</v>
      </c>
      <c r="R204" s="28">
        <f t="shared" si="28"/>
        <v>6.4515999999924874E-4</v>
      </c>
      <c r="S204" s="27">
        <f t="shared" si="29"/>
        <v>1.0404000000016733E-4</v>
      </c>
      <c r="T204" s="27">
        <f t="shared" si="30"/>
        <v>4009.7401998714577</v>
      </c>
      <c r="U204" s="27">
        <f t="shared" si="31"/>
        <v>1.0184475918093455E-6</v>
      </c>
    </row>
    <row r="205" spans="4:21" x14ac:dyDescent="0.3">
      <c r="D205" s="27">
        <f t="shared" si="22"/>
        <v>0.25725183999986767</v>
      </c>
      <c r="E205" s="27">
        <f t="shared" si="23"/>
        <v>0.27039999999992198</v>
      </c>
      <c r="F205" s="27">
        <f t="shared" si="24"/>
        <v>0.15245224870345994</v>
      </c>
      <c r="K205" s="28">
        <f t="shared" si="25"/>
        <v>6.5535999999858231E-4</v>
      </c>
      <c r="L205" s="27">
        <f t="shared" si="26"/>
        <v>7.7439999999989193E-3</v>
      </c>
      <c r="M205" s="27">
        <f t="shared" si="27"/>
        <v>4.1392495900315094E-5</v>
      </c>
      <c r="R205" s="28">
        <f t="shared" si="28"/>
        <v>6.4515999999924874E-4</v>
      </c>
      <c r="S205" s="27">
        <f t="shared" si="29"/>
        <v>1.0404000000016733E-4</v>
      </c>
      <c r="T205" s="27">
        <f t="shared" si="30"/>
        <v>4009.7401998714577</v>
      </c>
      <c r="U205" s="27">
        <f t="shared" si="31"/>
        <v>1.0184475918093455E-6</v>
      </c>
    </row>
    <row r="206" spans="4:21" x14ac:dyDescent="0.3">
      <c r="D206" s="27">
        <f t="shared" si="22"/>
        <v>0.25725183999986767</v>
      </c>
      <c r="E206" s="27">
        <f t="shared" si="23"/>
        <v>0.27039999999992198</v>
      </c>
      <c r="F206" s="27">
        <f t="shared" si="24"/>
        <v>0.15245224870345994</v>
      </c>
      <c r="K206" s="28">
        <f t="shared" si="25"/>
        <v>6.5535999999858231E-4</v>
      </c>
      <c r="L206" s="27">
        <f t="shared" si="26"/>
        <v>7.7439999999989193E-3</v>
      </c>
      <c r="M206" s="27">
        <f t="shared" si="27"/>
        <v>4.1392495900315094E-5</v>
      </c>
      <c r="R206" s="28">
        <f t="shared" si="28"/>
        <v>6.4515999999924874E-4</v>
      </c>
      <c r="S206" s="27">
        <f t="shared" si="29"/>
        <v>1.0196960399999844</v>
      </c>
      <c r="T206" s="27">
        <f t="shared" si="30"/>
        <v>3997.2076198958994</v>
      </c>
      <c r="U206" s="27">
        <f t="shared" si="31"/>
        <v>1.0008994091536501E-2</v>
      </c>
    </row>
    <row r="207" spans="4:21" x14ac:dyDescent="0.3">
      <c r="D207" s="27">
        <f t="shared" si="22"/>
        <v>0.25725183999986767</v>
      </c>
      <c r="E207" s="27">
        <f t="shared" si="23"/>
        <v>0.27039999999992198</v>
      </c>
      <c r="F207" s="27">
        <f t="shared" si="24"/>
        <v>0.15245224870345994</v>
      </c>
      <c r="K207" s="28">
        <f t="shared" si="25"/>
        <v>6.5535999999858231E-4</v>
      </c>
      <c r="L207" s="27">
        <f t="shared" si="26"/>
        <v>7.7439999999989193E-3</v>
      </c>
      <c r="M207" s="27">
        <f t="shared" si="27"/>
        <v>7.30485373163808E-3</v>
      </c>
      <c r="R207" s="28">
        <f t="shared" si="28"/>
        <v>6.4515999999924874E-4</v>
      </c>
      <c r="S207" s="27">
        <f t="shared" si="29"/>
        <v>1.0404000000016733E-4</v>
      </c>
      <c r="T207" s="27">
        <f t="shared" si="30"/>
        <v>4009.7401998714577</v>
      </c>
      <c r="U207" s="27">
        <f t="shared" si="31"/>
        <v>1.0184475918093455E-6</v>
      </c>
    </row>
    <row r="208" spans="4:21" x14ac:dyDescent="0.3">
      <c r="D208" s="27">
        <f t="shared" si="22"/>
        <v>0.25725183999986767</v>
      </c>
      <c r="E208" s="27">
        <f t="shared" si="23"/>
        <v>0.27039999999992198</v>
      </c>
      <c r="F208" s="27">
        <f t="shared" si="24"/>
        <v>0.15245224870345994</v>
      </c>
      <c r="K208" s="28">
        <f t="shared" si="25"/>
        <v>6.5535999999858231E-4</v>
      </c>
      <c r="L208" s="27">
        <f t="shared" si="26"/>
        <v>1.0241440000000153</v>
      </c>
      <c r="M208" s="27">
        <f t="shared" si="27"/>
        <v>4.1392495900315094E-5</v>
      </c>
      <c r="R208" s="28">
        <f t="shared" si="28"/>
        <v>6.4515999999924874E-4</v>
      </c>
      <c r="S208" s="27">
        <f t="shared" si="29"/>
        <v>1.0404000000016733E-4</v>
      </c>
      <c r="T208" s="27">
        <f t="shared" si="30"/>
        <v>3997.2076198958994</v>
      </c>
      <c r="U208" s="27">
        <f t="shared" si="31"/>
        <v>1.0008994091536501E-2</v>
      </c>
    </row>
    <row r="209" spans="4:21" x14ac:dyDescent="0.3">
      <c r="D209" s="27">
        <f t="shared" si="22"/>
        <v>0.25725183999986767</v>
      </c>
      <c r="E209" s="27">
        <f t="shared" si="23"/>
        <v>0.27039999999992198</v>
      </c>
      <c r="F209" s="27">
        <f t="shared" si="24"/>
        <v>0.15245224870345994</v>
      </c>
      <c r="K209" s="28">
        <f t="shared" si="25"/>
        <v>6.5535999999858231E-4</v>
      </c>
      <c r="L209" s="27">
        <f t="shared" si="26"/>
        <v>7.7439999999989193E-3</v>
      </c>
      <c r="M209" s="27">
        <f t="shared" si="27"/>
        <v>4.1392495900315094E-5</v>
      </c>
      <c r="R209" s="28">
        <f t="shared" si="28"/>
        <v>6.4515999999924874E-4</v>
      </c>
      <c r="S209" s="27">
        <f t="shared" si="29"/>
        <v>1.0404000000016733E-4</v>
      </c>
      <c r="T209" s="27">
        <f t="shared" si="30"/>
        <v>4009.7401998714577</v>
      </c>
      <c r="U209" s="27">
        <f t="shared" si="31"/>
        <v>1.0184475918093455E-6</v>
      </c>
    </row>
    <row r="210" spans="4:21" x14ac:dyDescent="0.3">
      <c r="D210" s="27">
        <f t="shared" si="22"/>
        <v>0.25725183999986767</v>
      </c>
      <c r="E210" s="27">
        <f t="shared" si="23"/>
        <v>0.27039999999992198</v>
      </c>
      <c r="F210" s="27">
        <f t="shared" si="24"/>
        <v>0.15245224870345994</v>
      </c>
      <c r="K210" s="28">
        <f t="shared" si="25"/>
        <v>6.5535999999858231E-4</v>
      </c>
      <c r="L210" s="27">
        <f t="shared" si="26"/>
        <v>7.7439999999989193E-3</v>
      </c>
      <c r="M210" s="27">
        <f t="shared" si="27"/>
        <v>4.1392495900315094E-5</v>
      </c>
      <c r="R210" s="28">
        <f t="shared" si="28"/>
        <v>6.4515999999924874E-4</v>
      </c>
      <c r="S210" s="27">
        <f t="shared" si="29"/>
        <v>1.0404000000016733E-4</v>
      </c>
      <c r="T210" s="27">
        <f t="shared" si="30"/>
        <v>4009.7401998714577</v>
      </c>
      <c r="U210" s="27">
        <f t="shared" si="31"/>
        <v>1.0184475918093455E-6</v>
      </c>
    </row>
    <row r="211" spans="4:21" x14ac:dyDescent="0.3">
      <c r="D211" s="27">
        <f t="shared" si="22"/>
        <v>0.25725183999986767</v>
      </c>
      <c r="E211" s="27">
        <f t="shared" si="23"/>
        <v>0.27039999999992198</v>
      </c>
      <c r="F211" s="27">
        <f t="shared" si="24"/>
        <v>0.15245224870345994</v>
      </c>
      <c r="K211" s="28">
        <f t="shared" si="25"/>
        <v>6.5535999999858231E-4</v>
      </c>
      <c r="L211" s="27">
        <f t="shared" si="26"/>
        <v>7.7439999999989193E-3</v>
      </c>
      <c r="M211" s="27">
        <f t="shared" si="27"/>
        <v>4.1392495900315094E-5</v>
      </c>
      <c r="R211" s="28">
        <f t="shared" si="28"/>
        <v>6.4515999999924874E-4</v>
      </c>
      <c r="S211" s="27">
        <f t="shared" si="29"/>
        <v>1.0404000000016733E-4</v>
      </c>
      <c r="T211" s="27">
        <f t="shared" si="30"/>
        <v>4009.7401998714577</v>
      </c>
      <c r="U211" s="27">
        <f t="shared" si="31"/>
        <v>1.0184475918093455E-6</v>
      </c>
    </row>
    <row r="212" spans="4:21" x14ac:dyDescent="0.3">
      <c r="D212" s="27">
        <f t="shared" si="22"/>
        <v>0.25725183999986767</v>
      </c>
      <c r="E212" s="27">
        <f t="shared" si="23"/>
        <v>0.27039999999992198</v>
      </c>
      <c r="F212" s="27">
        <f t="shared" si="24"/>
        <v>3.0731136400114704E-2</v>
      </c>
      <c r="K212" s="28">
        <f t="shared" si="25"/>
        <v>6.5535999999858231E-4</v>
      </c>
      <c r="L212" s="27">
        <f t="shared" si="26"/>
        <v>1.0241440000000153</v>
      </c>
      <c r="M212" s="27">
        <f t="shared" si="27"/>
        <v>7.30485373163808E-3</v>
      </c>
      <c r="R212" s="28">
        <f t="shared" si="28"/>
        <v>0.37773316000001667</v>
      </c>
      <c r="S212" s="27">
        <f t="shared" si="29"/>
        <v>1.0404000000016733E-4</v>
      </c>
      <c r="T212" s="27">
        <f t="shared" si="30"/>
        <v>3997.2076198958994</v>
      </c>
      <c r="U212" s="27">
        <f t="shared" si="31"/>
        <v>1.0008994091536501E-2</v>
      </c>
    </row>
    <row r="213" spans="4:21" x14ac:dyDescent="0.3">
      <c r="E213" s="27"/>
    </row>
    <row r="214" spans="4:21" x14ac:dyDescent="0.3">
      <c r="E214" s="27"/>
    </row>
    <row r="215" spans="4:21" x14ac:dyDescent="0.3">
      <c r="E215" s="27"/>
    </row>
    <row r="216" spans="4:21" x14ac:dyDescent="0.3">
      <c r="D216">
        <f>3.3/1024*500</f>
        <v>1.611328125</v>
      </c>
      <c r="E216">
        <f>3.3/1024*501</f>
        <v>1.61455078125</v>
      </c>
      <c r="F216">
        <f>3.3/1024*700</f>
        <v>2.255859375</v>
      </c>
      <c r="G216">
        <f>3.3/1024*701</f>
        <v>2.2590820312499997</v>
      </c>
      <c r="I216">
        <f>3.3/1024*801</f>
        <v>2.5813476562499997</v>
      </c>
      <c r="J216">
        <f>3.3/1024*802</f>
        <v>2.5845703124999999</v>
      </c>
      <c r="L216">
        <f>3.3/1024*951</f>
        <v>3.0647460937499997</v>
      </c>
      <c r="M216">
        <f>3.3/1024*952</f>
        <v>3.0679687499999999</v>
      </c>
    </row>
    <row r="217" spans="4:21" x14ac:dyDescent="0.3">
      <c r="D217">
        <f>(3.3*10000/D216)-10000</f>
        <v>10480</v>
      </c>
      <c r="E217">
        <f>(3.3*10000/E216)-10000</f>
        <v>10439.121756487028</v>
      </c>
      <c r="F217">
        <f>(3.3*10000/F216)-10000</f>
        <v>4628.5714285714294</v>
      </c>
      <c r="G217">
        <f>(3.3*10000/G216)-10000</f>
        <v>4607.7032810271066</v>
      </c>
      <c r="I217">
        <f>(3.3*10000/I216)-10000</f>
        <v>2784.0199750312131</v>
      </c>
      <c r="J217">
        <f>(3.3*10000/J216)-10000</f>
        <v>2768.0798004987537</v>
      </c>
      <c r="L217">
        <f>(3.3*10000/L216)-10000</f>
        <v>767.61303890641466</v>
      </c>
      <c r="M217">
        <f>(3.3*10000/M216)-10000</f>
        <v>756.30252100840335</v>
      </c>
    </row>
    <row r="218" spans="4:21" x14ac:dyDescent="0.3">
      <c r="E218" s="27"/>
    </row>
    <row r="219" spans="4:21" x14ac:dyDescent="0.3">
      <c r="E219" s="27"/>
    </row>
    <row r="220" spans="4:21" x14ac:dyDescent="0.3">
      <c r="D220">
        <f>1/(0.0010828+(0.00023702*LN(D217))+(1.16853*POWER(10,-7)*POWER(LN(D217),3)))-273.15</f>
        <v>23.616925179133318</v>
      </c>
      <c r="E220">
        <f>1/(0.0010828+(0.00023702*LN(E217))+(1.16853*POWER(10,-7)*POWER(LN(E217),3)))-273.15</f>
        <v>23.708871771000133</v>
      </c>
      <c r="F220">
        <f>1/(0.0010828+(0.00023702*LN(F217))+(1.16853*POWER(10,-7)*POWER(LN(F217),3)))-273.15</f>
        <v>43.95766273234517</v>
      </c>
      <c r="G220">
        <f>1/(0.0010828+(0.00023702*LN(G217))+(1.16853*POWER(10,-7)*POWER(LN(G217),3)))-273.15</f>
        <v>44.076748411352014</v>
      </c>
      <c r="I220">
        <f>1/(0.0010828+(0.00023702*LN(I217))+(1.16853*POWER(10,-7)*POWER(LN(I217),3)))-273.15</f>
        <v>57.858735331094579</v>
      </c>
      <c r="J220">
        <f>1/(0.0010828+(0.00023702*LN(J217))+(1.16853*POWER(10,-7)*POWER(LN(J217),3)))-273.15</f>
        <v>58.021798904556817</v>
      </c>
      <c r="L220">
        <f>1/(0.0010828+(0.00023702*LN(L217))+(1.16853*POWER(10,-7)*POWER(LN(L217),3)))-273.15</f>
        <v>98.369094781305876</v>
      </c>
      <c r="M220">
        <f>1/(0.0010828+(0.00023702*LN(M217))+(1.16853*POWER(10,-7)*POWER(LN(M217),3)))-273.15</f>
        <v>98.887075898350417</v>
      </c>
    </row>
    <row r="221" spans="4:21" x14ac:dyDescent="0.3">
      <c r="E221" s="27"/>
      <c r="I221">
        <f>J220-I220</f>
        <v>0.16306357346223876</v>
      </c>
      <c r="L221">
        <f>M220-L220</f>
        <v>0.51798111704454186</v>
      </c>
    </row>
    <row r="222" spans="4:21" x14ac:dyDescent="0.3">
      <c r="D222">
        <f>E220-D220</f>
        <v>9.1946591866815197E-2</v>
      </c>
      <c r="F222" s="31">
        <f>G220-F220</f>
        <v>0.11908567900684375</v>
      </c>
    </row>
    <row r="223" spans="4:21" x14ac:dyDescent="0.3">
      <c r="E223" s="27"/>
    </row>
    <row r="224" spans="4:21" x14ac:dyDescent="0.3">
      <c r="E224" s="27"/>
    </row>
    <row r="225" spans="3:8" x14ac:dyDescent="0.3">
      <c r="E225" s="27"/>
    </row>
    <row r="226" spans="3:8" x14ac:dyDescent="0.3">
      <c r="E226" s="27"/>
    </row>
    <row r="227" spans="3:8" x14ac:dyDescent="0.3">
      <c r="D227">
        <f>3.3/1024*491</f>
        <v>1.58232421875</v>
      </c>
      <c r="E227" s="27"/>
      <c r="F227">
        <f>3.3/1024*490</f>
        <v>1.5791015625</v>
      </c>
      <c r="G227">
        <f>3.3/1024*489</f>
        <v>1.5758789062499998</v>
      </c>
      <c r="H227">
        <f>3.3/1024*488</f>
        <v>1.5726562499999999</v>
      </c>
    </row>
    <row r="228" spans="3:8" x14ac:dyDescent="0.3">
      <c r="D228">
        <f>(3.3*1000/D227)-1000</f>
        <v>1085.539714867617</v>
      </c>
      <c r="E228" s="27"/>
      <c r="F228">
        <f>(3.3*1000/F227)-1000</f>
        <v>1089.795918367347</v>
      </c>
      <c r="G228">
        <f>(3.3*1000/G227)-1000</f>
        <v>1094.0695296523518</v>
      </c>
      <c r="H228">
        <f>(3.3*1000/H227)-1000</f>
        <v>1098.3606557377052</v>
      </c>
    </row>
    <row r="229" spans="3:8" x14ac:dyDescent="0.3">
      <c r="D229">
        <f>(-$D$231+SQRT($D$231*$D$231-4*$D$232*(1-(D228/1000))))/(2*$D$232)</f>
        <v>21.961035289130873</v>
      </c>
      <c r="E229" s="27"/>
      <c r="F229">
        <f>(-$D$231+SQRT($D$231*$D$231-4*$D$232*(1-(F228/1000))))/(2*$D$232)</f>
        <v>23.05749990703865</v>
      </c>
      <c r="G229">
        <f>(-$D$231+SQRT($D$231*$D$231-4*$D$232*(1-(G228/1000))))/(2*$D$232)</f>
        <v>24.158809137326038</v>
      </c>
      <c r="H229">
        <f>(-$D$231+SQRT($D$231*$D$231-4*$D$232*(1-(H228/1000))))/(2*$D$232)</f>
        <v>25.264995337879029</v>
      </c>
    </row>
    <row r="230" spans="3:8" x14ac:dyDescent="0.3">
      <c r="E230" s="27"/>
    </row>
    <row r="231" spans="3:8" x14ac:dyDescent="0.3">
      <c r="C231" t="s">
        <v>15</v>
      </c>
      <c r="D231">
        <f>0.00385*(1+(1.5/100))</f>
        <v>3.9077499999999998E-3</v>
      </c>
      <c r="E231" s="27"/>
    </row>
    <row r="232" spans="3:8" x14ac:dyDescent="0.3">
      <c r="C232" t="s">
        <v>0</v>
      </c>
      <c r="D232">
        <f>-0.00385*1.5*POWER(10,-4)</f>
        <v>-5.7750000000000008E-7</v>
      </c>
      <c r="E232" s="27"/>
    </row>
    <row r="233" spans="3:8" x14ac:dyDescent="0.3">
      <c r="E233" s="27"/>
      <c r="F233">
        <f>F229-D229</f>
        <v>1.0964646179077775</v>
      </c>
      <c r="G233">
        <f>G229-F229</f>
        <v>1.1013092302873879</v>
      </c>
      <c r="H233">
        <f>H229-G229</f>
        <v>1.1061862005529903</v>
      </c>
    </row>
    <row r="234" spans="3:8" x14ac:dyDescent="0.3">
      <c r="E234" s="27"/>
    </row>
    <row r="235" spans="3:8" x14ac:dyDescent="0.3">
      <c r="E235" s="27"/>
    </row>
    <row r="236" spans="3:8" x14ac:dyDescent="0.3">
      <c r="E236" s="27"/>
    </row>
    <row r="237" spans="3:8" x14ac:dyDescent="0.3">
      <c r="E237" s="27"/>
    </row>
    <row r="238" spans="3:8" x14ac:dyDescent="0.3">
      <c r="E238" s="27"/>
    </row>
    <row r="239" spans="3:8" x14ac:dyDescent="0.3">
      <c r="E239" s="27"/>
    </row>
    <row r="240" spans="3:8" x14ac:dyDescent="0.3">
      <c r="E240" s="27"/>
    </row>
    <row r="241" spans="5:5" x14ac:dyDescent="0.3">
      <c r="E241" s="27"/>
    </row>
    <row r="242" spans="5:5" x14ac:dyDescent="0.3">
      <c r="E242" s="27"/>
    </row>
    <row r="243" spans="5:5" x14ac:dyDescent="0.3">
      <c r="E243" s="27"/>
    </row>
    <row r="244" spans="5:5" x14ac:dyDescent="0.3">
      <c r="E244" s="27"/>
    </row>
    <row r="245" spans="5:5" x14ac:dyDescent="0.3">
      <c r="E245" s="27"/>
    </row>
    <row r="246" spans="5:5" x14ac:dyDescent="0.3">
      <c r="E246" s="27"/>
    </row>
    <row r="247" spans="5:5" x14ac:dyDescent="0.3">
      <c r="E247" s="27"/>
    </row>
    <row r="248" spans="5:5" x14ac:dyDescent="0.3">
      <c r="E248" s="27"/>
    </row>
    <row r="249" spans="5:5" x14ac:dyDescent="0.3">
      <c r="E249" s="27"/>
    </row>
    <row r="250" spans="5:5" x14ac:dyDescent="0.3">
      <c r="E250" s="27"/>
    </row>
    <row r="251" spans="5:5" x14ac:dyDescent="0.3">
      <c r="E251" s="27"/>
    </row>
    <row r="252" spans="5:5" x14ac:dyDescent="0.3">
      <c r="E252" s="27"/>
    </row>
    <row r="253" spans="5:5" x14ac:dyDescent="0.3">
      <c r="E253" s="27"/>
    </row>
    <row r="254" spans="5:5" x14ac:dyDescent="0.3">
      <c r="E254" s="27"/>
    </row>
    <row r="255" spans="5:5" x14ac:dyDescent="0.3">
      <c r="E255" s="27"/>
    </row>
    <row r="256" spans="5:5" x14ac:dyDescent="0.3">
      <c r="E256" s="27"/>
    </row>
    <row r="257" spans="5:5" x14ac:dyDescent="0.3">
      <c r="E257" s="27"/>
    </row>
    <row r="258" spans="5:5" x14ac:dyDescent="0.3">
      <c r="E258" s="27"/>
    </row>
    <row r="259" spans="5:5" x14ac:dyDescent="0.3">
      <c r="E259" s="27"/>
    </row>
    <row r="260" spans="5:5" x14ac:dyDescent="0.3">
      <c r="E260" s="27"/>
    </row>
    <row r="261" spans="5:5" x14ac:dyDescent="0.3">
      <c r="E261" s="27"/>
    </row>
    <row r="262" spans="5:5" x14ac:dyDescent="0.3">
      <c r="E262" s="27"/>
    </row>
    <row r="263" spans="5:5" x14ac:dyDescent="0.3">
      <c r="E263" s="27"/>
    </row>
    <row r="264" spans="5:5" x14ac:dyDescent="0.3">
      <c r="E264" s="27"/>
    </row>
    <row r="265" spans="5:5" x14ac:dyDescent="0.3">
      <c r="E265" s="27"/>
    </row>
    <row r="266" spans="5:5" x14ac:dyDescent="0.3">
      <c r="E266" s="27"/>
    </row>
    <row r="267" spans="5:5" x14ac:dyDescent="0.3">
      <c r="E267" s="27"/>
    </row>
    <row r="268" spans="5:5" x14ac:dyDescent="0.3">
      <c r="E268" s="27"/>
    </row>
    <row r="269" spans="5:5" x14ac:dyDescent="0.3">
      <c r="E269" s="27"/>
    </row>
    <row r="270" spans="5:5" x14ac:dyDescent="0.3">
      <c r="E270" s="27"/>
    </row>
    <row r="271" spans="5:5" x14ac:dyDescent="0.3">
      <c r="E271" s="27"/>
    </row>
    <row r="272" spans="5:5" x14ac:dyDescent="0.3">
      <c r="E272" s="27"/>
    </row>
    <row r="273" spans="5:5" x14ac:dyDescent="0.3">
      <c r="E273" s="27"/>
    </row>
    <row r="274" spans="5:5" x14ac:dyDescent="0.3">
      <c r="E274" s="27"/>
    </row>
    <row r="275" spans="5:5" x14ac:dyDescent="0.3">
      <c r="E275" s="27"/>
    </row>
    <row r="276" spans="5:5" x14ac:dyDescent="0.3">
      <c r="E276" s="27"/>
    </row>
    <row r="277" spans="5:5" x14ac:dyDescent="0.3">
      <c r="E277" s="27"/>
    </row>
    <row r="278" spans="5:5" x14ac:dyDescent="0.3">
      <c r="E278" s="27"/>
    </row>
    <row r="279" spans="5:5" x14ac:dyDescent="0.3">
      <c r="E279" s="27"/>
    </row>
    <row r="280" spans="5:5" x14ac:dyDescent="0.3">
      <c r="E280" s="27"/>
    </row>
    <row r="281" spans="5:5" x14ac:dyDescent="0.3">
      <c r="E281" s="27"/>
    </row>
    <row r="282" spans="5:5" x14ac:dyDescent="0.3">
      <c r="E282" s="27"/>
    </row>
    <row r="283" spans="5:5" x14ac:dyDescent="0.3">
      <c r="E283" s="27"/>
    </row>
    <row r="284" spans="5:5" x14ac:dyDescent="0.3">
      <c r="E284" s="27"/>
    </row>
    <row r="285" spans="5:5" x14ac:dyDescent="0.3">
      <c r="E285" s="27"/>
    </row>
    <row r="286" spans="5:5" x14ac:dyDescent="0.3">
      <c r="E286" s="27"/>
    </row>
    <row r="287" spans="5:5" x14ac:dyDescent="0.3">
      <c r="E287" s="27"/>
    </row>
    <row r="288" spans="5:5" x14ac:dyDescent="0.3">
      <c r="E288" s="27"/>
    </row>
    <row r="289" spans="5:5" x14ac:dyDescent="0.3">
      <c r="E289" s="27"/>
    </row>
    <row r="290" spans="5:5" x14ac:dyDescent="0.3">
      <c r="E290" s="27"/>
    </row>
    <row r="291" spans="5:5" x14ac:dyDescent="0.3">
      <c r="E291" s="27"/>
    </row>
    <row r="292" spans="5:5" x14ac:dyDescent="0.3">
      <c r="E292" s="27"/>
    </row>
    <row r="293" spans="5:5" x14ac:dyDescent="0.3">
      <c r="E293" s="27"/>
    </row>
    <row r="294" spans="5:5" x14ac:dyDescent="0.3">
      <c r="E294" s="27"/>
    </row>
    <row r="295" spans="5:5" x14ac:dyDescent="0.3">
      <c r="E295" s="27"/>
    </row>
    <row r="296" spans="5:5" x14ac:dyDescent="0.3">
      <c r="E296" s="27"/>
    </row>
    <row r="297" spans="5:5" x14ac:dyDescent="0.3">
      <c r="E297" s="27"/>
    </row>
    <row r="298" spans="5:5" x14ac:dyDescent="0.3">
      <c r="E298" s="27"/>
    </row>
    <row r="299" spans="5:5" x14ac:dyDescent="0.3">
      <c r="E299" s="27"/>
    </row>
    <row r="300" spans="5:5" x14ac:dyDescent="0.3">
      <c r="E300" s="27"/>
    </row>
    <row r="301" spans="5:5" x14ac:dyDescent="0.3">
      <c r="E301" s="27"/>
    </row>
    <row r="302" spans="5:5" x14ac:dyDescent="0.3">
      <c r="E302" s="27"/>
    </row>
    <row r="303" spans="5:5" x14ac:dyDescent="0.3">
      <c r="E303" s="27"/>
    </row>
    <row r="304" spans="5:5" x14ac:dyDescent="0.3">
      <c r="E304" s="27"/>
    </row>
    <row r="305" spans="5:5" x14ac:dyDescent="0.3">
      <c r="E305" s="27"/>
    </row>
    <row r="306" spans="5:5" x14ac:dyDescent="0.3">
      <c r="E306" s="27"/>
    </row>
    <row r="307" spans="5:5" x14ac:dyDescent="0.3">
      <c r="E307" s="27"/>
    </row>
    <row r="308" spans="5:5" x14ac:dyDescent="0.3">
      <c r="E308" s="27"/>
    </row>
    <row r="309" spans="5:5" x14ac:dyDescent="0.3">
      <c r="E309" s="27"/>
    </row>
    <row r="310" spans="5:5" x14ac:dyDescent="0.3">
      <c r="E310" s="27"/>
    </row>
    <row r="311" spans="5:5" x14ac:dyDescent="0.3">
      <c r="E311" s="27"/>
    </row>
    <row r="312" spans="5:5" x14ac:dyDescent="0.3">
      <c r="E312" s="27"/>
    </row>
    <row r="313" spans="5:5" x14ac:dyDescent="0.3">
      <c r="E313" s="27"/>
    </row>
    <row r="314" spans="5:5" x14ac:dyDescent="0.3">
      <c r="E314" s="27"/>
    </row>
    <row r="315" spans="5:5" x14ac:dyDescent="0.3">
      <c r="E315" s="27"/>
    </row>
    <row r="316" spans="5:5" x14ac:dyDescent="0.3">
      <c r="E316" s="27"/>
    </row>
    <row r="317" spans="5:5" x14ac:dyDescent="0.3">
      <c r="E317" s="27"/>
    </row>
    <row r="318" spans="5:5" x14ac:dyDescent="0.3">
      <c r="E318" s="27"/>
    </row>
    <row r="319" spans="5:5" x14ac:dyDescent="0.3">
      <c r="E319" s="27"/>
    </row>
    <row r="320" spans="5:5" x14ac:dyDescent="0.3">
      <c r="E320" s="27"/>
    </row>
    <row r="321" spans="5:5" x14ac:dyDescent="0.3">
      <c r="E321" s="27"/>
    </row>
    <row r="322" spans="5:5" x14ac:dyDescent="0.3">
      <c r="E322" s="27"/>
    </row>
    <row r="323" spans="5:5" x14ac:dyDescent="0.3">
      <c r="E323" s="27"/>
    </row>
    <row r="324" spans="5:5" x14ac:dyDescent="0.3">
      <c r="E324" s="27"/>
    </row>
    <row r="325" spans="5:5" x14ac:dyDescent="0.3">
      <c r="E325" s="27"/>
    </row>
    <row r="326" spans="5:5" x14ac:dyDescent="0.3">
      <c r="E326" s="27"/>
    </row>
    <row r="327" spans="5:5" x14ac:dyDescent="0.3">
      <c r="E327" s="27"/>
    </row>
    <row r="328" spans="5:5" x14ac:dyDescent="0.3">
      <c r="E328" s="27"/>
    </row>
    <row r="329" spans="5:5" x14ac:dyDescent="0.3">
      <c r="E329" s="27"/>
    </row>
    <row r="330" spans="5:5" x14ac:dyDescent="0.3">
      <c r="E330" s="27"/>
    </row>
    <row r="331" spans="5:5" x14ac:dyDescent="0.3">
      <c r="E331" s="27"/>
    </row>
    <row r="332" spans="5:5" x14ac:dyDescent="0.3">
      <c r="E332" s="27"/>
    </row>
    <row r="333" spans="5:5" x14ac:dyDescent="0.3">
      <c r="E333" s="27"/>
    </row>
    <row r="334" spans="5:5" x14ac:dyDescent="0.3">
      <c r="E334" s="27"/>
    </row>
    <row r="335" spans="5:5" x14ac:dyDescent="0.3">
      <c r="E335" s="27"/>
    </row>
    <row r="336" spans="5:5" x14ac:dyDescent="0.3">
      <c r="E336" s="27"/>
    </row>
    <row r="337" spans="5:5" x14ac:dyDescent="0.3">
      <c r="E337" s="27"/>
    </row>
    <row r="338" spans="5:5" x14ac:dyDescent="0.3">
      <c r="E338" s="27"/>
    </row>
    <row r="339" spans="5:5" x14ac:dyDescent="0.3">
      <c r="E339" s="27"/>
    </row>
    <row r="340" spans="5:5" x14ac:dyDescent="0.3">
      <c r="E340" s="27"/>
    </row>
    <row r="341" spans="5:5" x14ac:dyDescent="0.3">
      <c r="E341" s="27"/>
    </row>
    <row r="342" spans="5:5" x14ac:dyDescent="0.3">
      <c r="E342" s="27"/>
    </row>
    <row r="343" spans="5:5" x14ac:dyDescent="0.3">
      <c r="E343" s="27"/>
    </row>
    <row r="344" spans="5:5" x14ac:dyDescent="0.3">
      <c r="E344" s="27"/>
    </row>
    <row r="345" spans="5:5" x14ac:dyDescent="0.3">
      <c r="E345" s="27"/>
    </row>
    <row r="346" spans="5:5" x14ac:dyDescent="0.3">
      <c r="E346" s="27"/>
    </row>
    <row r="347" spans="5:5" x14ac:dyDescent="0.3">
      <c r="E347" s="27"/>
    </row>
    <row r="348" spans="5:5" x14ac:dyDescent="0.3">
      <c r="E348" s="27"/>
    </row>
    <row r="349" spans="5:5" x14ac:dyDescent="0.3">
      <c r="E349" s="27"/>
    </row>
    <row r="350" spans="5:5" x14ac:dyDescent="0.3">
      <c r="E350" s="27"/>
    </row>
    <row r="351" spans="5:5" x14ac:dyDescent="0.3">
      <c r="E351" s="27"/>
    </row>
    <row r="352" spans="5:5" x14ac:dyDescent="0.3">
      <c r="E352" s="27"/>
    </row>
    <row r="353" spans="5:5" x14ac:dyDescent="0.3">
      <c r="E353" s="27"/>
    </row>
    <row r="354" spans="5:5" x14ac:dyDescent="0.3">
      <c r="E354" s="27"/>
    </row>
    <row r="355" spans="5:5" x14ac:dyDescent="0.3">
      <c r="E355" s="27"/>
    </row>
    <row r="356" spans="5:5" x14ac:dyDescent="0.3">
      <c r="E356" s="27"/>
    </row>
    <row r="357" spans="5:5" x14ac:dyDescent="0.3">
      <c r="E357" s="27"/>
    </row>
    <row r="358" spans="5:5" x14ac:dyDescent="0.3">
      <c r="E358" s="27"/>
    </row>
    <row r="359" spans="5:5" x14ac:dyDescent="0.3">
      <c r="E359" s="27"/>
    </row>
    <row r="360" spans="5:5" x14ac:dyDescent="0.3">
      <c r="E360" s="27"/>
    </row>
    <row r="361" spans="5:5" x14ac:dyDescent="0.3">
      <c r="E361" s="27"/>
    </row>
    <row r="362" spans="5:5" x14ac:dyDescent="0.3">
      <c r="E362" s="27"/>
    </row>
    <row r="363" spans="5:5" x14ac:dyDescent="0.3">
      <c r="E363" s="27"/>
    </row>
    <row r="364" spans="5:5" x14ac:dyDescent="0.3">
      <c r="E364" s="27"/>
    </row>
    <row r="365" spans="5:5" x14ac:dyDescent="0.3">
      <c r="E365" s="27"/>
    </row>
    <row r="366" spans="5:5" x14ac:dyDescent="0.3">
      <c r="E366" s="27"/>
    </row>
    <row r="367" spans="5:5" x14ac:dyDescent="0.3">
      <c r="E367" s="27"/>
    </row>
    <row r="368" spans="5:5" x14ac:dyDescent="0.3">
      <c r="E368" s="27"/>
    </row>
    <row r="369" spans="5:5" x14ac:dyDescent="0.3">
      <c r="E369" s="27"/>
    </row>
    <row r="370" spans="5:5" x14ac:dyDescent="0.3">
      <c r="E370" s="27"/>
    </row>
    <row r="371" spans="5:5" x14ac:dyDescent="0.3">
      <c r="E371" s="27"/>
    </row>
    <row r="372" spans="5:5" x14ac:dyDescent="0.3">
      <c r="E372" s="27"/>
    </row>
    <row r="373" spans="5:5" x14ac:dyDescent="0.3">
      <c r="E373" s="27"/>
    </row>
    <row r="374" spans="5:5" x14ac:dyDescent="0.3">
      <c r="E374" s="27"/>
    </row>
    <row r="375" spans="5:5" x14ac:dyDescent="0.3">
      <c r="E375" s="27"/>
    </row>
    <row r="376" spans="5:5" x14ac:dyDescent="0.3">
      <c r="E376" s="27"/>
    </row>
    <row r="377" spans="5:5" x14ac:dyDescent="0.3">
      <c r="E377" s="27"/>
    </row>
    <row r="378" spans="5:5" x14ac:dyDescent="0.3">
      <c r="E378" s="27"/>
    </row>
    <row r="379" spans="5:5" x14ac:dyDescent="0.3">
      <c r="E379" s="27"/>
    </row>
    <row r="380" spans="5:5" x14ac:dyDescent="0.3">
      <c r="E380" s="27"/>
    </row>
    <row r="381" spans="5:5" x14ac:dyDescent="0.3">
      <c r="E381" s="27"/>
    </row>
    <row r="382" spans="5:5" x14ac:dyDescent="0.3">
      <c r="E382" s="27"/>
    </row>
    <row r="383" spans="5:5" x14ac:dyDescent="0.3">
      <c r="E383" s="27"/>
    </row>
    <row r="384" spans="5:5" x14ac:dyDescent="0.3">
      <c r="E384" s="27"/>
    </row>
    <row r="385" spans="5:5" x14ac:dyDescent="0.3">
      <c r="E385" s="27"/>
    </row>
    <row r="386" spans="5:5" x14ac:dyDescent="0.3">
      <c r="E386" s="27"/>
    </row>
    <row r="387" spans="5:5" x14ac:dyDescent="0.3">
      <c r="E387" s="27"/>
    </row>
    <row r="388" spans="5:5" x14ac:dyDescent="0.3">
      <c r="E388" s="27"/>
    </row>
    <row r="389" spans="5:5" x14ac:dyDescent="0.3">
      <c r="E389" s="27"/>
    </row>
    <row r="390" spans="5:5" x14ac:dyDescent="0.3">
      <c r="E390" s="27"/>
    </row>
    <row r="391" spans="5:5" x14ac:dyDescent="0.3">
      <c r="E391" s="27"/>
    </row>
    <row r="392" spans="5:5" x14ac:dyDescent="0.3">
      <c r="E392" s="27"/>
    </row>
    <row r="393" spans="5:5" x14ac:dyDescent="0.3">
      <c r="E393" s="27"/>
    </row>
    <row r="394" spans="5:5" x14ac:dyDescent="0.3">
      <c r="E394" s="27"/>
    </row>
    <row r="395" spans="5:5" x14ac:dyDescent="0.3">
      <c r="E395" s="27"/>
    </row>
    <row r="396" spans="5:5" x14ac:dyDescent="0.3">
      <c r="E396" s="27"/>
    </row>
    <row r="397" spans="5:5" x14ac:dyDescent="0.3">
      <c r="E397" s="27"/>
    </row>
    <row r="398" spans="5:5" x14ac:dyDescent="0.3">
      <c r="E398" s="27"/>
    </row>
    <row r="399" spans="5:5" x14ac:dyDescent="0.3">
      <c r="E399" s="27"/>
    </row>
    <row r="400" spans="5:5" x14ac:dyDescent="0.3">
      <c r="E400" s="27"/>
    </row>
    <row r="401" spans="5:5" x14ac:dyDescent="0.3">
      <c r="E401" s="27"/>
    </row>
    <row r="402" spans="5:5" x14ac:dyDescent="0.3">
      <c r="E402" s="27"/>
    </row>
    <row r="403" spans="5:5" x14ac:dyDescent="0.3">
      <c r="E403" s="27"/>
    </row>
    <row r="404" spans="5:5" x14ac:dyDescent="0.3">
      <c r="E404" s="27"/>
    </row>
    <row r="405" spans="5:5" x14ac:dyDescent="0.3">
      <c r="E405" s="27"/>
    </row>
    <row r="406" spans="5:5" x14ac:dyDescent="0.3">
      <c r="E406" s="27"/>
    </row>
    <row r="407" spans="5:5" x14ac:dyDescent="0.3">
      <c r="E407" s="27"/>
    </row>
    <row r="408" spans="5:5" x14ac:dyDescent="0.3">
      <c r="E408" s="27"/>
    </row>
    <row r="409" spans="5:5" x14ac:dyDescent="0.3">
      <c r="E409" s="27"/>
    </row>
    <row r="410" spans="5:5" x14ac:dyDescent="0.3">
      <c r="E410" s="27"/>
    </row>
    <row r="411" spans="5:5" x14ac:dyDescent="0.3">
      <c r="E411" s="27"/>
    </row>
  </sheetData>
  <mergeCells count="6">
    <mergeCell ref="Y16:AB16"/>
    <mergeCell ref="B2:G2"/>
    <mergeCell ref="I2:N2"/>
    <mergeCell ref="P2:U2"/>
    <mergeCell ref="B107:C107"/>
    <mergeCell ref="E107:F10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Cuznar Kristjan</dc:creator>
  <cp:lastModifiedBy>Kristjan Cuznar</cp:lastModifiedBy>
  <dcterms:created xsi:type="dcterms:W3CDTF">2019-12-02T13:13:13Z</dcterms:created>
  <dcterms:modified xsi:type="dcterms:W3CDTF">2022-04-23T12:36:34Z</dcterms:modified>
</cp:coreProperties>
</file>