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87687_tecnico_ulisboa_pt/Documents/Tese/ILU-RL/"/>
    </mc:Choice>
  </mc:AlternateContent>
  <xr:revisionPtr revIDLastSave="1" documentId="11_4535BF5AC545E60E62355476585DCE3A87471D17" xr6:coauthVersionLast="46" xr6:coauthVersionMax="46" xr10:uidLastSave="{F56A9355-2F38-4D19-AF7B-A4E1D3EFA411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<sst xmlns="http://schemas.openxmlformats.org/spreadsheetml/2006/main" count="277" uniqueCount="123">
  <si>
    <t>Filename</t>
  </si>
  <si>
    <t>Network</t>
  </si>
  <si>
    <t>Demand Type</t>
  </si>
  <si>
    <t>Demand mode</t>
  </si>
  <si>
    <t>Exp. Time</t>
  </si>
  <si>
    <t>Exp. Time2</t>
  </si>
  <si>
    <t>TLS Type</t>
  </si>
  <si>
    <t>Agent Type</t>
  </si>
  <si>
    <t>Features</t>
  </si>
  <si>
    <t>Reward</t>
  </si>
  <si>
    <t>Travel Time</t>
  </si>
  <si>
    <t>Waiting Time</t>
  </si>
  <si>
    <t>Speed</t>
  </si>
  <si>
    <t>Stops</t>
  </si>
  <si>
    <t>Epsilon Time</t>
  </si>
  <si>
    <t>Min Replay</t>
  </si>
  <si>
    <t>Max Replay</t>
  </si>
  <si>
    <t>Time</t>
  </si>
  <si>
    <t>Train: Actions Per Intersection</t>
  </si>
  <si>
    <t>Train: Rewards Per Intersection</t>
  </si>
  <si>
    <t>Test: Actions Per Intersection</t>
  </si>
  <si>
    <t>Test: Rewards Per Intersection</t>
  </si>
  <si>
    <t>Loss</t>
  </si>
  <si>
    <t>Rewards</t>
  </si>
  <si>
    <t>Network Size</t>
  </si>
  <si>
    <t>20210328025438.772606</t>
  </si>
  <si>
    <t>intersection</t>
  </si>
  <si>
    <t>constant</t>
  </si>
  <si>
    <t>step</t>
  </si>
  <si>
    <t>3000000</t>
  </si>
  <si>
    <t>rl</t>
  </si>
  <si>
    <t>DQN</t>
  </si>
  <si>
    <t>(speed, count)</t>
  </si>
  <si>
    <t>reward_min_speed_delta</t>
  </si>
  <si>
    <t>25.086 ± 12.910</t>
  </si>
  <si>
    <t>8.447 ± 10.750</t>
  </si>
  <si>
    <t>6.798 ± 3.566</t>
  </si>
  <si>
    <t>0.466 ± 0.500</t>
  </si>
  <si>
    <t>45000</t>
  </si>
  <si>
    <t>5000</t>
  </si>
  <si>
    <t>50000</t>
  </si>
  <si>
    <t>0:00:00</t>
  </si>
  <si>
    <t>[8, 16][8]</t>
  </si>
  <si>
    <t>20210409133901.524084</t>
  </si>
  <si>
    <t>grid</t>
  </si>
  <si>
    <t>5000000</t>
  </si>
  <si>
    <t>centralized</t>
  </si>
  <si>
    <t>35.062 ± 15.970</t>
  </si>
  <si>
    <t>11.211 ± 11.901</t>
  </si>
  <si>
    <t>7.230 ± 3.329</t>
  </si>
  <si>
    <t>0.605 ± 0.573</t>
  </si>
  <si>
    <t>20210414162248.072287</t>
  </si>
  <si>
    <t>7200000</t>
  </si>
  <si>
    <t>35.357 ± 16.112</t>
  </si>
  <si>
    <t>11.338 ± 12.162</t>
  </si>
  <si>
    <t>7.182 ± 3.336</t>
  </si>
  <si>
    <t>0.608 ± 0.577</t>
  </si>
  <si>
    <t>100000</t>
  </si>
  <si>
    <t>20210415132255.987863</t>
  </si>
  <si>
    <t>variable</t>
  </si>
  <si>
    <t>44.077 ± 29.261</t>
  </si>
  <si>
    <t>17.411 ± 21.909</t>
  </si>
  <si>
    <t>6.423 ± 3.294</t>
  </si>
  <si>
    <t>0.785 ± 0.787</t>
  </si>
  <si>
    <t>20210416035225.382663</t>
  </si>
  <si>
    <t>36.513 ± 15.991</t>
  </si>
  <si>
    <t>11.746 ± 11.978</t>
  </si>
  <si>
    <t>6.956 ± 3.187</t>
  </si>
  <si>
    <t>0.626 ± 0.569</t>
  </si>
  <si>
    <t>20210417081305.609274</t>
  </si>
  <si>
    <t>42.238 ± 30.898</t>
  </si>
  <si>
    <t>16.159 ± 22.935</t>
  </si>
  <si>
    <t>6.651 ± 3.315</t>
  </si>
  <si>
    <t>0.762 ± 0.846</t>
  </si>
  <si>
    <t>10000</t>
  </si>
  <si>
    <t>20210419142148.398590</t>
  </si>
  <si>
    <t>(delay,)</t>
  </si>
  <si>
    <t>reward_min_delay</t>
  </si>
  <si>
    <t>45.362 ± 33.114</t>
  </si>
  <si>
    <t>18.314 ± 24.167</t>
  </si>
  <si>
    <t>6.378 ± 3.307</t>
  </si>
  <si>
    <t>0.839 ± 0.936</t>
  </si>
  <si>
    <t>20210421184402.286502</t>
  </si>
  <si>
    <t>36.581 ± 17.774</t>
  </si>
  <si>
    <t>12.157 ± 12.982</t>
  </si>
  <si>
    <t>7.050 ± 3.310</t>
  </si>
  <si>
    <t>0.631 ± 0.592</t>
  </si>
  <si>
    <t>120000</t>
  </si>
  <si>
    <t>[32,64][64,64]</t>
  </si>
  <si>
    <t>20210422023222.095018</t>
  </si>
  <si>
    <t>34.334 ± 14.989</t>
  </si>
  <si>
    <t>10.701 ± 11.678</t>
  </si>
  <si>
    <t>7.340 ± 3.409</t>
  </si>
  <si>
    <t>0.586 ± 0.569</t>
  </si>
  <si>
    <t>20210422140018.877665</t>
  </si>
  <si>
    <t>43.378 ± 24.090</t>
  </si>
  <si>
    <t>16.553 ± 16.780</t>
  </si>
  <si>
    <t>6.343 ± 3.251</t>
  </si>
  <si>
    <t>0.784 ± 0.692</t>
  </si>
  <si>
    <t>20210422205739.872102</t>
  </si>
  <si>
    <t>38.413 ± 18.105</t>
  </si>
  <si>
    <t>12.886 ± 13.129</t>
  </si>
  <si>
    <t>6.749 ± 3.181</t>
  </si>
  <si>
    <t>0.665 ± 0.598</t>
  </si>
  <si>
    <t>20210423143434.958217</t>
  </si>
  <si>
    <t>36.133 ± 17.026</t>
  </si>
  <si>
    <t>11.831 ± 12.668</t>
  </si>
  <si>
    <t>7.092 ± 3.323</t>
  </si>
  <si>
    <t>0.618 ± 0.582</t>
  </si>
  <si>
    <t>[32,64][64]</t>
  </si>
  <si>
    <t>20210427143618.197596</t>
  </si>
  <si>
    <t>39.186 ± 19.899</t>
  </si>
  <si>
    <t>13.807 ± 15.320</t>
  </si>
  <si>
    <t>6.741 ± 3.257</t>
  </si>
  <si>
    <t>0.680 ± 0.615</t>
  </si>
  <si>
    <t>[8,16,16][8]</t>
  </si>
  <si>
    <t>20210428172353.933132</t>
  </si>
  <si>
    <t>38.779 ± 18.444</t>
  </si>
  <si>
    <t>13.173 ± 13.527</t>
  </si>
  <si>
    <t>6.710 ± 3.173</t>
  </si>
  <si>
    <t>0.672 ± 0.604</t>
  </si>
  <si>
    <t>4:34:25</t>
  </si>
  <si>
    <t>[8,16,16][8,8]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</si>
</sst>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="130" zoomScaleNormal="130" workbookViewId="0">
      <selection activeCell="N21" sqref="N21"/>
    </sheetView>
  </sheetViews>
  <sheetFormatPr defaultRowHeight="15" x14ac:dyDescent="0.25"/>
  <cols>
    <col min="1" max="1" width="22" bestFit="1" customWidth="1"/>
    <col min="2" max="2" width="4.42578125" bestFit="1" customWidth="1"/>
    <col min="3" max="3" width="8.5703125" bestFit="1" customWidth="1"/>
    <col min="4" max="4" width="4.85546875" bestFit="1" customWidth="1"/>
    <col min="5" max="5" width="8" bestFit="1" customWidth="1"/>
    <col min="6" max="6" width="12" bestFit="1" customWidth="1"/>
    <col min="7" max="7" width="10.85546875" bestFit="1" customWidth="1"/>
    <col min="8" max="8" width="5.140625" bestFit="1" customWidth="1"/>
    <col min="9" max="9" width="14" bestFit="1" customWidth="1"/>
    <col min="10" max="10" width="24.140625" bestFit="1" customWidth="1"/>
    <col min="11" max="12" width="14.140625" bestFit="1" customWidth="1"/>
    <col min="13" max="14" width="12" bestFit="1" customWidth="1"/>
    <col min="15" max="15" width="7" bestFit="1" customWidth="1"/>
    <col min="16" max="16" width="6" bestFit="1" customWidth="1"/>
    <col min="17" max="17" width="7" bestFit="1" customWidth="1"/>
    <col min="18" max="18" width="7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50000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tr">
        <f>HYPERLINK("data/plots/20210328025438.772606/train/actions_per_intersection.png", "Image")</f>
        <v>Image</v>
      </c>
      <c r="T2" t="str">
        <f>HYPERLINK("data/plots/20210328025438.772606/train/rewards_per_intersection.png", "Image")</f>
        <v>Image</v>
      </c>
      <c r="U2" t="str">
        <f>HYPERLINK("data/plots/20210328025438.772606/test/actions_per_intersection.png", "Image")</f>
        <v>Image</v>
      </c>
      <c r="V2" t="str">
        <f>HYPERLINK("data/plots/20210328025438.772606/test/rewards_per_intersection.png", "Image")</f>
        <v>Image</v>
      </c>
      <c r="W2" t="str">
        <f>HYPERLINK("data/plots/20210328025438.772606/loss.png", "Image")</f>
        <v>Image</v>
      </c>
      <c r="X2" t="str">
        <f>HYPERLINK("data/plots/train20210328025438.772606/rewards.png", "Image")</f>
        <v>Image</v>
      </c>
      <c r="Y2" t="s">
        <v>42</v>
      </c>
    </row>
    <row r="3" spans="1:25" x14ac:dyDescent="0.25">
      <c r="A3" t="s">
        <v>43</v>
      </c>
      <c r="B3" t="s">
        <v>44</v>
      </c>
      <c r="C3" t="s">
        <v>27</v>
      </c>
      <c r="D3" t="s">
        <v>28</v>
      </c>
      <c r="E3" t="s">
        <v>45</v>
      </c>
      <c r="F3">
        <v>83333.333333333328</v>
      </c>
      <c r="G3" t="s">
        <v>46</v>
      </c>
      <c r="H3" t="s">
        <v>31</v>
      </c>
      <c r="I3" t="s">
        <v>32</v>
      </c>
      <c r="J3" t="s">
        <v>33</v>
      </c>
      <c r="K3" t="s">
        <v>47</v>
      </c>
      <c r="L3" t="s">
        <v>48</v>
      </c>
      <c r="M3" t="s">
        <v>49</v>
      </c>
      <c r="N3" t="s">
        <v>50</v>
      </c>
      <c r="O3" t="s">
        <v>38</v>
      </c>
      <c r="P3" t="s">
        <v>39</v>
      </c>
      <c r="Q3" t="s">
        <v>40</v>
      </c>
      <c r="R3" t="s">
        <v>41</v>
      </c>
      <c r="S3" t="str">
        <f>HYPERLINK("data/plots/20210409133901.524084/train/actions_per_intersection.png", "Image")</f>
        <v>Image</v>
      </c>
      <c r="T3" t="str">
        <f>HYPERLINK("data/plots/20210409133901.524084/train/rewards_per_intersection.png", "Image")</f>
        <v>Image</v>
      </c>
      <c r="U3" t="str">
        <f>HYPERLINK("data/plots/20210409133901.524084/test/actions_per_intersection.png", "Image")</f>
        <v>Image</v>
      </c>
      <c r="V3" t="str">
        <f>HYPERLINK("data/plots/20210409133901.524084/test/rewards_per_intersection.png", "Image")</f>
        <v>Image</v>
      </c>
      <c r="W3" t="str">
        <f>HYPERLINK("data/plots/20210409133901.524084/loss.png", "Image")</f>
        <v>Image</v>
      </c>
      <c r="X3" t="str">
        <f>HYPERLINK("data/plots/train20210409133901.524084/rewards.png", "Image")</f>
        <v>Image</v>
      </c>
      <c r="Y3" t="s">
        <v>42</v>
      </c>
    </row>
    <row r="4" spans="1:25" x14ac:dyDescent="0.25">
      <c r="A4" t="s">
        <v>51</v>
      </c>
      <c r="B4" t="s">
        <v>44</v>
      </c>
      <c r="C4" t="s">
        <v>27</v>
      </c>
      <c r="D4" t="s">
        <v>28</v>
      </c>
      <c r="E4" t="s">
        <v>52</v>
      </c>
      <c r="F4">
        <v>120000</v>
      </c>
      <c r="G4" t="s">
        <v>46</v>
      </c>
      <c r="H4" t="s">
        <v>31</v>
      </c>
      <c r="I4" t="s">
        <v>32</v>
      </c>
      <c r="J4" t="s">
        <v>33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  <c r="P4" t="s">
        <v>39</v>
      </c>
      <c r="Q4" t="s">
        <v>40</v>
      </c>
      <c r="R4" t="s">
        <v>41</v>
      </c>
      <c r="S4" t="str">
        <f>HYPERLINK("data/plots/20210414162248.072287/train/actions_per_intersection.png", "Image")</f>
        <v>Image</v>
      </c>
      <c r="T4" t="str">
        <f>HYPERLINK("data/plots/20210414162248.072287/train/rewards_per_intersection.png", "Image")</f>
        <v>Image</v>
      </c>
      <c r="U4" t="str">
        <f>HYPERLINK("data/plots/20210414162248.072287/test/actions_per_intersection.png", "Image")</f>
        <v>Image</v>
      </c>
      <c r="V4" t="str">
        <f>HYPERLINK("data/plots/20210414162248.072287/test/rewards_per_intersection.png", "Image")</f>
        <v>Image</v>
      </c>
      <c r="W4" t="str">
        <f>HYPERLINK("data/plots/20210414162248.072287/loss.png", "Image")</f>
        <v>Image</v>
      </c>
      <c r="X4" t="str">
        <f>HYPERLINK("data/plots/train20210414162248.072287/rewards.png", "Image")</f>
        <v>Image</v>
      </c>
      <c r="Y4" t="s">
        <v>42</v>
      </c>
    </row>
    <row r="5" spans="1:25" x14ac:dyDescent="0.25">
      <c r="A5" t="s">
        <v>58</v>
      </c>
      <c r="B5" t="s">
        <v>44</v>
      </c>
      <c r="C5" t="s">
        <v>59</v>
      </c>
      <c r="D5" t="s">
        <v>28</v>
      </c>
      <c r="E5" t="s">
        <v>52</v>
      </c>
      <c r="F5">
        <v>120000</v>
      </c>
      <c r="G5" t="s">
        <v>46</v>
      </c>
      <c r="H5" t="s">
        <v>31</v>
      </c>
      <c r="I5" t="s">
        <v>32</v>
      </c>
      <c r="J5" t="s">
        <v>33</v>
      </c>
      <c r="K5" t="s">
        <v>60</v>
      </c>
      <c r="L5" t="s">
        <v>61</v>
      </c>
      <c r="M5" t="s">
        <v>62</v>
      </c>
      <c r="N5" t="s">
        <v>63</v>
      </c>
      <c r="O5" t="s">
        <v>57</v>
      </c>
      <c r="P5" t="s">
        <v>39</v>
      </c>
      <c r="Q5" t="s">
        <v>40</v>
      </c>
      <c r="R5" t="s">
        <v>41</v>
      </c>
      <c r="S5" t="str">
        <f>HYPERLINK("data/plots/20210415132255.987863/train/actions_per_intersection.png", "Image")</f>
        <v>Image</v>
      </c>
      <c r="T5" t="str">
        <f>HYPERLINK("data/plots/20210415132255.987863/train/rewards_per_intersection.png", "Image")</f>
        <v>Image</v>
      </c>
      <c r="U5" t="str">
        <f>HYPERLINK("data/plots/20210415132255.987863/test/actions_per_intersection.png", "Image")</f>
        <v>Image</v>
      </c>
      <c r="V5" t="str">
        <f>HYPERLINK("data/plots/20210415132255.987863/test/rewards_per_intersection.png", "Image")</f>
        <v>Image</v>
      </c>
      <c r="W5" t="str">
        <f>HYPERLINK("data/plots/20210415132255.987863/loss.png", "Image")</f>
        <v>Image</v>
      </c>
      <c r="X5" t="str">
        <f>HYPERLINK("data/plots/train20210415132255.987863/rewards.png", "Image")</f>
        <v>Image</v>
      </c>
      <c r="Y5" t="s">
        <v>42</v>
      </c>
    </row>
    <row r="6" spans="1:25" x14ac:dyDescent="0.25">
      <c r="A6" t="s">
        <v>64</v>
      </c>
      <c r="B6" t="s">
        <v>44</v>
      </c>
      <c r="C6" t="s">
        <v>59</v>
      </c>
      <c r="D6" t="s">
        <v>28</v>
      </c>
      <c r="E6" t="s">
        <v>52</v>
      </c>
      <c r="F6">
        <v>120000</v>
      </c>
      <c r="G6" t="s">
        <v>30</v>
      </c>
      <c r="H6" t="s">
        <v>31</v>
      </c>
      <c r="I6" t="s">
        <v>32</v>
      </c>
      <c r="J6" t="s">
        <v>33</v>
      </c>
      <c r="K6" t="s">
        <v>65</v>
      </c>
      <c r="L6" t="s">
        <v>66</v>
      </c>
      <c r="M6" t="s">
        <v>67</v>
      </c>
      <c r="N6" t="s">
        <v>68</v>
      </c>
      <c r="O6" t="s">
        <v>57</v>
      </c>
      <c r="P6" t="s">
        <v>39</v>
      </c>
      <c r="Q6" t="s">
        <v>40</v>
      </c>
      <c r="R6" t="s">
        <v>41</v>
      </c>
      <c r="S6" t="str">
        <f>HYPERLINK("data/plots/20210416035225.382663/train/actions_per_intersection.png", "Image")</f>
        <v>Image</v>
      </c>
      <c r="T6" t="str">
        <f>HYPERLINK("data/plots/20210416035225.382663/train/rewards_per_intersection.png", "Image")</f>
        <v>Image</v>
      </c>
      <c r="U6" t="str">
        <f>HYPERLINK("data/plots/20210416035225.382663/test/actions_per_intersection.png", "Image")</f>
        <v>Image</v>
      </c>
      <c r="V6" t="str">
        <f>HYPERLINK("data/plots/20210416035225.382663/test/rewards_per_intersection.png", "Image")</f>
        <v>Image</v>
      </c>
      <c r="W6" t="str">
        <f>HYPERLINK("data/plots/20210416035225.382663/loss.png", "Image")</f>
        <v>Image</v>
      </c>
      <c r="X6" t="str">
        <f>HYPERLINK("data/plots/train20210416035225.382663/rewards.png", "Image")</f>
        <v>Image</v>
      </c>
      <c r="Y6" t="s">
        <v>42</v>
      </c>
    </row>
    <row r="7" spans="1:25" x14ac:dyDescent="0.25">
      <c r="A7" t="s">
        <v>69</v>
      </c>
      <c r="B7" t="s">
        <v>44</v>
      </c>
      <c r="C7" t="s">
        <v>59</v>
      </c>
      <c r="D7" t="s">
        <v>28</v>
      </c>
      <c r="E7" t="s">
        <v>52</v>
      </c>
      <c r="F7">
        <v>120000</v>
      </c>
      <c r="G7" t="s">
        <v>46</v>
      </c>
      <c r="H7" t="s">
        <v>31</v>
      </c>
      <c r="I7" t="s">
        <v>32</v>
      </c>
      <c r="J7" t="s">
        <v>33</v>
      </c>
      <c r="K7" t="s">
        <v>70</v>
      </c>
      <c r="L7" t="s">
        <v>71</v>
      </c>
      <c r="M7" t="s">
        <v>72</v>
      </c>
      <c r="N7" t="s">
        <v>73</v>
      </c>
      <c r="O7" t="s">
        <v>57</v>
      </c>
      <c r="P7" t="s">
        <v>74</v>
      </c>
      <c r="Q7" t="s">
        <v>57</v>
      </c>
      <c r="R7" t="s">
        <v>41</v>
      </c>
      <c r="S7" t="str">
        <f>HYPERLINK("data/plots/20210417081305.609274/train/actions_per_intersection.png", "Image")</f>
        <v>Image</v>
      </c>
      <c r="T7" t="str">
        <f>HYPERLINK("data/plots/20210417081305.609274/train/rewards_per_intersection.png", "Image")</f>
        <v>Image</v>
      </c>
      <c r="U7" t="str">
        <f>HYPERLINK("data/plots/20210417081305.609274/test/actions_per_intersection.png", "Image")</f>
        <v>Image</v>
      </c>
      <c r="V7" t="str">
        <f>HYPERLINK("data/plots/20210417081305.609274/test/rewards_per_intersection.png", "Image")</f>
        <v>Image</v>
      </c>
      <c r="W7" t="str">
        <f>HYPERLINK("data/plots/20210417081305.609274/loss.png", "Image")</f>
        <v>Image</v>
      </c>
      <c r="X7" t="str">
        <f>HYPERLINK("data/plots/train20210417081305.609274/rewards.png", "Image")</f>
        <v>Image</v>
      </c>
      <c r="Y7" t="s">
        <v>42</v>
      </c>
    </row>
    <row r="8" spans="1:25" x14ac:dyDescent="0.25">
      <c r="A8" t="s">
        <v>75</v>
      </c>
      <c r="B8" t="s">
        <v>44</v>
      </c>
      <c r="C8" t="s">
        <v>59</v>
      </c>
      <c r="D8" t="s">
        <v>28</v>
      </c>
      <c r="E8" t="s">
        <v>52</v>
      </c>
      <c r="F8">
        <v>120000</v>
      </c>
      <c r="G8" t="s">
        <v>46</v>
      </c>
      <c r="H8" t="s">
        <v>31</v>
      </c>
      <c r="I8" t="s">
        <v>76</v>
      </c>
      <c r="J8" t="s">
        <v>77</v>
      </c>
      <c r="K8" t="s">
        <v>78</v>
      </c>
      <c r="L8" t="s">
        <v>79</v>
      </c>
      <c r="M8" t="s">
        <v>80</v>
      </c>
      <c r="N8" t="s">
        <v>81</v>
      </c>
      <c r="O8" t="s">
        <v>57</v>
      </c>
      <c r="P8" t="s">
        <v>74</v>
      </c>
      <c r="Q8" t="s">
        <v>57</v>
      </c>
      <c r="R8" t="s">
        <v>41</v>
      </c>
      <c r="S8" t="str">
        <f>HYPERLINK("data/plots/20210419142148.398590/train/actions_per_intersection.png", "Image")</f>
        <v>Image</v>
      </c>
      <c r="T8" t="str">
        <f>HYPERLINK("data/plots/20210419142148.398590/train/rewards_per_intersection.png", "Image")</f>
        <v>Image</v>
      </c>
      <c r="U8" t="str">
        <f>HYPERLINK("data/plots/20210419142148.398590/test/actions_per_intersection.png", "Image")</f>
        <v>Image</v>
      </c>
      <c r="V8" t="str">
        <f>HYPERLINK("data/plots/20210419142148.398590/test/rewards_per_intersection.png", "Image")</f>
        <v>Image</v>
      </c>
      <c r="W8" t="str">
        <f>HYPERLINK("data/plots/20210419142148.398590/loss.png", "Image")</f>
        <v>Image</v>
      </c>
      <c r="X8" t="str">
        <f>HYPERLINK("data/plots/train20210419142148.398590/rewards.png", "Image")</f>
        <v>Image</v>
      </c>
      <c r="Y8" t="s">
        <v>42</v>
      </c>
    </row>
    <row r="9" spans="1:25" x14ac:dyDescent="0.25">
      <c r="A9" t="s">
        <v>82</v>
      </c>
      <c r="B9" t="s">
        <v>44</v>
      </c>
      <c r="C9" t="s">
        <v>27</v>
      </c>
      <c r="D9" t="s">
        <v>28</v>
      </c>
      <c r="E9" t="s">
        <v>52</v>
      </c>
      <c r="F9">
        <v>120000</v>
      </c>
      <c r="G9" t="s">
        <v>46</v>
      </c>
      <c r="H9" t="s">
        <v>31</v>
      </c>
      <c r="I9" t="s">
        <v>76</v>
      </c>
      <c r="J9" t="s">
        <v>77</v>
      </c>
      <c r="K9" t="s">
        <v>83</v>
      </c>
      <c r="L9" t="s">
        <v>84</v>
      </c>
      <c r="M9" t="s">
        <v>85</v>
      </c>
      <c r="N9" t="s">
        <v>86</v>
      </c>
      <c r="O9" t="s">
        <v>57</v>
      </c>
      <c r="P9" t="s">
        <v>74</v>
      </c>
      <c r="Q9" t="s">
        <v>87</v>
      </c>
      <c r="R9" t="s">
        <v>41</v>
      </c>
      <c r="S9" t="str">
        <f>HYPERLINK("data/plots/20210421184402.286502/train/actions_per_intersection.png", "Image")</f>
        <v>Image</v>
      </c>
      <c r="T9" t="str">
        <f>HYPERLINK("data/plots/20210421184402.286502/train/rewards_per_intersection.png", "Image")</f>
        <v>Image</v>
      </c>
      <c r="U9" t="str">
        <f>HYPERLINK("data/plots/20210421184402.286502/test/actions_per_intersection.png", "Image")</f>
        <v>Image</v>
      </c>
      <c r="V9" t="str">
        <f>HYPERLINK("data/plots/20210421184402.286502/test/rewards_per_intersection.png", "Image")</f>
        <v>Image</v>
      </c>
      <c r="W9" t="str">
        <f>HYPERLINK("data/plots/20210421184402.286502/loss.png", "Image")</f>
        <v>Image</v>
      </c>
      <c r="X9" t="str">
        <f>HYPERLINK("data/plots/train20210421184402.286502/rewards.png", "Image")</f>
        <v>Image</v>
      </c>
      <c r="Y9" t="s">
        <v>88</v>
      </c>
    </row>
    <row r="10" spans="1:25" x14ac:dyDescent="0.25">
      <c r="A10" t="s">
        <v>89</v>
      </c>
      <c r="B10" t="s">
        <v>44</v>
      </c>
      <c r="C10" t="s">
        <v>27</v>
      </c>
      <c r="D10" t="s">
        <v>28</v>
      </c>
      <c r="E10" t="s">
        <v>52</v>
      </c>
      <c r="F10">
        <v>120000</v>
      </c>
      <c r="G10" t="s">
        <v>30</v>
      </c>
      <c r="H10" t="s">
        <v>31</v>
      </c>
      <c r="I10" t="s">
        <v>76</v>
      </c>
      <c r="J10" t="s">
        <v>77</v>
      </c>
      <c r="K10" t="s">
        <v>90</v>
      </c>
      <c r="L10" t="s">
        <v>91</v>
      </c>
      <c r="M10" t="s">
        <v>92</v>
      </c>
      <c r="N10" t="s">
        <v>93</v>
      </c>
      <c r="O10" t="s">
        <v>57</v>
      </c>
      <c r="P10" t="s">
        <v>74</v>
      </c>
      <c r="Q10" t="s">
        <v>87</v>
      </c>
      <c r="R10" t="s">
        <v>41</v>
      </c>
      <c r="S10" t="str">
        <f>HYPERLINK("data/plots/20210422023222.095018/train/actions_per_intersection.png", "Image")</f>
        <v>Image</v>
      </c>
      <c r="T10" t="str">
        <f>HYPERLINK("data/plots/20210422023222.095018/train/rewards_per_intersection.png", "Image")</f>
        <v>Image</v>
      </c>
      <c r="U10" t="str">
        <f>HYPERLINK("data/plots/20210422023222.095018/test/actions_per_intersection.png", "Image")</f>
        <v>Image</v>
      </c>
      <c r="V10" t="str">
        <f>HYPERLINK("data/plots/20210422023222.095018/test/rewards_per_intersection.png", "Image")</f>
        <v>Image</v>
      </c>
      <c r="W10" t="str">
        <f>HYPERLINK("data/plots/20210422023222.095018/loss.png", "Image")</f>
        <v>Image</v>
      </c>
      <c r="X10" t="str">
        <f>HYPERLINK("data/plots/train20210422023222.095018/rewards.png", "Image")</f>
        <v>Image</v>
      </c>
      <c r="Y10" t="s">
        <v>88</v>
      </c>
    </row>
    <row r="11" spans="1:25" x14ac:dyDescent="0.25">
      <c r="A11" t="s">
        <v>94</v>
      </c>
      <c r="B11" t="s">
        <v>44</v>
      </c>
      <c r="C11" t="s">
        <v>59</v>
      </c>
      <c r="D11" t="s">
        <v>28</v>
      </c>
      <c r="E11" t="s">
        <v>52</v>
      </c>
      <c r="F11">
        <v>120000</v>
      </c>
      <c r="G11" t="s">
        <v>46</v>
      </c>
      <c r="H11" t="s">
        <v>31</v>
      </c>
      <c r="I11" t="s">
        <v>76</v>
      </c>
      <c r="J11" t="s">
        <v>77</v>
      </c>
      <c r="K11" t="s">
        <v>95</v>
      </c>
      <c r="L11" t="s">
        <v>96</v>
      </c>
      <c r="M11" t="s">
        <v>97</v>
      </c>
      <c r="N11" t="s">
        <v>98</v>
      </c>
      <c r="O11" t="s">
        <v>57</v>
      </c>
      <c r="P11" t="s">
        <v>74</v>
      </c>
      <c r="Q11" t="s">
        <v>87</v>
      </c>
      <c r="R11" t="s">
        <v>41</v>
      </c>
      <c r="S11" t="str">
        <f>HYPERLINK("data/plots/20210422140018.877665/train/actions_per_intersection.png", "Image")</f>
        <v>Image</v>
      </c>
      <c r="T11" t="str">
        <f>HYPERLINK("data/plots/20210422140018.877665/train/rewards_per_intersection.png", "Image")</f>
        <v>Image</v>
      </c>
      <c r="U11" t="str">
        <f>HYPERLINK("data/plots/20210422140018.877665/test/actions_per_intersection.png", "Image")</f>
        <v>Image</v>
      </c>
      <c r="V11" t="str">
        <f>HYPERLINK("data/plots/20210422140018.877665/test/rewards_per_intersection.png", "Image")</f>
        <v>Image</v>
      </c>
      <c r="W11" t="str">
        <f>HYPERLINK("data/plots/20210422140018.877665/loss.png", "Image")</f>
        <v>Image</v>
      </c>
      <c r="X11" t="str">
        <f>HYPERLINK("data/plots/train20210422140018.877665/rewards.png", "Image")</f>
        <v>Image</v>
      </c>
      <c r="Y11" t="s">
        <v>88</v>
      </c>
    </row>
    <row r="12" spans="1:25" x14ac:dyDescent="0.25">
      <c r="A12" t="s">
        <v>99</v>
      </c>
      <c r="B12" t="s">
        <v>44</v>
      </c>
      <c r="C12" t="s">
        <v>59</v>
      </c>
      <c r="D12" t="s">
        <v>28</v>
      </c>
      <c r="E12" t="s">
        <v>52</v>
      </c>
      <c r="F12">
        <v>120000</v>
      </c>
      <c r="G12" t="s">
        <v>30</v>
      </c>
      <c r="H12" t="s">
        <v>31</v>
      </c>
      <c r="I12" t="s">
        <v>76</v>
      </c>
      <c r="J12" t="s">
        <v>77</v>
      </c>
      <c r="K12" t="s">
        <v>100</v>
      </c>
      <c r="L12" t="s">
        <v>101</v>
      </c>
      <c r="M12" t="s">
        <v>102</v>
      </c>
      <c r="N12" t="s">
        <v>103</v>
      </c>
      <c r="O12" t="s">
        <v>57</v>
      </c>
      <c r="P12" t="s">
        <v>74</v>
      </c>
      <c r="Q12" t="s">
        <v>87</v>
      </c>
      <c r="R12" t="s">
        <v>41</v>
      </c>
      <c r="S12" t="str">
        <f>HYPERLINK("data/plots/20210422205739.872102/train/actions_per_intersection.png", "Image")</f>
        <v>Image</v>
      </c>
      <c r="T12" t="str">
        <f>HYPERLINK("data/plots/20210422205739.872102/train/rewards_per_intersection.png", "Image")</f>
        <v>Image</v>
      </c>
      <c r="U12" t="str">
        <f>HYPERLINK("data/plots/20210422205739.872102/test/actions_per_intersection.png", "Image")</f>
        <v>Image</v>
      </c>
      <c r="V12" t="str">
        <f>HYPERLINK("data/plots/20210422205739.872102/test/rewards_per_intersection.png", "Image")</f>
        <v>Image</v>
      </c>
      <c r="W12" t="str">
        <f>HYPERLINK("data/plots/20210422205739.872102/loss.png", "Image")</f>
        <v>Image</v>
      </c>
      <c r="X12" t="str">
        <f>HYPERLINK("data/plots/train20210422205739.872102/rewards.png", "Image")</f>
        <v>Image</v>
      </c>
      <c r="Y12" t="s">
        <v>88</v>
      </c>
    </row>
    <row r="13" spans="1:25" x14ac:dyDescent="0.25">
      <c r="A13" t="s">
        <v>104</v>
      </c>
      <c r="B13" t="s">
        <v>44</v>
      </c>
      <c r="C13" t="s">
        <v>27</v>
      </c>
      <c r="D13" t="s">
        <v>28</v>
      </c>
      <c r="E13" t="s">
        <v>52</v>
      </c>
      <c r="F13">
        <v>120000</v>
      </c>
      <c r="G13" t="s">
        <v>46</v>
      </c>
      <c r="H13" t="s">
        <v>31</v>
      </c>
      <c r="I13" t="s">
        <v>76</v>
      </c>
      <c r="J13" t="s">
        <v>77</v>
      </c>
      <c r="K13" t="s">
        <v>105</v>
      </c>
      <c r="L13" t="s">
        <v>106</v>
      </c>
      <c r="M13" t="s">
        <v>107</v>
      </c>
      <c r="N13" t="s">
        <v>108</v>
      </c>
      <c r="O13" t="s">
        <v>57</v>
      </c>
      <c r="P13" t="s">
        <v>74</v>
      </c>
      <c r="Q13" t="s">
        <v>87</v>
      </c>
      <c r="R13" t="s">
        <v>41</v>
      </c>
      <c r="S13" t="str">
        <f>HYPERLINK("data/plots/20210423143434.958217/train/actions_per_intersection.png", "Image")</f>
        <v>Image</v>
      </c>
      <c r="T13" t="str">
        <f>HYPERLINK("data/plots/20210423143434.958217/train/rewards_per_intersection.png", "Image")</f>
        <v>Image</v>
      </c>
      <c r="U13" t="str">
        <f>HYPERLINK("data/plots/20210423143434.958217/test/actions_per_intersection.png", "Image")</f>
        <v>Image</v>
      </c>
      <c r="V13" t="str">
        <f>HYPERLINK("data/plots/20210423143434.958217/test/rewards_per_intersection.png", "Image")</f>
        <v>Image</v>
      </c>
      <c r="W13" t="str">
        <f>HYPERLINK("data/plots/20210423143434.958217/loss.png", "Image")</f>
        <v>Image</v>
      </c>
      <c r="X13" t="str">
        <f>HYPERLINK("data/plots/train20210423143434.958217/rewards.png", "Image")</f>
        <v>Image</v>
      </c>
      <c r="Y13" t="s">
        <v>109</v>
      </c>
    </row>
    <row r="14" spans="1:25" x14ac:dyDescent="0.25">
      <c r="A14" t="s">
        <v>110</v>
      </c>
      <c r="B14" t="s">
        <v>44</v>
      </c>
      <c r="C14" t="s">
        <v>59</v>
      </c>
      <c r="D14" t="s">
        <v>28</v>
      </c>
      <c r="E14" t="s">
        <v>52</v>
      </c>
      <c r="F14">
        <v>120000</v>
      </c>
      <c r="G14" t="s">
        <v>46</v>
      </c>
      <c r="H14" t="s">
        <v>31</v>
      </c>
      <c r="I14" t="s">
        <v>76</v>
      </c>
      <c r="J14" t="s">
        <v>77</v>
      </c>
      <c r="K14" t="s">
        <v>111</v>
      </c>
      <c r="L14" t="s">
        <v>112</v>
      </c>
      <c r="M14" t="s">
        <v>113</v>
      </c>
      <c r="N14" t="s">
        <v>114</v>
      </c>
      <c r="O14" t="s">
        <v>57</v>
      </c>
      <c r="P14" t="s">
        <v>74</v>
      </c>
      <c r="Q14" t="s">
        <v>87</v>
      </c>
      <c r="R14" t="s">
        <v>41</v>
      </c>
      <c r="S14" t="str">
        <f>HYPERLINK("data/plots/20210427143618.197596/train/actions_per_intersection.png", "Image")</f>
        <v>Image</v>
      </c>
      <c r="T14" t="str">
        <f>HYPERLINK("data/plots/20210427143618.197596/train/rewards_per_intersection.png", "Image")</f>
        <v>Image</v>
      </c>
      <c r="U14" t="str">
        <f>HYPERLINK("data/plots/20210427143618.197596/test/actions_per_intersection.png", "Image")</f>
        <v>Image</v>
      </c>
      <c r="V14" t="str">
        <f>HYPERLINK("data/plots/20210427143618.197596/test/rewards_per_intersection.png", "Image")</f>
        <v>Image</v>
      </c>
      <c r="W14" t="str">
        <f>HYPERLINK("data/plots/20210427143618.197596/loss.png", "Image")</f>
        <v>Image</v>
      </c>
      <c r="X14" t="str">
        <f>HYPERLINK("data/plots/train20210427143618.197596/rewards.png", "Image")</f>
        <v>Image</v>
      </c>
      <c r="Y14" t="s">
        <v>115</v>
      </c>
    </row>
    <row r="15" spans="1:25" x14ac:dyDescent="0.25">
      <c r="A15" t="s">
        <v>116</v>
      </c>
      <c r="B15" t="s">
        <v>44</v>
      </c>
      <c r="C15" t="s">
        <v>59</v>
      </c>
      <c r="D15" t="s">
        <v>28</v>
      </c>
      <c r="E15" t="s">
        <v>52</v>
      </c>
      <c r="F15">
        <v>120000</v>
      </c>
      <c r="G15" t="s">
        <v>46</v>
      </c>
      <c r="H15" t="s">
        <v>31</v>
      </c>
      <c r="I15" t="s">
        <v>76</v>
      </c>
      <c r="J15" t="s">
        <v>77</v>
      </c>
      <c r="K15" t="s">
        <v>117</v>
      </c>
      <c r="L15" t="s">
        <v>118</v>
      </c>
      <c r="M15" t="s">
        <v>119</v>
      </c>
      <c r="N15" t="s">
        <v>120</v>
      </c>
      <c r="O15" t="s">
        <v>57</v>
      </c>
      <c r="P15" t="s">
        <v>74</v>
      </c>
      <c r="Q15" t="s">
        <v>87</v>
      </c>
      <c r="R15" t="s">
        <v>121</v>
      </c>
      <c r="S15" t="str">
        <f>HYPERLINK("data/plots/20210428172353.933132/train/actions_per_intersection.png", "Image")</f>
        <v>Image</v>
      </c>
      <c r="T15" t="str">
        <f>HYPERLINK("data/plots/20210428172353.933132/train/rewards_per_intersection.png", "Image")</f>
        <v>Image</v>
      </c>
      <c r="U15" t="str">
        <f>HYPERLINK("data/plots/20210428172353.933132/test/actions_per_intersection.png", "Image")</f>
        <v>Image</v>
      </c>
      <c r="V15" t="str">
        <f>HYPERLINK("data/plots/20210428172353.933132/test/rewards_per_intersection.png", "Image")</f>
        <v>Image</v>
      </c>
      <c r="W15" t="str">
        <f>HYPERLINK("data/plots/20210428172353.933132/loss.png", "Image")</f>
        <v>Image</v>
      </c>
      <c r="X15" t="str">
        <f>HYPERLINK("data/plots/train20210428172353.933132/rewards.png", "Image")</f>
        <v>Image</v>
      </c>
      <c r="Y15" t="s">
        <v>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Cube</cp:lastModifiedBy>
  <dcterms:created xsi:type="dcterms:W3CDTF">2021-04-28T16:11:20Z</dcterms:created>
  <dcterms:modified xsi:type="dcterms:W3CDTF">2021-04-29T01:35:21Z</dcterms:modified>
</cp:coreProperties>
</file>