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ist187687_tecnico_ulisboa_pt/Documents/Tese/ILU-RL/"/>
    </mc:Choice>
  </mc:AlternateContent>
  <xr:revisionPtr revIDLastSave="1" documentId="11_0865F68B827FE20F62355476585DCE3A874791DE" xr6:coauthVersionLast="46" xr6:coauthVersionMax="46" xr10:uidLastSave="{2252CAEE-67D7-46D5-829B-D067895AC9DD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2" i="1" l="1"/>
  <c r="O22" i="1"/>
  <c r="N22" i="1"/>
  <c r="M22" i="1"/>
  <c r="L22" i="1"/>
  <c r="K22" i="1"/>
  <c r="AB21" i="1"/>
  <c r="O21" i="1"/>
  <c r="N21" i="1"/>
  <c r="M21" i="1"/>
  <c r="L21" i="1"/>
  <c r="K21" i="1"/>
  <c r="AB20" i="1"/>
  <c r="O20" i="1"/>
  <c r="N20" i="1"/>
  <c r="M20" i="1"/>
  <c r="L20" i="1"/>
  <c r="K20" i="1"/>
  <c r="AB19" i="1"/>
  <c r="O19" i="1"/>
  <c r="N19" i="1"/>
  <c r="M19" i="1"/>
  <c r="L19" i="1"/>
  <c r="K19" i="1"/>
  <c r="AB18" i="1"/>
  <c r="O18" i="1"/>
  <c r="N18" i="1"/>
  <c r="M18" i="1"/>
  <c r="L18" i="1"/>
  <c r="K18" i="1"/>
  <c r="AB17" i="1"/>
  <c r="O17" i="1"/>
  <c r="N17" i="1"/>
  <c r="M17" i="1"/>
  <c r="L17" i="1"/>
  <c r="K17" i="1"/>
  <c r="AB16" i="1"/>
  <c r="O16" i="1"/>
  <c r="N16" i="1"/>
  <c r="M16" i="1"/>
  <c r="L16" i="1"/>
  <c r="K16" i="1"/>
  <c r="AB15" i="1"/>
  <c r="O15" i="1"/>
  <c r="N15" i="1"/>
  <c r="M15" i="1"/>
  <c r="L15" i="1"/>
  <c r="K15" i="1"/>
  <c r="AB14" i="1"/>
  <c r="O14" i="1"/>
  <c r="N14" i="1"/>
  <c r="M14" i="1"/>
  <c r="L14" i="1"/>
  <c r="K14" i="1"/>
  <c r="AB13" i="1"/>
  <c r="O13" i="1"/>
  <c r="N13" i="1"/>
  <c r="M13" i="1"/>
  <c r="L13" i="1"/>
  <c r="K13" i="1"/>
  <c r="AB12" i="1"/>
  <c r="O12" i="1"/>
  <c r="N12" i="1"/>
  <c r="M12" i="1"/>
  <c r="L12" i="1"/>
  <c r="K12" i="1"/>
  <c r="AB11" i="1"/>
  <c r="O11" i="1"/>
  <c r="N11" i="1"/>
  <c r="M11" i="1"/>
  <c r="L11" i="1"/>
  <c r="K11" i="1"/>
  <c r="AB10" i="1"/>
  <c r="O10" i="1"/>
  <c r="N10" i="1"/>
  <c r="M10" i="1"/>
  <c r="L10" i="1"/>
  <c r="K10" i="1"/>
  <c r="AB9" i="1"/>
  <c r="O9" i="1"/>
  <c r="N9" i="1"/>
  <c r="M9" i="1"/>
  <c r="L9" i="1"/>
  <c r="K9" i="1"/>
  <c r="AB8" i="1"/>
  <c r="O8" i="1"/>
  <c r="N8" i="1"/>
  <c r="M8" i="1"/>
  <c r="L8" i="1"/>
  <c r="K8" i="1"/>
  <c r="AB7" i="1"/>
  <c r="O7" i="1"/>
  <c r="N7" i="1"/>
  <c r="M7" i="1"/>
  <c r="L7" i="1"/>
  <c r="K7" i="1"/>
  <c r="AB6" i="1"/>
  <c r="O6" i="1"/>
  <c r="N6" i="1"/>
  <c r="M6" i="1"/>
  <c r="L6" i="1"/>
  <c r="K6" i="1"/>
  <c r="AB5" i="1"/>
  <c r="O5" i="1"/>
  <c r="N5" i="1"/>
  <c r="M5" i="1"/>
  <c r="L5" i="1"/>
  <c r="K5" i="1"/>
  <c r="AB4" i="1"/>
  <c r="O4" i="1"/>
  <c r="N4" i="1"/>
  <c r="M4" i="1"/>
  <c r="L4" i="1"/>
  <c r="K4" i="1"/>
  <c r="AB3" i="1"/>
  <c r="O3" i="1"/>
  <c r="N3" i="1"/>
  <c r="M3" i="1"/>
  <c r="L3" i="1"/>
  <c r="K3" i="1"/>
  <c r="AB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<sst xmlns="http://schemas.openxmlformats.org/spreadsheetml/2006/main" count="427" uniqueCount="165">
  <si>
    <t>Filename</t>
  </si>
  <si>
    <t>Demand Type</t>
  </si>
  <si>
    <t>TLS Type</t>
  </si>
  <si>
    <t>Network Size</t>
  </si>
  <si>
    <t>Travel Time</t>
  </si>
  <si>
    <t>Min TT</t>
  </si>
  <si>
    <t>Rollout Std</t>
  </si>
  <si>
    <t>Waiting Time</t>
  </si>
  <si>
    <t>Speed</t>
  </si>
  <si>
    <t>Stops</t>
  </si>
  <si>
    <t>Train: Actions Per Intersection</t>
  </si>
  <si>
    <t>Train: Rewards Per Intersection</t>
  </si>
  <si>
    <t>Test: Rewards Per Intersection</t>
  </si>
  <si>
    <t>Loss</t>
  </si>
  <si>
    <t>Rewards</t>
  </si>
  <si>
    <t>Time Period</t>
  </si>
  <si>
    <t>Network</t>
  </si>
  <si>
    <t>Demand mode</t>
  </si>
  <si>
    <t>Exp. Time</t>
  </si>
  <si>
    <t>Exp. Time2</t>
  </si>
  <si>
    <t>Agent Type</t>
  </si>
  <si>
    <t>Features</t>
  </si>
  <si>
    <t>Reward</t>
  </si>
  <si>
    <t>Epsilon Time</t>
  </si>
  <si>
    <t>Min Replay</t>
  </si>
  <si>
    <t>Max Replay</t>
  </si>
  <si>
    <t>Time</t>
  </si>
  <si>
    <t>Rollout Data</t>
  </si>
  <si>
    <t>20210328025438.772606</t>
  </si>
  <si>
    <t>constant</t>
  </si>
  <si>
    <t>rl</t>
  </si>
  <si>
    <t>[8, 16][8]</t>
  </si>
  <si>
    <t>25.086 ± 12.910</t>
  </si>
  <si>
    <t>8.447 ± 10.750</t>
  </si>
  <si>
    <t>6.798 ± 3.566</t>
  </si>
  <si>
    <t>0.466 ± 0.500</t>
  </si>
  <si>
    <t>None</t>
  </si>
  <si>
    <t>intersection</t>
  </si>
  <si>
    <t>step</t>
  </si>
  <si>
    <t>3000000</t>
  </si>
  <si>
    <t>DQN</t>
  </si>
  <si>
    <t>(speed, count)</t>
  </si>
  <si>
    <t>reward_min_speed_delta</t>
  </si>
  <si>
    <t>45000</t>
  </si>
  <si>
    <t>5000</t>
  </si>
  <si>
    <t>50000</t>
  </si>
  <si>
    <t>0:00:00</t>
  </si>
  <si>
    <t>20210409133901.524084</t>
  </si>
  <si>
    <t>centralized</t>
  </si>
  <si>
    <t>35.062 ± 15.970</t>
  </si>
  <si>
    <t>11.211 ± 11.901</t>
  </si>
  <si>
    <t>7.230 ± 3.329</t>
  </si>
  <si>
    <t>0.605 ± 0.573</t>
  </si>
  <si>
    <t>grid</t>
  </si>
  <si>
    <t>5000000</t>
  </si>
  <si>
    <t>20210414162248.072287</t>
  </si>
  <si>
    <t>35.357 ± 16.112</t>
  </si>
  <si>
    <t>11.338 ± 12.162</t>
  </si>
  <si>
    <t>7.182 ± 3.336</t>
  </si>
  <si>
    <t>0.608 ± 0.577</t>
  </si>
  <si>
    <t>7200000</t>
  </si>
  <si>
    <t>100000</t>
  </si>
  <si>
    <t>20210415132255.987863</t>
  </si>
  <si>
    <t>variable</t>
  </si>
  <si>
    <t>44.077 ± 29.261</t>
  </si>
  <si>
    <t>17.411 ± 21.909</t>
  </si>
  <si>
    <t>6.423 ± 3.294</t>
  </si>
  <si>
    <t>0.785 ± 0.787</t>
  </si>
  <si>
    <t>20210416035225.382663</t>
  </si>
  <si>
    <t>36.513 ± 15.991</t>
  </si>
  <si>
    <t>11.746 ± 11.978</t>
  </si>
  <si>
    <t>6.956 ± 3.187</t>
  </si>
  <si>
    <t>0.626 ± 0.569</t>
  </si>
  <si>
    <t>20210417081305.609274</t>
  </si>
  <si>
    <t>42.238 ± 30.898</t>
  </si>
  <si>
    <t>16.159 ± 22.935</t>
  </si>
  <si>
    <t>6.651 ± 3.315</t>
  </si>
  <si>
    <t>0.762 ± 0.846</t>
  </si>
  <si>
    <t>10000</t>
  </si>
  <si>
    <t>20210419142148.398590</t>
  </si>
  <si>
    <t>45.362 ± 33.114</t>
  </si>
  <si>
    <t>18.314 ± 24.167</t>
  </si>
  <si>
    <t>6.378 ± 3.307</t>
  </si>
  <si>
    <t>0.839 ± 0.936</t>
  </si>
  <si>
    <t>(delay,)</t>
  </si>
  <si>
    <t>reward_min_delay</t>
  </si>
  <si>
    <t>20210421184402.286502</t>
  </si>
  <si>
    <t>[32,64][64,64]</t>
  </si>
  <si>
    <t>36.581 ± 17.774</t>
  </si>
  <si>
    <t>12.157 ± 12.982</t>
  </si>
  <si>
    <t>7.050 ± 3.310</t>
  </si>
  <si>
    <t>0.631 ± 0.592</t>
  </si>
  <si>
    <t>120000</t>
  </si>
  <si>
    <t>20210422023222.095018</t>
  </si>
  <si>
    <t>34.334 ± 14.989</t>
  </si>
  <si>
    <t>10.701 ± 11.678</t>
  </si>
  <si>
    <t>7.340 ± 3.409</t>
  </si>
  <si>
    <t>0.586 ± 0.569</t>
  </si>
  <si>
    <t>20210422140018.877665</t>
  </si>
  <si>
    <t>43.378 ± 24.090</t>
  </si>
  <si>
    <t>16.553 ± 16.780</t>
  </si>
  <si>
    <t>6.343 ± 3.251</t>
  </si>
  <si>
    <t>0.784 ± 0.692</t>
  </si>
  <si>
    <t>20210422205739.872102</t>
  </si>
  <si>
    <t>38.413 ± 18.105</t>
  </si>
  <si>
    <t>12.886 ± 13.129</t>
  </si>
  <si>
    <t>6.749 ± 3.181</t>
  </si>
  <si>
    <t>0.665 ± 0.598</t>
  </si>
  <si>
    <t>20210423143434.958217</t>
  </si>
  <si>
    <t>[32,64][64]</t>
  </si>
  <si>
    <t>36.133 ± 17.026</t>
  </si>
  <si>
    <t>11.831 ± 12.668</t>
  </si>
  <si>
    <t>7.092 ± 3.323</t>
  </si>
  <si>
    <t>0.618 ± 0.582</t>
  </si>
  <si>
    <t>20210427143618.197596</t>
  </si>
  <si>
    <t>[8,16,16][8]</t>
  </si>
  <si>
    <t>39.186 ± 19.899</t>
  </si>
  <si>
    <t>13.807 ± 15.320</t>
  </si>
  <si>
    <t>6.741 ± 3.257</t>
  </si>
  <si>
    <t>0.680 ± 0.615</t>
  </si>
  <si>
    <t>20210428172353.933132</t>
  </si>
  <si>
    <t>[8,16,16][8,8]</t>
  </si>
  <si>
    <t>38.779 ± 18.444</t>
  </si>
  <si>
    <t>13.173 ± 13.527</t>
  </si>
  <si>
    <t>6.710 ± 3.173</t>
  </si>
  <si>
    <t>0.672 ± 0.604</t>
  </si>
  <si>
    <t>20210429023910.144526</t>
  </si>
  <si>
    <t>[16,32,32][8,8]</t>
  </si>
  <si>
    <t>38.414 ± 18.511</t>
  </si>
  <si>
    <t>13.123 ± 13.583</t>
  </si>
  <si>
    <t>6.763 ± 3.157</t>
  </si>
  <si>
    <t>0.668 ± 0.596</t>
  </si>
  <si>
    <t>20210429134452.516833</t>
  </si>
  <si>
    <t>36.945 ± 16.577</t>
  </si>
  <si>
    <t>12.051 ± 12.526</t>
  </si>
  <si>
    <t>6.923 ± 3.214</t>
  </si>
  <si>
    <t>0.637 ± 0.586</t>
  </si>
  <si>
    <t>20210430014101.402910</t>
  </si>
  <si>
    <t>34.662 ± 15.343</t>
  </si>
  <si>
    <t>10.942 ± 11.780</t>
  </si>
  <si>
    <t>7.284 ± 3.369</t>
  </si>
  <si>
    <t>0.595 ± 0.570</t>
  </si>
  <si>
    <t>20210430175502.540824</t>
  </si>
  <si>
    <t>34.517 ± 15.356</t>
  </si>
  <si>
    <t>10.839 ± 12.022</t>
  </si>
  <si>
    <t>7.337 ± 3.430</t>
  </si>
  <si>
    <t>0.587 ± 0.572</t>
  </si>
  <si>
    <t>20210501043022.398715</t>
  </si>
  <si>
    <t>37.116 ± 17.007</t>
  </si>
  <si>
    <t>12.206 ± 12.932</t>
  </si>
  <si>
    <t>6.918 ± 3.235</t>
  </si>
  <si>
    <t>0.637 ± 0.585</t>
  </si>
  <si>
    <t>3600</t>
  </si>
  <si>
    <t>20210506164914.486523</t>
  </si>
  <si>
    <t>36.208 ± 15.543</t>
  </si>
  <si>
    <t>11.614 ± 12.006</t>
  </si>
  <si>
    <t>7.004 ± 3.224</t>
  </si>
  <si>
    <t>0.620 ± 0.568</t>
  </si>
  <si>
    <t>20210508173002.207346</t>
  </si>
  <si>
    <t>36.657 ± 18.456</t>
  </si>
  <si>
    <t>6.254 ± 9.015</t>
  </si>
  <si>
    <t>18.533 ± 6.236</t>
  </si>
  <si>
    <t>0.371 ± 0.487</t>
  </si>
  <si>
    <t>grid_4</t>
  </si>
  <si>
    <t>6:27:39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</si>
</sst>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zoomScale="160" zoomScaleNormal="160" workbookViewId="0">
      <selection activeCell="E19" activeCellId="1" sqref="E22 E19:G19"/>
    </sheetView>
  </sheetViews>
  <sheetFormatPr defaultRowHeight="15" x14ac:dyDescent="0.25"/>
  <cols>
    <col min="1" max="1" width="22" bestFit="1" customWidth="1"/>
    <col min="2" max="2" width="8.5703125" bestFit="1" customWidth="1"/>
    <col min="3" max="3" width="10.85546875" bestFit="1" customWidth="1"/>
    <col min="4" max="4" width="13.7109375" bestFit="1" customWidth="1"/>
    <col min="5" max="5" width="14.140625" bestFit="1" customWidth="1"/>
    <col min="6" max="7" width="12" bestFit="1" customWidth="1"/>
    <col min="8" max="8" width="14.140625" bestFit="1" customWidth="1"/>
    <col min="9" max="9" width="13.140625" bestFit="1" customWidth="1"/>
    <col min="10" max="10" width="12" bestFit="1" customWidth="1"/>
    <col min="11" max="15" width="6.42578125" bestFit="1" customWidth="1"/>
    <col min="16" max="16" width="5.85546875" bestFit="1" customWidth="1"/>
    <col min="17" max="17" width="11.7109375" bestFit="1" customWidth="1"/>
    <col min="18" max="18" width="4.85546875" bestFit="1" customWidth="1"/>
    <col min="19" max="19" width="8" bestFit="1" customWidth="1"/>
    <col min="20" max="20" width="12" bestFit="1" customWidth="1"/>
    <col min="21" max="21" width="5.140625" bestFit="1" customWidth="1"/>
    <col min="22" max="22" width="14" bestFit="1" customWidth="1"/>
    <col min="23" max="23" width="24.140625" bestFit="1" customWidth="1"/>
    <col min="24" max="24" width="7" bestFit="1" customWidth="1"/>
    <col min="25" max="25" width="6" bestFit="1" customWidth="1"/>
    <col min="26" max="26" width="7" bestFit="1" customWidth="1"/>
    <col min="27" max="27" width="7.140625" bestFit="1" customWidth="1"/>
    <col min="28" max="28" width="4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>
        <v>24.81366666666667</v>
      </c>
      <c r="G2">
        <v>0.31658606939644007</v>
      </c>
      <c r="H2" t="s">
        <v>33</v>
      </c>
      <c r="I2" t="s">
        <v>34</v>
      </c>
      <c r="J2" t="s">
        <v>35</v>
      </c>
      <c r="K2" t="str">
        <f>HYPERLINK("data/plots/20210328025438.772606/train/actions_per_intersection.png", "Image")</f>
        <v>Image</v>
      </c>
      <c r="L2" t="str">
        <f>HYPERLINK("data/plots/20210328025438.772606/train/rewards_per_intersection.png", "Image")</f>
        <v>Image</v>
      </c>
      <c r="M2" t="str">
        <f>HYPERLINK("data/plots/20210328025438.772606/test/rewards_per_intersection.png", "Image")</f>
        <v>Image</v>
      </c>
      <c r="N2" t="str">
        <f>HYPERLINK("data/plots/20210328025438.772606/loss.png", "Image")</f>
        <v>Image</v>
      </c>
      <c r="O2" t="str">
        <f>HYPERLINK("data/plots/20210328025438.772606/train/rewards.png", "Image")</f>
        <v>Image</v>
      </c>
      <c r="P2" t="s">
        <v>36</v>
      </c>
      <c r="Q2" t="s">
        <v>37</v>
      </c>
      <c r="R2" t="s">
        <v>38</v>
      </c>
      <c r="S2" t="s">
        <v>39</v>
      </c>
      <c r="T2">
        <v>50000</v>
      </c>
      <c r="U2" t="s">
        <v>40</v>
      </c>
      <c r="V2" t="s">
        <v>41</v>
      </c>
      <c r="W2" t="s">
        <v>42</v>
      </c>
      <c r="X2" t="s">
        <v>43</v>
      </c>
      <c r="Y2" t="s">
        <v>44</v>
      </c>
      <c r="Z2" t="s">
        <v>45</v>
      </c>
      <c r="AA2" t="s">
        <v>46</v>
      </c>
      <c r="AB2" t="str">
        <f>HYPERLINK("data/plots/20210328025438.772606/test/20210328025438.772606_metrics.csv", "File")</f>
        <v>File</v>
      </c>
    </row>
    <row r="3" spans="1:28" x14ac:dyDescent="0.25">
      <c r="A3" t="s">
        <v>47</v>
      </c>
      <c r="B3" t="s">
        <v>29</v>
      </c>
      <c r="C3" t="s">
        <v>48</v>
      </c>
      <c r="D3" t="s">
        <v>31</v>
      </c>
      <c r="E3" t="s">
        <v>49</v>
      </c>
      <c r="F3">
        <v>34.171666666666667</v>
      </c>
      <c r="G3">
        <v>0.73432809272491084</v>
      </c>
      <c r="H3" t="s">
        <v>50</v>
      </c>
      <c r="I3" t="s">
        <v>51</v>
      </c>
      <c r="J3" t="s">
        <v>52</v>
      </c>
      <c r="K3" t="str">
        <f>HYPERLINK("data/plots/20210409133901.524084/train/actions_per_intersection.png", "Image")</f>
        <v>Image</v>
      </c>
      <c r="L3" t="str">
        <f>HYPERLINK("data/plots/20210409133901.524084/train/rewards_per_intersection.png", "Image")</f>
        <v>Image</v>
      </c>
      <c r="M3" t="str">
        <f>HYPERLINK("data/plots/20210409133901.524084/test/rewards_per_intersection.png", "Image")</f>
        <v>Image</v>
      </c>
      <c r="N3" t="str">
        <f>HYPERLINK("data/plots/20210409133901.524084/loss.png", "Image")</f>
        <v>Image</v>
      </c>
      <c r="O3" t="str">
        <f>HYPERLINK("data/plots/20210409133901.524084/train/rewards.png", "Image")</f>
        <v>Image</v>
      </c>
      <c r="P3" t="s">
        <v>36</v>
      </c>
      <c r="Q3" t="s">
        <v>53</v>
      </c>
      <c r="R3" t="s">
        <v>38</v>
      </c>
      <c r="S3" t="s">
        <v>54</v>
      </c>
      <c r="T3">
        <v>83333.333333333328</v>
      </c>
      <c r="U3" t="s">
        <v>40</v>
      </c>
      <c r="V3" t="s">
        <v>41</v>
      </c>
      <c r="W3" t="s">
        <v>42</v>
      </c>
      <c r="X3" t="s">
        <v>43</v>
      </c>
      <c r="Y3" t="s">
        <v>44</v>
      </c>
      <c r="Z3" t="s">
        <v>45</v>
      </c>
      <c r="AA3" t="s">
        <v>46</v>
      </c>
      <c r="AB3" t="str">
        <f>HYPERLINK("data/plots/20210409133901.524084/test/20210409133901.524084_metrics.csv", "File")</f>
        <v>File</v>
      </c>
    </row>
    <row r="4" spans="1:28" x14ac:dyDescent="0.25">
      <c r="A4" t="s">
        <v>55</v>
      </c>
      <c r="B4" t="s">
        <v>29</v>
      </c>
      <c r="C4" t="s">
        <v>48</v>
      </c>
      <c r="D4" t="s">
        <v>31</v>
      </c>
      <c r="E4" t="s">
        <v>56</v>
      </c>
      <c r="F4">
        <v>34.351333333333343</v>
      </c>
      <c r="G4">
        <v>1.28822876102839</v>
      </c>
      <c r="H4" t="s">
        <v>57</v>
      </c>
      <c r="I4" t="s">
        <v>58</v>
      </c>
      <c r="J4" t="s">
        <v>59</v>
      </c>
      <c r="K4" t="str">
        <f>HYPERLINK("data/plots/20210414162248.072287/train/actions_per_intersection.png", "Image")</f>
        <v>Image</v>
      </c>
      <c r="L4" t="str">
        <f>HYPERLINK("data/plots/20210414162248.072287/train/rewards_per_intersection.png", "Image")</f>
        <v>Image</v>
      </c>
      <c r="M4" t="str">
        <f>HYPERLINK("data/plots/20210414162248.072287/test/rewards_per_intersection.png", "Image")</f>
        <v>Image</v>
      </c>
      <c r="N4" t="str">
        <f>HYPERLINK("data/plots/20210414162248.072287/loss.png", "Image")</f>
        <v>Image</v>
      </c>
      <c r="O4" t="str">
        <f>HYPERLINK("data/plots/20210414162248.072287/train/rewards.png", "Image")</f>
        <v>Image</v>
      </c>
      <c r="P4" t="s">
        <v>36</v>
      </c>
      <c r="Q4" t="s">
        <v>53</v>
      </c>
      <c r="R4" t="s">
        <v>38</v>
      </c>
      <c r="S4" t="s">
        <v>60</v>
      </c>
      <c r="T4">
        <v>120000</v>
      </c>
      <c r="U4" t="s">
        <v>40</v>
      </c>
      <c r="V4" t="s">
        <v>41</v>
      </c>
      <c r="W4" t="s">
        <v>42</v>
      </c>
      <c r="X4" t="s">
        <v>61</v>
      </c>
      <c r="Y4" t="s">
        <v>44</v>
      </c>
      <c r="Z4" t="s">
        <v>45</v>
      </c>
      <c r="AA4" t="s">
        <v>46</v>
      </c>
      <c r="AB4" t="str">
        <f>HYPERLINK("data/plots/20210414162248.072287/test/20210414162248.072287_metrics.csv", "File")</f>
        <v>File</v>
      </c>
    </row>
    <row r="5" spans="1:28" x14ac:dyDescent="0.25">
      <c r="A5" t="s">
        <v>62</v>
      </c>
      <c r="B5" t="s">
        <v>63</v>
      </c>
      <c r="C5" t="s">
        <v>48</v>
      </c>
      <c r="D5" t="s">
        <v>31</v>
      </c>
      <c r="E5" t="s">
        <v>64</v>
      </c>
      <c r="F5">
        <v>36.865333333333332</v>
      </c>
      <c r="G5">
        <v>9.8979086631854649</v>
      </c>
      <c r="H5" t="s">
        <v>65</v>
      </c>
      <c r="I5" t="s">
        <v>66</v>
      </c>
      <c r="J5" t="s">
        <v>67</v>
      </c>
      <c r="K5" t="str">
        <f>HYPERLINK("data/plots/20210415132255.987863/train/actions_per_intersection.png", "Image")</f>
        <v>Image</v>
      </c>
      <c r="L5" t="str">
        <f>HYPERLINK("data/plots/20210415132255.987863/train/rewards_per_intersection.png", "Image")</f>
        <v>Image</v>
      </c>
      <c r="M5" t="str">
        <f>HYPERLINK("data/plots/20210415132255.987863/test/rewards_per_intersection.png", "Image")</f>
        <v>Image</v>
      </c>
      <c r="N5" t="str">
        <f>HYPERLINK("data/plots/20210415132255.987863/loss.png", "Image")</f>
        <v>Image</v>
      </c>
      <c r="O5" t="str">
        <f>HYPERLINK("data/plots/20210415132255.987863/train/rewards.png", "Image")</f>
        <v>Image</v>
      </c>
      <c r="P5" t="s">
        <v>36</v>
      </c>
      <c r="Q5" t="s">
        <v>53</v>
      </c>
      <c r="R5" t="s">
        <v>38</v>
      </c>
      <c r="S5" t="s">
        <v>60</v>
      </c>
      <c r="T5">
        <v>120000</v>
      </c>
      <c r="U5" t="s">
        <v>40</v>
      </c>
      <c r="V5" t="s">
        <v>41</v>
      </c>
      <c r="W5" t="s">
        <v>42</v>
      </c>
      <c r="X5" t="s">
        <v>61</v>
      </c>
      <c r="Y5" t="s">
        <v>44</v>
      </c>
      <c r="Z5" t="s">
        <v>45</v>
      </c>
      <c r="AA5" t="s">
        <v>46</v>
      </c>
      <c r="AB5" t="str">
        <f>HYPERLINK("data/plots/20210415132255.987863/test/20210415132255.987863_metrics.csv", "File")</f>
        <v>File</v>
      </c>
    </row>
    <row r="6" spans="1:28" x14ac:dyDescent="0.25">
      <c r="A6" t="s">
        <v>68</v>
      </c>
      <c r="B6" t="s">
        <v>63</v>
      </c>
      <c r="C6" t="s">
        <v>30</v>
      </c>
      <c r="D6" t="s">
        <v>31</v>
      </c>
      <c r="E6" t="s">
        <v>69</v>
      </c>
      <c r="F6">
        <v>35.615333333333332</v>
      </c>
      <c r="G6">
        <v>0.75106887713515269</v>
      </c>
      <c r="H6" t="s">
        <v>70</v>
      </c>
      <c r="I6" t="s">
        <v>71</v>
      </c>
      <c r="J6" t="s">
        <v>72</v>
      </c>
      <c r="K6" t="str">
        <f>HYPERLINK("data/plots/20210416035225.382663/train/actions_per_intersection.png", "Image")</f>
        <v>Image</v>
      </c>
      <c r="L6" t="str">
        <f>HYPERLINK("data/plots/20210416035225.382663/train/rewards_per_intersection.png", "Image")</f>
        <v>Image</v>
      </c>
      <c r="M6" t="str">
        <f>HYPERLINK("data/plots/20210416035225.382663/test/rewards_per_intersection.png", "Image")</f>
        <v>Image</v>
      </c>
      <c r="N6" t="str">
        <f>HYPERLINK("data/plots/20210416035225.382663/loss.png", "Image")</f>
        <v>Image</v>
      </c>
      <c r="O6" t="str">
        <f>HYPERLINK("data/plots/20210416035225.382663/train/rewards.png", "Image")</f>
        <v>Image</v>
      </c>
      <c r="P6" t="s">
        <v>36</v>
      </c>
      <c r="Q6" t="s">
        <v>53</v>
      </c>
      <c r="R6" t="s">
        <v>38</v>
      </c>
      <c r="S6" t="s">
        <v>60</v>
      </c>
      <c r="T6">
        <v>120000</v>
      </c>
      <c r="U6" t="s">
        <v>40</v>
      </c>
      <c r="V6" t="s">
        <v>41</v>
      </c>
      <c r="W6" t="s">
        <v>42</v>
      </c>
      <c r="X6" t="s">
        <v>61</v>
      </c>
      <c r="Y6" t="s">
        <v>44</v>
      </c>
      <c r="Z6" t="s">
        <v>45</v>
      </c>
      <c r="AA6" t="s">
        <v>46</v>
      </c>
      <c r="AB6" t="str">
        <f>HYPERLINK("data/plots/20210416035225.382663/test/20210416035225.382663_metrics.csv", "File")</f>
        <v>File</v>
      </c>
    </row>
    <row r="7" spans="1:28" x14ac:dyDescent="0.25">
      <c r="A7" t="s">
        <v>73</v>
      </c>
      <c r="B7" t="s">
        <v>63</v>
      </c>
      <c r="C7" t="s">
        <v>48</v>
      </c>
      <c r="D7" t="s">
        <v>31</v>
      </c>
      <c r="E7" t="s">
        <v>74</v>
      </c>
      <c r="F7">
        <v>35.928333333333327</v>
      </c>
      <c r="G7">
        <v>14.937551449584859</v>
      </c>
      <c r="H7" t="s">
        <v>75</v>
      </c>
      <c r="I7" t="s">
        <v>76</v>
      </c>
      <c r="J7" t="s">
        <v>77</v>
      </c>
      <c r="K7" t="str">
        <f>HYPERLINK("data/plots/20210417081305.609274/train/actions_per_intersection.png", "Image")</f>
        <v>Image</v>
      </c>
      <c r="L7" t="str">
        <f>HYPERLINK("data/plots/20210417081305.609274/train/rewards_per_intersection.png", "Image")</f>
        <v>Image</v>
      </c>
      <c r="M7" t="str">
        <f>HYPERLINK("data/plots/20210417081305.609274/test/rewards_per_intersection.png", "Image")</f>
        <v>Image</v>
      </c>
      <c r="N7" t="str">
        <f>HYPERLINK("data/plots/20210417081305.609274/loss.png", "Image")</f>
        <v>Image</v>
      </c>
      <c r="O7" t="str">
        <f>HYPERLINK("data/plots/20210417081305.609274/train/rewards.png", "Image")</f>
        <v>Image</v>
      </c>
      <c r="P7" t="s">
        <v>36</v>
      </c>
      <c r="Q7" t="s">
        <v>53</v>
      </c>
      <c r="R7" t="s">
        <v>38</v>
      </c>
      <c r="S7" t="s">
        <v>60</v>
      </c>
      <c r="T7">
        <v>120000</v>
      </c>
      <c r="U7" t="s">
        <v>40</v>
      </c>
      <c r="V7" t="s">
        <v>41</v>
      </c>
      <c r="W7" t="s">
        <v>42</v>
      </c>
      <c r="X7" t="s">
        <v>61</v>
      </c>
      <c r="Y7" t="s">
        <v>78</v>
      </c>
      <c r="Z7" t="s">
        <v>61</v>
      </c>
      <c r="AA7" t="s">
        <v>46</v>
      </c>
      <c r="AB7" t="str">
        <f>HYPERLINK("data/plots/20210417081305.609274/test/20210417081305.609274_metrics.csv", "File")</f>
        <v>File</v>
      </c>
    </row>
    <row r="8" spans="1:28" x14ac:dyDescent="0.25">
      <c r="A8" t="s">
        <v>79</v>
      </c>
      <c r="B8" t="s">
        <v>63</v>
      </c>
      <c r="C8" t="s">
        <v>48</v>
      </c>
      <c r="D8" t="s">
        <v>31</v>
      </c>
      <c r="E8" t="s">
        <v>80</v>
      </c>
      <c r="F8">
        <v>36.830333333333343</v>
      </c>
      <c r="G8">
        <v>13.788521715869139</v>
      </c>
      <c r="H8" t="s">
        <v>81</v>
      </c>
      <c r="I8" t="s">
        <v>82</v>
      </c>
      <c r="J8" t="s">
        <v>83</v>
      </c>
      <c r="K8" t="str">
        <f>HYPERLINK("data/plots/20210419142148.398590/train/actions_per_intersection.png", "Image")</f>
        <v>Image</v>
      </c>
      <c r="L8" t="str">
        <f>HYPERLINK("data/plots/20210419142148.398590/train/rewards_per_intersection.png", "Image")</f>
        <v>Image</v>
      </c>
      <c r="M8" t="str">
        <f>HYPERLINK("data/plots/20210419142148.398590/test/rewards_per_intersection.png", "Image")</f>
        <v>Image</v>
      </c>
      <c r="N8" t="str">
        <f>HYPERLINK("data/plots/20210419142148.398590/loss.png", "Image")</f>
        <v>Image</v>
      </c>
      <c r="O8" t="str">
        <f>HYPERLINK("data/plots/20210419142148.398590/train/rewards.png", "Image")</f>
        <v>Image</v>
      </c>
      <c r="P8" t="s">
        <v>36</v>
      </c>
      <c r="Q8" t="s">
        <v>53</v>
      </c>
      <c r="R8" t="s">
        <v>38</v>
      </c>
      <c r="S8" t="s">
        <v>60</v>
      </c>
      <c r="T8">
        <v>120000</v>
      </c>
      <c r="U8" t="s">
        <v>40</v>
      </c>
      <c r="V8" t="s">
        <v>84</v>
      </c>
      <c r="W8" t="s">
        <v>85</v>
      </c>
      <c r="X8" t="s">
        <v>61</v>
      </c>
      <c r="Y8" t="s">
        <v>78</v>
      </c>
      <c r="Z8" t="s">
        <v>61</v>
      </c>
      <c r="AA8" t="s">
        <v>46</v>
      </c>
      <c r="AB8" t="str">
        <f>HYPERLINK("data/plots/20210419142148.398590/test/20210419142148.398590_metrics.csv", "File")</f>
        <v>File</v>
      </c>
    </row>
    <row r="9" spans="1:28" x14ac:dyDescent="0.25">
      <c r="A9" t="s">
        <v>86</v>
      </c>
      <c r="B9" t="s">
        <v>29</v>
      </c>
      <c r="C9" t="s">
        <v>48</v>
      </c>
      <c r="D9" t="s">
        <v>87</v>
      </c>
      <c r="E9" t="s">
        <v>88</v>
      </c>
      <c r="F9">
        <v>36.18266666666667</v>
      </c>
      <c r="G9">
        <v>0.35489376344665929</v>
      </c>
      <c r="H9" t="s">
        <v>89</v>
      </c>
      <c r="I9" t="s">
        <v>90</v>
      </c>
      <c r="J9" t="s">
        <v>91</v>
      </c>
      <c r="K9" t="str">
        <f>HYPERLINK("data/plots/20210421184402.286502/train/actions_per_intersection.png", "Image")</f>
        <v>Image</v>
      </c>
      <c r="L9" t="str">
        <f>HYPERLINK("data/plots/20210421184402.286502/train/rewards_per_intersection.png", "Image")</f>
        <v>Image</v>
      </c>
      <c r="M9" t="str">
        <f>HYPERLINK("data/plots/20210421184402.286502/test/rewards_per_intersection.png", "Image")</f>
        <v>Image</v>
      </c>
      <c r="N9" t="str">
        <f>HYPERLINK("data/plots/20210421184402.286502/loss.png", "Image")</f>
        <v>Image</v>
      </c>
      <c r="O9" t="str">
        <f>HYPERLINK("data/plots/20210421184402.286502/train/rewards.png", "Image")</f>
        <v>Image</v>
      </c>
      <c r="P9" t="s">
        <v>36</v>
      </c>
      <c r="Q9" t="s">
        <v>53</v>
      </c>
      <c r="R9" t="s">
        <v>38</v>
      </c>
      <c r="S9" t="s">
        <v>60</v>
      </c>
      <c r="T9">
        <v>120000</v>
      </c>
      <c r="U9" t="s">
        <v>40</v>
      </c>
      <c r="V9" t="s">
        <v>84</v>
      </c>
      <c r="W9" t="s">
        <v>85</v>
      </c>
      <c r="X9" t="s">
        <v>61</v>
      </c>
      <c r="Y9" t="s">
        <v>78</v>
      </c>
      <c r="Z9" t="s">
        <v>92</v>
      </c>
      <c r="AA9" t="s">
        <v>46</v>
      </c>
      <c r="AB9" t="str">
        <f>HYPERLINK("data/plots/20210421184402.286502/test/20210421184402.286502_metrics.csv", "File")</f>
        <v>File</v>
      </c>
    </row>
    <row r="10" spans="1:28" x14ac:dyDescent="0.25">
      <c r="A10" t="s">
        <v>93</v>
      </c>
      <c r="B10" t="s">
        <v>29</v>
      </c>
      <c r="C10" t="s">
        <v>30</v>
      </c>
      <c r="D10" t="s">
        <v>87</v>
      </c>
      <c r="E10" t="s">
        <v>94</v>
      </c>
      <c r="F10">
        <v>34.288333333333327</v>
      </c>
      <c r="G10">
        <v>3.4207969615063422E-2</v>
      </c>
      <c r="H10" t="s">
        <v>95</v>
      </c>
      <c r="I10" t="s">
        <v>96</v>
      </c>
      <c r="J10" t="s">
        <v>97</v>
      </c>
      <c r="K10" t="str">
        <f>HYPERLINK("data/plots/20210422023222.095018/train/actions_per_intersection.png", "Image")</f>
        <v>Image</v>
      </c>
      <c r="L10" t="str">
        <f>HYPERLINK("data/plots/20210422023222.095018/train/rewards_per_intersection.png", "Image")</f>
        <v>Image</v>
      </c>
      <c r="M10" t="str">
        <f>HYPERLINK("data/plots/20210422023222.095018/test/rewards_per_intersection.png", "Image")</f>
        <v>Image</v>
      </c>
      <c r="N10" t="str">
        <f>HYPERLINK("data/plots/20210422023222.095018/loss.png", "Image")</f>
        <v>Image</v>
      </c>
      <c r="O10" t="str">
        <f>HYPERLINK("data/plots/20210422023222.095018/train/rewards.png", "Image")</f>
        <v>Image</v>
      </c>
      <c r="P10" t="s">
        <v>36</v>
      </c>
      <c r="Q10" t="s">
        <v>53</v>
      </c>
      <c r="R10" t="s">
        <v>38</v>
      </c>
      <c r="S10" t="s">
        <v>60</v>
      </c>
      <c r="T10">
        <v>120000</v>
      </c>
      <c r="U10" t="s">
        <v>40</v>
      </c>
      <c r="V10" t="s">
        <v>84</v>
      </c>
      <c r="W10" t="s">
        <v>85</v>
      </c>
      <c r="X10" t="s">
        <v>61</v>
      </c>
      <c r="Y10" t="s">
        <v>78</v>
      </c>
      <c r="Z10" t="s">
        <v>92</v>
      </c>
      <c r="AA10" t="s">
        <v>46</v>
      </c>
      <c r="AB10" t="str">
        <f>HYPERLINK("data/plots/20210422023222.095018/test/20210422023222.095018_metrics.csv", "File")</f>
        <v>File</v>
      </c>
    </row>
    <row r="11" spans="1:28" x14ac:dyDescent="0.25">
      <c r="A11" t="s">
        <v>98</v>
      </c>
      <c r="B11" t="s">
        <v>63</v>
      </c>
      <c r="C11" t="s">
        <v>48</v>
      </c>
      <c r="D11" t="s">
        <v>87</v>
      </c>
      <c r="E11" t="s">
        <v>99</v>
      </c>
      <c r="F11">
        <v>43.161999999999999</v>
      </c>
      <c r="G11">
        <v>0.23479027284413079</v>
      </c>
      <c r="H11" t="s">
        <v>100</v>
      </c>
      <c r="I11" t="s">
        <v>101</v>
      </c>
      <c r="J11" t="s">
        <v>102</v>
      </c>
      <c r="K11" t="str">
        <f>HYPERLINK("data/plots/20210422140018.877665/train/actions_per_intersection.png", "Image")</f>
        <v>Image</v>
      </c>
      <c r="L11" t="str">
        <f>HYPERLINK("data/plots/20210422140018.877665/train/rewards_per_intersection.png", "Image")</f>
        <v>Image</v>
      </c>
      <c r="M11" t="str">
        <f>HYPERLINK("data/plots/20210422140018.877665/test/rewards_per_intersection.png", "Image")</f>
        <v>Image</v>
      </c>
      <c r="N11" t="str">
        <f>HYPERLINK("data/plots/20210422140018.877665/loss.png", "Image")</f>
        <v>Image</v>
      </c>
      <c r="O11" t="str">
        <f>HYPERLINK("data/plots/20210422140018.877665/train/rewards.png", "Image")</f>
        <v>Image</v>
      </c>
      <c r="P11" t="s">
        <v>36</v>
      </c>
      <c r="Q11" t="s">
        <v>53</v>
      </c>
      <c r="R11" t="s">
        <v>38</v>
      </c>
      <c r="S11" t="s">
        <v>60</v>
      </c>
      <c r="T11">
        <v>120000</v>
      </c>
      <c r="U11" t="s">
        <v>40</v>
      </c>
      <c r="V11" t="s">
        <v>84</v>
      </c>
      <c r="W11" t="s">
        <v>85</v>
      </c>
      <c r="X11" t="s">
        <v>61</v>
      </c>
      <c r="Y11" t="s">
        <v>78</v>
      </c>
      <c r="Z11" t="s">
        <v>92</v>
      </c>
      <c r="AA11" t="s">
        <v>46</v>
      </c>
      <c r="AB11" t="str">
        <f>HYPERLINK("data/plots/20210422140018.877665/test/20210422140018.877665_metrics.csv", "File")</f>
        <v>File</v>
      </c>
    </row>
    <row r="12" spans="1:28" x14ac:dyDescent="0.25">
      <c r="A12" t="s">
        <v>103</v>
      </c>
      <c r="B12" t="s">
        <v>63</v>
      </c>
      <c r="C12" t="s">
        <v>30</v>
      </c>
      <c r="D12" t="s">
        <v>87</v>
      </c>
      <c r="E12" t="s">
        <v>104</v>
      </c>
      <c r="F12">
        <v>37.74733333333333</v>
      </c>
      <c r="G12">
        <v>0.52815306248038529</v>
      </c>
      <c r="H12" t="s">
        <v>105</v>
      </c>
      <c r="I12" t="s">
        <v>106</v>
      </c>
      <c r="J12" t="s">
        <v>107</v>
      </c>
      <c r="K12" t="str">
        <f>HYPERLINK("data/plots/20210422205739.872102/train/actions_per_intersection.png", "Image")</f>
        <v>Image</v>
      </c>
      <c r="L12" t="str">
        <f>HYPERLINK("data/plots/20210422205739.872102/train/rewards_per_intersection.png", "Image")</f>
        <v>Image</v>
      </c>
      <c r="M12" t="str">
        <f>HYPERLINK("data/plots/20210422205739.872102/test/rewards_per_intersection.png", "Image")</f>
        <v>Image</v>
      </c>
      <c r="N12" t="str">
        <f>HYPERLINK("data/plots/20210422205739.872102/loss.png", "Image")</f>
        <v>Image</v>
      </c>
      <c r="O12" t="str">
        <f>HYPERLINK("data/plots/20210422205739.872102/train/rewards.png", "Image")</f>
        <v>Image</v>
      </c>
      <c r="P12" t="s">
        <v>36</v>
      </c>
      <c r="Q12" t="s">
        <v>53</v>
      </c>
      <c r="R12" t="s">
        <v>38</v>
      </c>
      <c r="S12" t="s">
        <v>60</v>
      </c>
      <c r="T12">
        <v>120000</v>
      </c>
      <c r="U12" t="s">
        <v>40</v>
      </c>
      <c r="V12" t="s">
        <v>84</v>
      </c>
      <c r="W12" t="s">
        <v>85</v>
      </c>
      <c r="X12" t="s">
        <v>61</v>
      </c>
      <c r="Y12" t="s">
        <v>78</v>
      </c>
      <c r="Z12" t="s">
        <v>92</v>
      </c>
      <c r="AA12" t="s">
        <v>46</v>
      </c>
      <c r="AB12" t="str">
        <f>HYPERLINK("data/plots/20210422205739.872102/test/20210422205739.872102_metrics.csv", "File")</f>
        <v>File</v>
      </c>
    </row>
    <row r="13" spans="1:28" x14ac:dyDescent="0.25">
      <c r="A13" t="s">
        <v>108</v>
      </c>
      <c r="B13" t="s">
        <v>29</v>
      </c>
      <c r="C13" t="s">
        <v>48</v>
      </c>
      <c r="D13" t="s">
        <v>109</v>
      </c>
      <c r="E13" t="s">
        <v>110</v>
      </c>
      <c r="F13">
        <v>35.800333333333327</v>
      </c>
      <c r="G13">
        <v>0.25760023220026712</v>
      </c>
      <c r="H13" t="s">
        <v>111</v>
      </c>
      <c r="I13" t="s">
        <v>112</v>
      </c>
      <c r="J13" t="s">
        <v>113</v>
      </c>
      <c r="K13" t="str">
        <f>HYPERLINK("data/plots/20210423143434.958217/train/actions_per_intersection.png", "Image")</f>
        <v>Image</v>
      </c>
      <c r="L13" t="str">
        <f>HYPERLINK("data/plots/20210423143434.958217/train/rewards_per_intersection.png", "Image")</f>
        <v>Image</v>
      </c>
      <c r="M13" t="str">
        <f>HYPERLINK("data/plots/20210423143434.958217/test/rewards_per_intersection.png", "Image")</f>
        <v>Image</v>
      </c>
      <c r="N13" t="str">
        <f>HYPERLINK("data/plots/20210423143434.958217/loss.png", "Image")</f>
        <v>Image</v>
      </c>
      <c r="O13" t="str">
        <f>HYPERLINK("data/plots/20210423143434.958217/train/rewards.png", "Image")</f>
        <v>Image</v>
      </c>
      <c r="P13" t="s">
        <v>36</v>
      </c>
      <c r="Q13" t="s">
        <v>53</v>
      </c>
      <c r="R13" t="s">
        <v>38</v>
      </c>
      <c r="S13" t="s">
        <v>60</v>
      </c>
      <c r="T13">
        <v>120000</v>
      </c>
      <c r="U13" t="s">
        <v>40</v>
      </c>
      <c r="V13" t="s">
        <v>84</v>
      </c>
      <c r="W13" t="s">
        <v>85</v>
      </c>
      <c r="X13" t="s">
        <v>61</v>
      </c>
      <c r="Y13" t="s">
        <v>78</v>
      </c>
      <c r="Z13" t="s">
        <v>92</v>
      </c>
      <c r="AA13" t="s">
        <v>46</v>
      </c>
      <c r="AB13" t="str">
        <f>HYPERLINK("data/plots/20210423143434.958217/test/20210423143434.958217_metrics.csv", "File")</f>
        <v>File</v>
      </c>
    </row>
    <row r="14" spans="1:28" x14ac:dyDescent="0.25">
      <c r="A14" t="s">
        <v>114</v>
      </c>
      <c r="B14" t="s">
        <v>63</v>
      </c>
      <c r="C14" t="s">
        <v>48</v>
      </c>
      <c r="D14" t="s">
        <v>115</v>
      </c>
      <c r="E14" t="s">
        <v>116</v>
      </c>
      <c r="F14">
        <v>37.756666666666668</v>
      </c>
      <c r="G14">
        <v>1.084327078405295</v>
      </c>
      <c r="H14" t="s">
        <v>117</v>
      </c>
      <c r="I14" t="s">
        <v>118</v>
      </c>
      <c r="J14" t="s">
        <v>119</v>
      </c>
      <c r="K14" t="str">
        <f>HYPERLINK("data/plots/20210427143618.197596/train/actions_per_intersection.png", "Image")</f>
        <v>Image</v>
      </c>
      <c r="L14" t="str">
        <f>HYPERLINK("data/plots/20210427143618.197596/train/rewards_per_intersection.png", "Image")</f>
        <v>Image</v>
      </c>
      <c r="M14" t="str">
        <f>HYPERLINK("data/plots/20210427143618.197596/test/rewards_per_intersection.png", "Image")</f>
        <v>Image</v>
      </c>
      <c r="N14" t="str">
        <f>HYPERLINK("data/plots/20210427143618.197596/loss.png", "Image")</f>
        <v>Image</v>
      </c>
      <c r="O14" t="str">
        <f>HYPERLINK("data/plots/20210427143618.197596/train/rewards.png", "Image")</f>
        <v>Image</v>
      </c>
      <c r="P14" t="s">
        <v>36</v>
      </c>
      <c r="Q14" t="s">
        <v>53</v>
      </c>
      <c r="R14" t="s">
        <v>38</v>
      </c>
      <c r="S14" t="s">
        <v>60</v>
      </c>
      <c r="T14">
        <v>120000</v>
      </c>
      <c r="U14" t="s">
        <v>40</v>
      </c>
      <c r="V14" t="s">
        <v>84</v>
      </c>
      <c r="W14" t="s">
        <v>85</v>
      </c>
      <c r="X14" t="s">
        <v>61</v>
      </c>
      <c r="Y14" t="s">
        <v>78</v>
      </c>
      <c r="Z14" t="s">
        <v>92</v>
      </c>
      <c r="AA14" t="s">
        <v>46</v>
      </c>
      <c r="AB14" t="str">
        <f>HYPERLINK("data/plots/20210427143618.197596/test/20210427143618.197596_metrics.csv", "File")</f>
        <v>File</v>
      </c>
    </row>
    <row r="15" spans="1:28" x14ac:dyDescent="0.25">
      <c r="A15" t="s">
        <v>120</v>
      </c>
      <c r="B15" t="s">
        <v>63</v>
      </c>
      <c r="C15" t="s">
        <v>48</v>
      </c>
      <c r="D15" t="s">
        <v>121</v>
      </c>
      <c r="E15" t="s">
        <v>122</v>
      </c>
      <c r="F15">
        <v>37.596333333333327</v>
      </c>
      <c r="G15">
        <v>1.00891981107776</v>
      </c>
      <c r="H15" t="s">
        <v>123</v>
      </c>
      <c r="I15" t="s">
        <v>124</v>
      </c>
      <c r="J15" t="s">
        <v>125</v>
      </c>
      <c r="K15" t="str">
        <f>HYPERLINK("data/plots/20210428172353.933132/train/actions_per_intersection.png", "Image")</f>
        <v>Image</v>
      </c>
      <c r="L15" t="str">
        <f>HYPERLINK("data/plots/20210428172353.933132/train/rewards_per_intersection.png", "Image")</f>
        <v>Image</v>
      </c>
      <c r="M15" t="str">
        <f>HYPERLINK("data/plots/20210428172353.933132/test/rewards_per_intersection.png", "Image")</f>
        <v>Image</v>
      </c>
      <c r="N15" t="str">
        <f>HYPERLINK("data/plots/20210428172353.933132/loss.png", "Image")</f>
        <v>Image</v>
      </c>
      <c r="O15" t="str">
        <f>HYPERLINK("data/plots/20210428172353.933132/train/rewards.png", "Image")</f>
        <v>Image</v>
      </c>
      <c r="P15" t="s">
        <v>36</v>
      </c>
      <c r="Q15" t="s">
        <v>53</v>
      </c>
      <c r="R15" t="s">
        <v>38</v>
      </c>
      <c r="S15" t="s">
        <v>60</v>
      </c>
      <c r="T15">
        <v>120000</v>
      </c>
      <c r="U15" t="s">
        <v>40</v>
      </c>
      <c r="V15" t="s">
        <v>84</v>
      </c>
      <c r="W15" t="s">
        <v>85</v>
      </c>
      <c r="X15" t="s">
        <v>61</v>
      </c>
      <c r="Y15" t="s">
        <v>78</v>
      </c>
      <c r="Z15" t="s">
        <v>92</v>
      </c>
      <c r="AA15" t="s">
        <v>46</v>
      </c>
      <c r="AB15" t="str">
        <f>HYPERLINK("data/plots/20210428172353.933132/test/20210428172353.933132_metrics.csv", "File")</f>
        <v>File</v>
      </c>
    </row>
    <row r="16" spans="1:28" x14ac:dyDescent="0.25">
      <c r="A16" t="s">
        <v>126</v>
      </c>
      <c r="B16" t="s">
        <v>63</v>
      </c>
      <c r="C16" t="s">
        <v>48</v>
      </c>
      <c r="D16" t="s">
        <v>127</v>
      </c>
      <c r="E16" t="s">
        <v>128</v>
      </c>
      <c r="F16">
        <v>37.888333333333328</v>
      </c>
      <c r="G16">
        <v>0.59725762168989127</v>
      </c>
      <c r="H16" t="s">
        <v>129</v>
      </c>
      <c r="I16" t="s">
        <v>130</v>
      </c>
      <c r="J16" t="s">
        <v>131</v>
      </c>
      <c r="K16" t="str">
        <f>HYPERLINK("data/plots/20210429023910.144526/train/actions_per_intersection.png", "Image")</f>
        <v>Image</v>
      </c>
      <c r="L16" t="str">
        <f>HYPERLINK("data/plots/20210429023910.144526/train/rewards_per_intersection.png", "Image")</f>
        <v>Image</v>
      </c>
      <c r="M16" t="str">
        <f>HYPERLINK("data/plots/20210429023910.144526/test/rewards_per_intersection.png", "Image")</f>
        <v>Image</v>
      </c>
      <c r="N16" t="str">
        <f>HYPERLINK("data/plots/20210429023910.144526/loss.png", "Image")</f>
        <v>Image</v>
      </c>
      <c r="O16" t="str">
        <f>HYPERLINK("data/plots/20210429023910.144526/train/rewards.png", "Image")</f>
        <v>Image</v>
      </c>
      <c r="P16" t="s">
        <v>36</v>
      </c>
      <c r="Q16" t="s">
        <v>53</v>
      </c>
      <c r="R16" t="s">
        <v>38</v>
      </c>
      <c r="S16" t="s">
        <v>60</v>
      </c>
      <c r="T16">
        <v>120000</v>
      </c>
      <c r="U16" t="s">
        <v>40</v>
      </c>
      <c r="V16" t="s">
        <v>84</v>
      </c>
      <c r="W16" t="s">
        <v>85</v>
      </c>
      <c r="X16" t="s">
        <v>61</v>
      </c>
      <c r="Y16" t="s">
        <v>78</v>
      </c>
      <c r="Z16" t="s">
        <v>92</v>
      </c>
      <c r="AA16" t="s">
        <v>46</v>
      </c>
      <c r="AB16" t="str">
        <f>HYPERLINK("data/plots/20210429023910.144526/test/20210429023910.144526_metrics.csv", "File")</f>
        <v>File</v>
      </c>
    </row>
    <row r="17" spans="1:28" x14ac:dyDescent="0.25">
      <c r="A17" t="s">
        <v>132</v>
      </c>
      <c r="B17" t="s">
        <v>63</v>
      </c>
      <c r="C17" t="s">
        <v>30</v>
      </c>
      <c r="D17" t="s">
        <v>31</v>
      </c>
      <c r="E17" t="s">
        <v>133</v>
      </c>
      <c r="F17">
        <v>35.874666666666663</v>
      </c>
      <c r="G17">
        <v>0.87180058457153142</v>
      </c>
      <c r="H17" t="s">
        <v>134</v>
      </c>
      <c r="I17" t="s">
        <v>135</v>
      </c>
      <c r="J17" t="s">
        <v>136</v>
      </c>
      <c r="K17" t="str">
        <f>HYPERLINK("data/plots/20210429134452.516833/train/actions_per_intersection.png", "Image")</f>
        <v>Image</v>
      </c>
      <c r="L17" t="str">
        <f>HYPERLINK("data/plots/20210429134452.516833/train/rewards_per_intersection.png", "Image")</f>
        <v>Image</v>
      </c>
      <c r="M17" t="str">
        <f>HYPERLINK("data/plots/20210429134452.516833/test/rewards_per_intersection.png", "Image")</f>
        <v>Image</v>
      </c>
      <c r="N17" t="str">
        <f>HYPERLINK("data/plots/20210429134452.516833/loss.png", "Image")</f>
        <v>Image</v>
      </c>
      <c r="O17" t="str">
        <f>HYPERLINK("data/plots/20210429134452.516833/train/rewards.png", "Image")</f>
        <v>Image</v>
      </c>
      <c r="P17" t="s">
        <v>36</v>
      </c>
      <c r="Q17" t="s">
        <v>53</v>
      </c>
      <c r="R17" t="s">
        <v>38</v>
      </c>
      <c r="S17" t="s">
        <v>60</v>
      </c>
      <c r="T17">
        <v>120000</v>
      </c>
      <c r="U17" t="s">
        <v>40</v>
      </c>
      <c r="V17" t="s">
        <v>84</v>
      </c>
      <c r="W17" t="s">
        <v>85</v>
      </c>
      <c r="X17" t="s">
        <v>61</v>
      </c>
      <c r="Y17" t="s">
        <v>78</v>
      </c>
      <c r="Z17" t="s">
        <v>92</v>
      </c>
      <c r="AA17" t="s">
        <v>46</v>
      </c>
      <c r="AB17" t="str">
        <f>HYPERLINK("data/plots/20210429134452.516833/test/20210429134452.516833_metrics.csv", "File")</f>
        <v>File</v>
      </c>
    </row>
    <row r="18" spans="1:28" x14ac:dyDescent="0.25">
      <c r="A18" t="s">
        <v>137</v>
      </c>
      <c r="B18" t="s">
        <v>29</v>
      </c>
      <c r="C18" t="s">
        <v>48</v>
      </c>
      <c r="D18" t="s">
        <v>127</v>
      </c>
      <c r="E18" t="s">
        <v>138</v>
      </c>
      <c r="F18">
        <v>34.566000000000003</v>
      </c>
      <c r="G18">
        <v>6.7935154266298411E-2</v>
      </c>
      <c r="H18" t="s">
        <v>139</v>
      </c>
      <c r="I18" t="s">
        <v>140</v>
      </c>
      <c r="J18" t="s">
        <v>141</v>
      </c>
      <c r="K18" t="str">
        <f>HYPERLINK("data/plots/20210430014101.402910/train/actions_per_intersection.png", "Image")</f>
        <v>Image</v>
      </c>
      <c r="L18" t="str">
        <f>HYPERLINK("data/plots/20210430014101.402910/train/rewards_per_intersection.png", "Image")</f>
        <v>Image</v>
      </c>
      <c r="M18" t="str">
        <f>HYPERLINK("data/plots/20210430014101.402910/test/rewards_per_intersection.png", "Image")</f>
        <v>Image</v>
      </c>
      <c r="N18" t="str">
        <f>HYPERLINK("data/plots/20210430014101.402910/loss.png", "Image")</f>
        <v>Image</v>
      </c>
      <c r="O18" t="str">
        <f>HYPERLINK("data/plots/20210430014101.402910/train/rewards.png", "Image")</f>
        <v>Image</v>
      </c>
      <c r="P18" t="s">
        <v>36</v>
      </c>
      <c r="Q18" t="s">
        <v>53</v>
      </c>
      <c r="R18" t="s">
        <v>38</v>
      </c>
      <c r="S18" t="s">
        <v>60</v>
      </c>
      <c r="T18">
        <v>120000</v>
      </c>
      <c r="U18" t="s">
        <v>40</v>
      </c>
      <c r="V18" t="s">
        <v>84</v>
      </c>
      <c r="W18" t="s">
        <v>85</v>
      </c>
      <c r="X18" t="s">
        <v>61</v>
      </c>
      <c r="Y18" t="s">
        <v>78</v>
      </c>
      <c r="Z18" t="s">
        <v>92</v>
      </c>
      <c r="AA18" t="s">
        <v>46</v>
      </c>
      <c r="AB18" t="str">
        <f>HYPERLINK("data/plots/20210430014101.402910/test/20210430014101.402910_metrics.csv", "File")</f>
        <v>File</v>
      </c>
    </row>
    <row r="19" spans="1:28" x14ac:dyDescent="0.25">
      <c r="A19" t="s">
        <v>142</v>
      </c>
      <c r="B19" t="s">
        <v>29</v>
      </c>
      <c r="C19" t="s">
        <v>30</v>
      </c>
      <c r="D19" t="s">
        <v>31</v>
      </c>
      <c r="E19" t="s">
        <v>143</v>
      </c>
      <c r="F19">
        <v>34.258333333333333</v>
      </c>
      <c r="G19">
        <v>0.20509029176871821</v>
      </c>
      <c r="H19" t="s">
        <v>144</v>
      </c>
      <c r="I19" t="s">
        <v>145</v>
      </c>
      <c r="J19" t="s">
        <v>146</v>
      </c>
      <c r="K19" t="str">
        <f>HYPERLINK("data/plots/20210430175502.540824/train/actions_per_intersection.png", "Image")</f>
        <v>Image</v>
      </c>
      <c r="L19" t="str">
        <f>HYPERLINK("data/plots/20210430175502.540824/train/rewards_per_intersection.png", "Image")</f>
        <v>Image</v>
      </c>
      <c r="M19" t="str">
        <f>HYPERLINK("data/plots/20210430175502.540824/test/rewards_per_intersection.png", "Image")</f>
        <v>Image</v>
      </c>
      <c r="N19" t="str">
        <f>HYPERLINK("data/plots/20210430175502.540824/loss.png", "Image")</f>
        <v>Image</v>
      </c>
      <c r="O19" t="str">
        <f>HYPERLINK("data/plots/20210430175502.540824/train/rewards.png", "Image")</f>
        <v>Image</v>
      </c>
      <c r="P19" t="s">
        <v>36</v>
      </c>
      <c r="Q19" t="s">
        <v>53</v>
      </c>
      <c r="R19" t="s">
        <v>38</v>
      </c>
      <c r="S19" t="s">
        <v>60</v>
      </c>
      <c r="T19">
        <v>120000</v>
      </c>
      <c r="U19" t="s">
        <v>40</v>
      </c>
      <c r="V19" t="s">
        <v>84</v>
      </c>
      <c r="W19" t="s">
        <v>85</v>
      </c>
      <c r="X19" t="s">
        <v>61</v>
      </c>
      <c r="Y19" t="s">
        <v>78</v>
      </c>
      <c r="Z19" t="s">
        <v>92</v>
      </c>
      <c r="AA19" t="s">
        <v>46</v>
      </c>
      <c r="AB19" t="str">
        <f>HYPERLINK("data/plots/20210430175502.540824/test/20210430175502.540824_metrics.csv", "File")</f>
        <v>File</v>
      </c>
    </row>
    <row r="20" spans="1:28" x14ac:dyDescent="0.25">
      <c r="A20" t="s">
        <v>147</v>
      </c>
      <c r="B20" t="s">
        <v>63</v>
      </c>
      <c r="C20" t="s">
        <v>48</v>
      </c>
      <c r="D20" t="s">
        <v>127</v>
      </c>
      <c r="E20" t="s">
        <v>148</v>
      </c>
      <c r="F20">
        <v>35.764000000000003</v>
      </c>
      <c r="G20">
        <v>1.4844657475184659</v>
      </c>
      <c r="H20" t="s">
        <v>149</v>
      </c>
      <c r="I20" t="s">
        <v>150</v>
      </c>
      <c r="J20" t="s">
        <v>151</v>
      </c>
      <c r="K20" t="str">
        <f>HYPERLINK("data/plots/20210501043022.398715/train/actions_per_intersection.png", "Image")</f>
        <v>Image</v>
      </c>
      <c r="L20" t="str">
        <f>HYPERLINK("data/plots/20210501043022.398715/train/rewards_per_intersection.png", "Image")</f>
        <v>Image</v>
      </c>
      <c r="M20" t="str">
        <f>HYPERLINK("data/plots/20210501043022.398715/test/rewards_per_intersection.png", "Image")</f>
        <v>Image</v>
      </c>
      <c r="N20" t="str">
        <f>HYPERLINK("data/plots/20210501043022.398715/loss.png", "Image")</f>
        <v>Image</v>
      </c>
      <c r="O20" t="str">
        <f>HYPERLINK("data/plots/20210501043022.398715/train/rewards.png", "Image")</f>
        <v>Image</v>
      </c>
      <c r="P20" t="s">
        <v>152</v>
      </c>
      <c r="Q20" t="s">
        <v>53</v>
      </c>
      <c r="R20" t="s">
        <v>38</v>
      </c>
      <c r="S20" t="s">
        <v>60</v>
      </c>
      <c r="T20">
        <v>120000</v>
      </c>
      <c r="U20" t="s">
        <v>40</v>
      </c>
      <c r="V20" t="s">
        <v>84</v>
      </c>
      <c r="W20" t="s">
        <v>85</v>
      </c>
      <c r="X20" t="s">
        <v>61</v>
      </c>
      <c r="Y20" t="s">
        <v>78</v>
      </c>
      <c r="Z20" t="s">
        <v>92</v>
      </c>
      <c r="AA20" t="s">
        <v>46</v>
      </c>
      <c r="AB20" t="str">
        <f>HYPERLINK("data/plots/20210501043022.398715/test/20210501043022.398715_metrics.csv", "File")</f>
        <v>File</v>
      </c>
    </row>
    <row r="21" spans="1:28" x14ac:dyDescent="0.25">
      <c r="A21" t="s">
        <v>153</v>
      </c>
      <c r="B21" t="s">
        <v>63</v>
      </c>
      <c r="C21" t="s">
        <v>30</v>
      </c>
      <c r="D21" t="s">
        <v>31</v>
      </c>
      <c r="E21" t="s">
        <v>154</v>
      </c>
      <c r="F21">
        <v>36.033999999999999</v>
      </c>
      <c r="G21">
        <v>0.13502657488778119</v>
      </c>
      <c r="H21" t="s">
        <v>155</v>
      </c>
      <c r="I21" t="s">
        <v>156</v>
      </c>
      <c r="J21" t="s">
        <v>157</v>
      </c>
      <c r="K21" t="str">
        <f>HYPERLINK("data/plots/20210506164914.486523/train/actions_per_intersection.png", "Image")</f>
        <v>Image</v>
      </c>
      <c r="L21" t="str">
        <f>HYPERLINK("data/plots/20210506164914.486523/train/rewards_per_intersection.png", "Image")</f>
        <v>Image</v>
      </c>
      <c r="M21" t="str">
        <f>HYPERLINK("data/plots/20210506164914.486523/test/rewards_per_intersection.png", "Image")</f>
        <v>Image</v>
      </c>
      <c r="N21" t="str">
        <f>HYPERLINK("data/plots/20210506164914.486523/loss.png", "Image")</f>
        <v>Image</v>
      </c>
      <c r="O21" t="str">
        <f>HYPERLINK("data/plots/20210506164914.486523/train/rewards.png", "Image")</f>
        <v>Image</v>
      </c>
      <c r="P21" t="s">
        <v>152</v>
      </c>
      <c r="Q21" t="s">
        <v>53</v>
      </c>
      <c r="R21" t="s">
        <v>38</v>
      </c>
      <c r="S21" t="s">
        <v>60</v>
      </c>
      <c r="T21">
        <v>120000</v>
      </c>
      <c r="U21" t="s">
        <v>40</v>
      </c>
      <c r="V21" t="s">
        <v>84</v>
      </c>
      <c r="W21" t="s">
        <v>85</v>
      </c>
      <c r="X21" t="s">
        <v>61</v>
      </c>
      <c r="Y21" t="s">
        <v>78</v>
      </c>
      <c r="Z21" t="s">
        <v>92</v>
      </c>
      <c r="AA21" t="s">
        <v>46</v>
      </c>
      <c r="AB21" t="str">
        <f>HYPERLINK("data/plots/20210506164914.486523/test/20210506164914.486523_metrics.csv", "File")</f>
        <v>File</v>
      </c>
    </row>
    <row r="22" spans="1:28" x14ac:dyDescent="0.25">
      <c r="A22" t="s">
        <v>158</v>
      </c>
      <c r="B22" t="s">
        <v>29</v>
      </c>
      <c r="C22" t="s">
        <v>30</v>
      </c>
      <c r="D22" t="s">
        <v>31</v>
      </c>
      <c r="E22" t="s">
        <v>159</v>
      </c>
      <c r="F22">
        <v>36.379666666666672</v>
      </c>
      <c r="G22">
        <v>0.28426205632596602</v>
      </c>
      <c r="H22" t="s">
        <v>160</v>
      </c>
      <c r="I22" t="s">
        <v>161</v>
      </c>
      <c r="J22" t="s">
        <v>162</v>
      </c>
      <c r="K22" t="str">
        <f>HYPERLINK("data/plots/20210508173002.207346/train/actions_per_intersection.png", "Image")</f>
        <v>Image</v>
      </c>
      <c r="L22" t="str">
        <f>HYPERLINK("data/plots/20210508173002.207346/train/rewards_per_intersection.png", "Image")</f>
        <v>Image</v>
      </c>
      <c r="M22" t="str">
        <f>HYPERLINK("data/plots/20210508173002.207346/test/rewards_per_intersection.png", "Image")</f>
        <v>Image</v>
      </c>
      <c r="N22" t="str">
        <f>HYPERLINK("data/plots/20210508173002.207346/loss.png", "Image")</f>
        <v>Image</v>
      </c>
      <c r="O22" t="str">
        <f>HYPERLINK("data/plots/20210508173002.207346/train/rewards.png", "Image")</f>
        <v>Image</v>
      </c>
      <c r="P22" t="s">
        <v>36</v>
      </c>
      <c r="Q22" t="s">
        <v>163</v>
      </c>
      <c r="R22" t="s">
        <v>38</v>
      </c>
      <c r="S22" t="s">
        <v>60</v>
      </c>
      <c r="T22">
        <v>120000</v>
      </c>
      <c r="U22" t="s">
        <v>40</v>
      </c>
      <c r="V22" t="s">
        <v>84</v>
      </c>
      <c r="W22" t="s">
        <v>85</v>
      </c>
      <c r="X22" t="s">
        <v>61</v>
      </c>
      <c r="Y22" t="s">
        <v>78</v>
      </c>
      <c r="Z22" t="s">
        <v>92</v>
      </c>
      <c r="AA22" t="s">
        <v>164</v>
      </c>
      <c r="AB22" t="str">
        <f>HYPERLINK("data/plots/20210508173002.207346/test/20210508173002.207346_metrics.csv", "File")</f>
        <v>File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Cube</cp:lastModifiedBy>
  <dcterms:created xsi:type="dcterms:W3CDTF">2021-05-07T13:49:15Z</dcterms:created>
  <dcterms:modified xsi:type="dcterms:W3CDTF">2021-05-09T01:19:08Z</dcterms:modified>
</cp:coreProperties>
</file>