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tabSelected="1" zoomScale="130" zoomScaleNormal="130" workbookViewId="0">
      <selection activeCell="N21" sqref="N21"/>
    </sheetView>
  </sheetViews>
  <sheetFormatPr baseColWidth="8" defaultRowHeight="15"/>
  <cols>
    <col width="22" bestFit="1" customWidth="1" min="1" max="1"/>
    <col width="4.42578125" bestFit="1" customWidth="1" min="2" max="2"/>
    <col width="8.5703125" bestFit="1" customWidth="1" min="3" max="3"/>
    <col width="4.85546875" bestFit="1" customWidth="1" min="4" max="4"/>
    <col width="8" bestFit="1" customWidth="1" min="5" max="5"/>
    <col width="12" bestFit="1" customWidth="1" min="6" max="6"/>
    <col width="10.85546875" bestFit="1" customWidth="1" min="7" max="7"/>
    <col width="5.140625" bestFit="1" customWidth="1" min="8" max="8"/>
    <col width="14" bestFit="1" customWidth="1" min="9" max="9"/>
    <col width="24.140625" bestFit="1" customWidth="1" min="10" max="10"/>
    <col width="14.140625" bestFit="1" customWidth="1" min="11" max="12"/>
    <col width="12" bestFit="1" customWidth="1" min="13" max="14"/>
    <col width="7" bestFit="1" customWidth="1" min="15" max="15"/>
    <col width="6" bestFit="1" customWidth="1" min="16" max="16"/>
    <col width="7" bestFit="1" customWidth="1" min="17" max="17"/>
    <col width="7.140625" bestFit="1" customWidth="1" min="18" max="18"/>
  </cols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  <c r="W1" s="1" t="inlineStr">
        <is>
          <t>Loss</t>
        </is>
      </c>
      <c r="X1" s="1" t="inlineStr">
        <is>
          <t>Rewards</t>
        </is>
      </c>
      <c r="Y1" s="1" t="inlineStr">
        <is>
          <t>Network Size</t>
        </is>
      </c>
    </row>
    <row r="2">
      <c r="A2" t="inlineStr">
        <is>
          <t>20210328025438.772606</t>
        </is>
      </c>
      <c r="B2" t="inlineStr">
        <is>
          <t>intersection</t>
        </is>
      </c>
      <c r="C2" t="inlineStr">
        <is>
          <t>constant</t>
        </is>
      </c>
      <c r="D2" t="inlineStr">
        <is>
          <t>step</t>
        </is>
      </c>
      <c r="E2" t="inlineStr">
        <is>
          <t>3000000</t>
        </is>
      </c>
      <c r="F2" t="n">
        <v>50000</v>
      </c>
      <c r="G2" t="inlineStr">
        <is>
          <t>rl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25.086 ± 12.910</t>
        </is>
      </c>
      <c r="L2" t="inlineStr">
        <is>
          <t>8.447 ± 10.750</t>
        </is>
      </c>
      <c r="M2" t="inlineStr">
        <is>
          <t>6.798 ± 3.566</t>
        </is>
      </c>
      <c r="N2" t="inlineStr">
        <is>
          <t>0.466 ± 0.500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HYPERLINK("data/plots/20210328025438.772606/train/actions_per_intersection.png", "Image")</f>
        <v/>
      </c>
      <c r="T2">
        <f>HYPERLINK("data/plots/20210328025438.772606/train/rewards_per_intersection.png", "Image")</f>
        <v/>
      </c>
      <c r="U2">
        <f>HYPERLINK("data/plots/20210328025438.772606/test/actions_per_intersection.png", "Image")</f>
        <v/>
      </c>
      <c r="V2">
        <f>HYPERLINK("data/plots/20210328025438.772606/test/rewards_per_intersection.png", "Image")</f>
        <v/>
      </c>
      <c r="W2">
        <f>HYPERLINK("data/plots/20210328025438.772606/loss.png", "Image")</f>
        <v/>
      </c>
      <c r="X2">
        <f>HYPERLINK("data/plots/train20210328025438.772606/rewards.png", "Image")</f>
        <v/>
      </c>
      <c r="Y2" t="inlineStr">
        <is>
          <t>[8, 16][8]</t>
        </is>
      </c>
    </row>
    <row r="3">
      <c r="A3" t="inlineStr">
        <is>
          <t>20210409133901.524084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5000000</t>
        </is>
      </c>
      <c r="F3" t="n">
        <v>83333.33333333333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35.062 ± 15.970</t>
        </is>
      </c>
      <c r="L3" t="inlineStr">
        <is>
          <t>11.211 ± 11.901</t>
        </is>
      </c>
      <c r="M3" t="inlineStr">
        <is>
          <t>7.230 ± 3.329</t>
        </is>
      </c>
      <c r="N3" t="inlineStr">
        <is>
          <t>0.605 ± 0.573</t>
        </is>
      </c>
      <c r="O3" t="inlineStr">
        <is>
          <t>45000</t>
        </is>
      </c>
      <c r="P3" t="inlineStr">
        <is>
          <t>5000</t>
        </is>
      </c>
      <c r="Q3" t="inlineStr">
        <is>
          <t>50000</t>
        </is>
      </c>
      <c r="R3" t="inlineStr">
        <is>
          <t>0:00:00</t>
        </is>
      </c>
      <c r="S3">
        <f>HYPERLINK("data/plots/20210409133901.524084/train/actions_per_intersection.png", "Image")</f>
        <v/>
      </c>
      <c r="T3">
        <f>HYPERLINK("data/plots/20210409133901.524084/train/rewards_per_intersection.png", "Image")</f>
        <v/>
      </c>
      <c r="U3">
        <f>HYPERLINK("data/plots/20210409133901.524084/test/actions_per_intersection.png", "Image")</f>
        <v/>
      </c>
      <c r="V3">
        <f>HYPERLINK("data/plots/20210409133901.524084/test/rewards_per_intersection.png", "Image")</f>
        <v/>
      </c>
      <c r="W3">
        <f>HYPERLINK("data/plots/20210409133901.524084/loss.png", "Image")</f>
        <v/>
      </c>
      <c r="X3">
        <f>HYPERLINK("data/plots/train20210409133901.524084/rewards.png", "Image")</f>
        <v/>
      </c>
      <c r="Y3" t="inlineStr">
        <is>
          <t>[8, 16][8]</t>
        </is>
      </c>
    </row>
    <row r="4">
      <c r="A4" t="inlineStr">
        <is>
          <t>20210414162248.072287</t>
        </is>
      </c>
      <c r="B4" t="inlineStr">
        <is>
          <t>grid</t>
        </is>
      </c>
      <c r="C4" t="inlineStr">
        <is>
          <t>constant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35.357 ± 16.112</t>
        </is>
      </c>
      <c r="L4" t="inlineStr">
        <is>
          <t>11.338 ± 12.162</t>
        </is>
      </c>
      <c r="M4" t="inlineStr">
        <is>
          <t>7.182 ± 3.336</t>
        </is>
      </c>
      <c r="N4" t="inlineStr">
        <is>
          <t>0.608 ± 0.577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0:00:00</t>
        </is>
      </c>
      <c r="S4">
        <f>HYPERLINK("data/plots/20210414162248.072287/train/actions_per_intersection.png", "Image")</f>
        <v/>
      </c>
      <c r="T4">
        <f>HYPERLINK("data/plots/20210414162248.072287/train/rewards_per_intersection.png", "Image")</f>
        <v/>
      </c>
      <c r="U4">
        <f>HYPERLINK("data/plots/20210414162248.072287/test/actions_per_intersection.png", "Image")</f>
        <v/>
      </c>
      <c r="V4">
        <f>HYPERLINK("data/plots/20210414162248.072287/test/rewards_per_intersection.png", "Image")</f>
        <v/>
      </c>
      <c r="W4">
        <f>HYPERLINK("data/plots/20210414162248.072287/loss.png", "Image")</f>
        <v/>
      </c>
      <c r="X4">
        <f>HYPERLINK("data/plots/train20210414162248.072287/rewards.png", "Image")</f>
        <v/>
      </c>
      <c r="Y4" t="inlineStr">
        <is>
          <t>[8, 16][8]</t>
        </is>
      </c>
    </row>
    <row r="5">
      <c r="A5" t="inlineStr">
        <is>
          <t>20210415132255.987863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centralized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44.077 ± 29.261</t>
        </is>
      </c>
      <c r="L5" t="inlineStr">
        <is>
          <t>17.411 ± 21.909</t>
        </is>
      </c>
      <c r="M5" t="inlineStr">
        <is>
          <t>6.423 ± 3.294</t>
        </is>
      </c>
      <c r="N5" t="inlineStr">
        <is>
          <t>0.785 ± 0.787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0:00:00</t>
        </is>
      </c>
      <c r="S5">
        <f>HYPERLINK("data/plots/20210415132255.987863/train/actions_per_intersection.png", "Image")</f>
        <v/>
      </c>
      <c r="T5">
        <f>HYPERLINK("data/plots/20210415132255.987863/train/rewards_per_intersection.png", "Image")</f>
        <v/>
      </c>
      <c r="U5">
        <f>HYPERLINK("data/plots/20210415132255.987863/test/actions_per_intersection.png", "Image")</f>
        <v/>
      </c>
      <c r="V5">
        <f>HYPERLINK("data/plots/20210415132255.987863/test/rewards_per_intersection.png", "Image")</f>
        <v/>
      </c>
      <c r="W5">
        <f>HYPERLINK("data/plots/20210415132255.987863/loss.png", "Image")</f>
        <v/>
      </c>
      <c r="X5">
        <f>HYPERLINK("data/plots/train20210415132255.987863/rewards.png", "Image")</f>
        <v/>
      </c>
      <c r="Y5" t="inlineStr">
        <is>
          <t>[8, 16][8]</t>
        </is>
      </c>
    </row>
    <row r="6">
      <c r="A6" t="inlineStr">
        <is>
          <t>20210416035225.382663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rl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36.513 ± 15.991</t>
        </is>
      </c>
      <c r="L6" t="inlineStr">
        <is>
          <t>11.746 ± 11.978</t>
        </is>
      </c>
      <c r="M6" t="inlineStr">
        <is>
          <t>6.956 ± 3.187</t>
        </is>
      </c>
      <c r="N6" t="inlineStr">
        <is>
          <t>0.626 ± 0.569</t>
        </is>
      </c>
      <c r="O6" t="inlineStr">
        <is>
          <t>100000</t>
        </is>
      </c>
      <c r="P6" t="inlineStr">
        <is>
          <t>5000</t>
        </is>
      </c>
      <c r="Q6" t="inlineStr">
        <is>
          <t>50000</t>
        </is>
      </c>
      <c r="R6" t="inlineStr">
        <is>
          <t>0:00:00</t>
        </is>
      </c>
      <c r="S6">
        <f>HYPERLINK("data/plots/20210416035225.382663/train/actions_per_intersection.png", "Image")</f>
        <v/>
      </c>
      <c r="T6">
        <f>HYPERLINK("data/plots/20210416035225.382663/train/rewards_per_intersection.png", "Image")</f>
        <v/>
      </c>
      <c r="U6">
        <f>HYPERLINK("data/plots/20210416035225.382663/test/actions_per_intersection.png", "Image")</f>
        <v/>
      </c>
      <c r="V6">
        <f>HYPERLINK("data/plots/20210416035225.382663/test/rewards_per_intersection.png", "Image")</f>
        <v/>
      </c>
      <c r="W6">
        <f>HYPERLINK("data/plots/20210416035225.382663/loss.png", "Image")</f>
        <v/>
      </c>
      <c r="X6">
        <f>HYPERLINK("data/plots/train20210416035225.382663/rewards.png", "Image")</f>
        <v/>
      </c>
      <c r="Y6" t="inlineStr">
        <is>
          <t>[8, 16][8]</t>
        </is>
      </c>
    </row>
    <row r="7">
      <c r="A7" t="inlineStr">
        <is>
          <t>20210417081305.609274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(speed, count)</t>
        </is>
      </c>
      <c r="J7" t="inlineStr">
        <is>
          <t>reward_min_speed_delta</t>
        </is>
      </c>
      <c r="K7" t="inlineStr">
        <is>
          <t>42.238 ± 30.898</t>
        </is>
      </c>
      <c r="L7" t="inlineStr">
        <is>
          <t>16.159 ± 22.935</t>
        </is>
      </c>
      <c r="M7" t="inlineStr">
        <is>
          <t>6.651 ± 3.315</t>
        </is>
      </c>
      <c r="N7" t="inlineStr">
        <is>
          <t>0.762 ± 0.846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0:00:00</t>
        </is>
      </c>
      <c r="S7">
        <f>HYPERLINK("data/plots/20210417081305.609274/train/actions_per_intersection.png", "Image")</f>
        <v/>
      </c>
      <c r="T7">
        <f>HYPERLINK("data/plots/20210417081305.609274/train/rewards_per_intersection.png", "Image")</f>
        <v/>
      </c>
      <c r="U7">
        <f>HYPERLINK("data/plots/20210417081305.609274/test/actions_per_intersection.png", "Image")</f>
        <v/>
      </c>
      <c r="V7">
        <f>HYPERLINK("data/plots/20210417081305.609274/test/rewards_per_intersection.png", "Image")</f>
        <v/>
      </c>
      <c r="W7">
        <f>HYPERLINK("data/plots/20210417081305.609274/loss.png", "Image")</f>
        <v/>
      </c>
      <c r="X7">
        <f>HYPERLINK("data/plots/train20210417081305.609274/rewards.png", "Image")</f>
        <v/>
      </c>
      <c r="Y7" t="inlineStr">
        <is>
          <t>[8, 16][8]</t>
        </is>
      </c>
    </row>
    <row r="8">
      <c r="A8" t="inlineStr">
        <is>
          <t>20210419142148.398590</t>
        </is>
      </c>
      <c r="B8" t="inlineStr">
        <is>
          <t>grid</t>
        </is>
      </c>
      <c r="C8" t="inlineStr">
        <is>
          <t>variable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45.362 ± 33.114</t>
        </is>
      </c>
      <c r="L8" t="inlineStr">
        <is>
          <t>18.314 ± 24.167</t>
        </is>
      </c>
      <c r="M8" t="inlineStr">
        <is>
          <t>6.378 ± 3.307</t>
        </is>
      </c>
      <c r="N8" t="inlineStr">
        <is>
          <t>0.839 ± 0.936</t>
        </is>
      </c>
      <c r="O8" t="inlineStr">
        <is>
          <t>100000</t>
        </is>
      </c>
      <c r="P8" t="inlineStr">
        <is>
          <t>10000</t>
        </is>
      </c>
      <c r="Q8" t="inlineStr">
        <is>
          <t>100000</t>
        </is>
      </c>
      <c r="R8" t="inlineStr">
        <is>
          <t>0:00:00</t>
        </is>
      </c>
      <c r="S8">
        <f>HYPERLINK("data/plots/20210419142148.398590/train/actions_per_intersection.png", "Image")</f>
        <v/>
      </c>
      <c r="T8">
        <f>HYPERLINK("data/plots/20210419142148.398590/train/rewards_per_intersection.png", "Image")</f>
        <v/>
      </c>
      <c r="U8">
        <f>HYPERLINK("data/plots/20210419142148.398590/test/actions_per_intersection.png", "Image")</f>
        <v/>
      </c>
      <c r="V8">
        <f>HYPERLINK("data/plots/20210419142148.398590/test/rewards_per_intersection.png", "Image")</f>
        <v/>
      </c>
      <c r="W8">
        <f>HYPERLINK("data/plots/20210419142148.398590/loss.png", "Image")</f>
        <v/>
      </c>
      <c r="X8">
        <f>HYPERLINK("data/plots/train20210419142148.398590/rewards.png", "Image")</f>
        <v/>
      </c>
      <c r="Y8" t="inlineStr">
        <is>
          <t>[8, 16][8]</t>
        </is>
      </c>
    </row>
    <row r="9">
      <c r="A9" t="inlineStr">
        <is>
          <t>20210421184402.286502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centralized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36.581 ± 17.774</t>
        </is>
      </c>
      <c r="L9" t="inlineStr">
        <is>
          <t>12.157 ± 12.982</t>
        </is>
      </c>
      <c r="M9" t="inlineStr">
        <is>
          <t>7.050 ± 3.310</t>
        </is>
      </c>
      <c r="N9" t="inlineStr">
        <is>
          <t>0.631 ± 0.592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0:00:00</t>
        </is>
      </c>
      <c r="S9">
        <f>HYPERLINK("data/plots/20210421184402.286502/train/actions_per_intersection.png", "Image")</f>
        <v/>
      </c>
      <c r="T9">
        <f>HYPERLINK("data/plots/20210421184402.286502/train/rewards_per_intersection.png", "Image")</f>
        <v/>
      </c>
      <c r="U9">
        <f>HYPERLINK("data/plots/20210421184402.286502/test/actions_per_intersection.png", "Image")</f>
        <v/>
      </c>
      <c r="V9">
        <f>HYPERLINK("data/plots/20210421184402.286502/test/rewards_per_intersection.png", "Image")</f>
        <v/>
      </c>
      <c r="W9">
        <f>HYPERLINK("data/plots/20210421184402.286502/loss.png", "Image")</f>
        <v/>
      </c>
      <c r="X9">
        <f>HYPERLINK("data/plots/train20210421184402.286502/rewards.png", "Image")</f>
        <v/>
      </c>
      <c r="Y9" t="inlineStr">
        <is>
          <t>[32,64][64,64]</t>
        </is>
      </c>
    </row>
    <row r="10">
      <c r="A10" t="inlineStr">
        <is>
          <t>20210422023222.095018</t>
        </is>
      </c>
      <c r="B10" t="inlineStr">
        <is>
          <t>grid</t>
        </is>
      </c>
      <c r="C10" t="inlineStr">
        <is>
          <t>constant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rl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34.334 ± 14.989</t>
        </is>
      </c>
      <c r="L10" t="inlineStr">
        <is>
          <t>10.701 ± 11.678</t>
        </is>
      </c>
      <c r="M10" t="inlineStr">
        <is>
          <t>7.340 ± 3.409</t>
        </is>
      </c>
      <c r="N10" t="inlineStr">
        <is>
          <t>0.586 ± 0.569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0:00:00</t>
        </is>
      </c>
      <c r="S10">
        <f>HYPERLINK("data/plots/20210422023222.095018/train/actions_per_intersection.png", "Image")</f>
        <v/>
      </c>
      <c r="T10">
        <f>HYPERLINK("data/plots/20210422023222.095018/train/rewards_per_intersection.png", "Image")</f>
        <v/>
      </c>
      <c r="U10">
        <f>HYPERLINK("data/plots/20210422023222.095018/test/actions_per_intersection.png", "Image")</f>
        <v/>
      </c>
      <c r="V10">
        <f>HYPERLINK("data/plots/20210422023222.095018/test/rewards_per_intersection.png", "Image")</f>
        <v/>
      </c>
      <c r="W10">
        <f>HYPERLINK("data/plots/20210422023222.095018/loss.png", "Image")</f>
        <v/>
      </c>
      <c r="X10">
        <f>HYPERLINK("data/plots/train20210422023222.095018/rewards.png", "Image")</f>
        <v/>
      </c>
      <c r="Y10" t="inlineStr">
        <is>
          <t>[32,64][64,64]</t>
        </is>
      </c>
    </row>
    <row r="11">
      <c r="A11" t="inlineStr">
        <is>
          <t>20210422140018.877665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centralized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43.378 ± 24.090</t>
        </is>
      </c>
      <c r="L11" t="inlineStr">
        <is>
          <t>16.553 ± 16.780</t>
        </is>
      </c>
      <c r="M11" t="inlineStr">
        <is>
          <t>6.343 ± 3.251</t>
        </is>
      </c>
      <c r="N11" t="inlineStr">
        <is>
          <t>0.784 ± 0.692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0:00:00</t>
        </is>
      </c>
      <c r="S11">
        <f>HYPERLINK("data/plots/20210422140018.877665/train/actions_per_intersection.png", "Image")</f>
        <v/>
      </c>
      <c r="T11">
        <f>HYPERLINK("data/plots/20210422140018.877665/train/rewards_per_intersection.png", "Image")</f>
        <v/>
      </c>
      <c r="U11">
        <f>HYPERLINK("data/plots/20210422140018.877665/test/actions_per_intersection.png", "Image")</f>
        <v/>
      </c>
      <c r="V11">
        <f>HYPERLINK("data/plots/20210422140018.877665/test/rewards_per_intersection.png", "Image")</f>
        <v/>
      </c>
      <c r="W11">
        <f>HYPERLINK("data/plots/20210422140018.877665/loss.png", "Image")</f>
        <v/>
      </c>
      <c r="X11">
        <f>HYPERLINK("data/plots/train20210422140018.877665/rewards.png", "Image")</f>
        <v/>
      </c>
      <c r="Y11" t="inlineStr">
        <is>
          <t>[32,64][64,64]</t>
        </is>
      </c>
    </row>
    <row r="12">
      <c r="A12" t="inlineStr">
        <is>
          <t>20210422205739.872102</t>
        </is>
      </c>
      <c r="B12" t="inlineStr">
        <is>
          <t>grid</t>
        </is>
      </c>
      <c r="C12" t="inlineStr">
        <is>
          <t>variable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rl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38.413 ± 18.105</t>
        </is>
      </c>
      <c r="L12" t="inlineStr">
        <is>
          <t>12.886 ± 13.129</t>
        </is>
      </c>
      <c r="M12" t="inlineStr">
        <is>
          <t>6.749 ± 3.181</t>
        </is>
      </c>
      <c r="N12" t="inlineStr">
        <is>
          <t>0.665 ± 0.598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0:00:00</t>
        </is>
      </c>
      <c r="S12">
        <f>HYPERLINK("data/plots/20210422205739.872102/train/actions_per_intersection.png", "Image")</f>
        <v/>
      </c>
      <c r="T12">
        <f>HYPERLINK("data/plots/20210422205739.872102/train/rewards_per_intersection.png", "Image")</f>
        <v/>
      </c>
      <c r="U12">
        <f>HYPERLINK("data/plots/20210422205739.872102/test/actions_per_intersection.png", "Image")</f>
        <v/>
      </c>
      <c r="V12">
        <f>HYPERLINK("data/plots/20210422205739.872102/test/rewards_per_intersection.png", "Image")</f>
        <v/>
      </c>
      <c r="W12">
        <f>HYPERLINK("data/plots/20210422205739.872102/loss.png", "Image")</f>
        <v/>
      </c>
      <c r="X12">
        <f>HYPERLINK("data/plots/train20210422205739.872102/rewards.png", "Image")</f>
        <v/>
      </c>
      <c r="Y12" t="inlineStr">
        <is>
          <t>[32,64][64,64]</t>
        </is>
      </c>
    </row>
    <row r="13">
      <c r="A13" t="inlineStr">
        <is>
          <t>20210423143434.958217</t>
        </is>
      </c>
      <c r="B13" t="inlineStr">
        <is>
          <t>grid</t>
        </is>
      </c>
      <c r="C13" t="inlineStr">
        <is>
          <t>constant</t>
        </is>
      </c>
      <c r="D13" t="inlineStr">
        <is>
          <t>step</t>
        </is>
      </c>
      <c r="E13" t="inlineStr">
        <is>
          <t>7200000</t>
        </is>
      </c>
      <c r="F13" t="n">
        <v>120000</v>
      </c>
      <c r="G13" t="inlineStr">
        <is>
          <t>centralized</t>
        </is>
      </c>
      <c r="H13" t="inlineStr">
        <is>
          <t>DQN</t>
        </is>
      </c>
      <c r="I13" t="inlineStr">
        <is>
          <t>(delay,)</t>
        </is>
      </c>
      <c r="J13" t="inlineStr">
        <is>
          <t>reward_min_delay</t>
        </is>
      </c>
      <c r="K13" t="inlineStr">
        <is>
          <t>36.133 ± 17.026</t>
        </is>
      </c>
      <c r="L13" t="inlineStr">
        <is>
          <t>11.831 ± 12.668</t>
        </is>
      </c>
      <c r="M13" t="inlineStr">
        <is>
          <t>7.092 ± 3.323</t>
        </is>
      </c>
      <c r="N13" t="inlineStr">
        <is>
          <t>0.618 ± 0.582</t>
        </is>
      </c>
      <c r="O13" t="inlineStr">
        <is>
          <t>100000</t>
        </is>
      </c>
      <c r="P13" t="inlineStr">
        <is>
          <t>10000</t>
        </is>
      </c>
      <c r="Q13" t="inlineStr">
        <is>
          <t>120000</t>
        </is>
      </c>
      <c r="R13" t="inlineStr">
        <is>
          <t>0:00:00</t>
        </is>
      </c>
      <c r="S13">
        <f>HYPERLINK("data/plots/20210423143434.958217/train/actions_per_intersection.png", "Image")</f>
        <v/>
      </c>
      <c r="T13">
        <f>HYPERLINK("data/plots/20210423143434.958217/train/rewards_per_intersection.png", "Image")</f>
        <v/>
      </c>
      <c r="U13">
        <f>HYPERLINK("data/plots/20210423143434.958217/test/actions_per_intersection.png", "Image")</f>
        <v/>
      </c>
      <c r="V13">
        <f>HYPERLINK("data/plots/20210423143434.958217/test/rewards_per_intersection.png", "Image")</f>
        <v/>
      </c>
      <c r="W13">
        <f>HYPERLINK("data/plots/20210423143434.958217/loss.png", "Image")</f>
        <v/>
      </c>
      <c r="X13">
        <f>HYPERLINK("data/plots/train20210423143434.958217/rewards.png", "Image")</f>
        <v/>
      </c>
      <c r="Y13" t="inlineStr">
        <is>
          <t>[32,64][64]</t>
        </is>
      </c>
    </row>
    <row r="14">
      <c r="A14" t="inlineStr">
        <is>
          <t>20210427143618.197596</t>
        </is>
      </c>
      <c r="B14" t="inlineStr">
        <is>
          <t>grid</t>
        </is>
      </c>
      <c r="C14" t="inlineStr">
        <is>
          <t>variable</t>
        </is>
      </c>
      <c r="D14" t="inlineStr">
        <is>
          <t>step</t>
        </is>
      </c>
      <c r="E14" t="inlineStr">
        <is>
          <t>7200000</t>
        </is>
      </c>
      <c r="F14" t="n">
        <v>120000</v>
      </c>
      <c r="G14" t="inlineStr">
        <is>
          <t>centralized</t>
        </is>
      </c>
      <c r="H14" t="inlineStr">
        <is>
          <t>DQN</t>
        </is>
      </c>
      <c r="I14" t="inlineStr">
        <is>
          <t>(delay,)</t>
        </is>
      </c>
      <c r="J14" t="inlineStr">
        <is>
          <t>reward_min_delay</t>
        </is>
      </c>
      <c r="K14" t="inlineStr">
        <is>
          <t>39.186 ± 19.899</t>
        </is>
      </c>
      <c r="L14" t="inlineStr">
        <is>
          <t>13.807 ± 15.320</t>
        </is>
      </c>
      <c r="M14" t="inlineStr">
        <is>
          <t>6.741 ± 3.257</t>
        </is>
      </c>
      <c r="N14" t="inlineStr">
        <is>
          <t>0.680 ± 0.615</t>
        </is>
      </c>
      <c r="O14" t="inlineStr">
        <is>
          <t>100000</t>
        </is>
      </c>
      <c r="P14" t="inlineStr">
        <is>
          <t>10000</t>
        </is>
      </c>
      <c r="Q14" t="inlineStr">
        <is>
          <t>120000</t>
        </is>
      </c>
      <c r="R14" t="inlineStr">
        <is>
          <t>0:00:00</t>
        </is>
      </c>
      <c r="S14">
        <f>HYPERLINK("data/plots/20210427143618.197596/train/actions_per_intersection.png", "Image")</f>
        <v/>
      </c>
      <c r="T14">
        <f>HYPERLINK("data/plots/20210427143618.197596/train/rewards_per_intersection.png", "Image")</f>
        <v/>
      </c>
      <c r="U14">
        <f>HYPERLINK("data/plots/20210427143618.197596/test/actions_per_intersection.png", "Image")</f>
        <v/>
      </c>
      <c r="V14">
        <f>HYPERLINK("data/plots/20210427143618.197596/test/rewards_per_intersection.png", "Image")</f>
        <v/>
      </c>
      <c r="W14">
        <f>HYPERLINK("data/plots/20210427143618.197596/loss.png", "Image")</f>
        <v/>
      </c>
      <c r="X14">
        <f>HYPERLINK("data/plots/train20210427143618.197596/rewards.png", "Image")</f>
        <v/>
      </c>
      <c r="Y14" t="inlineStr">
        <is>
          <t>[8,16,16][8]</t>
        </is>
      </c>
    </row>
    <row r="15">
      <c r="A15" t="inlineStr">
        <is>
          <t>20210428172353.933132</t>
        </is>
      </c>
      <c r="B15" t="inlineStr">
        <is>
          <t>grid</t>
        </is>
      </c>
      <c r="C15" t="inlineStr">
        <is>
          <t>variable</t>
        </is>
      </c>
      <c r="D15" t="inlineStr">
        <is>
          <t>step</t>
        </is>
      </c>
      <c r="E15" t="inlineStr">
        <is>
          <t>7200000</t>
        </is>
      </c>
      <c r="F15" t="n">
        <v>120000</v>
      </c>
      <c r="G15" t="inlineStr">
        <is>
          <t>centralized</t>
        </is>
      </c>
      <c r="H15" t="inlineStr">
        <is>
          <t>DQN</t>
        </is>
      </c>
      <c r="I15" t="inlineStr">
        <is>
          <t>(delay,)</t>
        </is>
      </c>
      <c r="J15" t="inlineStr">
        <is>
          <t>reward_min_delay</t>
        </is>
      </c>
      <c r="K15" t="inlineStr">
        <is>
          <t>38.779 ± 18.444</t>
        </is>
      </c>
      <c r="L15" t="inlineStr">
        <is>
          <t>13.173 ± 13.527</t>
        </is>
      </c>
      <c r="M15" t="inlineStr">
        <is>
          <t>6.710 ± 3.173</t>
        </is>
      </c>
      <c r="N15" t="inlineStr">
        <is>
          <t>0.672 ± 0.604</t>
        </is>
      </c>
      <c r="O15" t="inlineStr">
        <is>
          <t>100000</t>
        </is>
      </c>
      <c r="P15" t="inlineStr">
        <is>
          <t>10000</t>
        </is>
      </c>
      <c r="Q15" t="inlineStr">
        <is>
          <t>120000</t>
        </is>
      </c>
      <c r="R15" t="inlineStr">
        <is>
          <t>4:34:25</t>
        </is>
      </c>
      <c r="S15">
        <f>HYPERLINK("data/plots/20210428172353.933132/train/actions_per_intersection.png", "Image")</f>
        <v/>
      </c>
      <c r="T15">
        <f>HYPERLINK("data/plots/20210428172353.933132/train/rewards_per_intersection.png", "Image")</f>
        <v/>
      </c>
      <c r="U15">
        <f>HYPERLINK("data/plots/20210428172353.933132/test/actions_per_intersection.png", "Image")</f>
        <v/>
      </c>
      <c r="V15">
        <f>HYPERLINK("data/plots/20210428172353.933132/test/rewards_per_intersection.png", "Image")</f>
        <v/>
      </c>
      <c r="W15">
        <f>HYPERLINK("data/plots/20210428172353.933132/loss.png", "Image")</f>
        <v/>
      </c>
      <c r="X15">
        <f>HYPERLINK("data/plots/train20210428172353.933132/rewards.png", "Image")</f>
        <v/>
      </c>
      <c r="Y15" t="inlineStr">
        <is>
          <t>[8,16,16][8,8]</t>
        </is>
      </c>
    </row>
    <row r="16">
      <c r="A16" t="inlineStr">
        <is>
          <t>20210429023910.144526</t>
        </is>
      </c>
      <c r="B16" t="inlineStr">
        <is>
          <t>grid</t>
        </is>
      </c>
      <c r="C16" t="inlineStr">
        <is>
          <t>variable</t>
        </is>
      </c>
      <c r="D16" t="inlineStr">
        <is>
          <t>step</t>
        </is>
      </c>
      <c r="E16" t="inlineStr">
        <is>
          <t>7200000</t>
        </is>
      </c>
      <c r="F16" t="n">
        <v>120000</v>
      </c>
      <c r="G16" t="inlineStr">
        <is>
          <t>centralized</t>
        </is>
      </c>
      <c r="H16" t="inlineStr">
        <is>
          <t>DQN</t>
        </is>
      </c>
      <c r="I16" t="inlineStr">
        <is>
          <t>(delay,)</t>
        </is>
      </c>
      <c r="J16" t="inlineStr">
        <is>
          <t>reward_min_delay</t>
        </is>
      </c>
      <c r="K16" t="inlineStr">
        <is>
          <t>38.414 ± 18.511</t>
        </is>
      </c>
      <c r="L16" t="inlineStr">
        <is>
          <t>13.123 ± 13.583</t>
        </is>
      </c>
      <c r="M16" t="inlineStr">
        <is>
          <t>6.763 ± 3.157</t>
        </is>
      </c>
      <c r="N16" t="inlineStr">
        <is>
          <t>0.668 ± 0.596</t>
        </is>
      </c>
      <c r="O16" t="inlineStr">
        <is>
          <t>100000</t>
        </is>
      </c>
      <c r="P16" t="inlineStr">
        <is>
          <t>10000</t>
        </is>
      </c>
      <c r="Q16" t="inlineStr">
        <is>
          <t>120000</t>
        </is>
      </c>
      <c r="R16" t="inlineStr">
        <is>
          <t>4:40:52</t>
        </is>
      </c>
      <c r="S16">
        <f>HYPERLINK("data/plots/20210429023910.144526/train/actions_per_intersection.png", "Image")</f>
        <v/>
      </c>
      <c r="T16">
        <f>HYPERLINK("data/plots/20210429023910.144526/train/rewards_per_intersection.png", "Image")</f>
        <v/>
      </c>
      <c r="U16">
        <f>HYPERLINK("data/plots/20210429023910.144526/test/actions_per_intersection.png", "Image")</f>
        <v/>
      </c>
      <c r="V16">
        <f>HYPERLINK("data/plots/20210429023910.144526/test/rewards_per_intersection.png", "Image")</f>
        <v/>
      </c>
      <c r="W16">
        <f>HYPERLINK("data/plots/20210429023910.144526/loss.png", "Image")</f>
        <v/>
      </c>
      <c r="X16">
        <f>HYPERLINK("data/plots/train20210429023910.144526/rewards.png", "Image")</f>
        <v/>
      </c>
      <c r="Y16" t="inlineStr">
        <is>
          <t>[16,32,32][8,8]</t>
        </is>
      </c>
    </row>
    <row r="17">
      <c r="A17" t="inlineStr">
        <is>
          <t>20210429134452.516833</t>
        </is>
      </c>
      <c r="B17" t="inlineStr">
        <is>
          <t>grid</t>
        </is>
      </c>
      <c r="C17" t="inlineStr">
        <is>
          <t>variable</t>
        </is>
      </c>
      <c r="D17" t="inlineStr">
        <is>
          <t>step</t>
        </is>
      </c>
      <c r="E17" t="inlineStr">
        <is>
          <t>7200000</t>
        </is>
      </c>
      <c r="F17" t="n">
        <v>120000</v>
      </c>
      <c r="G17" t="inlineStr">
        <is>
          <t>rl</t>
        </is>
      </c>
      <c r="H17" t="inlineStr">
        <is>
          <t>DQN</t>
        </is>
      </c>
      <c r="I17" t="inlineStr">
        <is>
          <t>(delay,)</t>
        </is>
      </c>
      <c r="J17" t="inlineStr">
        <is>
          <t>reward_min_delay</t>
        </is>
      </c>
      <c r="K17" t="inlineStr">
        <is>
          <t>36.945 ± 16.577</t>
        </is>
      </c>
      <c r="L17" t="inlineStr">
        <is>
          <t>12.051 ± 12.526</t>
        </is>
      </c>
      <c r="M17" t="inlineStr">
        <is>
          <t>6.923 ± 3.214</t>
        </is>
      </c>
      <c r="N17" t="inlineStr">
        <is>
          <t>0.637 ± 0.586</t>
        </is>
      </c>
      <c r="O17" t="inlineStr">
        <is>
          <t>100000</t>
        </is>
      </c>
      <c r="P17" t="inlineStr">
        <is>
          <t>10000</t>
        </is>
      </c>
      <c r="Q17" t="inlineStr">
        <is>
          <t>120000</t>
        </is>
      </c>
      <c r="R17" t="inlineStr">
        <is>
          <t>4:04:43</t>
        </is>
      </c>
      <c r="S17">
        <f>HYPERLINK("data/plots/20210429134452.516833/train/actions_per_intersection.png", "Image")</f>
        <v/>
      </c>
      <c r="T17">
        <f>HYPERLINK("data/plots/20210429134452.516833/train/rewards_per_intersection.png", "Image")</f>
        <v/>
      </c>
      <c r="U17">
        <f>HYPERLINK("data/plots/20210429134452.516833/test/actions_per_intersection.png", "Image")</f>
        <v/>
      </c>
      <c r="V17">
        <f>HYPERLINK("data/plots/20210429134452.516833/test/rewards_per_intersection.png", "Image")</f>
        <v/>
      </c>
      <c r="W17">
        <f>HYPERLINK("data/plots/20210429134452.516833/loss.png", "Image")</f>
        <v/>
      </c>
      <c r="X17">
        <f>HYPERLINK("data/plots/train20210429134452.516833/rewards.png", "Image")</f>
        <v/>
      </c>
      <c r="Y17" t="inlineStr">
        <is>
          <t>[8, 16][8]</t>
        </is>
      </c>
    </row>
    <row r="18">
      <c r="A18" t="inlineStr">
        <is>
          <t>20210430014101.402910</t>
        </is>
      </c>
      <c r="B18" t="inlineStr">
        <is>
          <t>grid</t>
        </is>
      </c>
      <c r="C18" t="inlineStr">
        <is>
          <t>constant</t>
        </is>
      </c>
      <c r="D18" t="inlineStr">
        <is>
          <t>step</t>
        </is>
      </c>
      <c r="E18" t="inlineStr">
        <is>
          <t>7200000</t>
        </is>
      </c>
      <c r="F18" t="n">
        <v>120000</v>
      </c>
      <c r="G18" t="inlineStr">
        <is>
          <t>centralized</t>
        </is>
      </c>
      <c r="H18" t="inlineStr">
        <is>
          <t>DQN</t>
        </is>
      </c>
      <c r="I18" t="inlineStr">
        <is>
          <t>(delay,)</t>
        </is>
      </c>
      <c r="J18" t="inlineStr">
        <is>
          <t>reward_min_delay</t>
        </is>
      </c>
      <c r="K18" t="inlineStr">
        <is>
          <t>34.662 ± 15.343</t>
        </is>
      </c>
      <c r="L18" t="inlineStr">
        <is>
          <t>10.942 ± 11.780</t>
        </is>
      </c>
      <c r="M18" t="inlineStr">
        <is>
          <t>7.284 ± 3.369</t>
        </is>
      </c>
      <c r="N18" t="inlineStr">
        <is>
          <t>0.595 ± 0.570</t>
        </is>
      </c>
      <c r="O18" t="inlineStr">
        <is>
          <t>100000</t>
        </is>
      </c>
      <c r="P18" t="inlineStr">
        <is>
          <t>10000</t>
        </is>
      </c>
      <c r="Q18" t="inlineStr">
        <is>
          <t>120000</t>
        </is>
      </c>
      <c r="R18" t="inlineStr">
        <is>
          <t>3:49:23</t>
        </is>
      </c>
      <c r="S18">
        <f>HYPERLINK("data/plots/20210430014101.402910/train/actions_per_intersection.png", "Image")</f>
        <v/>
      </c>
      <c r="T18">
        <f>HYPERLINK("data/plots/20210430014101.402910/train/rewards_per_intersection.png", "Image")</f>
        <v/>
      </c>
      <c r="U18">
        <f>HYPERLINK("data/plots/20210430014101.402910/test/actions_per_intersection.png", "Image")</f>
        <v/>
      </c>
      <c r="V18">
        <f>HYPERLINK("data/plots/20210430014101.402910/test/rewards_per_intersection.png", "Image")</f>
        <v/>
      </c>
      <c r="W18">
        <f>HYPERLINK("data/plots/20210430014101.402910/loss.png", "Image")</f>
        <v/>
      </c>
      <c r="X18">
        <f>HYPERLINK("data/plots/train20210430014101.402910/rewards.png", "Image")</f>
        <v/>
      </c>
      <c r="Y18" t="inlineStr">
        <is>
          <t>[16,32,32][8,8]</t>
        </is>
      </c>
    </row>
    <row r="19">
      <c r="A19" t="inlineStr">
        <is>
          <t>20210430175502.540824</t>
        </is>
      </c>
      <c r="B19" t="inlineStr">
        <is>
          <t>grid</t>
        </is>
      </c>
      <c r="C19" t="inlineStr">
        <is>
          <t>constant</t>
        </is>
      </c>
      <c r="D19" t="inlineStr">
        <is>
          <t>step</t>
        </is>
      </c>
      <c r="E19" t="inlineStr">
        <is>
          <t>7200000</t>
        </is>
      </c>
      <c r="F19" t="n">
        <v>120000</v>
      </c>
      <c r="G19" t="inlineStr">
        <is>
          <t>rl</t>
        </is>
      </c>
      <c r="H19" t="inlineStr">
        <is>
          <t>DQN</t>
        </is>
      </c>
      <c r="I19" t="inlineStr">
        <is>
          <t>(delay,)</t>
        </is>
      </c>
      <c r="J19" t="inlineStr">
        <is>
          <t>reward_min_delay</t>
        </is>
      </c>
      <c r="K19" t="inlineStr">
        <is>
          <t>34.517 ± 15.356</t>
        </is>
      </c>
      <c r="L19" t="inlineStr">
        <is>
          <t>10.839 ± 12.022</t>
        </is>
      </c>
      <c r="M19" t="inlineStr">
        <is>
          <t>7.337 ± 3.430</t>
        </is>
      </c>
      <c r="N19" t="inlineStr">
        <is>
          <t>0.587 ± 0.572</t>
        </is>
      </c>
      <c r="O19" t="inlineStr">
        <is>
          <t>100000</t>
        </is>
      </c>
      <c r="P19" t="inlineStr">
        <is>
          <t>10000</t>
        </is>
      </c>
      <c r="Q19" t="inlineStr">
        <is>
          <t>120000</t>
        </is>
      </c>
      <c r="R19" t="inlineStr">
        <is>
          <t>3:53:16</t>
        </is>
      </c>
      <c r="S19">
        <f>HYPERLINK("data/plots/20210430175502.540824/train/actions_per_intersection.png", "Image")</f>
        <v/>
      </c>
      <c r="T19">
        <f>HYPERLINK("data/plots/20210430175502.540824/train/rewards_per_intersection.png", "Image")</f>
        <v/>
      </c>
      <c r="U19">
        <f>HYPERLINK("data/plots/20210430175502.540824/test/actions_per_intersection.png", "Image")</f>
        <v/>
      </c>
      <c r="V19">
        <f>HYPERLINK("data/plots/20210430175502.540824/test/rewards_per_intersection.png", "Image")</f>
        <v/>
      </c>
      <c r="W19">
        <f>HYPERLINK("data/plots/20210430175502.540824/loss.png", "Image")</f>
        <v/>
      </c>
      <c r="X19">
        <f>HYPERLINK("data/plots/train20210430175502.540824/rewards.png", "Image")</f>
        <v/>
      </c>
      <c r="Y19" t="inlineStr">
        <is>
          <t>[8, 16][8]</t>
        </is>
      </c>
    </row>
    <row r="20">
      <c r="A20" t="inlineStr">
        <is>
          <t>20210501043022.398715</t>
        </is>
      </c>
      <c r="B20" t="inlineStr">
        <is>
          <t>grid</t>
        </is>
      </c>
      <c r="C20" t="inlineStr">
        <is>
          <t>variable</t>
        </is>
      </c>
      <c r="D20" t="inlineStr">
        <is>
          <t>step</t>
        </is>
      </c>
      <c r="E20" t="inlineStr">
        <is>
          <t>7200000</t>
        </is>
      </c>
      <c r="F20" t="n">
        <v>120000</v>
      </c>
      <c r="G20" t="inlineStr">
        <is>
          <t>centralized</t>
        </is>
      </c>
      <c r="H20" t="inlineStr">
        <is>
          <t>DQN</t>
        </is>
      </c>
      <c r="I20" t="inlineStr">
        <is>
          <t>(delay,)</t>
        </is>
      </c>
      <c r="J20" t="inlineStr">
        <is>
          <t>reward_min_delay</t>
        </is>
      </c>
      <c r="K20" t="inlineStr">
        <is>
          <t>37.116 ± 17.007</t>
        </is>
      </c>
      <c r="L20" t="inlineStr">
        <is>
          <t>12.206 ± 12.932</t>
        </is>
      </c>
      <c r="M20" t="inlineStr">
        <is>
          <t>6.918 ± 3.235</t>
        </is>
      </c>
      <c r="N20" t="inlineStr">
        <is>
          <t>0.637 ± 0.585</t>
        </is>
      </c>
      <c r="O20" t="inlineStr">
        <is>
          <t>100000</t>
        </is>
      </c>
      <c r="P20" t="inlineStr">
        <is>
          <t>10000</t>
        </is>
      </c>
      <c r="Q20" t="inlineStr">
        <is>
          <t>120000</t>
        </is>
      </c>
      <c r="R20" t="inlineStr">
        <is>
          <t>4:14:48</t>
        </is>
      </c>
      <c r="S20">
        <f>HYPERLINK("data/plots/20210501043022.398715/train/actions_per_intersection.png", "Image")</f>
        <v/>
      </c>
      <c r="T20">
        <f>HYPERLINK("data/plots/20210501043022.398715/train/rewards_per_intersection.png", "Image")</f>
        <v/>
      </c>
      <c r="U20">
        <f>HYPERLINK("data/plots/20210501043022.398715/test/actions_per_intersection.png", "Image")</f>
        <v/>
      </c>
      <c r="V20">
        <f>HYPERLINK("data/plots/20210501043022.398715/test/rewards_per_intersection.png", "Image")</f>
        <v/>
      </c>
      <c r="W20">
        <f>HYPERLINK("data/plots/20210501043022.398715/loss.png", "Image")</f>
        <v/>
      </c>
      <c r="X20">
        <f>HYPERLINK("data/plots/train20210501043022.398715/rewards.png", "Image")</f>
        <v/>
      </c>
      <c r="Y20" t="inlineStr">
        <is>
          <t>[16,32,32][8,8]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2021-04-28T16:11:20Z</dcterms:created>
  <dcterms:modified xmlns:dcterms="http://purl.org/dc/terms/" xmlns:xsi="http://www.w3.org/2001/XMLSchema-instance" xsi:type="dcterms:W3CDTF">2021-04-29T01:35:21Z</dcterms:modified>
  <cp:lastModifiedBy>Cube</cp:lastModifiedBy>
</cp:coreProperties>
</file>