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2"/>
  </bookViews>
  <sheets>
    <sheet name="MARCH" sheetId="1" r:id="rId1"/>
    <sheet name="DEBT TRACKER MARCH" sheetId="4" r:id="rId2"/>
    <sheet name="APRIL" sheetId="2" r:id="rId3"/>
    <sheet name="DEBT TRACKER APRIL" sheetId="5" r:id="rId4"/>
    <sheet name="Summary" sheetId="3" r:id="rId5"/>
  </sheets>
  <calcPr calcId="125725"/>
</workbook>
</file>

<file path=xl/calcChain.xml><?xml version="1.0" encoding="utf-8"?>
<calcChain xmlns="http://schemas.openxmlformats.org/spreadsheetml/2006/main">
  <c r="N18" i="3"/>
  <c r="L4" i="5"/>
  <c r="J14" i="2" s="1"/>
  <c r="G4" i="5"/>
  <c r="L7"/>
  <c r="N7" i="3"/>
  <c r="N8"/>
  <c r="K14" i="2"/>
  <c r="B7" i="3"/>
  <c r="C7"/>
  <c r="N6" s="1"/>
  <c r="D7"/>
  <c r="E7"/>
  <c r="F7"/>
  <c r="G7"/>
  <c r="H7"/>
  <c r="I7"/>
  <c r="J7"/>
  <c r="K7"/>
  <c r="L7"/>
  <c r="L7" i="4"/>
  <c r="L4" s="1"/>
  <c r="H7" i="5"/>
  <c r="B4"/>
  <c r="C7"/>
  <c r="C3"/>
  <c r="M4" i="1"/>
  <c r="I10" i="2"/>
  <c r="M6" i="1"/>
  <c r="J9" i="2"/>
  <c r="I9"/>
  <c r="J10"/>
  <c r="M6"/>
  <c r="M4"/>
  <c r="F10"/>
  <c r="M5" i="1"/>
  <c r="M5" i="2"/>
  <c r="C5"/>
  <c r="B5"/>
  <c r="G22"/>
  <c r="A10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D5"/>
  <c r="D6" s="1"/>
  <c r="C6"/>
  <c r="C10"/>
  <c r="C6" i="1"/>
  <c r="D6"/>
  <c r="E6"/>
  <c r="F6"/>
  <c r="G6"/>
  <c r="H6"/>
  <c r="I6"/>
  <c r="J6"/>
  <c r="K6"/>
  <c r="L6"/>
  <c r="B6"/>
  <c r="I16"/>
  <c r="I14"/>
  <c r="I15" s="1"/>
  <c r="G4" i="4"/>
  <c r="H3" s="1"/>
  <c r="C7"/>
  <c r="B4" s="1"/>
  <c r="C3" s="1"/>
  <c r="D5" i="1"/>
  <c r="I5"/>
  <c r="I4"/>
  <c r="C10" s="1"/>
  <c r="E5"/>
  <c r="K9"/>
  <c r="J5"/>
  <c r="L5"/>
  <c r="K5"/>
  <c r="H5"/>
  <c r="F5"/>
  <c r="C5"/>
  <c r="B5"/>
  <c r="G5"/>
  <c r="G22"/>
  <c r="A10"/>
  <c r="M3" i="5" l="1"/>
  <c r="M3" i="4"/>
  <c r="J14" i="1"/>
  <c r="I14" i="2"/>
  <c r="I15" s="1"/>
  <c r="H3" i="5"/>
  <c r="I16" i="2" s="1"/>
  <c r="K16"/>
  <c r="K16" i="1"/>
  <c r="K14"/>
  <c r="K9" i="2"/>
  <c r="D10"/>
  <c r="E10" s="1"/>
  <c r="B6"/>
  <c r="D10" i="1"/>
  <c r="E10" s="1"/>
  <c r="J15" i="2" l="1"/>
  <c r="J16" i="1"/>
  <c r="J15" s="1"/>
  <c r="J16" i="2"/>
  <c r="K15" i="1"/>
  <c r="K15" i="2"/>
</calcChain>
</file>

<file path=xl/sharedStrings.xml><?xml version="1.0" encoding="utf-8"?>
<sst xmlns="http://schemas.openxmlformats.org/spreadsheetml/2006/main" count="381" uniqueCount="118">
  <si>
    <t xml:space="preserve"> MARCH 2019</t>
  </si>
  <si>
    <t>Mortgage</t>
  </si>
  <si>
    <t>Car Pay.</t>
  </si>
  <si>
    <t>Student Pay.</t>
  </si>
  <si>
    <t>Groceries</t>
  </si>
  <si>
    <t xml:space="preserve">Utillities </t>
  </si>
  <si>
    <t>Gas</t>
  </si>
  <si>
    <t>Date</t>
  </si>
  <si>
    <t>Tithing</t>
  </si>
  <si>
    <t>Kids School</t>
  </si>
  <si>
    <t>Teaching</t>
  </si>
  <si>
    <t>Music Stuff.</t>
  </si>
  <si>
    <t>Last Month</t>
  </si>
  <si>
    <t>Allotment</t>
  </si>
  <si>
    <t>Soft Total</t>
  </si>
  <si>
    <t>Balance Left</t>
  </si>
  <si>
    <t>Total Income</t>
  </si>
  <si>
    <t xml:space="preserve">Last Month </t>
  </si>
  <si>
    <t>Spend</t>
  </si>
  <si>
    <t>Balance</t>
  </si>
  <si>
    <t>Spent Last Month</t>
  </si>
  <si>
    <t>Checking</t>
  </si>
  <si>
    <t>Saving</t>
  </si>
  <si>
    <t>Month Start</t>
  </si>
  <si>
    <t>Month End</t>
  </si>
  <si>
    <t>Gain/Loss</t>
  </si>
  <si>
    <t>Comprehensive Income Tracker</t>
  </si>
  <si>
    <t>Beneficiary</t>
  </si>
  <si>
    <t>Source</t>
  </si>
  <si>
    <t>Amount</t>
  </si>
  <si>
    <t>Date Received</t>
  </si>
  <si>
    <t>Ishu Thakur</t>
  </si>
  <si>
    <t>Lina Andersson</t>
  </si>
  <si>
    <t>Anshu Thakur</t>
  </si>
  <si>
    <t>Anchal Thakur</t>
  </si>
  <si>
    <t>Ajay Kumar</t>
  </si>
  <si>
    <t>Anita Rani</t>
  </si>
  <si>
    <t>Julia</t>
  </si>
  <si>
    <t>Coding</t>
  </si>
  <si>
    <t>Chef</t>
  </si>
  <si>
    <t>Doctor</t>
  </si>
  <si>
    <t>Tester</t>
  </si>
  <si>
    <t>BLO</t>
  </si>
  <si>
    <t>ENG. Stano</t>
  </si>
  <si>
    <t>Debt Summary</t>
  </si>
  <si>
    <t>Comprehensive Expense Tracker</t>
  </si>
  <si>
    <t>Spender</t>
  </si>
  <si>
    <t>Explaination of Expentature</t>
  </si>
  <si>
    <t>Debit-Chevron:Gas for Van</t>
  </si>
  <si>
    <t>Debit-Chevron:Gas for Car</t>
  </si>
  <si>
    <t>Debit:Men's Wearhouse-Shirt</t>
  </si>
  <si>
    <t>Debit:Smith's - Groceries</t>
  </si>
  <si>
    <t>Debit:Atlantis City Bank-Mortage Payement</t>
  </si>
  <si>
    <t>Debit:Atlantis City Bank-Car Payement</t>
  </si>
  <si>
    <t>Debit:Atlantis University-Loan Payement</t>
  </si>
  <si>
    <t>Debit:Atlantis City Power</t>
  </si>
  <si>
    <t>Debit:Google Fiber-Internet</t>
  </si>
  <si>
    <t>Debit:Chevron -Gas for Bike</t>
  </si>
  <si>
    <t>Check:Hobby Lobby-Violet's Class Project</t>
  </si>
  <si>
    <t>Debit:Atlantis Medical-Maximas' ear-infection</t>
  </si>
  <si>
    <t>Cash:Smith's - Groceries</t>
  </si>
  <si>
    <t>Check:Tithing-12/1/17-12/12/19</t>
  </si>
  <si>
    <t>Check:Tighting -12/1/12 -12/4/19</t>
  </si>
  <si>
    <t>Debit: Atlantis City Gas</t>
  </si>
  <si>
    <t>Debit: Tim's Diner -Family Night Dinner</t>
  </si>
  <si>
    <t>Debit: Microsoft Co. XBOX Live Activation</t>
  </si>
  <si>
    <t>Debit: Chevron - Gas for Car</t>
  </si>
  <si>
    <t xml:space="preserve"> Debit: Chevron - Gas for Bike</t>
  </si>
  <si>
    <t>Cash: Carl's Jr.-Lunch</t>
  </si>
  <si>
    <t>Date Night</t>
  </si>
  <si>
    <t xml:space="preserve"> Debit: Guitar</t>
  </si>
  <si>
    <t>Debit: Music records</t>
  </si>
  <si>
    <t>Debit: Kids Education</t>
  </si>
  <si>
    <t>Debit:Institute</t>
  </si>
  <si>
    <t>Debit: Extra classes</t>
  </si>
  <si>
    <t xml:space="preserve"> Debit: Games</t>
  </si>
  <si>
    <t xml:space="preserve">       </t>
  </si>
  <si>
    <t>taxes</t>
  </si>
  <si>
    <t>Invest</t>
  </si>
  <si>
    <t>Yes</t>
  </si>
  <si>
    <t>Student Loan</t>
  </si>
  <si>
    <t>Balance Paid</t>
  </si>
  <si>
    <t>Loan Take</t>
  </si>
  <si>
    <t>Payment</t>
  </si>
  <si>
    <t>Balance paid</t>
  </si>
  <si>
    <t xml:space="preserve">Loan Taken </t>
  </si>
  <si>
    <t>3% Int.</t>
  </si>
  <si>
    <t>x</t>
  </si>
  <si>
    <t>Car Loan</t>
  </si>
  <si>
    <t>Car</t>
  </si>
  <si>
    <t>$Re-paid</t>
  </si>
  <si>
    <t>%Re-paid%</t>
  </si>
  <si>
    <t>Remaining</t>
  </si>
  <si>
    <t>Summary 2019</t>
  </si>
  <si>
    <t>Totals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</si>
  <si>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</si>
  <si>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</si>
  <si>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</si>
  <si>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</si>
  <si>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</si>
  <si>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</si>
  <si>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</si>
  <si>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</si>
  <si>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</si>
  <si>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</si>
  <si>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</si>
  <si>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</si>
  <si>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Student Pay</t>
  </si>
  <si>
    <t>Utilities</t>
  </si>
  <si>
    <t>Music Stuff</t>
  </si>
  <si>
    <t>etc.</t>
  </si>
  <si>
    <t>Total spend</t>
  </si>
  <si>
    <t>Total Spend</t>
  </si>
  <si>
    <t>Debt Tracker for March</t>
  </si>
  <si>
    <t>Debt Tracker for April</t>
  </si>
  <si>
    <t>EXPENDITURE CHART</t>
  </si>
  <si>
    <t xml:space="preserve">COMAPRISTION OF BALANCE PAID </t>
  </si>
  <si>
    <t>COMPARISION OF BALANCE PAID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</si>
</sst>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0"/>
      <name val="AR DESTINE"/>
    </font>
    <font>
      <b/>
      <sz val="20"/>
      <color theme="0"/>
      <name val="AR DESTINE"/>
    </font>
    <font>
      <sz val="11"/>
      <color theme="0"/>
      <name val="AR DESTINE"/>
    </font>
    <font>
      <b/>
      <sz val="18"/>
      <color theme="0"/>
      <name val="AR DESTINE"/>
    </font>
    <font>
      <b/>
      <sz val="11"/>
      <color theme="1"/>
      <name val="Algerian"/>
      <family val="5"/>
    </font>
    <font>
      <b/>
      <sz val="11"/>
      <color theme="1"/>
      <name val="Book Antiqua"/>
      <family val="1"/>
    </font>
    <font>
      <b/>
      <sz val="11"/>
      <color theme="1"/>
      <name val="AR ESSENCE"/>
    </font>
    <font>
      <b/>
      <sz val="11"/>
      <color theme="1"/>
      <name val="AR JULIAN"/>
    </font>
    <font>
      <sz val="11"/>
      <color theme="1"/>
      <name val="Algerian"/>
      <family val="5"/>
    </font>
    <font>
      <sz val="11"/>
      <color theme="1"/>
      <name val="AR CENA"/>
    </font>
    <font>
      <sz val="11"/>
      <color theme="1"/>
      <name val="AR DARLING"/>
    </font>
    <font>
      <b/>
      <sz val="16"/>
      <color theme="1"/>
      <name val="AR ESSENCE"/>
    </font>
    <font>
      <sz val="16"/>
      <color theme="1"/>
      <name val="AR ESSENCE"/>
    </font>
    <font>
      <b/>
      <sz val="14"/>
      <color theme="1"/>
      <name val="AR ESSENCE"/>
    </font>
    <font>
      <sz val="14"/>
      <color theme="1"/>
      <name val="AR ESSENCE"/>
    </font>
    <font>
      <b/>
      <u/>
      <sz val="11"/>
      <color theme="1"/>
      <name val="AR JULIAN"/>
    </font>
    <font>
      <b/>
      <sz val="14"/>
      <color theme="1"/>
      <name val="Algerian"/>
      <family val="5"/>
    </font>
    <font>
      <sz val="18"/>
      <color theme="1"/>
      <name val="AR DARLING"/>
    </font>
    <font>
      <sz val="16"/>
      <color theme="1"/>
      <name val="AR DARLING"/>
    </font>
    <font>
      <sz val="22"/>
      <color theme="1"/>
      <name val="AR DARLING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Border="1"/>
    <xf numFmtId="164" fontId="3" fillId="2" borderId="2" xfId="0" applyNumberFormat="1" applyFont="1" applyFill="1" applyBorder="1"/>
    <xf numFmtId="164" fontId="0" fillId="2" borderId="2" xfId="0" applyNumberFormat="1" applyFill="1" applyBorder="1"/>
    <xf numFmtId="164" fontId="6" fillId="0" borderId="16" xfId="0" applyNumberFormat="1" applyFont="1" applyBorder="1" applyAlignment="1">
      <alignment horizontal="center"/>
    </xf>
    <xf numFmtId="164" fontId="0" fillId="2" borderId="0" xfId="1" applyNumberFormat="1" applyFont="1" applyFill="1"/>
    <xf numFmtId="164" fontId="0" fillId="2" borderId="0" xfId="0" applyNumberFormat="1" applyFill="1"/>
    <xf numFmtId="164" fontId="0" fillId="0" borderId="0" xfId="0" applyNumberFormat="1" applyFill="1" applyBorder="1"/>
    <xf numFmtId="44" fontId="0" fillId="0" borderId="1" xfId="1" applyFont="1" applyBorder="1"/>
    <xf numFmtId="0" fontId="0" fillId="4" borderId="2" xfId="0" applyFill="1" applyBorder="1"/>
    <xf numFmtId="0" fontId="0" fillId="4" borderId="0" xfId="0" applyFill="1"/>
    <xf numFmtId="0" fontId="4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10" borderId="0" xfId="0" applyFill="1" applyBorder="1"/>
    <xf numFmtId="0" fontId="3" fillId="10" borderId="4" xfId="0" applyFont="1" applyFill="1" applyBorder="1" applyAlignment="1"/>
    <xf numFmtId="0" fontId="3" fillId="10" borderId="2" xfId="0" applyFont="1" applyFill="1" applyBorder="1"/>
    <xf numFmtId="164" fontId="4" fillId="4" borderId="0" xfId="0" applyNumberFormat="1" applyFont="1" applyFill="1"/>
    <xf numFmtId="164" fontId="0" fillId="2" borderId="0" xfId="0" applyNumberFormat="1" applyFont="1" applyFill="1"/>
    <xf numFmtId="164" fontId="0" fillId="11" borderId="0" xfId="0" applyNumberFormat="1" applyFill="1"/>
    <xf numFmtId="164" fontId="0" fillId="8" borderId="0" xfId="0" applyNumberFormat="1" applyFill="1"/>
    <xf numFmtId="0" fontId="0" fillId="8" borderId="0" xfId="0" applyFill="1"/>
    <xf numFmtId="164" fontId="3" fillId="10" borderId="2" xfId="0" applyNumberFormat="1" applyFont="1" applyFill="1" applyBorder="1"/>
    <xf numFmtId="164" fontId="3" fillId="7" borderId="2" xfId="0" applyNumberFormat="1" applyFont="1" applyFill="1" applyBorder="1"/>
    <xf numFmtId="164" fontId="3" fillId="14" borderId="2" xfId="0" applyNumberFormat="1" applyFont="1" applyFill="1" applyBorder="1"/>
    <xf numFmtId="164" fontId="3" fillId="14" borderId="6" xfId="0" applyNumberFormat="1" applyFont="1" applyFill="1" applyBorder="1"/>
    <xf numFmtId="0" fontId="3" fillId="14" borderId="2" xfId="0" applyFont="1" applyFill="1" applyBorder="1"/>
    <xf numFmtId="0" fontId="3" fillId="14" borderId="2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164" fontId="0" fillId="10" borderId="2" xfId="0" applyNumberFormat="1" applyFill="1" applyBorder="1"/>
    <xf numFmtId="0" fontId="0" fillId="10" borderId="0" xfId="0" applyFill="1" applyAlignment="1">
      <alignment horizontal="center"/>
    </xf>
    <xf numFmtId="164" fontId="0" fillId="10" borderId="0" xfId="0" applyNumberFormat="1" applyFill="1"/>
    <xf numFmtId="14" fontId="0" fillId="10" borderId="0" xfId="0" applyNumberFormat="1" applyFill="1" applyAlignment="1">
      <alignment horizontal="center"/>
    </xf>
    <xf numFmtId="44" fontId="0" fillId="10" borderId="1" xfId="1" applyFont="1" applyFill="1" applyBorder="1"/>
    <xf numFmtId="164" fontId="0" fillId="10" borderId="1" xfId="0" applyNumberFormat="1" applyFill="1" applyBorder="1"/>
    <xf numFmtId="164" fontId="0" fillId="10" borderId="3" xfId="0" applyNumberFormat="1" applyFill="1" applyBorder="1"/>
    <xf numFmtId="9" fontId="0" fillId="10" borderId="3" xfId="2" applyFont="1" applyFill="1" applyBorder="1"/>
    <xf numFmtId="9" fontId="0" fillId="10" borderId="1" xfId="2" applyFont="1" applyFill="1" applyBorder="1"/>
    <xf numFmtId="0" fontId="0" fillId="10" borderId="0" xfId="0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7" borderId="0" xfId="0" applyFill="1"/>
    <xf numFmtId="0" fontId="0" fillId="15" borderId="0" xfId="0" applyFill="1" applyBorder="1"/>
    <xf numFmtId="0" fontId="16" fillId="10" borderId="4" xfId="0" applyFont="1" applyFill="1" applyBorder="1" applyAlignment="1"/>
    <xf numFmtId="0" fontId="16" fillId="10" borderId="2" xfId="0" applyFont="1" applyFill="1" applyBorder="1"/>
    <xf numFmtId="0" fontId="18" fillId="10" borderId="5" xfId="0" applyFont="1" applyFill="1" applyBorder="1" applyAlignment="1">
      <alignment horizontal="center"/>
    </xf>
    <xf numFmtId="0" fontId="18" fillId="10" borderId="19" xfId="0" applyFont="1" applyFill="1" applyBorder="1" applyAlignment="1">
      <alignment horizontal="center"/>
    </xf>
    <xf numFmtId="164" fontId="18" fillId="14" borderId="2" xfId="0" applyNumberFormat="1" applyFont="1" applyFill="1" applyBorder="1"/>
    <xf numFmtId="164" fontId="18" fillId="14" borderId="6" xfId="0" applyNumberFormat="1" applyFont="1" applyFill="1" applyBorder="1"/>
    <xf numFmtId="44" fontId="3" fillId="12" borderId="18" xfId="1" applyFont="1" applyFill="1" applyBorder="1" applyAlignment="1">
      <alignment horizontal="center"/>
    </xf>
    <xf numFmtId="44" fontId="3" fillId="12" borderId="1" xfId="1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3" xfId="0" applyFont="1" applyFill="1" applyBorder="1"/>
    <xf numFmtId="0" fontId="26" fillId="10" borderId="19" xfId="0" applyFont="1" applyFill="1" applyBorder="1" applyAlignment="1">
      <alignment horizontal="center"/>
    </xf>
    <xf numFmtId="0" fontId="0" fillId="6" borderId="0" xfId="0" applyFill="1"/>
    <xf numFmtId="164" fontId="0" fillId="7" borderId="2" xfId="0" applyNumberFormat="1" applyFill="1" applyBorder="1"/>
    <xf numFmtId="0" fontId="0" fillId="11" borderId="0" xfId="0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4" fontId="0" fillId="8" borderId="1" xfId="0" applyNumberFormat="1" applyFill="1" applyBorder="1"/>
    <xf numFmtId="164" fontId="0" fillId="8" borderId="3" xfId="0" applyNumberFormat="1" applyFill="1" applyBorder="1"/>
    <xf numFmtId="9" fontId="0" fillId="8" borderId="3" xfId="2" applyFont="1" applyFill="1" applyBorder="1"/>
    <xf numFmtId="9" fontId="0" fillId="8" borderId="1" xfId="2" applyFont="1" applyFill="1" applyBorder="1"/>
    <xf numFmtId="0" fontId="0" fillId="11" borderId="1" xfId="0" applyFill="1" applyBorder="1"/>
    <xf numFmtId="0" fontId="0" fillId="11" borderId="3" xfId="0" applyFill="1" applyBorder="1"/>
    <xf numFmtId="44" fontId="0" fillId="11" borderId="18" xfId="1" applyFont="1" applyFill="1" applyBorder="1" applyAlignment="1">
      <alignment horizontal="center"/>
    </xf>
    <xf numFmtId="44" fontId="0" fillId="11" borderId="1" xfId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4" fontId="0" fillId="11" borderId="0" xfId="0" applyNumberFormat="1" applyFill="1" applyBorder="1"/>
    <xf numFmtId="0" fontId="0" fillId="11" borderId="10" xfId="0" applyFill="1" applyBorder="1"/>
    <xf numFmtId="0" fontId="0" fillId="11" borderId="12" xfId="0" applyFill="1" applyBorder="1"/>
    <xf numFmtId="164" fontId="0" fillId="10" borderId="0" xfId="0" applyNumberFormat="1" applyFill="1" applyBorder="1"/>
    <xf numFmtId="164" fontId="0" fillId="11" borderId="20" xfId="0" applyNumberFormat="1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8" borderId="8" xfId="0" applyFill="1" applyBorder="1"/>
    <xf numFmtId="0" fontId="0" fillId="18" borderId="8" xfId="0" applyFill="1" applyBorder="1" applyAlignment="1"/>
    <xf numFmtId="0" fontId="0" fillId="13" borderId="2" xfId="0" applyFill="1" applyBorder="1"/>
    <xf numFmtId="0" fontId="0" fillId="13" borderId="17" xfId="0" applyNumberFormat="1" applyFill="1" applyBorder="1"/>
    <xf numFmtId="0" fontId="0" fillId="13" borderId="17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0" fontId="0" fillId="10" borderId="13" xfId="0" applyFill="1" applyBorder="1"/>
    <xf numFmtId="0" fontId="0" fillId="10" borderId="11" xfId="0" applyFill="1" applyBorder="1" applyAlignment="1">
      <alignment horizontal="center"/>
    </xf>
    <xf numFmtId="164" fontId="0" fillId="10" borderId="12" xfId="0" applyNumberFormat="1" applyFill="1" applyBorder="1"/>
    <xf numFmtId="14" fontId="0" fillId="10" borderId="11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64" fontId="0" fillId="10" borderId="5" xfId="0" applyNumberFormat="1" applyFill="1" applyBorder="1"/>
    <xf numFmtId="14" fontId="0" fillId="10" borderId="13" xfId="0" applyNumberFormat="1" applyFill="1" applyBorder="1" applyAlignment="1">
      <alignment horizontal="center"/>
    </xf>
    <xf numFmtId="164" fontId="0" fillId="10" borderId="14" xfId="0" applyNumberFormat="1" applyFill="1" applyBorder="1"/>
    <xf numFmtId="164" fontId="0" fillId="10" borderId="6" xfId="0" applyNumberFormat="1" applyFill="1" applyBorder="1"/>
    <xf numFmtId="164" fontId="0" fillId="10" borderId="15" xfId="0" applyNumberFormat="1" applyFill="1" applyBorder="1"/>
    <xf numFmtId="164" fontId="0" fillId="10" borderId="16" xfId="0" applyNumberFormat="1" applyFill="1" applyBorder="1"/>
    <xf numFmtId="164" fontId="0" fillId="10" borderId="15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4" fontId="0" fillId="10" borderId="2" xfId="0" applyNumberFormat="1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7" xfId="0" applyNumberFormat="1" applyFill="1" applyBorder="1"/>
    <xf numFmtId="0" fontId="0" fillId="16" borderId="17" xfId="0" applyNumberFormat="1" applyFill="1" applyBorder="1" applyAlignment="1">
      <alignment horizontal="center"/>
    </xf>
    <xf numFmtId="0" fontId="0" fillId="16" borderId="2" xfId="0" applyFill="1" applyBorder="1"/>
    <xf numFmtId="0" fontId="20" fillId="13" borderId="8" xfId="0" applyFont="1" applyFill="1" applyBorder="1"/>
    <xf numFmtId="0" fontId="20" fillId="13" borderId="9" xfId="0" applyFont="1" applyFill="1" applyBorder="1"/>
    <xf numFmtId="0" fontId="20" fillId="13" borderId="10" xfId="0" applyFont="1" applyFill="1" applyBorder="1"/>
    <xf numFmtId="0" fontId="20" fillId="13" borderId="4" xfId="0" applyNumberFormat="1" applyFont="1" applyFill="1" applyBorder="1"/>
    <xf numFmtId="0" fontId="20" fillId="16" borderId="8" xfId="0" applyFont="1" applyFill="1" applyBorder="1"/>
    <xf numFmtId="0" fontId="20" fillId="16" borderId="9" xfId="0" applyFont="1" applyFill="1" applyBorder="1"/>
    <xf numFmtId="0" fontId="20" fillId="16" borderId="10" xfId="0" applyFont="1" applyFill="1" applyBorder="1"/>
    <xf numFmtId="0" fontId="20" fillId="16" borderId="4" xfId="0" applyNumberFormat="1" applyFont="1" applyFill="1" applyBorder="1"/>
    <xf numFmtId="0" fontId="17" fillId="5" borderId="4" xfId="0" applyFont="1" applyFill="1" applyBorder="1" applyAlignment="1">
      <alignment horizontal="right"/>
    </xf>
    <xf numFmtId="0" fontId="17" fillId="5" borderId="2" xfId="0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0" fillId="11" borderId="0" xfId="0" applyFill="1" applyBorder="1"/>
    <xf numFmtId="0" fontId="0" fillId="3" borderId="0" xfId="0" applyFill="1" applyBorder="1"/>
    <xf numFmtId="0" fontId="1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3" fillId="14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44" fontId="7" fillId="5" borderId="8" xfId="1" applyFont="1" applyFill="1" applyBorder="1" applyAlignment="1">
      <alignment horizontal="center"/>
    </xf>
    <xf numFmtId="44" fontId="8" fillId="5" borderId="9" xfId="1" applyFont="1" applyFill="1" applyBorder="1" applyAlignment="1">
      <alignment horizontal="center"/>
    </xf>
    <xf numFmtId="44" fontId="8" fillId="5" borderId="10" xfId="1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15" xfId="0" applyFont="1" applyFill="1" applyBorder="1" applyAlignment="1">
      <alignment horizontal="center"/>
    </xf>
    <xf numFmtId="0" fontId="3" fillId="14" borderId="16" xfId="0" applyFon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0" fontId="15" fillId="18" borderId="8" xfId="0" applyFont="1" applyFill="1" applyBorder="1" applyAlignment="1">
      <alignment horizontal="center" wrapText="1"/>
    </xf>
    <xf numFmtId="0" fontId="15" fillId="18" borderId="13" xfId="0" applyFont="1" applyFill="1" applyBorder="1" applyAlignment="1">
      <alignment horizontal="center" wrapText="1"/>
    </xf>
    <xf numFmtId="164" fontId="0" fillId="10" borderId="10" xfId="0" applyNumberForma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/>
    </xf>
    <xf numFmtId="0" fontId="27" fillId="16" borderId="16" xfId="0" applyFont="1" applyFill="1" applyBorder="1" applyAlignment="1">
      <alignment horizontal="center"/>
    </xf>
    <xf numFmtId="0" fontId="28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4" fontId="12" fillId="7" borderId="0" xfId="1" applyFont="1" applyFill="1" applyAlignment="1">
      <alignment horizontal="center"/>
    </xf>
    <xf numFmtId="0" fontId="19" fillId="18" borderId="0" xfId="0" applyFont="1" applyFill="1" applyAlignment="1">
      <alignment horizontal="center" vertical="center" wrapText="1" shrinkToFit="1"/>
    </xf>
    <xf numFmtId="164" fontId="0" fillId="10" borderId="14" xfId="0" applyNumberFormat="1" applyFill="1" applyBorder="1" applyAlignment="1">
      <alignment horizontal="center" vertical="center"/>
    </xf>
    <xf numFmtId="164" fontId="0" fillId="10" borderId="15" xfId="1" applyNumberFormat="1" applyFont="1" applyFill="1" applyBorder="1" applyAlignment="1">
      <alignment horizontal="center"/>
    </xf>
    <xf numFmtId="164" fontId="0" fillId="10" borderId="16" xfId="1" applyNumberFormat="1" applyFont="1" applyFill="1" applyBorder="1" applyAlignment="1">
      <alignment horizontal="center"/>
    </xf>
    <xf numFmtId="44" fontId="19" fillId="16" borderId="6" xfId="1" applyFont="1" applyFill="1" applyBorder="1" applyAlignment="1">
      <alignment horizontal="center"/>
    </xf>
    <xf numFmtId="44" fontId="19" fillId="16" borderId="15" xfId="1" applyFont="1" applyFill="1" applyBorder="1" applyAlignment="1">
      <alignment horizontal="center"/>
    </xf>
    <xf numFmtId="17" fontId="30" fillId="19" borderId="0" xfId="0" applyNumberFormat="1" applyFont="1" applyFill="1" applyAlignment="1">
      <alignment horizontal="center"/>
    </xf>
    <xf numFmtId="0" fontId="30" fillId="19" borderId="0" xfId="0" applyFont="1" applyFill="1" applyAlignment="1">
      <alignment horizontal="center"/>
    </xf>
    <xf numFmtId="0" fontId="22" fillId="17" borderId="6" xfId="0" applyFont="1" applyFill="1" applyBorder="1" applyAlignment="1">
      <alignment horizontal="center"/>
    </xf>
    <xf numFmtId="0" fontId="22" fillId="17" borderId="15" xfId="0" applyFont="1" applyFill="1" applyBorder="1" applyAlignment="1">
      <alignment horizontal="center"/>
    </xf>
    <xf numFmtId="0" fontId="0" fillId="10" borderId="0" xfId="0" applyFill="1" applyBorder="1"/>
    <xf numFmtId="17" fontId="11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164" fontId="18" fillId="14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vertical="center"/>
    </xf>
    <xf numFmtId="0" fontId="22" fillId="17" borderId="2" xfId="0" applyFont="1" applyFill="1" applyBorder="1" applyAlignment="1">
      <alignment horizontal="center"/>
    </xf>
    <xf numFmtId="0" fontId="23" fillId="17" borderId="2" xfId="0" applyFont="1" applyFill="1" applyBorder="1" applyAlignment="1">
      <alignment horizontal="center"/>
    </xf>
    <xf numFmtId="44" fontId="24" fillId="17" borderId="8" xfId="1" applyFont="1" applyFill="1" applyBorder="1" applyAlignment="1">
      <alignment horizontal="center"/>
    </xf>
    <xf numFmtId="44" fontId="25" fillId="17" borderId="9" xfId="1" applyFont="1" applyFill="1" applyBorder="1" applyAlignment="1">
      <alignment horizontal="center"/>
    </xf>
    <xf numFmtId="44" fontId="25" fillId="17" borderId="10" xfId="1" applyFont="1" applyFill="1" applyBorder="1" applyAlignment="1">
      <alignment horizontal="center"/>
    </xf>
    <xf numFmtId="0" fontId="29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44" fontId="19" fillId="13" borderId="6" xfId="1" applyFont="1" applyFill="1" applyBorder="1" applyAlignment="1">
      <alignment horizontal="center"/>
    </xf>
    <xf numFmtId="44" fontId="19" fillId="13" borderId="15" xfId="1" applyFont="1" applyFill="1" applyBorder="1" applyAlignment="1">
      <alignment horizontal="center"/>
    </xf>
    <xf numFmtId="0" fontId="27" fillId="13" borderId="6" xfId="0" applyFont="1" applyFill="1" applyBorder="1" applyAlignment="1">
      <alignment horizontal="center"/>
    </xf>
    <xf numFmtId="0" fontId="27" fillId="13" borderId="16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MARCH!$H$14</c:f>
              <c:strCache>
                <c:ptCount val="1"/>
                <c:pt idx="0">
                  <c:v>$Re-paid</c:v>
                </c:pt>
              </c:strCache>
            </c:strRef>
          </c:tx>
          <c:cat>
            <c:strRef>
              <c:f>MARCH!$I$12:$K$13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MARCH!$I$14:$K$14</c:f>
              <c:numCache>
                <c:formatCode>_-[$$-409]* #,##0.00_ ;_-[$$-409]* \-#,##0.00\ ;_-[$$-409]* "-"??_ ;_-@_ </c:formatCode>
                <c:ptCount val="3"/>
                <c:pt idx="0">
                  <c:v>26000</c:v>
                </c:pt>
                <c:pt idx="1">
                  <c:v>5405</c:v>
                </c:pt>
                <c:pt idx="2">
                  <c:v>5344</c:v>
                </c:pt>
              </c:numCache>
            </c:numRef>
          </c:val>
        </c:ser>
        <c:ser>
          <c:idx val="1"/>
          <c:order val="1"/>
          <c:tx>
            <c:strRef>
              <c:f>MARCH!$H$15</c:f>
              <c:strCache>
                <c:ptCount val="1"/>
                <c:pt idx="0">
                  <c:v>%Re-paid%</c:v>
                </c:pt>
              </c:strCache>
            </c:strRef>
          </c:tx>
          <c:cat>
            <c:strRef>
              <c:f>MARCH!$I$12:$K$13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MARCH!$I$15:$K$15</c:f>
              <c:numCache>
                <c:formatCode>0%</c:formatCode>
                <c:ptCount val="3"/>
                <c:pt idx="0">
                  <c:v>0.21095334685598377</c:v>
                </c:pt>
                <c:pt idx="1">
                  <c:v>0.30718954248366015</c:v>
                </c:pt>
                <c:pt idx="2">
                  <c:v>0.55343827671913837</c:v>
                </c:pt>
              </c:numCache>
            </c:numRef>
          </c:val>
        </c:ser>
        <c:ser>
          <c:idx val="2"/>
          <c:order val="2"/>
          <c:tx>
            <c:strRef>
              <c:f>MARCH!$H$16</c:f>
              <c:strCache>
                <c:ptCount val="1"/>
                <c:pt idx="0">
                  <c:v>Remaining</c:v>
                </c:pt>
              </c:strCache>
            </c:strRef>
          </c:tx>
          <c:cat>
            <c:strRef>
              <c:f>MARCH!$I$12:$K$13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MARCH!$I$16:$K$16</c:f>
              <c:numCache>
                <c:formatCode>_-[$$-409]* #,##0.00_ ;_-[$$-409]* \-#,##0.00\ ;_-[$$-409]* "-"??_ ;_-@_ </c:formatCode>
                <c:ptCount val="3"/>
                <c:pt idx="0">
                  <c:v>123250</c:v>
                </c:pt>
                <c:pt idx="1">
                  <c:v>17595</c:v>
                </c:pt>
                <c:pt idx="2">
                  <c:v>9656</c:v>
                </c:pt>
              </c:numCache>
            </c:numRef>
          </c:val>
        </c:ser>
        <c:axId val="109185280"/>
        <c:axId val="109199360"/>
      </c:barChart>
      <c:catAx>
        <c:axId val="109185280"/>
        <c:scaling>
          <c:orientation val="minMax"/>
        </c:scaling>
        <c:axPos val="b"/>
        <c:tickLblPos val="nextTo"/>
        <c:crossAx val="109199360"/>
        <c:crosses val="autoZero"/>
        <c:auto val="1"/>
        <c:lblAlgn val="ctr"/>
        <c:lblOffset val="100"/>
      </c:catAx>
      <c:valAx>
        <c:axId val="109199360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09185280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legend>
      <c:legendPos val="r"/>
    </c:legend>
    <c:plotVisOnly val="1"/>
  </c:chart>
  <c:spPr>
    <a:solidFill>
      <a:schemeClr val="tx1">
        <a:lumMod val="95000"/>
        <a:lumOff val="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MARCH!$A$9:$H$9</c:f>
              <c:strCache>
                <c:ptCount val="1"/>
                <c:pt idx="0">
                  <c:v>Total Income Last Month  Allotment Spend Balance Spent Last Month Checking</c:v>
                </c:pt>
              </c:strCache>
            </c:strRef>
          </c:tx>
          <c:cat>
            <c:strRef>
              <c:f>MARCH!$I$8:$K$8</c:f>
              <c:strCache>
                <c:ptCount val="3"/>
                <c:pt idx="0">
                  <c:v>Month Start</c:v>
                </c:pt>
                <c:pt idx="1">
                  <c:v>Month End</c:v>
                </c:pt>
                <c:pt idx="2">
                  <c:v>Gain/Loss</c:v>
                </c:pt>
              </c:strCache>
            </c:strRef>
          </c:cat>
          <c:val>
            <c:numRef>
              <c:f>MARCH!$I$9:$K$9</c:f>
              <c:numCache>
                <c:formatCode>_-[$$-409]* #,##0.00_ ;_-[$$-409]* \-#,##0.00\ ;_-[$$-409]* "-"??_ ;_-@_ </c:formatCode>
                <c:ptCount val="3"/>
                <c:pt idx="0">
                  <c:v>8012</c:v>
                </c:pt>
                <c:pt idx="1">
                  <c:v>7000</c:v>
                </c:pt>
                <c:pt idx="2">
                  <c:v>-1012</c:v>
                </c:pt>
              </c:numCache>
            </c:numRef>
          </c:val>
        </c:ser>
        <c:ser>
          <c:idx val="1"/>
          <c:order val="1"/>
          <c:tx>
            <c:strRef>
              <c:f>MARCH!$A$10:$H$10</c:f>
              <c:strCache>
                <c:ptCount val="1"/>
                <c:pt idx="0">
                  <c:v> $4,166.68   $4,166.68   $4,277.67   $4,022.05   $255.62   $-     $-    Saving</c:v>
                </c:pt>
              </c:strCache>
            </c:strRef>
          </c:tx>
          <c:cat>
            <c:strRef>
              <c:f>MARCH!$I$8:$K$8</c:f>
              <c:strCache>
                <c:ptCount val="3"/>
                <c:pt idx="0">
                  <c:v>Month Start</c:v>
                </c:pt>
                <c:pt idx="1">
                  <c:v>Month End</c:v>
                </c:pt>
                <c:pt idx="2">
                  <c:v>Gain/Loss</c:v>
                </c:pt>
              </c:strCache>
            </c:strRef>
          </c:cat>
          <c:val>
            <c:numRef>
              <c:f>MARCH!$I$10:$K$10</c:f>
              <c:numCache>
                <c:formatCode>_-[$$-409]* #,##0.00_ ;_-[$$-409]* \-#,##0.00\ ;_-[$$-409]* "-"??_ ;_-@_ </c:formatCode>
                <c:ptCount val="3"/>
                <c:pt idx="0">
                  <c:v>2001.03</c:v>
                </c:pt>
                <c:pt idx="1">
                  <c:v>2001.03</c:v>
                </c:pt>
              </c:numCache>
            </c:numRef>
          </c:val>
        </c:ser>
        <c:shape val="box"/>
        <c:axId val="109224320"/>
        <c:axId val="109225856"/>
        <c:axId val="0"/>
      </c:bar3DChart>
      <c:catAx>
        <c:axId val="109224320"/>
        <c:scaling>
          <c:orientation val="minMax"/>
        </c:scaling>
        <c:axPos val="b"/>
        <c:tickLblPos val="nextTo"/>
        <c:crossAx val="109225856"/>
        <c:crosses val="autoZero"/>
        <c:auto val="1"/>
        <c:lblAlgn val="ctr"/>
        <c:lblOffset val="100"/>
      </c:catAx>
      <c:valAx>
        <c:axId val="109225856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0922432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1">
        <a:lumMod val="95000"/>
        <a:lumOff val="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 % of Last Month buget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MARCH!$A$3</c:f>
              <c:strCache>
                <c:ptCount val="1"/>
                <c:pt idx="0">
                  <c:v>Last Month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MARCH!$B$2:$M$2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MARCH!$B$3:$M$3</c:f>
              <c:numCache>
                <c:formatCode>_-[$$-409]* #,##0.00_ ;_-[$$-409]* \-#,##0.00\ ;_-[$$-409]* "-"??_ ;_-@_ </c:formatCode>
                <c:ptCount val="12"/>
                <c:pt idx="0">
                  <c:v>1000</c:v>
                </c:pt>
                <c:pt idx="1">
                  <c:v>285</c:v>
                </c:pt>
                <c:pt idx="2">
                  <c:v>250</c:v>
                </c:pt>
                <c:pt idx="3">
                  <c:v>490</c:v>
                </c:pt>
                <c:pt idx="4">
                  <c:v>240</c:v>
                </c:pt>
                <c:pt idx="5">
                  <c:v>130</c:v>
                </c:pt>
                <c:pt idx="6">
                  <c:v>79</c:v>
                </c:pt>
                <c:pt idx="7">
                  <c:v>416</c:v>
                </c:pt>
                <c:pt idx="8">
                  <c:v>34.119999999999997</c:v>
                </c:pt>
                <c:pt idx="9">
                  <c:v>104</c:v>
                </c:pt>
                <c:pt idx="10">
                  <c:v>303</c:v>
                </c:pt>
              </c:numCache>
            </c:numRef>
          </c:val>
        </c:ser>
        <c:ser>
          <c:idx val="1"/>
          <c:order val="1"/>
          <c:tx>
            <c:strRef>
              <c:f>MARCH!$A$4</c:f>
              <c:strCache>
                <c:ptCount val="1"/>
                <c:pt idx="0">
                  <c:v>Allotment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MARCH!$B$2:$M$2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MARCH!$B$4:$M$4</c:f>
              <c:numCache>
                <c:formatCode>_-[$$-409]* #,##0.00_ ;_-[$$-409]* \-#,##0.00\ ;_-[$$-409]* "-"??_ ;_-@_ </c:formatCode>
                <c:ptCount val="12"/>
                <c:pt idx="0">
                  <c:v>1345</c:v>
                </c:pt>
                <c:pt idx="1">
                  <c:v>285</c:v>
                </c:pt>
                <c:pt idx="2">
                  <c:v>356</c:v>
                </c:pt>
                <c:pt idx="3">
                  <c:v>535</c:v>
                </c:pt>
                <c:pt idx="4">
                  <c:v>300</c:v>
                </c:pt>
                <c:pt idx="5">
                  <c:v>150</c:v>
                </c:pt>
                <c:pt idx="6">
                  <c:v>80</c:v>
                </c:pt>
                <c:pt idx="7">
                  <c:v>416.66800000000006</c:v>
                </c:pt>
                <c:pt idx="8">
                  <c:v>320</c:v>
                </c:pt>
                <c:pt idx="9">
                  <c:v>90</c:v>
                </c:pt>
                <c:pt idx="10">
                  <c:v>400</c:v>
                </c:pt>
                <c:pt idx="11">
                  <c:v>4277.6679999999997</c:v>
                </c:pt>
              </c:numCache>
            </c:numRef>
          </c:val>
        </c:ser>
        <c:ser>
          <c:idx val="2"/>
          <c:order val="2"/>
          <c:tx>
            <c:strRef>
              <c:f>MARCH!$A$5</c:f>
              <c:strCache>
                <c:ptCount val="1"/>
                <c:pt idx="0">
                  <c:v>Soft Total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MARCH!$B$2:$M$2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MARCH!$B$5:$M$5</c:f>
              <c:numCache>
                <c:formatCode>_-[$$-409]* #,##0.00_ ;_-[$$-409]* \-#,##0.00\ ;_-[$$-409]* "-"??_ ;_-@_ </c:formatCode>
                <c:ptCount val="12"/>
                <c:pt idx="0">
                  <c:v>1345</c:v>
                </c:pt>
                <c:pt idx="1">
                  <c:v>328.56</c:v>
                </c:pt>
                <c:pt idx="2">
                  <c:v>490.12</c:v>
                </c:pt>
                <c:pt idx="3">
                  <c:v>308.14</c:v>
                </c:pt>
                <c:pt idx="4">
                  <c:v>412.37</c:v>
                </c:pt>
                <c:pt idx="5">
                  <c:v>309.36</c:v>
                </c:pt>
                <c:pt idx="6">
                  <c:v>76.34</c:v>
                </c:pt>
                <c:pt idx="7">
                  <c:v>219.65</c:v>
                </c:pt>
                <c:pt idx="8">
                  <c:v>318.29000000000002</c:v>
                </c:pt>
                <c:pt idx="9">
                  <c:v>97.5</c:v>
                </c:pt>
                <c:pt idx="10">
                  <c:v>116.72</c:v>
                </c:pt>
                <c:pt idx="11">
                  <c:v>4022.0499999999997</c:v>
                </c:pt>
              </c:numCache>
            </c:numRef>
          </c:val>
        </c:ser>
        <c:ser>
          <c:idx val="3"/>
          <c:order val="3"/>
          <c:tx>
            <c:strRef>
              <c:f>MARCH!$A$6</c:f>
              <c:strCache>
                <c:ptCount val="1"/>
                <c:pt idx="0">
                  <c:v>Balance Left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MARCH!$B$2:$M$2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MARCH!$B$6:$M$6</c:f>
              <c:numCache>
                <c:formatCode>_-[$$-409]* #,##0.00_ ;_-[$$-409]* \-#,##0.00\ ;_-[$$-409]* "-"??_ ;_-@_ </c:formatCode>
                <c:ptCount val="12"/>
                <c:pt idx="0">
                  <c:v>0</c:v>
                </c:pt>
                <c:pt idx="1">
                  <c:v>-43.56</c:v>
                </c:pt>
                <c:pt idx="2">
                  <c:v>-134.12</c:v>
                </c:pt>
                <c:pt idx="3">
                  <c:v>226.86</c:v>
                </c:pt>
                <c:pt idx="4">
                  <c:v>-112.37</c:v>
                </c:pt>
                <c:pt idx="5">
                  <c:v>-159.36000000000001</c:v>
                </c:pt>
                <c:pt idx="6">
                  <c:v>3.6599999999999966</c:v>
                </c:pt>
                <c:pt idx="7">
                  <c:v>197.01800000000006</c:v>
                </c:pt>
                <c:pt idx="8">
                  <c:v>1.7099999999999795</c:v>
                </c:pt>
                <c:pt idx="9">
                  <c:v>-7.5</c:v>
                </c:pt>
                <c:pt idx="10">
                  <c:v>283.27999999999997</c:v>
                </c:pt>
                <c:pt idx="11">
                  <c:v>255.61799999999999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solidFill>
      <a:schemeClr val="tx1">
        <a:lumMod val="95000"/>
        <a:lumOff val="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'DEBT TRACKER MARCH'!$A$3</c:f>
              <c:strCache>
                <c:ptCount val="1"/>
                <c:pt idx="0">
                  <c:v>Student Loan</c:v>
                </c:pt>
              </c:strCache>
            </c:strRef>
          </c:tx>
          <c:val>
            <c:numRef>
              <c:f>'DEBT TRACKER MARCH'!$B$3:$D$3</c:f>
              <c:numCache>
                <c:formatCode>_-[$$-409]* #,##0.00_ ;_-[$$-409]* \-#,##0.00\ ;_-[$$-409]* "-"??_ ;_-@_ </c:formatCode>
                <c:ptCount val="3"/>
                <c:pt idx="1">
                  <c:v>9656</c:v>
                </c:pt>
              </c:numCache>
            </c:numRef>
          </c:val>
        </c:ser>
        <c:ser>
          <c:idx val="1"/>
          <c:order val="1"/>
          <c:tx>
            <c:strRef>
              <c:f>'DEBT TRACKER MARCH'!$A$4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MARCH'!$B$4</c:f>
              <c:numCache>
                <c:formatCode>_-[$$-409]* #,##0.00_ ;_-[$$-409]* \-#,##0.00\ ;_-[$$-409]* "-"??_ ;_-@_ </c:formatCode>
                <c:ptCount val="1"/>
                <c:pt idx="0">
                  <c:v>5344</c:v>
                </c:pt>
              </c:numCache>
            </c:numRef>
          </c:val>
        </c:ser>
        <c:ser>
          <c:idx val="2"/>
          <c:order val="2"/>
          <c:tx>
            <c:strRef>
              <c:f>'DEBT TRACKER MARCH'!$A$5</c:f>
              <c:strCache>
                <c:ptCount val="1"/>
              </c:strCache>
            </c:strRef>
          </c:tx>
          <c:val>
            <c:numRef>
              <c:f>'DEBT TRACKER MARCH'!$B$5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'DEBT TRACKER MARCH'!$F$3</c:f>
              <c:strCache>
                <c:ptCount val="1"/>
                <c:pt idx="0">
                  <c:v>Mortgage</c:v>
                </c:pt>
              </c:strCache>
            </c:strRef>
          </c:tx>
          <c:val>
            <c:numRef>
              <c:f>'DEBT TRACKER MARCH'!$G$3:$I$3</c:f>
              <c:numCache>
                <c:formatCode>_-[$$-409]* #,##0.00_ ;_-[$$-409]* \-#,##0.00\ ;_-[$$-409]* "-"??_ ;_-@_ </c:formatCode>
                <c:ptCount val="3"/>
                <c:pt idx="1">
                  <c:v>123250</c:v>
                </c:pt>
              </c:numCache>
            </c:numRef>
          </c:val>
        </c:ser>
        <c:ser>
          <c:idx val="4"/>
          <c:order val="4"/>
          <c:tx>
            <c:strRef>
              <c:f>'DEBT TRACKER MARCH'!$F$4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MARCH'!$G$4</c:f>
              <c:numCache>
                <c:formatCode>_-[$$-409]* #,##0.00_ ;_-[$$-409]* \-#,##0.00\ ;_-[$$-409]* "-"??_ ;_-@_ </c:formatCode>
                <c:ptCount val="1"/>
                <c:pt idx="0">
                  <c:v>26000</c:v>
                </c:pt>
              </c:numCache>
            </c:numRef>
          </c:val>
        </c:ser>
        <c:ser>
          <c:idx val="5"/>
          <c:order val="5"/>
          <c:tx>
            <c:strRef>
              <c:f>'DEBT TRACKER MARCH'!$F$5</c:f>
              <c:strCache>
                <c:ptCount val="1"/>
              </c:strCache>
            </c:strRef>
          </c:tx>
          <c:val>
            <c:numRef>
              <c:f>'DEBT TRACKER MARCH'!$G$5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'DEBT TRACKER MARCH'!$K$3</c:f>
              <c:strCache>
                <c:ptCount val="1"/>
                <c:pt idx="0">
                  <c:v>Car Loan</c:v>
                </c:pt>
              </c:strCache>
            </c:strRef>
          </c:tx>
          <c:val>
            <c:numRef>
              <c:f>'DEBT TRACKER MARCH'!$L$3:$N$3</c:f>
              <c:numCache>
                <c:formatCode>_-[$$-409]* #,##0.00_ ;_-[$$-409]* \-#,##0.00\ ;_-[$$-409]* "-"??_ ;_-@_ </c:formatCode>
                <c:ptCount val="3"/>
                <c:pt idx="1">
                  <c:v>17595</c:v>
                </c:pt>
              </c:numCache>
            </c:numRef>
          </c:val>
        </c:ser>
        <c:ser>
          <c:idx val="7"/>
          <c:order val="7"/>
          <c:tx>
            <c:strRef>
              <c:f>'DEBT TRACKER MARCH'!$K$4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MARCH'!$L$4</c:f>
              <c:numCache>
                <c:formatCode>_-[$$-409]* #,##0.00_ ;_-[$$-409]* \-#,##0.00\ ;_-[$$-409]* "-"??_ ;_-@_ </c:formatCode>
                <c:ptCount val="1"/>
                <c:pt idx="0">
                  <c:v>5405</c:v>
                </c:pt>
              </c:numCache>
            </c:numRef>
          </c:val>
        </c:ser>
        <c:ser>
          <c:idx val="8"/>
          <c:order val="8"/>
          <c:tx>
            <c:strRef>
              <c:f>'DEBT TRACKER MARCH'!$K$5</c:f>
              <c:strCache>
                <c:ptCount val="1"/>
              </c:strCache>
            </c:strRef>
          </c:tx>
          <c:val>
            <c:numRef>
              <c:f>'DEBT TRACKER MARCH'!$L$5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'DEBT TRACKER MARCH'!$C$4</c:f>
              <c:strCache>
                <c:ptCount val="1"/>
                <c:pt idx="0">
                  <c:v>Loan Take</c:v>
                </c:pt>
              </c:strCache>
            </c:strRef>
          </c:tx>
          <c:val>
            <c:numRef>
              <c:f>'DEBT TRACKER MARCH'!$D$4</c:f>
              <c:numCache>
                <c:formatCode>_-[$$-409]* #,##0.00_ ;_-[$$-409]* \-#,##0.00\ ;_-[$$-409]* "-"??_ ;_-@_ </c:formatCode>
                <c:ptCount val="1"/>
                <c:pt idx="0">
                  <c:v>15000</c:v>
                </c:pt>
              </c:numCache>
            </c:numRef>
          </c:val>
        </c:ser>
        <c:ser>
          <c:idx val="10"/>
          <c:order val="10"/>
          <c:tx>
            <c:strRef>
              <c:f>'DEBT TRACKER MARCH'!$C$5</c:f>
              <c:strCache>
                <c:ptCount val="1"/>
                <c:pt idx="0">
                  <c:v>6.50%</c:v>
                </c:pt>
              </c:strCache>
            </c:strRef>
          </c:tx>
          <c:val>
            <c:numRef>
              <c:f>'DEBT TRACKER MARCH'!$D$5</c:f>
              <c:numCache>
                <c:formatCode>_-[$$-409]* #,##0.00_ ;_-[$$-409]* \-#,##0.00\ ;_-[$$-409]* "-"??_ ;_-@_ </c:formatCode>
                <c:ptCount val="1"/>
              </c:numCache>
            </c:numRef>
          </c:val>
        </c:ser>
        <c:ser>
          <c:idx val="11"/>
          <c:order val="11"/>
          <c:tx>
            <c:strRef>
              <c:f>'DEBT TRACKER MARCH'!$H$4</c:f>
              <c:strCache>
                <c:ptCount val="1"/>
                <c:pt idx="0">
                  <c:v>Loan Taken </c:v>
                </c:pt>
              </c:strCache>
            </c:strRef>
          </c:tx>
          <c:val>
            <c:numRef>
              <c:f>'DEBT TRACKER MARCH'!$I$4</c:f>
              <c:numCache>
                <c:formatCode>_-[$$-409]* #,##0.00_ ;_-[$$-409]* \-#,##0.00\ ;_-[$$-409]* "-"??_ ;_-@_ </c:formatCode>
                <c:ptCount val="1"/>
                <c:pt idx="0">
                  <c:v>149250</c:v>
                </c:pt>
              </c:numCache>
            </c:numRef>
          </c:val>
        </c:ser>
        <c:ser>
          <c:idx val="12"/>
          <c:order val="12"/>
          <c:tx>
            <c:strRef>
              <c:f>'DEBT TRACKER MARCH'!$H$5</c:f>
              <c:strCache>
                <c:ptCount val="1"/>
                <c:pt idx="0">
                  <c:v>3% Int.</c:v>
                </c:pt>
              </c:strCache>
            </c:strRef>
          </c:tx>
          <c:val>
            <c:numRef>
              <c:f>'DEBT TRACKER MARCH'!$I$5</c:f>
              <c:numCache>
                <c:formatCode>_-[$$-409]* #,##0.00_ ;_-[$$-409]* \-#,##0.00\ ;_-[$$-409]* "-"??_ ;_-@_ </c:formatCode>
                <c:ptCount val="1"/>
              </c:numCache>
            </c:numRef>
          </c:val>
        </c:ser>
        <c:ser>
          <c:idx val="13"/>
          <c:order val="13"/>
          <c:tx>
            <c:strRef>
              <c:f>'DEBT TRACKER MARCH'!$M$4</c:f>
              <c:strCache>
                <c:ptCount val="1"/>
                <c:pt idx="0">
                  <c:v>Loan Taken </c:v>
                </c:pt>
              </c:strCache>
            </c:strRef>
          </c:tx>
          <c:val>
            <c:numRef>
              <c:f>'DEBT TRACKER MARCH'!$N$4</c:f>
              <c:numCache>
                <c:formatCode>_-[$$-409]* #,##0.00_ ;_-[$$-409]* \-#,##0.00\ ;_-[$$-409]* "-"??_ ;_-@_ </c:formatCode>
                <c:ptCount val="1"/>
                <c:pt idx="0">
                  <c:v>23000</c:v>
                </c:pt>
              </c:numCache>
            </c:numRef>
          </c:val>
        </c:ser>
        <c:ser>
          <c:idx val="14"/>
          <c:order val="14"/>
          <c:tx>
            <c:strRef>
              <c:f>'DEBT TRACKER MARCH'!$M$5</c:f>
              <c:strCache>
                <c:ptCount val="1"/>
                <c:pt idx="0">
                  <c:v>3% Int.</c:v>
                </c:pt>
              </c:strCache>
            </c:strRef>
          </c:tx>
          <c:val>
            <c:numRef>
              <c:f>'DEBT TRACKER MARCH'!$N$5</c:f>
              <c:numCache>
                <c:formatCode>_-[$$-409]* #,##0.00_ ;_-[$$-409]* \-#,##0.00\ ;_-[$$-409]* "-"??_ ;_-@_ </c:formatCode>
                <c:ptCount val="1"/>
              </c:numCache>
            </c:numRef>
          </c:val>
        </c:ser>
        <c:axId val="110900736"/>
        <c:axId val="110902272"/>
      </c:barChart>
      <c:catAx>
        <c:axId val="110900736"/>
        <c:scaling>
          <c:orientation val="minMax"/>
        </c:scaling>
        <c:axPos val="b"/>
        <c:tickLblPos val="nextTo"/>
        <c:crossAx val="110902272"/>
        <c:crosses val="autoZero"/>
        <c:auto val="1"/>
        <c:lblAlgn val="ctr"/>
        <c:lblOffset val="100"/>
      </c:catAx>
      <c:valAx>
        <c:axId val="110902272"/>
        <c:scaling>
          <c:orientation val="minMax"/>
        </c:scaling>
        <c:axPos val="l"/>
        <c:majorGridlines/>
        <c:numFmt formatCode="_ &quot;₹&quot;\ * #,##0.00_ ;_ &quot;₹&quot;\ * \-#,##0.00_ ;_ &quot;₹&quot;\ * &quot;-&quot;??_ ;_ @_ " sourceLinked="1"/>
        <c:tickLblPos val="nextTo"/>
        <c:crossAx val="110900736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</c:spPr>
    </c:plotArea>
    <c:legend>
      <c:legendPos val="r"/>
    </c:legend>
    <c:plotVisOnly val="1"/>
  </c:chart>
  <c:spPr>
    <a:solidFill>
      <a:schemeClr val="tx1">
        <a:lumMod val="95000"/>
        <a:lumOff val="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APRIL!$H$14</c:f>
              <c:strCache>
                <c:ptCount val="1"/>
                <c:pt idx="0">
                  <c:v>$Re-paid</c:v>
                </c:pt>
              </c:strCache>
            </c:strRef>
          </c:tx>
          <c:cat>
            <c:strRef>
              <c:f>APRIL!$I$12:$K$13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APRIL!$I$14:$K$14</c:f>
              <c:numCache>
                <c:formatCode>_-[$$-409]* #,##0.00_ ;_-[$$-409]* \-#,##0.00\ ;_-[$$-409]* "-"??_ ;_-@_ </c:formatCode>
                <c:ptCount val="3"/>
                <c:pt idx="0">
                  <c:v>27500</c:v>
                </c:pt>
                <c:pt idx="1">
                  <c:v>6905</c:v>
                </c:pt>
                <c:pt idx="2">
                  <c:v>5704</c:v>
                </c:pt>
              </c:numCache>
            </c:numRef>
          </c:val>
        </c:ser>
        <c:ser>
          <c:idx val="1"/>
          <c:order val="1"/>
          <c:tx>
            <c:strRef>
              <c:f>APRIL!$H$15</c:f>
              <c:strCache>
                <c:ptCount val="1"/>
                <c:pt idx="0">
                  <c:v>%Re-paid%</c:v>
                </c:pt>
              </c:strCache>
            </c:strRef>
          </c:tx>
          <c:cat>
            <c:strRef>
              <c:f>APRIL!$I$12:$K$13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APRIL!$I$15:$K$15</c:f>
              <c:numCache>
                <c:formatCode>0%</c:formatCode>
                <c:ptCount val="3"/>
                <c:pt idx="0">
                  <c:v>0.22587268993839835</c:v>
                </c:pt>
                <c:pt idx="1">
                  <c:v>0.39244103438476841</c:v>
                </c:pt>
                <c:pt idx="2">
                  <c:v>0.59072079536039768</c:v>
                </c:pt>
              </c:numCache>
            </c:numRef>
          </c:val>
        </c:ser>
        <c:ser>
          <c:idx val="2"/>
          <c:order val="2"/>
          <c:tx>
            <c:strRef>
              <c:f>APRIL!$H$16</c:f>
              <c:strCache>
                <c:ptCount val="1"/>
                <c:pt idx="0">
                  <c:v>Remaining</c:v>
                </c:pt>
              </c:strCache>
            </c:strRef>
          </c:tx>
          <c:cat>
            <c:strRef>
              <c:f>APRIL!$I$12:$K$13</c:f>
              <c:strCache>
                <c:ptCount val="3"/>
                <c:pt idx="0">
                  <c:v>Mortgage</c:v>
                </c:pt>
                <c:pt idx="1">
                  <c:v>Car</c:v>
                </c:pt>
                <c:pt idx="2">
                  <c:v>Student Loan</c:v>
                </c:pt>
              </c:strCache>
            </c:strRef>
          </c:cat>
          <c:val>
            <c:numRef>
              <c:f>APRIL!$I$16:$K$16</c:f>
              <c:numCache>
                <c:formatCode>_-[$$-409]* #,##0.00_ ;_-[$$-409]* \-#,##0.00\ ;_-[$$-409]* "-"??_ ;_-@_ </c:formatCode>
                <c:ptCount val="3"/>
                <c:pt idx="0">
                  <c:v>121750</c:v>
                </c:pt>
                <c:pt idx="1">
                  <c:v>17595</c:v>
                </c:pt>
                <c:pt idx="2">
                  <c:v>9656</c:v>
                </c:pt>
              </c:numCache>
            </c:numRef>
          </c:val>
        </c:ser>
        <c:axId val="110969216"/>
        <c:axId val="110970752"/>
      </c:barChart>
      <c:catAx>
        <c:axId val="110969216"/>
        <c:scaling>
          <c:orientation val="minMax"/>
        </c:scaling>
        <c:axPos val="b"/>
        <c:tickLblPos val="nextTo"/>
        <c:crossAx val="110970752"/>
        <c:crosses val="autoZero"/>
        <c:auto val="1"/>
        <c:lblAlgn val="ctr"/>
        <c:lblOffset val="100"/>
      </c:catAx>
      <c:valAx>
        <c:axId val="110970752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1096921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APRIL!$A$9:$H$9</c:f>
              <c:strCache>
                <c:ptCount val="1"/>
                <c:pt idx="0">
                  <c:v>Total Income Last Month  Allotment Spend Balance Spent Last Month Checking</c:v>
                </c:pt>
              </c:strCache>
            </c:strRef>
          </c:tx>
          <c:cat>
            <c:strRef>
              <c:f>APRIL!$I$8:$K$8</c:f>
              <c:strCache>
                <c:ptCount val="3"/>
                <c:pt idx="0">
                  <c:v>Month Start</c:v>
                </c:pt>
                <c:pt idx="1">
                  <c:v>Month End</c:v>
                </c:pt>
                <c:pt idx="2">
                  <c:v>Gain/Loss</c:v>
                </c:pt>
              </c:strCache>
            </c:strRef>
          </c:cat>
          <c:val>
            <c:numRef>
              <c:f>APRIL!$I$9:$K$9</c:f>
              <c:numCache>
                <c:formatCode>_-[$$-409]* #,##0.00_ ;_-[$$-409]* \-#,##0.00\ ;_-[$$-409]* "-"??_ ;_-@_ </c:formatCode>
                <c:ptCount val="3"/>
                <c:pt idx="0">
                  <c:v>4184</c:v>
                </c:pt>
                <c:pt idx="1">
                  <c:v>4065.79</c:v>
                </c:pt>
                <c:pt idx="2">
                  <c:v>-255.61800000000039</c:v>
                </c:pt>
              </c:numCache>
            </c:numRef>
          </c:val>
        </c:ser>
        <c:ser>
          <c:idx val="1"/>
          <c:order val="1"/>
          <c:tx>
            <c:strRef>
              <c:f>APRIL!$A$10:$H$10</c:f>
              <c:strCache>
                <c:ptCount val="1"/>
                <c:pt idx="0">
                  <c:v> $4,166.68   $4,166.68   $4,184.00   $4,065.79   $118.21   $4,022.05   $-    Saving</c:v>
                </c:pt>
              </c:strCache>
            </c:strRef>
          </c:tx>
          <c:cat>
            <c:strRef>
              <c:f>APRIL!$I$8:$K$8</c:f>
              <c:strCache>
                <c:ptCount val="3"/>
                <c:pt idx="0">
                  <c:v>Month Start</c:v>
                </c:pt>
                <c:pt idx="1">
                  <c:v>Month End</c:v>
                </c:pt>
                <c:pt idx="2">
                  <c:v>Gain/Loss</c:v>
                </c:pt>
              </c:strCache>
            </c:strRef>
          </c:cat>
          <c:val>
            <c:numRef>
              <c:f>APRIL!$I$10:$K$10</c:f>
              <c:numCache>
                <c:formatCode>_-[$$-409]* #,##0.00_ ;_-[$$-409]* \-#,##0.00\ ;_-[$$-409]* "-"??_ ;_-@_ </c:formatCode>
                <c:ptCount val="3"/>
                <c:pt idx="0">
                  <c:v>255.61799999999999</c:v>
                </c:pt>
                <c:pt idx="1">
                  <c:v>118.21</c:v>
                </c:pt>
              </c:numCache>
            </c:numRef>
          </c:val>
        </c:ser>
        <c:shape val="box"/>
        <c:axId val="110991616"/>
        <c:axId val="110997504"/>
        <c:axId val="0"/>
      </c:bar3DChart>
      <c:catAx>
        <c:axId val="110991616"/>
        <c:scaling>
          <c:orientation val="minMax"/>
        </c:scaling>
        <c:axPos val="b"/>
        <c:tickLblPos val="nextTo"/>
        <c:crossAx val="110997504"/>
        <c:crosses val="autoZero"/>
        <c:auto val="1"/>
        <c:lblAlgn val="ctr"/>
        <c:lblOffset val="100"/>
      </c:catAx>
      <c:valAx>
        <c:axId val="110997504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109916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APRIL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APRIL!$A$3</c:f>
              <c:strCache>
                <c:ptCount val="1"/>
                <c:pt idx="0">
                  <c:v>Last Month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APRIL!$B$2:$M$2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APRIL!$B$3:$M$3</c:f>
              <c:numCache>
                <c:formatCode>_-[$$-409]* #,##0.00_ ;_-[$$-409]* \-#,##0.00\ ;_-[$$-409]* "-"??_ ;_-@_ </c:formatCode>
                <c:ptCount val="12"/>
                <c:pt idx="0">
                  <c:v>1345</c:v>
                </c:pt>
                <c:pt idx="1">
                  <c:v>328</c:v>
                </c:pt>
                <c:pt idx="2">
                  <c:v>490</c:v>
                </c:pt>
                <c:pt idx="3">
                  <c:v>308</c:v>
                </c:pt>
                <c:pt idx="4">
                  <c:v>412</c:v>
                </c:pt>
                <c:pt idx="5">
                  <c:v>309</c:v>
                </c:pt>
                <c:pt idx="6">
                  <c:v>76.34</c:v>
                </c:pt>
                <c:pt idx="7">
                  <c:v>219.65</c:v>
                </c:pt>
                <c:pt idx="8">
                  <c:v>318.29000000000002</c:v>
                </c:pt>
                <c:pt idx="9">
                  <c:v>97.5</c:v>
                </c:pt>
                <c:pt idx="10">
                  <c:v>116.72</c:v>
                </c:pt>
              </c:numCache>
            </c:numRef>
          </c:val>
        </c:ser>
        <c:ser>
          <c:idx val="1"/>
          <c:order val="1"/>
          <c:tx>
            <c:strRef>
              <c:f>APRIL!$A$4</c:f>
              <c:strCache>
                <c:ptCount val="1"/>
                <c:pt idx="0">
                  <c:v>Allotment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APRIL!$B$2:$M$2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APRIL!$B$4:$M$4</c:f>
              <c:numCache>
                <c:formatCode>_-[$$-409]* #,##0.00_ ;_-[$$-409]* \-#,##0.00\ ;_-[$$-409]* "-"??_ ;_-@_ </c:formatCode>
                <c:ptCount val="12"/>
                <c:pt idx="0">
                  <c:v>1400</c:v>
                </c:pt>
                <c:pt idx="1">
                  <c:v>400</c:v>
                </c:pt>
                <c:pt idx="2">
                  <c:v>500</c:v>
                </c:pt>
                <c:pt idx="3">
                  <c:v>310</c:v>
                </c:pt>
                <c:pt idx="4">
                  <c:v>420</c:v>
                </c:pt>
                <c:pt idx="5">
                  <c:v>312</c:v>
                </c:pt>
                <c:pt idx="6">
                  <c:v>80</c:v>
                </c:pt>
                <c:pt idx="7">
                  <c:v>222</c:v>
                </c:pt>
                <c:pt idx="8">
                  <c:v>320</c:v>
                </c:pt>
                <c:pt idx="9">
                  <c:v>100</c:v>
                </c:pt>
                <c:pt idx="10">
                  <c:v>120</c:v>
                </c:pt>
                <c:pt idx="11">
                  <c:v>4184</c:v>
                </c:pt>
              </c:numCache>
            </c:numRef>
          </c:val>
        </c:ser>
        <c:ser>
          <c:idx val="2"/>
          <c:order val="2"/>
          <c:tx>
            <c:strRef>
              <c:f>APRIL!$A$5</c:f>
              <c:strCache>
                <c:ptCount val="1"/>
                <c:pt idx="0">
                  <c:v>Soft Total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APRIL!$B$2:$M$2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APRIL!$B$5:$M$5</c:f>
              <c:numCache>
                <c:formatCode>_-[$$-409]* #,##0.00_ ;_-[$$-409]* \-#,##0.00\ ;_-[$$-409]* "-"??_ ;_-@_ </c:formatCode>
                <c:ptCount val="12"/>
                <c:pt idx="0">
                  <c:v>1359</c:v>
                </c:pt>
                <c:pt idx="1">
                  <c:v>334.66999999999996</c:v>
                </c:pt>
                <c:pt idx="2">
                  <c:v>494.12</c:v>
                </c:pt>
                <c:pt idx="3">
                  <c:v>338.39</c:v>
                </c:pt>
                <c:pt idx="4">
                  <c:v>397.63</c:v>
                </c:pt>
                <c:pt idx="5">
                  <c:v>306.70000000000005</c:v>
                </c:pt>
                <c:pt idx="6">
                  <c:v>72.23</c:v>
                </c:pt>
                <c:pt idx="7">
                  <c:v>229.04</c:v>
                </c:pt>
                <c:pt idx="8">
                  <c:v>318.29000000000002</c:v>
                </c:pt>
                <c:pt idx="9">
                  <c:v>99</c:v>
                </c:pt>
                <c:pt idx="10">
                  <c:v>116.72</c:v>
                </c:pt>
                <c:pt idx="11">
                  <c:v>4065.79</c:v>
                </c:pt>
              </c:numCache>
            </c:numRef>
          </c:val>
        </c:ser>
        <c:ser>
          <c:idx val="3"/>
          <c:order val="3"/>
          <c:tx>
            <c:strRef>
              <c:f>APRIL!$A$6</c:f>
              <c:strCache>
                <c:ptCount val="1"/>
                <c:pt idx="0">
                  <c:v>Balance Left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APRIL!$B$2:$M$2</c:f>
              <c:strCache>
                <c:ptCount val="12"/>
                <c:pt idx="0">
                  <c:v>Mortgage</c:v>
                </c:pt>
                <c:pt idx="1">
                  <c:v>Car Pay.</c:v>
                </c:pt>
                <c:pt idx="2">
                  <c:v>Student Pay.</c:v>
                </c:pt>
                <c:pt idx="3">
                  <c:v>Groceries</c:v>
                </c:pt>
                <c:pt idx="4">
                  <c:v>Utillities </c:v>
                </c:pt>
                <c:pt idx="5">
                  <c:v>Gas</c:v>
                </c:pt>
                <c:pt idx="6">
                  <c:v>Date Night</c:v>
                </c:pt>
                <c:pt idx="7">
                  <c:v>Invest</c:v>
                </c:pt>
                <c:pt idx="8">
                  <c:v>Kids School</c:v>
                </c:pt>
                <c:pt idx="9">
                  <c:v>Teaching</c:v>
                </c:pt>
                <c:pt idx="10">
                  <c:v>Music Stuff.</c:v>
                </c:pt>
                <c:pt idx="11">
                  <c:v>Total Spend</c:v>
                </c:pt>
              </c:strCache>
            </c:strRef>
          </c:cat>
          <c:val>
            <c:numRef>
              <c:f>APRIL!$B$6:$M$6</c:f>
              <c:numCache>
                <c:formatCode>_-[$$-409]* #,##0.00_ ;_-[$$-409]* \-#,##0.00\ ;_-[$$-409]* "-"??_ ;_-@_ </c:formatCode>
                <c:ptCount val="12"/>
                <c:pt idx="0">
                  <c:v>41</c:v>
                </c:pt>
                <c:pt idx="1">
                  <c:v>65.330000000000041</c:v>
                </c:pt>
                <c:pt idx="2">
                  <c:v>5.8799999999999955</c:v>
                </c:pt>
                <c:pt idx="3">
                  <c:v>-28.389999999999986</c:v>
                </c:pt>
                <c:pt idx="4">
                  <c:v>22.370000000000005</c:v>
                </c:pt>
                <c:pt idx="5">
                  <c:v>5.2999999999999545</c:v>
                </c:pt>
                <c:pt idx="6">
                  <c:v>7.769999999999996</c:v>
                </c:pt>
                <c:pt idx="7">
                  <c:v>-7.039999999999992</c:v>
                </c:pt>
                <c:pt idx="8">
                  <c:v>1.7099999999999795</c:v>
                </c:pt>
                <c:pt idx="9">
                  <c:v>1</c:v>
                </c:pt>
                <c:pt idx="10">
                  <c:v>3.2800000000000011</c:v>
                </c:pt>
                <c:pt idx="11">
                  <c:v>118.21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'DEBT TRACKER APRIL'!$A$3</c:f>
              <c:strCache>
                <c:ptCount val="1"/>
                <c:pt idx="0">
                  <c:v>Student Loan</c:v>
                </c:pt>
              </c:strCache>
            </c:strRef>
          </c:tx>
          <c:val>
            <c:numRef>
              <c:f>'DEBT TRACKER APRIL'!$B$3</c:f>
              <c:numCache>
                <c:formatCode>_ "₹"\ * #,##0.00_ ;_ "₹"\ * \-#,##0.00_ ;_ "₹"\ * "-"??_ ;_ @_ </c:formatCode>
                <c:ptCount val="1"/>
              </c:numCache>
            </c:numRef>
          </c:val>
        </c:ser>
        <c:ser>
          <c:idx val="1"/>
          <c:order val="1"/>
          <c:tx>
            <c:strRef>
              <c:f>'DEBT TRACKER APRIL'!$A$3</c:f>
              <c:strCache>
                <c:ptCount val="1"/>
                <c:pt idx="0">
                  <c:v>Student Loan</c:v>
                </c:pt>
              </c:strCache>
            </c:strRef>
          </c:tx>
          <c:val>
            <c:numRef>
              <c:f>'DEBT TRACKER APRIL'!$B$3:$D$3</c:f>
              <c:numCache>
                <c:formatCode>_-[$$-409]* #,##0.00_ ;_-[$$-409]* \-#,##0.00\ ;_-[$$-409]* "-"??_ ;_-@_ </c:formatCode>
                <c:ptCount val="3"/>
                <c:pt idx="1">
                  <c:v>9296</c:v>
                </c:pt>
              </c:numCache>
            </c:numRef>
          </c:val>
        </c:ser>
        <c:ser>
          <c:idx val="2"/>
          <c:order val="2"/>
          <c:tx>
            <c:strRef>
              <c:f>'DEBT TRACKER APRIL'!$A$4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APRIL'!$B$4:$D$4</c:f>
              <c:numCache>
                <c:formatCode>General</c:formatCode>
                <c:ptCount val="3"/>
                <c:pt idx="0" formatCode="_-[$$-409]* #,##0.00_ ;_-[$$-409]* \-#,##0.00\ ;_-[$$-409]* &quot;-&quot;??_ ;_-@_ ">
                  <c:v>5704</c:v>
                </c:pt>
                <c:pt idx="1">
                  <c:v>0</c:v>
                </c:pt>
                <c:pt idx="2" formatCode="_-[$$-409]* #,##0.00_ ;_-[$$-409]* \-#,##0.00\ ;_-[$$-409]* &quot;-&quot;??_ ;_-@_ 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'DEBT TRACKER APRIL'!$A$5</c:f>
              <c:strCache>
                <c:ptCount val="1"/>
              </c:strCache>
            </c:strRef>
          </c:tx>
          <c:val>
            <c:numRef>
              <c:f>'DEBT TRACKER APRIL'!$B$5:$D$5</c:f>
              <c:numCache>
                <c:formatCode>0.00%</c:formatCode>
                <c:ptCount val="3"/>
                <c:pt idx="1">
                  <c:v>6.5000000000000002E-2</c:v>
                </c:pt>
              </c:numCache>
            </c:numRef>
          </c:val>
        </c:ser>
        <c:ser>
          <c:idx val="4"/>
          <c:order val="4"/>
          <c:tx>
            <c:strRef>
              <c:f>'DEBT TRACKER APRIL'!$F$3</c:f>
              <c:strCache>
                <c:ptCount val="1"/>
                <c:pt idx="0">
                  <c:v>Mortgage</c:v>
                </c:pt>
              </c:strCache>
            </c:strRef>
          </c:tx>
          <c:val>
            <c:numRef>
              <c:f>'DEBT TRACKER APRIL'!$G$3:$I$3</c:f>
              <c:numCache>
                <c:formatCode>_-[$$-409]* #,##0.00_ ;_-[$$-409]* \-#,##0.00\ ;_-[$$-409]* "-"??_ ;_-@_ </c:formatCode>
                <c:ptCount val="3"/>
                <c:pt idx="1">
                  <c:v>121750</c:v>
                </c:pt>
              </c:numCache>
            </c:numRef>
          </c:val>
        </c:ser>
        <c:ser>
          <c:idx val="5"/>
          <c:order val="5"/>
          <c:tx>
            <c:strRef>
              <c:f>'DEBT TRACKER APRIL'!$F$4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APRIL'!$G$4:$I$4</c:f>
              <c:numCache>
                <c:formatCode>General</c:formatCode>
                <c:ptCount val="3"/>
                <c:pt idx="0" formatCode="_-[$$-409]* #,##0.00_ ;_-[$$-409]* \-#,##0.00\ ;_-[$$-409]* &quot;-&quot;??_ ;_-@_ ">
                  <c:v>27500</c:v>
                </c:pt>
                <c:pt idx="1">
                  <c:v>0</c:v>
                </c:pt>
                <c:pt idx="2" formatCode="_-[$$-409]* #,##0.00_ ;_-[$$-409]* \-#,##0.00\ ;_-[$$-409]* &quot;-&quot;??_ ;_-@_ ">
                  <c:v>149250</c:v>
                </c:pt>
              </c:numCache>
            </c:numRef>
          </c:val>
        </c:ser>
        <c:ser>
          <c:idx val="6"/>
          <c:order val="6"/>
          <c:tx>
            <c:strRef>
              <c:f>'DEBT TRACKER APRIL'!$F$5</c:f>
              <c:strCache>
                <c:ptCount val="1"/>
              </c:strCache>
            </c:strRef>
          </c:tx>
          <c:val>
            <c:numRef>
              <c:f>'DEBT TRACKER APRIL'!$G$5:$I$5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'DEBT TRACKER APRIL'!$K$3</c:f>
              <c:strCache>
                <c:ptCount val="1"/>
                <c:pt idx="0">
                  <c:v>Car Loan</c:v>
                </c:pt>
              </c:strCache>
            </c:strRef>
          </c:tx>
          <c:val>
            <c:numRef>
              <c:f>'DEBT TRACKER APRIL'!$L$3:$N$3</c:f>
              <c:numCache>
                <c:formatCode>_-[$$-409]* #,##0.00_ ;_-[$$-409]* \-#,##0.00\ ;_-[$$-409]* "-"??_ ;_-@_ </c:formatCode>
                <c:ptCount val="3"/>
                <c:pt idx="1">
                  <c:v>16095</c:v>
                </c:pt>
              </c:numCache>
            </c:numRef>
          </c:val>
        </c:ser>
        <c:ser>
          <c:idx val="8"/>
          <c:order val="8"/>
          <c:tx>
            <c:strRef>
              <c:f>'DEBT TRACKER APRIL'!$K$4</c:f>
              <c:strCache>
                <c:ptCount val="1"/>
                <c:pt idx="0">
                  <c:v>Balance paid</c:v>
                </c:pt>
              </c:strCache>
            </c:strRef>
          </c:tx>
          <c:val>
            <c:numRef>
              <c:f>'DEBT TRACKER APRIL'!$L$4:$N$4</c:f>
              <c:numCache>
                <c:formatCode>General</c:formatCode>
                <c:ptCount val="3"/>
                <c:pt idx="0" formatCode="_-[$$-409]* #,##0.00_ ;_-[$$-409]* \-#,##0.00\ ;_-[$$-409]* &quot;-&quot;??_ ;_-@_ ">
                  <c:v>6905</c:v>
                </c:pt>
                <c:pt idx="1">
                  <c:v>0</c:v>
                </c:pt>
                <c:pt idx="2" formatCode="_-[$$-409]* #,##0.00_ ;_-[$$-409]* \-#,##0.00\ ;_-[$$-409]* &quot;-&quot;??_ ;_-@_ ">
                  <c:v>23000</c:v>
                </c:pt>
              </c:numCache>
            </c:numRef>
          </c:val>
        </c:ser>
        <c:ser>
          <c:idx val="9"/>
          <c:order val="9"/>
          <c:tx>
            <c:strRef>
              <c:f>'DEBT TRACKER APRIL'!$K$5</c:f>
              <c:strCache>
                <c:ptCount val="1"/>
              </c:strCache>
            </c:strRef>
          </c:tx>
          <c:val>
            <c:numRef>
              <c:f>'DEBT TRACKER APRIL'!$L$5:$N$5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</c:ser>
        <c:axId val="111151744"/>
        <c:axId val="111161728"/>
      </c:barChart>
      <c:catAx>
        <c:axId val="111151744"/>
        <c:scaling>
          <c:orientation val="minMax"/>
        </c:scaling>
        <c:axPos val="b"/>
        <c:tickLblPos val="nextTo"/>
        <c:crossAx val="111161728"/>
        <c:crosses val="autoZero"/>
        <c:auto val="1"/>
        <c:lblAlgn val="ctr"/>
        <c:lblOffset val="100"/>
      </c:catAx>
      <c:valAx>
        <c:axId val="111161728"/>
        <c:scaling>
          <c:orientation val="minMax"/>
        </c:scaling>
        <c:axPos val="l"/>
        <c:majorGridlines/>
        <c:numFmt formatCode="_ &quot;₹&quot;\ * #,##0.00_ ;_ &quot;₹&quot;\ * \-#,##0.00_ ;_ &quot;₹&quot;\ * &quot;-&quot;??_ ;_ @_ " sourceLinked="1"/>
        <c:tickLblPos val="nextTo"/>
        <c:crossAx val="111151744"/>
        <c:crosses val="autoZero"/>
        <c:crossBetween val="between"/>
      </c:valAx>
      <c:spPr>
        <a:solidFill>
          <a:schemeClr val="tx1"/>
        </a:solidFill>
      </c:spPr>
    </c:plotArea>
    <c:legend>
      <c:legendPos val="r"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SUMMARY CHART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Summary!$A$5</c:f>
              <c:strCache>
                <c:ptCount val="1"/>
                <c:pt idx="0">
                  <c:v>Jan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Summary!$D$5:$P$5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Feb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Summary!$D$6:$P$6</c:f>
              <c:numCache>
                <c:formatCode>_-[$$-409]* #,##0.00_ ;_-[$$-409]* \-#,##0.00\ ;_-[$$-409]* "-"??_ ;_-@_ </c:formatCode>
                <c:ptCount val="13"/>
                <c:pt idx="0">
                  <c:v>250</c:v>
                </c:pt>
                <c:pt idx="1">
                  <c:v>490</c:v>
                </c:pt>
                <c:pt idx="2">
                  <c:v>240</c:v>
                </c:pt>
                <c:pt idx="3">
                  <c:v>130</c:v>
                </c:pt>
                <c:pt idx="4">
                  <c:v>79</c:v>
                </c:pt>
                <c:pt idx="5">
                  <c:v>416</c:v>
                </c:pt>
                <c:pt idx="6">
                  <c:v>34.119999999999997</c:v>
                </c:pt>
                <c:pt idx="7">
                  <c:v>104</c:v>
                </c:pt>
                <c:pt idx="8">
                  <c:v>303</c:v>
                </c:pt>
                <c:pt idx="10">
                  <c:v>3331.12</c:v>
                </c:pt>
              </c:numCache>
            </c:numRef>
          </c:val>
        </c:ser>
        <c:ser>
          <c:idx val="2"/>
          <c:order val="2"/>
          <c:tx>
            <c:strRef>
              <c:f>Summary!$A$7</c:f>
              <c:strCache>
                <c:ptCount val="1"/>
                <c:pt idx="0">
                  <c:v>Mar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Summary!$D$7:$P$7</c:f>
              <c:numCache>
                <c:formatCode>_-[$$-409]* #,##0.00_ ;_-[$$-409]* \-#,##0.00\ ;_-[$$-409]* "-"??_ ;_-@_ </c:formatCode>
                <c:ptCount val="13"/>
                <c:pt idx="0">
                  <c:v>490.12</c:v>
                </c:pt>
                <c:pt idx="1">
                  <c:v>308.14</c:v>
                </c:pt>
                <c:pt idx="2">
                  <c:v>412.37</c:v>
                </c:pt>
                <c:pt idx="3">
                  <c:v>309.36</c:v>
                </c:pt>
                <c:pt idx="4">
                  <c:v>76.34</c:v>
                </c:pt>
                <c:pt idx="5">
                  <c:v>219.65</c:v>
                </c:pt>
                <c:pt idx="6">
                  <c:v>318.29000000000002</c:v>
                </c:pt>
                <c:pt idx="7">
                  <c:v>97.5</c:v>
                </c:pt>
                <c:pt idx="8">
                  <c:v>116.72</c:v>
                </c:pt>
                <c:pt idx="10">
                  <c:v>4022.0499999999997</c:v>
                </c:pt>
              </c:numCache>
            </c:numRef>
          </c:val>
        </c:ser>
        <c:ser>
          <c:idx val="3"/>
          <c:order val="3"/>
          <c:tx>
            <c:strRef>
              <c:f>Summary!$A$8</c:f>
              <c:strCache>
                <c:ptCount val="1"/>
                <c:pt idx="0">
                  <c:v>April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Summary!$D$8:$P$8</c:f>
              <c:numCache>
                <c:formatCode>_-[$$-409]* #,##0.00_ ;_-[$$-409]* \-#,##0.00\ ;_-[$$-409]* "-"??_ ;_-@_ </c:formatCode>
                <c:ptCount val="13"/>
                <c:pt idx="0">
                  <c:v>494.12</c:v>
                </c:pt>
                <c:pt idx="1">
                  <c:v>333.39</c:v>
                </c:pt>
                <c:pt idx="2">
                  <c:v>397.63</c:v>
                </c:pt>
                <c:pt idx="3">
                  <c:v>306.7</c:v>
                </c:pt>
                <c:pt idx="4">
                  <c:v>72.23</c:v>
                </c:pt>
                <c:pt idx="5">
                  <c:v>229.04</c:v>
                </c:pt>
                <c:pt idx="6">
                  <c:v>318.29000000000002</c:v>
                </c:pt>
                <c:pt idx="7">
                  <c:v>99</c:v>
                </c:pt>
                <c:pt idx="8">
                  <c:v>116.72</c:v>
                </c:pt>
                <c:pt idx="10">
                  <c:v>4060.7899999999995</c:v>
                </c:pt>
              </c:numCache>
            </c:numRef>
          </c:val>
        </c:ser>
        <c:ser>
          <c:idx val="4"/>
          <c:order val="4"/>
          <c:tx>
            <c:strRef>
              <c:f>Summary!$A$9</c:f>
              <c:strCache>
                <c:ptCount val="1"/>
                <c:pt idx="0">
                  <c:v>May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Summary!$D$9:$P$9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Summary!$A$10</c:f>
              <c:strCache>
                <c:ptCount val="1"/>
                <c:pt idx="0">
                  <c:v>June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Summary!$D$10:$P$10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Summary!$A$11</c:f>
              <c:strCache>
                <c:ptCount val="1"/>
                <c:pt idx="0">
                  <c:v>July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Summary!$D$11:$P$11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Summary!$A$12</c:f>
              <c:strCache>
                <c:ptCount val="1"/>
                <c:pt idx="0">
                  <c:v>August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Summary!$D$12:$P$12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Summary!$A$13</c:f>
              <c:strCache>
                <c:ptCount val="1"/>
                <c:pt idx="0">
                  <c:v>Sep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Summary!$D$13:$P$13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Summary!$A$14</c:f>
              <c:strCache>
                <c:ptCount val="1"/>
                <c:pt idx="0">
                  <c:v>Oct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Summary!$D$14:$P$14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Summary!$A$15</c:f>
              <c:strCache>
                <c:ptCount val="1"/>
                <c:pt idx="0">
                  <c:v>Nov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Summary!$D$15:$P$15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Summary!$A$16</c:f>
              <c:strCache>
                <c:ptCount val="1"/>
                <c:pt idx="0">
                  <c:v>Dec</c:v>
                </c:pt>
              </c:strCache>
            </c:strRef>
          </c:tx>
          <c:cat>
            <c:strRef>
              <c:f>Summary!$D$4:$P$4</c:f>
              <c:strCache>
                <c:ptCount val="11"/>
                <c:pt idx="0">
                  <c:v>Student Pay</c:v>
                </c:pt>
                <c:pt idx="1">
                  <c:v>Groceries</c:v>
                </c:pt>
                <c:pt idx="2">
                  <c:v>Utilities</c:v>
                </c:pt>
                <c:pt idx="3">
                  <c:v>Gas</c:v>
                </c:pt>
                <c:pt idx="4">
                  <c:v>Date Night</c:v>
                </c:pt>
                <c:pt idx="5">
                  <c:v>Tithing</c:v>
                </c:pt>
                <c:pt idx="6">
                  <c:v>Kids School</c:v>
                </c:pt>
                <c:pt idx="7">
                  <c:v>Teaching</c:v>
                </c:pt>
                <c:pt idx="8">
                  <c:v>Music Stuff</c:v>
                </c:pt>
                <c:pt idx="9">
                  <c:v>etc.</c:v>
                </c:pt>
                <c:pt idx="10">
                  <c:v>Totals</c:v>
                </c:pt>
              </c:strCache>
            </c:strRef>
          </c:cat>
          <c:val>
            <c:numRef>
              <c:f>Summary!$D$16:$P$16</c:f>
              <c:numCache>
                <c:formatCode>_-[$$-409]* #,##0.00_ ;_-[$$-409]* \-#,##0.00\ ;_-[$$-409]* "-"??_ ;_-@_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hape val="box"/>
        <c:axId val="111322240"/>
        <c:axId val="111323776"/>
        <c:axId val="0"/>
      </c:bar3DChart>
      <c:catAx>
        <c:axId val="111322240"/>
        <c:scaling>
          <c:orientation val="minMax"/>
        </c:scaling>
        <c:axPos val="b"/>
        <c:majorTickMark val="none"/>
        <c:tickLblPos val="nextTo"/>
        <c:crossAx val="111323776"/>
        <c:crosses val="autoZero"/>
        <c:auto val="1"/>
        <c:lblAlgn val="ctr"/>
        <c:lblOffset val="100"/>
      </c:catAx>
      <c:valAx>
        <c:axId val="111323776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majorTickMark val="none"/>
        <c:tickLblPos val="nextTo"/>
        <c:crossAx val="11132224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1">
        <a:lumMod val="95000"/>
        <a:lumOff val="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885825</xdr:colOff>
      <xdr:row>11</xdr:row>
      <xdr:rowOff>9525</xdr:rowOff>
    </xdr:from>
    <xdr:to>
      <xdr:col>15</xdr:col>
      <xdr:colOff>371475</xdr:colOff>
      <xdr:row>23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60</xdr:row>
      <xdr:rowOff>57150</xdr:rowOff>
    </xdr:from>
    <xdr:to>
      <xdr:col>5</xdr:col>
      <xdr:colOff>38100</xdr:colOff>
      <xdr:row>75</xdr:row>
      <xdr:rowOff>38099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59</xdr:row>
      <xdr:rowOff>0</xdr:rowOff>
    </xdr:from>
    <xdr:to>
      <xdr:col>12</xdr:col>
      <xdr:colOff>333375</xdr:colOff>
      <xdr:row>76</xdr:row>
      <xdr:rowOff>66675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0</xdr:rowOff>
    </xdr:from>
    <xdr:to>
      <xdr:col>6</xdr:col>
      <xdr:colOff>28575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11</xdr:row>
      <xdr:rowOff>0</xdr:rowOff>
    </xdr:from>
    <xdr:to>
      <xdr:col>17</xdr:col>
      <xdr:colOff>19050</xdr:colOff>
      <xdr:row>24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61</xdr:row>
      <xdr:rowOff>19050</xdr:rowOff>
    </xdr:from>
    <xdr:to>
      <xdr:col>4</xdr:col>
      <xdr:colOff>847725</xdr:colOff>
      <xdr:row>76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60</xdr:row>
      <xdr:rowOff>361950</xdr:rowOff>
    </xdr:from>
    <xdr:to>
      <xdr:col>11</xdr:col>
      <xdr:colOff>495299</xdr:colOff>
      <xdr:row>76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19050</xdr:colOff>
      <xdr:row>43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17</xdr:row>
      <xdr:rowOff>152400</xdr:rowOff>
    </xdr:from>
    <xdr:to>
      <xdr:col>12</xdr:col>
      <xdr:colOff>66675</xdr:colOff>
      <xdr:row>41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opLeftCell="A48" zoomScaleNormal="100" workbookViewId="0">
      <selection activeCell="H58" sqref="H58"/>
    </sheetView>
  </sheetViews>
  <sheetFormatPr defaultRowHeight="15"/>
  <cols>
    <col min="1" max="1" width="14.28515625" customWidth="1"/>
    <col min="2" max="2" width="12.140625" customWidth="1"/>
    <col min="3" max="3" width="13.140625" customWidth="1"/>
    <col min="4" max="4" width="14.140625" customWidth="1"/>
    <col min="5" max="5" width="12.7109375" customWidth="1"/>
    <col min="6" max="6" width="13.7109375" customWidth="1"/>
    <col min="7" max="7" width="12.7109375" customWidth="1"/>
    <col min="8" max="8" width="13.42578125" customWidth="1"/>
    <col min="9" max="9" width="13.28515625" customWidth="1"/>
    <col min="10" max="10" width="15.5703125" customWidth="1"/>
    <col min="11" max="11" width="13.42578125" customWidth="1"/>
    <col min="12" max="12" width="15.28515625" customWidth="1"/>
    <col min="13" max="13" width="15.85546875" customWidth="1"/>
    <col min="14" max="14" width="9.140625" style="1"/>
  </cols>
  <sheetData>
    <row r="1" spans="1:13" ht="27.7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54"/>
    </row>
    <row r="2" spans="1:13" ht="15.75" thickBot="1">
      <c r="A2" s="15"/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69</v>
      </c>
      <c r="I2" s="45" t="s">
        <v>78</v>
      </c>
      <c r="J2" s="45" t="s">
        <v>9</v>
      </c>
      <c r="K2" s="45" t="s">
        <v>10</v>
      </c>
      <c r="L2" s="45" t="s">
        <v>11</v>
      </c>
      <c r="M2" s="53" t="s">
        <v>111</v>
      </c>
    </row>
    <row r="3" spans="1:13" ht="15.75" thickBot="1">
      <c r="A3" s="16" t="s">
        <v>12</v>
      </c>
      <c r="B3" s="21">
        <v>1000</v>
      </c>
      <c r="C3" s="21">
        <v>285</v>
      </c>
      <c r="D3" s="21">
        <v>250</v>
      </c>
      <c r="E3" s="21">
        <v>490</v>
      </c>
      <c r="F3" s="21">
        <v>240</v>
      </c>
      <c r="G3" s="21">
        <v>130</v>
      </c>
      <c r="H3" s="21">
        <v>79</v>
      </c>
      <c r="I3" s="21">
        <v>416</v>
      </c>
      <c r="J3" s="21">
        <v>34.119999999999997</v>
      </c>
      <c r="K3" s="21">
        <v>104</v>
      </c>
      <c r="L3" s="21">
        <v>303</v>
      </c>
      <c r="M3" s="21"/>
    </row>
    <row r="4" spans="1:13" ht="15.75" thickBot="1">
      <c r="A4" s="17" t="s">
        <v>13</v>
      </c>
      <c r="B4" s="21">
        <v>1345</v>
      </c>
      <c r="C4" s="21">
        <v>285</v>
      </c>
      <c r="D4" s="21">
        <v>356</v>
      </c>
      <c r="E4" s="21">
        <v>535</v>
      </c>
      <c r="F4" s="21">
        <v>300</v>
      </c>
      <c r="G4" s="21">
        <v>150</v>
      </c>
      <c r="H4" s="21">
        <v>80</v>
      </c>
      <c r="I4" s="21">
        <f>0.1*B10</f>
        <v>416.66800000000006</v>
      </c>
      <c r="J4" s="21">
        <v>320</v>
      </c>
      <c r="K4" s="21">
        <v>90</v>
      </c>
      <c r="L4" s="21">
        <v>400</v>
      </c>
      <c r="M4" s="21">
        <f>SUM(B4:L4)</f>
        <v>4277.6679999999997</v>
      </c>
    </row>
    <row r="5" spans="1:13" ht="15.75" thickBot="1">
      <c r="A5" s="17" t="s">
        <v>14</v>
      </c>
      <c r="B5" s="7">
        <f>B28+B29+B30</f>
        <v>1345</v>
      </c>
      <c r="C5" s="8">
        <f>B29+B25+B24+B43</f>
        <v>328.56</v>
      </c>
      <c r="D5" s="8">
        <f>B30+B34+B57</f>
        <v>490.12</v>
      </c>
      <c r="E5" s="8">
        <f>B36+B26+B27+B37</f>
        <v>308.14</v>
      </c>
      <c r="F5" s="8">
        <f>B31+B32+B40+B35+B44</f>
        <v>412.37</v>
      </c>
      <c r="G5" s="8">
        <f>B24+B25+B33+B40+B43+B44+B45</f>
        <v>309.36</v>
      </c>
      <c r="H5" s="8">
        <f>(B41)</f>
        <v>76.34</v>
      </c>
      <c r="I5" s="8">
        <f>B38+B53+B54+B55+B56+B39</f>
        <v>219.65</v>
      </c>
      <c r="J5" s="8">
        <f>B51+B48+B42</f>
        <v>318.29000000000002</v>
      </c>
      <c r="K5" s="8">
        <f>B49+B50</f>
        <v>97.5</v>
      </c>
      <c r="L5" s="8">
        <f>B46+B47</f>
        <v>116.72</v>
      </c>
      <c r="M5" s="19">
        <f>SUM(B5:L5)</f>
        <v>4022.0499999999997</v>
      </c>
    </row>
    <row r="6" spans="1:13" ht="15.75" thickBot="1">
      <c r="A6" s="17" t="s">
        <v>15</v>
      </c>
      <c r="B6" s="21">
        <f>B4-B5</f>
        <v>0</v>
      </c>
      <c r="C6" s="21">
        <f t="shared" ref="C6:L6" si="0">C4-C5</f>
        <v>-43.56</v>
      </c>
      <c r="D6" s="21">
        <f t="shared" si="0"/>
        <v>-134.12</v>
      </c>
      <c r="E6" s="21">
        <f t="shared" si="0"/>
        <v>226.86</v>
      </c>
      <c r="F6" s="21">
        <f t="shared" si="0"/>
        <v>-112.37</v>
      </c>
      <c r="G6" s="21">
        <f t="shared" si="0"/>
        <v>-159.36000000000001</v>
      </c>
      <c r="H6" s="21">
        <f t="shared" si="0"/>
        <v>3.6599999999999966</v>
      </c>
      <c r="I6" s="21">
        <f t="shared" si="0"/>
        <v>197.01800000000006</v>
      </c>
      <c r="J6" s="21">
        <f t="shared" si="0"/>
        <v>1.7099999999999795</v>
      </c>
      <c r="K6" s="21">
        <f t="shared" si="0"/>
        <v>-7.5</v>
      </c>
      <c r="L6" s="21">
        <f t="shared" si="0"/>
        <v>283.27999999999997</v>
      </c>
      <c r="M6" s="21">
        <f>SUM(B6:L6)</f>
        <v>255.61799999999999</v>
      </c>
    </row>
    <row r="7" spans="1:13" ht="15.75" thickBot="1"/>
    <row r="8" spans="1:13" ht="15.75" thickBot="1">
      <c r="A8" s="3"/>
      <c r="B8" s="3"/>
      <c r="C8" s="3"/>
      <c r="D8" s="3"/>
      <c r="E8" s="3"/>
      <c r="F8" s="3"/>
      <c r="G8" s="3"/>
      <c r="H8" s="3"/>
      <c r="I8" s="27" t="s">
        <v>23</v>
      </c>
      <c r="J8" s="27" t="s">
        <v>24</v>
      </c>
      <c r="K8" s="27" t="s">
        <v>25</v>
      </c>
    </row>
    <row r="9" spans="1:13" ht="15.75" thickBot="1">
      <c r="A9" s="25" t="s">
        <v>16</v>
      </c>
      <c r="B9" s="25" t="s">
        <v>17</v>
      </c>
      <c r="C9" s="25" t="s">
        <v>13</v>
      </c>
      <c r="D9" s="25" t="s">
        <v>18</v>
      </c>
      <c r="E9" s="25" t="s">
        <v>19</v>
      </c>
      <c r="F9" s="122" t="s">
        <v>20</v>
      </c>
      <c r="G9" s="122"/>
      <c r="H9" s="26" t="s">
        <v>21</v>
      </c>
      <c r="I9" s="24">
        <v>8012</v>
      </c>
      <c r="J9" s="24">
        <v>7000</v>
      </c>
      <c r="K9" s="123">
        <f>(J9+J10)-(I9+I10)</f>
        <v>-1012</v>
      </c>
    </row>
    <row r="10" spans="1:13" ht="15.75" thickBot="1">
      <c r="A10" s="5">
        <f>SUM(C14:C20)</f>
        <v>4166.68</v>
      </c>
      <c r="B10" s="55">
        <v>4166.68</v>
      </c>
      <c r="C10" s="4">
        <f>SUM(B4:L4)</f>
        <v>4277.6679999999997</v>
      </c>
      <c r="D10" s="4">
        <f>SUM(B5:L5)</f>
        <v>4022.0499999999997</v>
      </c>
      <c r="E10" s="4">
        <f>(C10-D10)</f>
        <v>255.61799999999994</v>
      </c>
      <c r="F10" s="55">
        <v>0</v>
      </c>
      <c r="G10" s="55">
        <v>0</v>
      </c>
      <c r="H10" s="26" t="s">
        <v>22</v>
      </c>
      <c r="I10" s="24">
        <v>2001.03</v>
      </c>
      <c r="J10" s="24">
        <v>2001.03</v>
      </c>
      <c r="K10" s="123"/>
    </row>
    <row r="11" spans="1:13" ht="15.75" thickBot="1">
      <c r="B11" t="s">
        <v>76</v>
      </c>
    </row>
    <row r="12" spans="1:13" ht="21.75" thickBot="1">
      <c r="A12" s="124" t="s">
        <v>26</v>
      </c>
      <c r="B12" s="125"/>
      <c r="C12" s="125"/>
      <c r="D12" s="125"/>
      <c r="E12" s="125"/>
      <c r="H12" s="126" t="s">
        <v>44</v>
      </c>
      <c r="I12" s="127"/>
      <c r="J12" s="127"/>
      <c r="K12" s="128"/>
    </row>
    <row r="13" spans="1:13" ht="15.75" thickBot="1">
      <c r="A13" s="28" t="s">
        <v>27</v>
      </c>
      <c r="B13" s="28" t="s">
        <v>28</v>
      </c>
      <c r="C13" s="28" t="s">
        <v>29</v>
      </c>
      <c r="D13" s="28" t="s">
        <v>30</v>
      </c>
      <c r="E13" s="28" t="s">
        <v>8</v>
      </c>
      <c r="H13" s="10"/>
      <c r="I13" s="66" t="s">
        <v>1</v>
      </c>
      <c r="J13" s="67" t="s">
        <v>89</v>
      </c>
      <c r="K13" s="67" t="s">
        <v>80</v>
      </c>
    </row>
    <row r="14" spans="1:13">
      <c r="A14" s="59" t="s">
        <v>31</v>
      </c>
      <c r="B14" s="59" t="s">
        <v>38</v>
      </c>
      <c r="C14" s="20">
        <v>50</v>
      </c>
      <c r="D14" s="58">
        <v>43498</v>
      </c>
      <c r="E14" s="59" t="s">
        <v>79</v>
      </c>
      <c r="H14" s="64" t="s">
        <v>90</v>
      </c>
      <c r="I14" s="60">
        <f>'DEBT TRACKER MARCH'!G4</f>
        <v>26000</v>
      </c>
      <c r="J14" s="61">
        <f>'DEBT TRACKER MARCH'!L4</f>
        <v>5405</v>
      </c>
      <c r="K14" s="60">
        <f>'DEBT TRACKER MARCH'!B4</f>
        <v>5344</v>
      </c>
    </row>
    <row r="15" spans="1:13">
      <c r="A15" s="59" t="s">
        <v>32</v>
      </c>
      <c r="B15" s="59" t="s">
        <v>39</v>
      </c>
      <c r="C15" s="20">
        <v>1458.34</v>
      </c>
      <c r="D15" s="58">
        <v>43498</v>
      </c>
      <c r="E15" s="59" t="s">
        <v>79</v>
      </c>
      <c r="H15" s="64" t="s">
        <v>91</v>
      </c>
      <c r="I15" s="62">
        <f>I14/I16</f>
        <v>0.21095334685598377</v>
      </c>
      <c r="J15" s="63">
        <f>J14/J16</f>
        <v>0.30718954248366015</v>
      </c>
      <c r="K15" s="63">
        <f>K14/K16</f>
        <v>0.55343827671913837</v>
      </c>
    </row>
    <row r="16" spans="1:13">
      <c r="A16" s="59" t="s">
        <v>33</v>
      </c>
      <c r="B16" s="59" t="s">
        <v>40</v>
      </c>
      <c r="C16" s="20">
        <v>375</v>
      </c>
      <c r="D16" s="58">
        <v>43498</v>
      </c>
      <c r="E16" s="59" t="s">
        <v>79</v>
      </c>
      <c r="H16" s="65" t="s">
        <v>92</v>
      </c>
      <c r="I16" s="61">
        <f>'DEBT TRACKER MARCH'!H3</f>
        <v>123250</v>
      </c>
      <c r="J16" s="61">
        <f>'DEBT TRACKER MARCH'!M3</f>
        <v>17595</v>
      </c>
      <c r="K16" s="60">
        <f>'DEBT TRACKER MARCH'!C3</f>
        <v>9656</v>
      </c>
    </row>
    <row r="17" spans="1:7">
      <c r="A17" s="59" t="s">
        <v>34</v>
      </c>
      <c r="B17" s="59" t="s">
        <v>41</v>
      </c>
      <c r="C17" s="20">
        <v>200</v>
      </c>
      <c r="D17" s="58">
        <v>43506</v>
      </c>
      <c r="E17" s="59" t="s">
        <v>79</v>
      </c>
    </row>
    <row r="18" spans="1:7">
      <c r="A18" s="59" t="s">
        <v>35</v>
      </c>
      <c r="B18" s="59" t="s">
        <v>42</v>
      </c>
      <c r="C18" s="20">
        <v>1658.34</v>
      </c>
      <c r="D18" s="58">
        <v>43506</v>
      </c>
      <c r="E18" s="59" t="s">
        <v>79</v>
      </c>
    </row>
    <row r="19" spans="1:7">
      <c r="A19" s="59" t="s">
        <v>36</v>
      </c>
      <c r="B19" s="59" t="s">
        <v>43</v>
      </c>
      <c r="C19" s="20">
        <v>375</v>
      </c>
      <c r="D19" s="58">
        <v>43503</v>
      </c>
      <c r="E19" s="59" t="s">
        <v>79</v>
      </c>
    </row>
    <row r="20" spans="1:7">
      <c r="A20" s="59" t="s">
        <v>37</v>
      </c>
      <c r="B20" s="59" t="s">
        <v>39</v>
      </c>
      <c r="C20" s="20">
        <v>50</v>
      </c>
      <c r="D20" s="58">
        <v>43504</v>
      </c>
      <c r="E20" s="59" t="s">
        <v>79</v>
      </c>
    </row>
    <row r="21" spans="1:7" ht="15.75" thickBot="1">
      <c r="C21" s="2"/>
    </row>
    <row r="22" spans="1:7" ht="21.75" thickBot="1">
      <c r="A22" s="118" t="s">
        <v>45</v>
      </c>
      <c r="B22" s="119"/>
      <c r="C22" s="119"/>
      <c r="D22" s="119"/>
      <c r="E22" s="119"/>
      <c r="F22" s="119"/>
      <c r="G22" s="6">
        <f>SUM(B24:B150)</f>
        <v>3272.9900000000007</v>
      </c>
    </row>
    <row r="23" spans="1:7" ht="15.75" thickBot="1">
      <c r="A23" s="29" t="s">
        <v>46</v>
      </c>
      <c r="B23" s="29" t="s">
        <v>29</v>
      </c>
      <c r="C23" s="29" t="s">
        <v>7</v>
      </c>
      <c r="D23" s="129" t="s">
        <v>47</v>
      </c>
      <c r="E23" s="130"/>
      <c r="F23" s="130"/>
      <c r="G23" s="131"/>
    </row>
    <row r="24" spans="1:7">
      <c r="A24" s="56" t="s">
        <v>31</v>
      </c>
      <c r="B24" s="57">
        <v>65</v>
      </c>
      <c r="C24" s="58">
        <v>43497</v>
      </c>
      <c r="D24" s="114" t="s">
        <v>48</v>
      </c>
      <c r="E24" s="114"/>
      <c r="F24" s="114"/>
      <c r="G24" s="114"/>
    </row>
    <row r="25" spans="1:7">
      <c r="A25" s="59" t="s">
        <v>32</v>
      </c>
      <c r="B25" s="57">
        <v>14.56</v>
      </c>
      <c r="C25" s="58">
        <v>43498</v>
      </c>
      <c r="D25" s="114" t="s">
        <v>49</v>
      </c>
      <c r="E25" s="114"/>
      <c r="F25" s="114"/>
      <c r="G25" s="114"/>
    </row>
    <row r="26" spans="1:7">
      <c r="A26" s="59" t="s">
        <v>35</v>
      </c>
      <c r="B26" s="57">
        <v>25.24</v>
      </c>
      <c r="C26" s="58">
        <v>43499</v>
      </c>
      <c r="D26" s="114" t="s">
        <v>50</v>
      </c>
      <c r="E26" s="114"/>
      <c r="F26" s="114"/>
      <c r="G26" s="114"/>
    </row>
    <row r="27" spans="1:7">
      <c r="A27" s="59" t="s">
        <v>36</v>
      </c>
      <c r="B27" s="57">
        <v>175.89</v>
      </c>
      <c r="C27" s="58">
        <v>43499</v>
      </c>
      <c r="D27" s="114" t="s">
        <v>51</v>
      </c>
      <c r="E27" s="114"/>
      <c r="F27" s="114"/>
      <c r="G27" s="114"/>
    </row>
    <row r="28" spans="1:7">
      <c r="A28" s="59" t="s">
        <v>37</v>
      </c>
      <c r="B28" s="57">
        <v>800</v>
      </c>
      <c r="C28" s="58">
        <v>43500</v>
      </c>
      <c r="D28" s="115" t="s">
        <v>52</v>
      </c>
      <c r="E28" s="115"/>
      <c r="F28" s="115"/>
      <c r="G28" s="115"/>
    </row>
    <row r="29" spans="1:7">
      <c r="A29" s="59" t="s">
        <v>33</v>
      </c>
      <c r="B29" s="57">
        <v>189</v>
      </c>
      <c r="C29" s="58">
        <v>43500</v>
      </c>
      <c r="D29" s="115" t="s">
        <v>53</v>
      </c>
      <c r="E29" s="115"/>
      <c r="F29" s="115"/>
      <c r="G29" s="115"/>
    </row>
    <row r="30" spans="1:7">
      <c r="A30" s="59" t="s">
        <v>34</v>
      </c>
      <c r="B30" s="57">
        <v>356</v>
      </c>
      <c r="C30" s="58">
        <v>43500</v>
      </c>
      <c r="D30" s="115" t="s">
        <v>54</v>
      </c>
      <c r="E30" s="115"/>
      <c r="F30" s="115"/>
      <c r="G30" s="115"/>
    </row>
    <row r="31" spans="1:7">
      <c r="A31" s="59" t="s">
        <v>35</v>
      </c>
      <c r="B31" s="57">
        <v>88.89</v>
      </c>
      <c r="C31" s="58">
        <v>43501</v>
      </c>
      <c r="D31" s="114" t="s">
        <v>55</v>
      </c>
      <c r="E31" s="114"/>
      <c r="F31" s="114"/>
      <c r="G31" s="114"/>
    </row>
    <row r="32" spans="1:7">
      <c r="A32" s="59" t="s">
        <v>33</v>
      </c>
      <c r="B32" s="57">
        <v>75</v>
      </c>
      <c r="C32" s="58">
        <v>43501</v>
      </c>
      <c r="D32" s="114" t="s">
        <v>56</v>
      </c>
      <c r="E32" s="114"/>
      <c r="F32" s="114"/>
      <c r="G32" s="114"/>
    </row>
    <row r="33" spans="1:8">
      <c r="A33" s="59" t="s">
        <v>32</v>
      </c>
      <c r="B33" s="57">
        <v>16.41</v>
      </c>
      <c r="C33" s="58">
        <v>43502</v>
      </c>
      <c r="D33" s="114" t="s">
        <v>57</v>
      </c>
      <c r="E33" s="114"/>
      <c r="F33" s="114"/>
      <c r="G33" s="114"/>
    </row>
    <row r="34" spans="1:8">
      <c r="A34" s="59" t="s">
        <v>31</v>
      </c>
      <c r="B34" s="57">
        <v>34.119999999999997</v>
      </c>
      <c r="C34" s="58">
        <v>43502</v>
      </c>
      <c r="D34" s="114" t="s">
        <v>58</v>
      </c>
      <c r="E34" s="114"/>
      <c r="F34" s="114"/>
      <c r="G34" s="114"/>
    </row>
    <row r="35" spans="1:8">
      <c r="A35" s="59" t="s">
        <v>32</v>
      </c>
      <c r="B35" s="57">
        <v>171.98</v>
      </c>
      <c r="C35" s="58">
        <v>43503</v>
      </c>
      <c r="D35" s="114" t="s">
        <v>59</v>
      </c>
      <c r="E35" s="114"/>
      <c r="F35" s="114"/>
      <c r="G35" s="114"/>
    </row>
    <row r="36" spans="1:8">
      <c r="A36" s="59" t="s">
        <v>34</v>
      </c>
      <c r="B36" s="57">
        <v>42.01</v>
      </c>
      <c r="C36" s="58">
        <v>43503</v>
      </c>
      <c r="D36" s="114" t="s">
        <v>60</v>
      </c>
      <c r="E36" s="114"/>
      <c r="F36" s="114"/>
      <c r="G36" s="114"/>
    </row>
    <row r="37" spans="1:8">
      <c r="A37" s="59" t="s">
        <v>35</v>
      </c>
      <c r="B37" s="57">
        <v>65</v>
      </c>
      <c r="C37" s="58">
        <v>43504</v>
      </c>
      <c r="D37" s="114" t="s">
        <v>68</v>
      </c>
      <c r="E37" s="114"/>
      <c r="F37" s="114"/>
      <c r="G37" s="114"/>
    </row>
    <row r="38" spans="1:8">
      <c r="A38" s="59" t="s">
        <v>36</v>
      </c>
      <c r="B38" s="57">
        <v>8.1300000000000008</v>
      </c>
      <c r="C38" s="58">
        <v>43504</v>
      </c>
      <c r="D38" s="115" t="s">
        <v>61</v>
      </c>
      <c r="E38" s="115"/>
      <c r="F38" s="115"/>
      <c r="G38" s="115"/>
      <c r="H38" s="22" t="s">
        <v>77</v>
      </c>
    </row>
    <row r="39" spans="1:8">
      <c r="A39" s="59" t="s">
        <v>37</v>
      </c>
      <c r="B39" s="57">
        <v>165.84</v>
      </c>
      <c r="C39" s="58">
        <v>43505</v>
      </c>
      <c r="D39" s="115" t="s">
        <v>62</v>
      </c>
      <c r="E39" s="115"/>
      <c r="F39" s="115"/>
      <c r="G39" s="115"/>
      <c r="H39" s="22" t="s">
        <v>77</v>
      </c>
    </row>
    <row r="40" spans="1:8">
      <c r="A40" s="59" t="s">
        <v>31</v>
      </c>
      <c r="B40" s="57">
        <v>42.5</v>
      </c>
      <c r="C40" s="58">
        <v>43505</v>
      </c>
      <c r="D40" s="114" t="s">
        <v>63</v>
      </c>
      <c r="E40" s="114"/>
      <c r="F40" s="114"/>
      <c r="G40" s="114"/>
    </row>
    <row r="41" spans="1:8">
      <c r="A41" s="59" t="s">
        <v>33</v>
      </c>
      <c r="B41" s="57">
        <v>76.34</v>
      </c>
      <c r="C41" s="58">
        <v>43506</v>
      </c>
      <c r="D41" s="114" t="s">
        <v>64</v>
      </c>
      <c r="E41" s="114"/>
      <c r="F41" s="114"/>
      <c r="G41" s="114"/>
    </row>
    <row r="42" spans="1:8">
      <c r="A42" s="59" t="s">
        <v>34</v>
      </c>
      <c r="B42" s="57">
        <v>53.29</v>
      </c>
      <c r="C42" s="58">
        <v>43506</v>
      </c>
      <c r="D42" s="114" t="s">
        <v>65</v>
      </c>
      <c r="E42" s="114"/>
      <c r="F42" s="114"/>
      <c r="G42" s="114"/>
    </row>
    <row r="43" spans="1:8">
      <c r="A43" s="59" t="s">
        <v>35</v>
      </c>
      <c r="B43" s="57">
        <v>60</v>
      </c>
      <c r="C43" s="58">
        <v>43507</v>
      </c>
      <c r="D43" s="114" t="s">
        <v>66</v>
      </c>
      <c r="E43" s="114"/>
      <c r="F43" s="114"/>
      <c r="G43" s="114"/>
    </row>
    <row r="44" spans="1:8">
      <c r="A44" s="59" t="s">
        <v>36</v>
      </c>
      <c r="B44" s="57">
        <v>34</v>
      </c>
      <c r="C44" s="58">
        <v>43507</v>
      </c>
      <c r="D44" s="114" t="s">
        <v>63</v>
      </c>
      <c r="E44" s="114"/>
      <c r="F44" s="114"/>
      <c r="G44" s="114"/>
    </row>
    <row r="45" spans="1:8">
      <c r="A45" s="59" t="s">
        <v>37</v>
      </c>
      <c r="B45" s="57">
        <v>76.89</v>
      </c>
      <c r="C45" s="58">
        <v>43508</v>
      </c>
      <c r="D45" s="114" t="s">
        <v>67</v>
      </c>
      <c r="E45" s="114"/>
      <c r="F45" s="114"/>
      <c r="G45" s="114"/>
    </row>
    <row r="46" spans="1:8">
      <c r="A46" s="59" t="s">
        <v>31</v>
      </c>
      <c r="B46" s="57">
        <v>27.72</v>
      </c>
      <c r="C46" s="58">
        <v>43509</v>
      </c>
      <c r="D46" s="114" t="s">
        <v>70</v>
      </c>
      <c r="E46" s="114"/>
      <c r="F46" s="114"/>
      <c r="G46" s="114"/>
    </row>
    <row r="47" spans="1:8">
      <c r="A47" s="59" t="s">
        <v>33</v>
      </c>
      <c r="B47" s="57">
        <v>89</v>
      </c>
      <c r="C47" s="58">
        <v>43510</v>
      </c>
      <c r="D47" s="114" t="s">
        <v>71</v>
      </c>
      <c r="E47" s="114"/>
      <c r="F47" s="114"/>
      <c r="G47" s="114"/>
    </row>
    <row r="48" spans="1:8">
      <c r="A48" s="59" t="s">
        <v>34</v>
      </c>
      <c r="B48" s="57">
        <v>165</v>
      </c>
      <c r="C48" s="58">
        <v>43511</v>
      </c>
      <c r="D48" s="114" t="s">
        <v>72</v>
      </c>
      <c r="E48" s="114"/>
      <c r="F48" s="114"/>
      <c r="G48" s="114"/>
    </row>
    <row r="49" spans="1:8">
      <c r="A49" s="59" t="s">
        <v>35</v>
      </c>
      <c r="B49" s="57">
        <v>42.5</v>
      </c>
      <c r="C49" s="58">
        <v>43512</v>
      </c>
      <c r="D49" s="114" t="s">
        <v>73</v>
      </c>
      <c r="E49" s="114"/>
      <c r="F49" s="114"/>
      <c r="G49" s="114"/>
    </row>
    <row r="50" spans="1:8">
      <c r="A50" s="59" t="s">
        <v>36</v>
      </c>
      <c r="B50" s="57">
        <v>55</v>
      </c>
      <c r="C50" s="58">
        <v>43513</v>
      </c>
      <c r="D50" s="114" t="s">
        <v>74</v>
      </c>
      <c r="E50" s="114"/>
      <c r="F50" s="114"/>
      <c r="G50" s="114"/>
    </row>
    <row r="51" spans="1:8">
      <c r="A51" s="59" t="s">
        <v>37</v>
      </c>
      <c r="B51" s="57">
        <v>100</v>
      </c>
      <c r="C51" s="58">
        <v>43514</v>
      </c>
      <c r="D51" s="114" t="s">
        <v>75</v>
      </c>
      <c r="E51" s="114"/>
      <c r="F51" s="114"/>
      <c r="G51" s="114"/>
    </row>
    <row r="52" spans="1:8">
      <c r="A52" s="59" t="s">
        <v>31</v>
      </c>
      <c r="B52" s="57">
        <v>12</v>
      </c>
      <c r="C52" s="58">
        <v>43515</v>
      </c>
      <c r="D52" s="115" t="s">
        <v>61</v>
      </c>
      <c r="E52" s="115"/>
      <c r="F52" s="115"/>
      <c r="G52" s="115"/>
      <c r="H52" s="22" t="s">
        <v>77</v>
      </c>
    </row>
    <row r="53" spans="1:8">
      <c r="A53" s="59" t="s">
        <v>32</v>
      </c>
      <c r="B53" s="57">
        <v>12</v>
      </c>
      <c r="C53" s="58">
        <v>43516</v>
      </c>
      <c r="D53" s="115" t="s">
        <v>62</v>
      </c>
      <c r="E53" s="115"/>
      <c r="F53" s="115"/>
      <c r="G53" s="115"/>
      <c r="H53" s="22" t="s">
        <v>77</v>
      </c>
    </row>
    <row r="54" spans="1:8">
      <c r="A54" s="59" t="s">
        <v>33</v>
      </c>
      <c r="B54" s="57">
        <v>8.9</v>
      </c>
      <c r="C54" s="58">
        <v>43517</v>
      </c>
      <c r="D54" s="115" t="s">
        <v>61</v>
      </c>
      <c r="E54" s="115"/>
      <c r="F54" s="115"/>
      <c r="G54" s="115"/>
      <c r="H54" s="22" t="s">
        <v>77</v>
      </c>
    </row>
    <row r="55" spans="1:8">
      <c r="A55" s="59" t="s">
        <v>34</v>
      </c>
      <c r="B55" s="57">
        <v>9.7799999999999994</v>
      </c>
      <c r="C55" s="58">
        <v>43518</v>
      </c>
      <c r="D55" s="115" t="s">
        <v>62</v>
      </c>
      <c r="E55" s="115"/>
      <c r="F55" s="115"/>
      <c r="G55" s="115"/>
      <c r="H55" s="22" t="s">
        <v>77</v>
      </c>
    </row>
    <row r="56" spans="1:8">
      <c r="A56" s="59" t="s">
        <v>35</v>
      </c>
      <c r="B56" s="57">
        <v>15</v>
      </c>
      <c r="C56" s="58">
        <v>43519</v>
      </c>
      <c r="D56" s="115" t="s">
        <v>61</v>
      </c>
      <c r="E56" s="115"/>
      <c r="F56" s="115"/>
      <c r="G56" s="115"/>
      <c r="H56" s="22" t="s">
        <v>77</v>
      </c>
    </row>
    <row r="57" spans="1:8">
      <c r="A57" s="59" t="s">
        <v>34</v>
      </c>
      <c r="B57" s="57">
        <v>100</v>
      </c>
      <c r="C57" s="58">
        <v>43503</v>
      </c>
      <c r="D57" s="115" t="s">
        <v>54</v>
      </c>
      <c r="E57" s="115"/>
      <c r="F57" s="115"/>
      <c r="G57" s="115"/>
    </row>
    <row r="60" spans="1:8" ht="23.25">
      <c r="A60" s="116" t="s">
        <v>115</v>
      </c>
      <c r="B60" s="117"/>
      <c r="C60" s="117"/>
      <c r="D60" s="117"/>
      <c r="E60" s="117"/>
    </row>
  </sheetData>
  <sortState ref="C24:C45">
    <sortCondition ref="C24"/>
  </sortState>
  <mergeCells count="42">
    <mergeCell ref="A60:E60"/>
    <mergeCell ref="A22:F22"/>
    <mergeCell ref="D43:G43"/>
    <mergeCell ref="A1:L1"/>
    <mergeCell ref="F9:G9"/>
    <mergeCell ref="K9:K10"/>
    <mergeCell ref="A12:E12"/>
    <mergeCell ref="H12:K12"/>
    <mergeCell ref="D28:G28"/>
    <mergeCell ref="D29:G29"/>
    <mergeCell ref="D30:G30"/>
    <mergeCell ref="D39:G39"/>
    <mergeCell ref="D40:G40"/>
    <mergeCell ref="D31:G31"/>
    <mergeCell ref="D32:G32"/>
    <mergeCell ref="D23:G23"/>
    <mergeCell ref="D24:G24"/>
    <mergeCell ref="D25:G25"/>
    <mergeCell ref="D26:G26"/>
    <mergeCell ref="D27:G27"/>
    <mergeCell ref="D49:G49"/>
    <mergeCell ref="D33:G33"/>
    <mergeCell ref="D34:G34"/>
    <mergeCell ref="D35:G35"/>
    <mergeCell ref="D36:G36"/>
    <mergeCell ref="D37:G37"/>
    <mergeCell ref="D38:G38"/>
    <mergeCell ref="D41:G41"/>
    <mergeCell ref="D42:G42"/>
    <mergeCell ref="D44:G44"/>
    <mergeCell ref="D45:G45"/>
    <mergeCell ref="D46:G46"/>
    <mergeCell ref="D47:G47"/>
    <mergeCell ref="D48:G48"/>
    <mergeCell ref="D56:G56"/>
    <mergeCell ref="D57:G57"/>
    <mergeCell ref="D50:G50"/>
    <mergeCell ref="D51:G51"/>
    <mergeCell ref="D52:G52"/>
    <mergeCell ref="D53:G53"/>
    <mergeCell ref="D54:G54"/>
    <mergeCell ref="D55:G55"/>
  </mergeCells>
  <conditionalFormatting sqref="D10">
    <cfRule type="cellIs" dxfId="13" priority="7" operator="lessThan">
      <formula>G22</formula>
    </cfRule>
    <cfRule type="cellIs" dxfId="12" priority="6" operator="lessThan">
      <formula>G22</formula>
    </cfRule>
    <cfRule type="cellIs" dxfId="11" priority="5" operator="greaterThan">
      <formula>$G$22</formula>
    </cfRule>
    <cfRule type="cellIs" dxfId="10" priority="4" operator="lessThan">
      <formula>$G$22</formula>
    </cfRule>
    <cfRule type="cellIs" dxfId="9" priority="3" operator="greaterThan">
      <formula>$G$22</formula>
    </cfRule>
    <cfRule type="cellIs" dxfId="8" priority="2" operator="greaterThan">
      <formula>" $3,876.37 "</formula>
    </cfRule>
    <cfRule type="cellIs" dxfId="7" priority="1" operator="greaterThan">
      <formula>$G$22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9"/>
  <sheetViews>
    <sheetView topLeftCell="A37" workbookViewId="0">
      <selection activeCell="H3" sqref="H3:I3"/>
    </sheetView>
  </sheetViews>
  <sheetFormatPr defaultRowHeight="15"/>
  <cols>
    <col min="1" max="1" width="11.85546875" customWidth="1"/>
    <col min="2" max="2" width="13.140625" customWidth="1"/>
    <col min="3" max="3" width="11.28515625" customWidth="1"/>
    <col min="4" max="4" width="11.5703125" bestFit="1" customWidth="1"/>
    <col min="6" max="7" width="11.28515625" bestFit="1" customWidth="1"/>
    <col min="8" max="8" width="10.28515625" bestFit="1" customWidth="1"/>
    <col min="9" max="9" width="12.85546875" bestFit="1" customWidth="1"/>
    <col min="11" max="11" width="10.42578125" bestFit="1" customWidth="1"/>
    <col min="12" max="12" width="10.28515625" bestFit="1" customWidth="1"/>
    <col min="14" max="14" width="11.28515625" bestFit="1" customWidth="1"/>
  </cols>
  <sheetData>
    <row r="1" spans="1:14" ht="26.25">
      <c r="A1" s="145" t="s">
        <v>113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1"/>
      <c r="N1" s="41"/>
    </row>
    <row r="2" spans="1:14" ht="15.75" thickBot="1"/>
    <row r="3" spans="1:14" ht="20.25" thickBot="1">
      <c r="A3" s="150" t="s">
        <v>80</v>
      </c>
      <c r="B3" s="151"/>
      <c r="C3" s="148">
        <f>D4-B4</f>
        <v>9656</v>
      </c>
      <c r="D3" s="149"/>
      <c r="F3" s="141" t="s">
        <v>1</v>
      </c>
      <c r="G3" s="142"/>
      <c r="H3" s="132">
        <f>I4-G4</f>
        <v>123250</v>
      </c>
      <c r="I3" s="133"/>
      <c r="K3" s="141" t="s">
        <v>88</v>
      </c>
      <c r="L3" s="142"/>
      <c r="M3" s="132">
        <f>N4-L4</f>
        <v>17595</v>
      </c>
      <c r="N3" s="133"/>
    </row>
    <row r="4" spans="1:14">
      <c r="A4" s="146" t="s">
        <v>81</v>
      </c>
      <c r="B4" s="139">
        <f>A7+B7+C7+D7</f>
        <v>5344</v>
      </c>
      <c r="C4" s="78" t="s">
        <v>82</v>
      </c>
      <c r="D4" s="139">
        <v>15000</v>
      </c>
      <c r="F4" s="134" t="s">
        <v>84</v>
      </c>
      <c r="G4" s="139">
        <f>SUM(F7:I7,F9:I9,F11:I11)</f>
        <v>26000</v>
      </c>
      <c r="H4" s="77" t="s">
        <v>85</v>
      </c>
      <c r="I4" s="136">
        <v>149250</v>
      </c>
      <c r="K4" s="134" t="s">
        <v>84</v>
      </c>
      <c r="L4" s="136">
        <f>SUM(K7:N7,K9:N9,K11:L11)</f>
        <v>5405</v>
      </c>
      <c r="M4" s="77" t="s">
        <v>85</v>
      </c>
      <c r="N4" s="136">
        <v>23000</v>
      </c>
    </row>
    <row r="5" spans="1:14" ht="15.75" thickBot="1">
      <c r="A5" s="146"/>
      <c r="B5" s="140"/>
      <c r="C5" s="82">
        <v>6.5000000000000002E-2</v>
      </c>
      <c r="D5" s="147"/>
      <c r="F5" s="135"/>
      <c r="G5" s="140"/>
      <c r="H5" s="83" t="s">
        <v>86</v>
      </c>
      <c r="I5" s="138"/>
      <c r="K5" s="135"/>
      <c r="L5" s="137"/>
      <c r="M5" s="83" t="s">
        <v>86</v>
      </c>
      <c r="N5" s="138"/>
    </row>
    <row r="6" spans="1:14" ht="15.75" thickBot="1">
      <c r="A6" s="102">
        <v>2017</v>
      </c>
      <c r="B6" s="102">
        <v>2018</v>
      </c>
      <c r="C6" s="102">
        <v>2019</v>
      </c>
      <c r="D6" s="102">
        <v>2021</v>
      </c>
      <c r="F6" s="97">
        <v>2017</v>
      </c>
      <c r="G6" s="98">
        <v>2018</v>
      </c>
      <c r="H6" s="98">
        <v>2019</v>
      </c>
      <c r="I6" s="99">
        <v>2020</v>
      </c>
      <c r="K6" s="97">
        <v>2018</v>
      </c>
      <c r="L6" s="98">
        <v>2019</v>
      </c>
      <c r="M6" s="98">
        <v>2020</v>
      </c>
      <c r="N6" s="99">
        <v>2021</v>
      </c>
    </row>
    <row r="7" spans="1:14" ht="15.75" thickBot="1">
      <c r="A7" s="30">
        <v>850</v>
      </c>
      <c r="B7" s="30">
        <v>4138</v>
      </c>
      <c r="C7" s="30">
        <f>SUM(B10:B18)</f>
        <v>356</v>
      </c>
      <c r="D7" s="30">
        <v>0</v>
      </c>
      <c r="F7" s="91">
        <v>12000</v>
      </c>
      <c r="G7" s="92">
        <v>12000</v>
      </c>
      <c r="H7" s="92">
        <v>2000</v>
      </c>
      <c r="I7" s="93"/>
      <c r="K7" s="91">
        <v>2905</v>
      </c>
      <c r="L7" s="92">
        <f>SUM(L13:L14)</f>
        <v>2500</v>
      </c>
      <c r="M7" s="92">
        <v>0</v>
      </c>
      <c r="N7" s="93">
        <v>0</v>
      </c>
    </row>
    <row r="8" spans="1:14" ht="15.75" thickBot="1">
      <c r="A8" s="107" t="s">
        <v>7</v>
      </c>
      <c r="B8" s="108" t="s">
        <v>83</v>
      </c>
      <c r="C8" s="107" t="s">
        <v>7</v>
      </c>
      <c r="D8" s="109" t="s">
        <v>83</v>
      </c>
      <c r="F8" s="100">
        <v>2021</v>
      </c>
      <c r="G8" s="100">
        <v>2022</v>
      </c>
      <c r="H8" s="100">
        <v>2023</v>
      </c>
      <c r="I8" s="100">
        <v>2024</v>
      </c>
      <c r="K8" s="100">
        <v>2022</v>
      </c>
      <c r="L8" s="100">
        <v>2023</v>
      </c>
      <c r="M8" s="100">
        <v>2024</v>
      </c>
      <c r="N8" s="100">
        <v>2025</v>
      </c>
    </row>
    <row r="9" spans="1:14" ht="15.75" thickBot="1">
      <c r="A9" s="33">
        <v>43509</v>
      </c>
      <c r="B9" s="72">
        <v>349</v>
      </c>
      <c r="C9" s="84"/>
      <c r="D9" s="85">
        <v>0</v>
      </c>
      <c r="F9" s="91">
        <v>0</v>
      </c>
      <c r="G9" s="92">
        <v>0</v>
      </c>
      <c r="H9" s="92">
        <v>0</v>
      </c>
      <c r="I9" s="93">
        <v>0</v>
      </c>
      <c r="K9" s="91">
        <v>0</v>
      </c>
      <c r="L9" s="92">
        <v>0</v>
      </c>
      <c r="M9" s="92">
        <v>0</v>
      </c>
      <c r="N9" s="93">
        <v>0</v>
      </c>
    </row>
    <row r="10" spans="1:14" ht="15.75" thickBot="1">
      <c r="A10" s="33">
        <v>43537</v>
      </c>
      <c r="B10" s="72">
        <v>356</v>
      </c>
      <c r="C10" s="86"/>
      <c r="D10" s="85">
        <v>0</v>
      </c>
      <c r="F10" s="100">
        <v>2025</v>
      </c>
      <c r="G10" s="100">
        <v>2026</v>
      </c>
      <c r="H10" s="101" t="s">
        <v>87</v>
      </c>
      <c r="I10" s="101" t="s">
        <v>87</v>
      </c>
      <c r="K10" s="100">
        <v>2026</v>
      </c>
      <c r="L10" s="100">
        <v>2027</v>
      </c>
      <c r="M10" s="101" t="s">
        <v>87</v>
      </c>
      <c r="N10" s="101" t="s">
        <v>87</v>
      </c>
    </row>
    <row r="11" spans="1:14" ht="15.75" thickBot="1">
      <c r="A11" s="33"/>
      <c r="B11" s="72">
        <v>0</v>
      </c>
      <c r="C11" s="86"/>
      <c r="D11" s="85">
        <v>0</v>
      </c>
      <c r="F11" s="91">
        <v>0</v>
      </c>
      <c r="G11" s="92">
        <v>0</v>
      </c>
      <c r="H11" s="94" t="s">
        <v>87</v>
      </c>
      <c r="I11" s="95" t="s">
        <v>87</v>
      </c>
      <c r="K11" s="91">
        <v>0</v>
      </c>
      <c r="L11" s="92">
        <v>0</v>
      </c>
      <c r="M11" s="94" t="s">
        <v>87</v>
      </c>
      <c r="N11" s="95" t="s">
        <v>87</v>
      </c>
    </row>
    <row r="12" spans="1:14" ht="15.75" thickBot="1">
      <c r="A12" s="33"/>
      <c r="B12" s="72">
        <v>0</v>
      </c>
      <c r="C12" s="86"/>
      <c r="D12" s="85">
        <v>0</v>
      </c>
      <c r="F12" s="110" t="s">
        <v>7</v>
      </c>
      <c r="G12" s="110" t="s">
        <v>83</v>
      </c>
      <c r="H12" s="110" t="s">
        <v>7</v>
      </c>
      <c r="I12" s="110" t="s">
        <v>83</v>
      </c>
      <c r="K12" s="110" t="s">
        <v>7</v>
      </c>
      <c r="L12" s="110" t="s">
        <v>83</v>
      </c>
      <c r="M12" s="110" t="s">
        <v>7</v>
      </c>
      <c r="N12" s="110" t="s">
        <v>83</v>
      </c>
    </row>
    <row r="13" spans="1:14" ht="15.75" thickBot="1">
      <c r="A13" s="33"/>
      <c r="B13" s="72">
        <v>0</v>
      </c>
      <c r="C13" s="86"/>
      <c r="D13" s="85">
        <v>0</v>
      </c>
      <c r="F13" s="96">
        <v>43503</v>
      </c>
      <c r="G13" s="30">
        <v>1000</v>
      </c>
      <c r="H13" s="96"/>
      <c r="I13" s="30">
        <v>0</v>
      </c>
      <c r="K13" s="96">
        <v>43503</v>
      </c>
      <c r="L13" s="30">
        <v>1200</v>
      </c>
      <c r="M13" s="96"/>
      <c r="N13" s="30">
        <v>0</v>
      </c>
    </row>
    <row r="14" spans="1:14" ht="15.75" thickBot="1">
      <c r="A14" s="33"/>
      <c r="B14" s="72">
        <v>0</v>
      </c>
      <c r="C14" s="86"/>
      <c r="D14" s="85">
        <v>0</v>
      </c>
      <c r="F14" s="96">
        <v>43531</v>
      </c>
      <c r="G14" s="30">
        <v>1000</v>
      </c>
      <c r="H14" s="96"/>
      <c r="I14" s="30">
        <v>0</v>
      </c>
      <c r="K14" s="96">
        <v>43531</v>
      </c>
      <c r="L14" s="30">
        <v>1300</v>
      </c>
      <c r="M14" s="96"/>
      <c r="N14" s="30">
        <v>0</v>
      </c>
    </row>
    <row r="15" spans="1:14" ht="15.75" thickBot="1">
      <c r="A15" s="33"/>
      <c r="B15" s="72">
        <v>0</v>
      </c>
      <c r="C15" s="86"/>
      <c r="D15" s="85">
        <v>0</v>
      </c>
      <c r="F15" s="96"/>
      <c r="G15" s="30">
        <v>0</v>
      </c>
      <c r="H15" s="96"/>
      <c r="I15" s="30">
        <v>0</v>
      </c>
      <c r="K15" s="96"/>
      <c r="L15" s="30">
        <v>0</v>
      </c>
      <c r="M15" s="96"/>
      <c r="N15" s="30">
        <v>0</v>
      </c>
    </row>
    <row r="16" spans="1:14" ht="15.75" thickBot="1">
      <c r="A16" s="33"/>
      <c r="B16" s="72">
        <v>0</v>
      </c>
      <c r="C16" s="86"/>
      <c r="D16" s="85">
        <v>0</v>
      </c>
      <c r="F16" s="96"/>
      <c r="G16" s="30">
        <v>0</v>
      </c>
      <c r="H16" s="96"/>
      <c r="I16" s="30">
        <v>0</v>
      </c>
      <c r="K16" s="96"/>
      <c r="L16" s="30">
        <v>0</v>
      </c>
      <c r="M16" s="96"/>
      <c r="N16" s="30">
        <v>0</v>
      </c>
    </row>
    <row r="17" spans="1:14" ht="15.75" thickBot="1">
      <c r="A17" s="33"/>
      <c r="B17" s="72">
        <v>0</v>
      </c>
      <c r="C17" s="86"/>
      <c r="D17" s="85">
        <v>0</v>
      </c>
      <c r="F17" s="96"/>
      <c r="G17" s="30">
        <v>0</v>
      </c>
      <c r="H17" s="96"/>
      <c r="I17" s="30">
        <v>0</v>
      </c>
      <c r="K17" s="96"/>
      <c r="L17" s="30">
        <v>0</v>
      </c>
      <c r="M17" s="96"/>
      <c r="N17" s="30">
        <v>0</v>
      </c>
    </row>
    <row r="18" spans="1:14" ht="15.75" thickBot="1">
      <c r="A18" s="87"/>
      <c r="B18" s="88">
        <v>0</v>
      </c>
      <c r="C18" s="89"/>
      <c r="D18" s="90">
        <v>0</v>
      </c>
      <c r="F18" s="96"/>
      <c r="G18" s="30">
        <v>0</v>
      </c>
      <c r="H18" s="96"/>
      <c r="I18" s="30">
        <v>0</v>
      </c>
      <c r="K18" s="96"/>
      <c r="L18" s="30">
        <v>0</v>
      </c>
      <c r="M18" s="96"/>
      <c r="N18" s="30">
        <v>0</v>
      </c>
    </row>
    <row r="19" spans="1:14" ht="15.75" thickBot="1">
      <c r="F19" s="96"/>
      <c r="G19" s="30">
        <v>0</v>
      </c>
      <c r="H19" s="96"/>
      <c r="I19" s="30">
        <v>0</v>
      </c>
      <c r="K19" s="96"/>
      <c r="L19" s="30">
        <v>0</v>
      </c>
      <c r="M19" s="96"/>
      <c r="N19" s="30">
        <v>0</v>
      </c>
    </row>
    <row r="20" spans="1:14" ht="15.75" thickBot="1">
      <c r="F20" s="96"/>
      <c r="G20" s="30">
        <v>0</v>
      </c>
      <c r="H20" s="96"/>
      <c r="I20" s="30">
        <v>0</v>
      </c>
      <c r="K20" s="96"/>
      <c r="L20" s="30">
        <v>0</v>
      </c>
      <c r="M20" s="96"/>
      <c r="N20" s="30">
        <v>0</v>
      </c>
    </row>
    <row r="21" spans="1:14" ht="15.75" thickBot="1">
      <c r="D21" s="9"/>
      <c r="F21" s="96"/>
      <c r="G21" s="30">
        <v>0</v>
      </c>
      <c r="H21" s="96"/>
      <c r="I21" s="30">
        <v>0</v>
      </c>
      <c r="K21" s="96"/>
      <c r="L21" s="30">
        <v>0</v>
      </c>
      <c r="M21" s="96"/>
      <c r="N21" s="30">
        <v>0</v>
      </c>
    </row>
    <row r="22" spans="1:14" ht="15.75" thickBot="1">
      <c r="F22" s="96"/>
      <c r="G22" s="30">
        <v>0</v>
      </c>
      <c r="H22" s="96"/>
      <c r="I22" s="30">
        <v>0</v>
      </c>
      <c r="K22" s="96"/>
      <c r="L22" s="30">
        <v>0</v>
      </c>
      <c r="M22" s="96"/>
      <c r="N22" s="30">
        <v>0</v>
      </c>
    </row>
    <row r="23" spans="1:14" ht="15.75" thickBot="1">
      <c r="F23" s="96"/>
      <c r="G23" s="30">
        <v>0</v>
      </c>
      <c r="H23" s="96"/>
      <c r="I23" s="30">
        <v>0</v>
      </c>
      <c r="K23" s="96"/>
      <c r="L23" s="30">
        <v>0</v>
      </c>
      <c r="M23" s="96"/>
      <c r="N23" s="30">
        <v>0</v>
      </c>
    </row>
    <row r="24" spans="1:14" ht="15.75" thickBot="1">
      <c r="F24" s="96"/>
      <c r="G24" s="30">
        <v>0</v>
      </c>
      <c r="H24" s="96"/>
      <c r="I24" s="30">
        <v>0</v>
      </c>
      <c r="K24" s="96"/>
      <c r="L24" s="30">
        <v>0</v>
      </c>
      <c r="M24" s="96"/>
      <c r="N24" s="30">
        <v>0</v>
      </c>
    </row>
    <row r="29" spans="1:14" ht="25.5">
      <c r="A29" s="143" t="s">
        <v>116</v>
      </c>
      <c r="B29" s="144"/>
      <c r="C29" s="144"/>
      <c r="D29" s="144"/>
      <c r="E29" s="144"/>
      <c r="F29" s="144"/>
    </row>
  </sheetData>
  <mergeCells count="17">
    <mergeCell ref="A29:F29"/>
    <mergeCell ref="A1:L1"/>
    <mergeCell ref="A4:A5"/>
    <mergeCell ref="B4:B5"/>
    <mergeCell ref="D4:D5"/>
    <mergeCell ref="C3:D3"/>
    <mergeCell ref="A3:B3"/>
    <mergeCell ref="F3:G3"/>
    <mergeCell ref="M3:N3"/>
    <mergeCell ref="K4:K5"/>
    <mergeCell ref="L4:L5"/>
    <mergeCell ref="N4:N5"/>
    <mergeCell ref="F4:F5"/>
    <mergeCell ref="H3:I3"/>
    <mergeCell ref="G4:G5"/>
    <mergeCell ref="I4:I5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selection activeCell="G61" sqref="G61"/>
    </sheetView>
  </sheetViews>
  <sheetFormatPr defaultRowHeight="15"/>
  <cols>
    <col min="1" max="1" width="17" customWidth="1"/>
    <col min="2" max="2" width="16.5703125" customWidth="1"/>
    <col min="3" max="3" width="14.42578125" customWidth="1"/>
    <col min="4" max="4" width="16.5703125" customWidth="1"/>
    <col min="5" max="5" width="13.140625" customWidth="1"/>
    <col min="6" max="6" width="15.42578125" customWidth="1"/>
    <col min="7" max="7" width="11.42578125" customWidth="1"/>
    <col min="8" max="8" width="11.85546875" customWidth="1"/>
    <col min="9" max="9" width="15.5703125" customWidth="1"/>
    <col min="10" max="10" width="14.28515625" customWidth="1"/>
    <col min="11" max="11" width="11.28515625" customWidth="1"/>
    <col min="12" max="12" width="15.5703125" customWidth="1"/>
    <col min="13" max="13" width="16.28515625" customWidth="1"/>
  </cols>
  <sheetData>
    <row r="1" spans="1:13" ht="27.75">
      <c r="A1" s="157">
        <v>43556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54"/>
    </row>
    <row r="2" spans="1:13" ht="15.75" thickBot="1">
      <c r="A2" s="42"/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69</v>
      </c>
      <c r="I2" s="45" t="s">
        <v>78</v>
      </c>
      <c r="J2" s="45" t="s">
        <v>9</v>
      </c>
      <c r="K2" s="45" t="s">
        <v>10</v>
      </c>
      <c r="L2" s="45" t="s">
        <v>11</v>
      </c>
      <c r="M2" s="46" t="s">
        <v>112</v>
      </c>
    </row>
    <row r="3" spans="1:13" ht="15.75" thickBot="1">
      <c r="A3" s="43" t="s">
        <v>12</v>
      </c>
      <c r="B3" s="21">
        <v>1345</v>
      </c>
      <c r="C3" s="21">
        <v>328</v>
      </c>
      <c r="D3" s="21">
        <v>490</v>
      </c>
      <c r="E3" s="21">
        <v>308</v>
      </c>
      <c r="F3" s="21">
        <v>412</v>
      </c>
      <c r="G3" s="21">
        <v>309</v>
      </c>
      <c r="H3" s="21">
        <v>76.34</v>
      </c>
      <c r="I3" s="21">
        <v>219.65</v>
      </c>
      <c r="J3" s="21">
        <v>318.29000000000002</v>
      </c>
      <c r="K3" s="21">
        <v>97.5</v>
      </c>
      <c r="L3" s="21">
        <v>116.72</v>
      </c>
      <c r="M3" s="22"/>
    </row>
    <row r="4" spans="1:13" ht="15.75" thickBot="1">
      <c r="A4" s="44" t="s">
        <v>13</v>
      </c>
      <c r="B4" s="21">
        <v>1400</v>
      </c>
      <c r="C4" s="21">
        <v>400</v>
      </c>
      <c r="D4" s="21">
        <v>500</v>
      </c>
      <c r="E4" s="21">
        <v>310</v>
      </c>
      <c r="F4" s="21">
        <v>420</v>
      </c>
      <c r="G4" s="21">
        <v>312</v>
      </c>
      <c r="H4" s="21">
        <v>80</v>
      </c>
      <c r="I4" s="21">
        <v>222</v>
      </c>
      <c r="J4" s="21">
        <v>320</v>
      </c>
      <c r="K4" s="21">
        <v>100</v>
      </c>
      <c r="L4" s="21">
        <v>120</v>
      </c>
      <c r="M4" s="21">
        <f>SUM(B4:L4)</f>
        <v>4184</v>
      </c>
    </row>
    <row r="5" spans="1:13" ht="15.75" thickBot="1">
      <c r="A5" s="44" t="s">
        <v>14</v>
      </c>
      <c r="B5" s="7">
        <f>B28+B29+B30</f>
        <v>1359</v>
      </c>
      <c r="C5" s="8">
        <f>B24+B25+B29+B43</f>
        <v>334.66999999999996</v>
      </c>
      <c r="D5" s="8">
        <f>B30+B34+B57</f>
        <v>494.12</v>
      </c>
      <c r="E5" s="8">
        <f>B36+B26+B27+B37</f>
        <v>338.39</v>
      </c>
      <c r="F5" s="8">
        <f>B31+B32+B40+B35+B44</f>
        <v>397.63</v>
      </c>
      <c r="G5" s="8">
        <f>B24+B25+B33+B40+B43+B44+B45</f>
        <v>306.70000000000005</v>
      </c>
      <c r="H5" s="8">
        <f>(B41)</f>
        <v>72.23</v>
      </c>
      <c r="I5" s="8">
        <f>B38+B53+B54+B55+B56+B39</f>
        <v>229.04</v>
      </c>
      <c r="J5" s="8">
        <f>B51+B48+B42</f>
        <v>318.29000000000002</v>
      </c>
      <c r="K5" s="8">
        <f>B49+B50</f>
        <v>99</v>
      </c>
      <c r="L5" s="8">
        <f>B46+B47</f>
        <v>116.72</v>
      </c>
      <c r="M5" s="8">
        <f>SUM(B5:L5)</f>
        <v>4065.79</v>
      </c>
    </row>
    <row r="6" spans="1:13" ht="15.75" thickBot="1">
      <c r="A6" s="44" t="s">
        <v>15</v>
      </c>
      <c r="B6" s="21">
        <f>B4-B5</f>
        <v>41</v>
      </c>
      <c r="C6" s="21">
        <f t="shared" ref="C6:L6" si="0">C4-C5</f>
        <v>65.330000000000041</v>
      </c>
      <c r="D6" s="21">
        <f t="shared" si="0"/>
        <v>5.8799999999999955</v>
      </c>
      <c r="E6" s="21">
        <f t="shared" si="0"/>
        <v>-28.389999999999986</v>
      </c>
      <c r="F6" s="21">
        <f t="shared" si="0"/>
        <v>22.370000000000005</v>
      </c>
      <c r="G6" s="21">
        <f t="shared" si="0"/>
        <v>5.2999999999999545</v>
      </c>
      <c r="H6" s="21">
        <f t="shared" si="0"/>
        <v>7.769999999999996</v>
      </c>
      <c r="I6" s="21">
        <f t="shared" si="0"/>
        <v>-7.039999999999992</v>
      </c>
      <c r="J6" s="21">
        <f t="shared" si="0"/>
        <v>1.7099999999999795</v>
      </c>
      <c r="K6" s="21">
        <f t="shared" si="0"/>
        <v>1</v>
      </c>
      <c r="L6" s="21">
        <f t="shared" si="0"/>
        <v>3.2800000000000011</v>
      </c>
      <c r="M6" s="21">
        <f>SUM(B6:L6)</f>
        <v>118.21</v>
      </c>
    </row>
    <row r="7" spans="1:13" ht="15.75" thickBot="1"/>
    <row r="8" spans="1:13" ht="15.75" thickBot="1">
      <c r="A8" s="3"/>
      <c r="B8" s="3"/>
      <c r="C8" s="3"/>
      <c r="D8" s="3"/>
      <c r="E8" s="3"/>
      <c r="F8" s="3"/>
      <c r="G8" s="3"/>
      <c r="H8" s="3"/>
      <c r="I8" s="27" t="s">
        <v>23</v>
      </c>
      <c r="J8" s="27" t="s">
        <v>24</v>
      </c>
      <c r="K8" s="27" t="s">
        <v>25</v>
      </c>
    </row>
    <row r="9" spans="1:13" ht="15.75" thickBot="1">
      <c r="A9" s="47" t="s">
        <v>16</v>
      </c>
      <c r="B9" s="47" t="s">
        <v>17</v>
      </c>
      <c r="C9" s="47" t="s">
        <v>13</v>
      </c>
      <c r="D9" s="47" t="s">
        <v>18</v>
      </c>
      <c r="E9" s="47" t="s">
        <v>19</v>
      </c>
      <c r="F9" s="159" t="s">
        <v>20</v>
      </c>
      <c r="G9" s="159"/>
      <c r="H9" s="48" t="s">
        <v>21</v>
      </c>
      <c r="I9" s="25">
        <f>M4</f>
        <v>4184</v>
      </c>
      <c r="J9" s="25">
        <f>M5</f>
        <v>4065.79</v>
      </c>
      <c r="K9" s="160">
        <f>(J9+J10)-(I9+I10)</f>
        <v>-255.61800000000039</v>
      </c>
    </row>
    <row r="10" spans="1:13" ht="15.75" thickBot="1">
      <c r="A10" s="5">
        <f>SUM(C14:C20)</f>
        <v>4166.68</v>
      </c>
      <c r="B10" s="30">
        <v>4166.68</v>
      </c>
      <c r="C10" s="4">
        <f>SUM(B4:L4)</f>
        <v>4184</v>
      </c>
      <c r="D10" s="4">
        <f>SUM(B5:L5)</f>
        <v>4065.79</v>
      </c>
      <c r="E10" s="4">
        <f>(C10-D10)</f>
        <v>118.21000000000004</v>
      </c>
      <c r="F10" s="30">
        <f>MARCH!M5</f>
        <v>4022.0499999999997</v>
      </c>
      <c r="G10" s="30">
        <v>0</v>
      </c>
      <c r="H10" s="48" t="s">
        <v>22</v>
      </c>
      <c r="I10" s="23">
        <f>MARCH!M6</f>
        <v>255.61799999999999</v>
      </c>
      <c r="J10" s="23">
        <f>M6</f>
        <v>118.21</v>
      </c>
      <c r="K10" s="160"/>
    </row>
    <row r="11" spans="1:13" ht="15.75" thickBot="1">
      <c r="B11" t="s">
        <v>76</v>
      </c>
    </row>
    <row r="12" spans="1:13" ht="21.75" thickBot="1">
      <c r="A12" s="161" t="s">
        <v>26</v>
      </c>
      <c r="B12" s="162"/>
      <c r="C12" s="162"/>
      <c r="D12" s="162"/>
      <c r="E12" s="162"/>
      <c r="H12" s="163" t="s">
        <v>44</v>
      </c>
      <c r="I12" s="164"/>
      <c r="J12" s="164"/>
      <c r="K12" s="165"/>
    </row>
    <row r="13" spans="1:13" ht="15.75" thickBot="1">
      <c r="A13" s="28" t="s">
        <v>27</v>
      </c>
      <c r="B13" s="28" t="s">
        <v>28</v>
      </c>
      <c r="C13" s="28" t="s">
        <v>29</v>
      </c>
      <c r="D13" s="28" t="s">
        <v>30</v>
      </c>
      <c r="E13" s="28" t="s">
        <v>8</v>
      </c>
      <c r="H13" s="34"/>
      <c r="I13" s="49" t="s">
        <v>1</v>
      </c>
      <c r="J13" s="50" t="s">
        <v>89</v>
      </c>
      <c r="K13" s="50" t="s">
        <v>80</v>
      </c>
    </row>
    <row r="14" spans="1:13">
      <c r="A14" s="31" t="s">
        <v>31</v>
      </c>
      <c r="B14" s="31" t="s">
        <v>38</v>
      </c>
      <c r="C14" s="32">
        <v>50</v>
      </c>
      <c r="D14" s="33">
        <v>43498</v>
      </c>
      <c r="E14" s="31" t="s">
        <v>79</v>
      </c>
      <c r="H14" s="51" t="s">
        <v>90</v>
      </c>
      <c r="I14" s="35">
        <f>'DEBT TRACKER APRIL'!G4</f>
        <v>27500</v>
      </c>
      <c r="J14" s="36">
        <f>'DEBT TRACKER APRIL'!L4</f>
        <v>6905</v>
      </c>
      <c r="K14" s="35">
        <f>'DEBT TRACKER APRIL'!B4</f>
        <v>5704</v>
      </c>
    </row>
    <row r="15" spans="1:13">
      <c r="A15" s="31" t="s">
        <v>32</v>
      </c>
      <c r="B15" s="31" t="s">
        <v>39</v>
      </c>
      <c r="C15" s="32">
        <v>1458.34</v>
      </c>
      <c r="D15" s="33">
        <v>43498</v>
      </c>
      <c r="E15" s="31" t="s">
        <v>79</v>
      </c>
      <c r="H15" s="51" t="s">
        <v>91</v>
      </c>
      <c r="I15" s="37">
        <f>I14/I16</f>
        <v>0.22587268993839835</v>
      </c>
      <c r="J15" s="38">
        <f>J14/J16</f>
        <v>0.39244103438476841</v>
      </c>
      <c r="K15" s="38">
        <f>K14/K16</f>
        <v>0.59072079536039768</v>
      </c>
    </row>
    <row r="16" spans="1:13">
      <c r="A16" s="31" t="s">
        <v>33</v>
      </c>
      <c r="B16" s="31" t="s">
        <v>40</v>
      </c>
      <c r="C16" s="32">
        <v>375</v>
      </c>
      <c r="D16" s="33">
        <v>43498</v>
      </c>
      <c r="E16" s="31" t="s">
        <v>79</v>
      </c>
      <c r="H16" s="52" t="s">
        <v>92</v>
      </c>
      <c r="I16" s="36">
        <f>'DEBT TRACKER APRIL'!H3</f>
        <v>121750</v>
      </c>
      <c r="J16" s="36">
        <f>'DEBT TRACKER MARCH'!M3</f>
        <v>17595</v>
      </c>
      <c r="K16" s="35">
        <f>'DEBT TRACKER MARCH'!C3</f>
        <v>9656</v>
      </c>
    </row>
    <row r="17" spans="1:7">
      <c r="A17" s="31" t="s">
        <v>34</v>
      </c>
      <c r="B17" s="31" t="s">
        <v>41</v>
      </c>
      <c r="C17" s="32">
        <v>200</v>
      </c>
      <c r="D17" s="33">
        <v>43506</v>
      </c>
      <c r="E17" s="31" t="s">
        <v>79</v>
      </c>
    </row>
    <row r="18" spans="1:7">
      <c r="A18" s="31" t="s">
        <v>35</v>
      </c>
      <c r="B18" s="31" t="s">
        <v>42</v>
      </c>
      <c r="C18" s="32">
        <v>1658.34</v>
      </c>
      <c r="D18" s="33">
        <v>43506</v>
      </c>
      <c r="E18" s="31" t="s">
        <v>79</v>
      </c>
    </row>
    <row r="19" spans="1:7">
      <c r="A19" s="31" t="s">
        <v>36</v>
      </c>
      <c r="B19" s="31" t="s">
        <v>43</v>
      </c>
      <c r="C19" s="32">
        <v>375</v>
      </c>
      <c r="D19" s="33">
        <v>43503</v>
      </c>
      <c r="E19" s="31" t="s">
        <v>79</v>
      </c>
    </row>
    <row r="20" spans="1:7">
      <c r="A20" s="31" t="s">
        <v>37</v>
      </c>
      <c r="B20" s="31" t="s">
        <v>39</v>
      </c>
      <c r="C20" s="32">
        <v>50</v>
      </c>
      <c r="D20" s="33">
        <v>43504</v>
      </c>
      <c r="E20" s="31" t="s">
        <v>79</v>
      </c>
    </row>
    <row r="21" spans="1:7" ht="15.75" thickBot="1">
      <c r="C21" s="2"/>
    </row>
    <row r="22" spans="1:7" ht="21.75" thickBot="1">
      <c r="A22" s="154" t="s">
        <v>45</v>
      </c>
      <c r="B22" s="155"/>
      <c r="C22" s="155"/>
      <c r="D22" s="155"/>
      <c r="E22" s="155"/>
      <c r="F22" s="155"/>
      <c r="G22" s="6">
        <f>SUM(B24:B150)</f>
        <v>3309.62</v>
      </c>
    </row>
    <row r="23" spans="1:7" ht="15.75" thickBot="1">
      <c r="A23" s="29" t="s">
        <v>46</v>
      </c>
      <c r="B23" s="29" t="s">
        <v>29</v>
      </c>
      <c r="C23" s="29" t="s">
        <v>7</v>
      </c>
      <c r="D23" s="129" t="s">
        <v>47</v>
      </c>
      <c r="E23" s="130"/>
      <c r="F23" s="130"/>
      <c r="G23" s="131"/>
    </row>
    <row r="24" spans="1:7">
      <c r="A24" s="39" t="s">
        <v>31</v>
      </c>
      <c r="B24" s="40">
        <v>67</v>
      </c>
      <c r="C24" s="33">
        <v>43497</v>
      </c>
      <c r="D24" s="156" t="s">
        <v>48</v>
      </c>
      <c r="E24" s="156"/>
      <c r="F24" s="156"/>
      <c r="G24" s="156"/>
    </row>
    <row r="25" spans="1:7">
      <c r="A25" s="31" t="s">
        <v>32</v>
      </c>
      <c r="B25" s="40">
        <v>16.399999999999999</v>
      </c>
      <c r="C25" s="33">
        <v>43498</v>
      </c>
      <c r="D25" s="156" t="s">
        <v>49</v>
      </c>
      <c r="E25" s="156"/>
      <c r="F25" s="156"/>
      <c r="G25" s="156"/>
    </row>
    <row r="26" spans="1:7">
      <c r="A26" s="31" t="s">
        <v>35</v>
      </c>
      <c r="B26" s="40">
        <v>25.24</v>
      </c>
      <c r="C26" s="33">
        <v>43499</v>
      </c>
      <c r="D26" s="156" t="s">
        <v>50</v>
      </c>
      <c r="E26" s="156"/>
      <c r="F26" s="156"/>
      <c r="G26" s="156"/>
    </row>
    <row r="27" spans="1:7">
      <c r="A27" s="31" t="s">
        <v>36</v>
      </c>
      <c r="B27" s="40">
        <v>200.9</v>
      </c>
      <c r="C27" s="33">
        <v>43499</v>
      </c>
      <c r="D27" s="156" t="s">
        <v>51</v>
      </c>
      <c r="E27" s="156"/>
      <c r="F27" s="156"/>
      <c r="G27" s="156"/>
    </row>
    <row r="28" spans="1:7">
      <c r="A28" s="31" t="s">
        <v>37</v>
      </c>
      <c r="B28" s="40">
        <v>810</v>
      </c>
      <c r="C28" s="33">
        <v>43500</v>
      </c>
      <c r="D28" s="115" t="s">
        <v>52</v>
      </c>
      <c r="E28" s="115"/>
      <c r="F28" s="115"/>
      <c r="G28" s="115"/>
    </row>
    <row r="29" spans="1:7">
      <c r="A29" s="31" t="s">
        <v>33</v>
      </c>
      <c r="B29" s="40">
        <v>190</v>
      </c>
      <c r="C29" s="33">
        <v>43500</v>
      </c>
      <c r="D29" s="115" t="s">
        <v>53</v>
      </c>
      <c r="E29" s="115"/>
      <c r="F29" s="115"/>
      <c r="G29" s="115"/>
    </row>
    <row r="30" spans="1:7">
      <c r="A30" s="31" t="s">
        <v>34</v>
      </c>
      <c r="B30" s="40">
        <v>359</v>
      </c>
      <c r="C30" s="33">
        <v>43500</v>
      </c>
      <c r="D30" s="115" t="s">
        <v>54</v>
      </c>
      <c r="E30" s="115"/>
      <c r="F30" s="115"/>
      <c r="G30" s="115"/>
    </row>
    <row r="31" spans="1:7">
      <c r="A31" s="31" t="s">
        <v>35</v>
      </c>
      <c r="B31" s="40">
        <v>80.23</v>
      </c>
      <c r="C31" s="33">
        <v>43501</v>
      </c>
      <c r="D31" s="156" t="s">
        <v>55</v>
      </c>
      <c r="E31" s="156"/>
      <c r="F31" s="156"/>
      <c r="G31" s="156"/>
    </row>
    <row r="32" spans="1:7">
      <c r="A32" s="31" t="s">
        <v>33</v>
      </c>
      <c r="B32" s="40">
        <v>70</v>
      </c>
      <c r="C32" s="33">
        <v>43501</v>
      </c>
      <c r="D32" s="156" t="s">
        <v>56</v>
      </c>
      <c r="E32" s="156"/>
      <c r="F32" s="156"/>
      <c r="G32" s="156"/>
    </row>
    <row r="33" spans="1:8">
      <c r="A33" s="31" t="s">
        <v>32</v>
      </c>
      <c r="B33" s="40">
        <v>17.41</v>
      </c>
      <c r="C33" s="33">
        <v>43502</v>
      </c>
      <c r="D33" s="156" t="s">
        <v>57</v>
      </c>
      <c r="E33" s="156"/>
      <c r="F33" s="156"/>
      <c r="G33" s="156"/>
    </row>
    <row r="34" spans="1:8">
      <c r="A34" s="31" t="s">
        <v>31</v>
      </c>
      <c r="B34" s="40">
        <v>34.119999999999997</v>
      </c>
      <c r="C34" s="33">
        <v>43502</v>
      </c>
      <c r="D34" s="156" t="s">
        <v>58</v>
      </c>
      <c r="E34" s="156"/>
      <c r="F34" s="156"/>
      <c r="G34" s="156"/>
    </row>
    <row r="35" spans="1:8">
      <c r="A35" s="31" t="s">
        <v>32</v>
      </c>
      <c r="B35" s="40">
        <v>172.9</v>
      </c>
      <c r="C35" s="33">
        <v>43503</v>
      </c>
      <c r="D35" s="156" t="s">
        <v>59</v>
      </c>
      <c r="E35" s="156"/>
      <c r="F35" s="156"/>
      <c r="G35" s="156"/>
    </row>
    <row r="36" spans="1:8">
      <c r="A36" s="31" t="s">
        <v>34</v>
      </c>
      <c r="B36" s="40">
        <v>47.25</v>
      </c>
      <c r="C36" s="33">
        <v>43503</v>
      </c>
      <c r="D36" s="156" t="s">
        <v>60</v>
      </c>
      <c r="E36" s="156"/>
      <c r="F36" s="156"/>
      <c r="G36" s="156"/>
    </row>
    <row r="37" spans="1:8">
      <c r="A37" s="31" t="s">
        <v>35</v>
      </c>
      <c r="B37" s="40">
        <v>65</v>
      </c>
      <c r="C37" s="33">
        <v>43504</v>
      </c>
      <c r="D37" s="156" t="s">
        <v>68</v>
      </c>
      <c r="E37" s="156"/>
      <c r="F37" s="156"/>
      <c r="G37" s="156"/>
    </row>
    <row r="38" spans="1:8">
      <c r="A38" s="31" t="s">
        <v>36</v>
      </c>
      <c r="B38" s="40">
        <v>8.1300000000000008</v>
      </c>
      <c r="C38" s="33">
        <v>43504</v>
      </c>
      <c r="D38" s="115" t="s">
        <v>61</v>
      </c>
      <c r="E38" s="115"/>
      <c r="F38" s="115"/>
      <c r="G38" s="115"/>
      <c r="H38" s="41" t="s">
        <v>77</v>
      </c>
    </row>
    <row r="39" spans="1:8">
      <c r="A39" s="31" t="s">
        <v>37</v>
      </c>
      <c r="B39" s="40">
        <v>172.23</v>
      </c>
      <c r="C39" s="33">
        <v>43505</v>
      </c>
      <c r="D39" s="115" t="s">
        <v>62</v>
      </c>
      <c r="E39" s="115"/>
      <c r="F39" s="115"/>
      <c r="G39" s="115"/>
      <c r="H39" s="41" t="s">
        <v>77</v>
      </c>
    </row>
    <row r="40" spans="1:8">
      <c r="A40" s="31" t="s">
        <v>31</v>
      </c>
      <c r="B40" s="40">
        <v>42.5</v>
      </c>
      <c r="C40" s="33">
        <v>43505</v>
      </c>
      <c r="D40" s="156" t="s">
        <v>63</v>
      </c>
      <c r="E40" s="156"/>
      <c r="F40" s="156"/>
      <c r="G40" s="156"/>
    </row>
    <row r="41" spans="1:8">
      <c r="A41" s="31" t="s">
        <v>33</v>
      </c>
      <c r="B41" s="40">
        <v>72.23</v>
      </c>
      <c r="C41" s="33">
        <v>43506</v>
      </c>
      <c r="D41" s="156" t="s">
        <v>64</v>
      </c>
      <c r="E41" s="156"/>
      <c r="F41" s="156"/>
      <c r="G41" s="156"/>
    </row>
    <row r="42" spans="1:8">
      <c r="A42" s="31" t="s">
        <v>34</v>
      </c>
      <c r="B42" s="40">
        <v>53.29</v>
      </c>
      <c r="C42" s="33">
        <v>43506</v>
      </c>
      <c r="D42" s="156" t="s">
        <v>65</v>
      </c>
      <c r="E42" s="156"/>
      <c r="F42" s="156"/>
      <c r="G42" s="156"/>
    </row>
    <row r="43" spans="1:8">
      <c r="A43" s="31" t="s">
        <v>35</v>
      </c>
      <c r="B43" s="40">
        <v>61.27</v>
      </c>
      <c r="C43" s="33">
        <v>43507</v>
      </c>
      <c r="D43" s="156" t="s">
        <v>66</v>
      </c>
      <c r="E43" s="156"/>
      <c r="F43" s="156"/>
      <c r="G43" s="156"/>
    </row>
    <row r="44" spans="1:8">
      <c r="A44" s="31" t="s">
        <v>36</v>
      </c>
      <c r="B44" s="40">
        <v>32</v>
      </c>
      <c r="C44" s="33">
        <v>43507</v>
      </c>
      <c r="D44" s="156" t="s">
        <v>63</v>
      </c>
      <c r="E44" s="156"/>
      <c r="F44" s="156"/>
      <c r="G44" s="156"/>
    </row>
    <row r="45" spans="1:8">
      <c r="A45" s="31" t="s">
        <v>37</v>
      </c>
      <c r="B45" s="40">
        <v>70.12</v>
      </c>
      <c r="C45" s="33">
        <v>43508</v>
      </c>
      <c r="D45" s="156" t="s">
        <v>67</v>
      </c>
      <c r="E45" s="156"/>
      <c r="F45" s="156"/>
      <c r="G45" s="156"/>
    </row>
    <row r="46" spans="1:8">
      <c r="A46" s="31" t="s">
        <v>31</v>
      </c>
      <c r="B46" s="40">
        <v>27.72</v>
      </c>
      <c r="C46" s="33">
        <v>43509</v>
      </c>
      <c r="D46" s="156" t="s">
        <v>70</v>
      </c>
      <c r="E46" s="156"/>
      <c r="F46" s="156"/>
      <c r="G46" s="156"/>
    </row>
    <row r="47" spans="1:8">
      <c r="A47" s="31" t="s">
        <v>33</v>
      </c>
      <c r="B47" s="40">
        <v>89</v>
      </c>
      <c r="C47" s="33">
        <v>43510</v>
      </c>
      <c r="D47" s="156" t="s">
        <v>71</v>
      </c>
      <c r="E47" s="156"/>
      <c r="F47" s="156"/>
      <c r="G47" s="156"/>
    </row>
    <row r="48" spans="1:8">
      <c r="A48" s="31" t="s">
        <v>34</v>
      </c>
      <c r="B48" s="40">
        <v>165</v>
      </c>
      <c r="C48" s="33">
        <v>43511</v>
      </c>
      <c r="D48" s="156" t="s">
        <v>72</v>
      </c>
      <c r="E48" s="156"/>
      <c r="F48" s="156"/>
      <c r="G48" s="156"/>
    </row>
    <row r="49" spans="1:8">
      <c r="A49" s="31" t="s">
        <v>35</v>
      </c>
      <c r="B49" s="40">
        <v>42</v>
      </c>
      <c r="C49" s="33">
        <v>43512</v>
      </c>
      <c r="D49" s="156" t="s">
        <v>73</v>
      </c>
      <c r="E49" s="156"/>
      <c r="F49" s="156"/>
      <c r="G49" s="156"/>
    </row>
    <row r="50" spans="1:8">
      <c r="A50" s="31" t="s">
        <v>36</v>
      </c>
      <c r="B50" s="40">
        <v>57</v>
      </c>
      <c r="C50" s="33">
        <v>43513</v>
      </c>
      <c r="D50" s="156" t="s">
        <v>74</v>
      </c>
      <c r="E50" s="156"/>
      <c r="F50" s="156"/>
      <c r="G50" s="156"/>
    </row>
    <row r="51" spans="1:8">
      <c r="A51" s="31" t="s">
        <v>37</v>
      </c>
      <c r="B51" s="40">
        <v>100</v>
      </c>
      <c r="C51" s="33">
        <v>43514</v>
      </c>
      <c r="D51" s="156" t="s">
        <v>75</v>
      </c>
      <c r="E51" s="156"/>
      <c r="F51" s="156"/>
      <c r="G51" s="156"/>
    </row>
    <row r="52" spans="1:8">
      <c r="A52" s="31" t="s">
        <v>31</v>
      </c>
      <c r="B52" s="40">
        <v>12</v>
      </c>
      <c r="C52" s="33">
        <v>43515</v>
      </c>
      <c r="D52" s="115" t="s">
        <v>61</v>
      </c>
      <c r="E52" s="115"/>
      <c r="F52" s="115"/>
      <c r="G52" s="115"/>
      <c r="H52" s="41" t="s">
        <v>77</v>
      </c>
    </row>
    <row r="53" spans="1:8">
      <c r="A53" s="31" t="s">
        <v>32</v>
      </c>
      <c r="B53" s="40">
        <v>12</v>
      </c>
      <c r="C53" s="33">
        <v>43516</v>
      </c>
      <c r="D53" s="115" t="s">
        <v>62</v>
      </c>
      <c r="E53" s="115"/>
      <c r="F53" s="115"/>
      <c r="G53" s="115"/>
      <c r="H53" s="41" t="s">
        <v>77</v>
      </c>
    </row>
    <row r="54" spans="1:8">
      <c r="A54" s="31" t="s">
        <v>33</v>
      </c>
      <c r="B54" s="40">
        <v>8.9</v>
      </c>
      <c r="C54" s="33">
        <v>43517</v>
      </c>
      <c r="D54" s="115" t="s">
        <v>61</v>
      </c>
      <c r="E54" s="115"/>
      <c r="F54" s="115"/>
      <c r="G54" s="115"/>
      <c r="H54" s="41" t="s">
        <v>77</v>
      </c>
    </row>
    <row r="55" spans="1:8">
      <c r="A55" s="31" t="s">
        <v>34</v>
      </c>
      <c r="B55" s="40">
        <v>9.7799999999999994</v>
      </c>
      <c r="C55" s="33">
        <v>43518</v>
      </c>
      <c r="D55" s="115" t="s">
        <v>62</v>
      </c>
      <c r="E55" s="115"/>
      <c r="F55" s="115"/>
      <c r="G55" s="115"/>
      <c r="H55" s="41" t="s">
        <v>77</v>
      </c>
    </row>
    <row r="56" spans="1:8">
      <c r="A56" s="31" t="s">
        <v>35</v>
      </c>
      <c r="B56" s="40">
        <v>18</v>
      </c>
      <c r="C56" s="33">
        <v>43519</v>
      </c>
      <c r="D56" s="115" t="s">
        <v>61</v>
      </c>
      <c r="E56" s="115"/>
      <c r="F56" s="115"/>
      <c r="G56" s="115"/>
      <c r="H56" s="41" t="s">
        <v>77</v>
      </c>
    </row>
    <row r="57" spans="1:8">
      <c r="A57" s="31" t="s">
        <v>34</v>
      </c>
      <c r="B57" s="40">
        <v>101</v>
      </c>
      <c r="C57" s="33">
        <v>43503</v>
      </c>
      <c r="D57" s="115" t="s">
        <v>54</v>
      </c>
      <c r="E57" s="115"/>
      <c r="F57" s="115"/>
      <c r="G57" s="115"/>
    </row>
    <row r="61" spans="1:8" ht="29.25">
      <c r="A61" s="152" t="s">
        <v>115</v>
      </c>
      <c r="B61" s="153"/>
      <c r="C61" s="153"/>
      <c r="D61" s="153"/>
      <c r="E61" s="153"/>
    </row>
  </sheetData>
  <mergeCells count="42">
    <mergeCell ref="D56:G56"/>
    <mergeCell ref="D57:G57"/>
    <mergeCell ref="D50:G50"/>
    <mergeCell ref="D51:G51"/>
    <mergeCell ref="D52:G52"/>
    <mergeCell ref="D53:G53"/>
    <mergeCell ref="D54:G54"/>
    <mergeCell ref="D55:G55"/>
    <mergeCell ref="D36:G36"/>
    <mergeCell ref="D49:G49"/>
    <mergeCell ref="D38:G38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A1:L1"/>
    <mergeCell ref="F9:G9"/>
    <mergeCell ref="K9:K10"/>
    <mergeCell ref="A12:E12"/>
    <mergeCell ref="H12:K12"/>
    <mergeCell ref="A61:E61"/>
    <mergeCell ref="A22:F22"/>
    <mergeCell ref="D23:G23"/>
    <mergeCell ref="D24:G24"/>
    <mergeCell ref="D25:G25"/>
    <mergeCell ref="D37:G37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</mergeCells>
  <conditionalFormatting sqref="D10">
    <cfRule type="cellIs" dxfId="6" priority="1" operator="greaterThan">
      <formula>$G$22</formula>
    </cfRule>
    <cfRule type="cellIs" dxfId="5" priority="2" operator="greaterThan">
      <formula>" $3,876.37 "</formula>
    </cfRule>
    <cfRule type="cellIs" dxfId="4" priority="3" operator="greaterThan">
      <formula>$G$22</formula>
    </cfRule>
    <cfRule type="cellIs" dxfId="3" priority="4" operator="lessThan">
      <formula>$G$22</formula>
    </cfRule>
    <cfRule type="cellIs" dxfId="2" priority="5" operator="greaterThan">
      <formula>$G$22</formula>
    </cfRule>
    <cfRule type="cellIs" dxfId="1" priority="6" operator="lessThan">
      <formula>G22</formula>
    </cfRule>
    <cfRule type="cellIs" dxfId="0" priority="7" operator="lessThan">
      <formula>G22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topLeftCell="A20" workbookViewId="0">
      <selection activeCell="A29" sqref="A29:F29"/>
    </sheetView>
  </sheetViews>
  <sheetFormatPr defaultRowHeight="15"/>
  <cols>
    <col min="1" max="1" width="11.85546875" customWidth="1"/>
    <col min="2" max="2" width="13.140625" customWidth="1"/>
    <col min="3" max="3" width="11.28515625" customWidth="1"/>
    <col min="4" max="4" width="11.5703125" bestFit="1" customWidth="1"/>
    <col min="6" max="7" width="11.28515625" bestFit="1" customWidth="1"/>
    <col min="8" max="8" width="10.28515625" bestFit="1" customWidth="1"/>
    <col min="9" max="9" width="12.85546875" bestFit="1" customWidth="1"/>
    <col min="11" max="11" width="10.42578125" bestFit="1" customWidth="1"/>
    <col min="12" max="12" width="10.28515625" bestFit="1" customWidth="1"/>
    <col min="14" max="14" width="11.28515625" bestFit="1" customWidth="1"/>
  </cols>
  <sheetData>
    <row r="1" spans="1:14" ht="26.25">
      <c r="A1" s="145" t="s">
        <v>114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1"/>
      <c r="N1" s="41"/>
    </row>
    <row r="2" spans="1:14" ht="15.75" thickBot="1"/>
    <row r="3" spans="1:14" ht="20.25" thickBot="1">
      <c r="A3" s="168" t="s">
        <v>80</v>
      </c>
      <c r="B3" s="169"/>
      <c r="C3" s="148">
        <f>D4-B4</f>
        <v>9296</v>
      </c>
      <c r="D3" s="149"/>
      <c r="F3" s="170" t="s">
        <v>1</v>
      </c>
      <c r="G3" s="171"/>
      <c r="H3" s="132">
        <f>I4-G4</f>
        <v>121750</v>
      </c>
      <c r="I3" s="133"/>
      <c r="K3" s="170" t="s">
        <v>88</v>
      </c>
      <c r="L3" s="171"/>
      <c r="M3" s="132">
        <f>N4-L4</f>
        <v>16095</v>
      </c>
      <c r="N3" s="133"/>
    </row>
    <row r="4" spans="1:14">
      <c r="A4" s="146" t="s">
        <v>81</v>
      </c>
      <c r="B4" s="139">
        <f>A7+B7+C7+D7</f>
        <v>5704</v>
      </c>
      <c r="C4" s="78" t="s">
        <v>82</v>
      </c>
      <c r="D4" s="139">
        <v>15000</v>
      </c>
      <c r="F4" s="134" t="s">
        <v>84</v>
      </c>
      <c r="G4" s="139">
        <f>SUM(F7:I7,F9:I9,F11:I11)</f>
        <v>27500</v>
      </c>
      <c r="H4" s="77" t="s">
        <v>85</v>
      </c>
      <c r="I4" s="136">
        <v>149250</v>
      </c>
      <c r="K4" s="134" t="s">
        <v>84</v>
      </c>
      <c r="L4" s="136">
        <f>SUM(K7:N7,K9:N9,K11:N11)</f>
        <v>6905</v>
      </c>
      <c r="M4" s="77" t="s">
        <v>85</v>
      </c>
      <c r="N4" s="136">
        <v>23000</v>
      </c>
    </row>
    <row r="5" spans="1:14" ht="15.75" thickBot="1">
      <c r="A5" s="146"/>
      <c r="B5" s="140"/>
      <c r="C5" s="82">
        <v>6.5000000000000002E-2</v>
      </c>
      <c r="D5" s="147"/>
      <c r="F5" s="135"/>
      <c r="G5" s="140"/>
      <c r="H5" s="83" t="s">
        <v>86</v>
      </c>
      <c r="I5" s="138"/>
      <c r="K5" s="135"/>
      <c r="L5" s="137"/>
      <c r="M5" s="83" t="s">
        <v>86</v>
      </c>
      <c r="N5" s="138"/>
    </row>
    <row r="6" spans="1:14" ht="15.75" thickBot="1">
      <c r="A6" s="79">
        <v>2017</v>
      </c>
      <c r="B6" s="79">
        <v>2018</v>
      </c>
      <c r="C6" s="79">
        <v>2019</v>
      </c>
      <c r="D6" s="79">
        <v>2021</v>
      </c>
      <c r="F6" s="74">
        <v>2017</v>
      </c>
      <c r="G6" s="75">
        <v>2018</v>
      </c>
      <c r="H6" s="75">
        <v>2019</v>
      </c>
      <c r="I6" s="76">
        <v>2020</v>
      </c>
      <c r="K6" s="74">
        <v>2018</v>
      </c>
      <c r="L6" s="75">
        <v>2019</v>
      </c>
      <c r="M6" s="75">
        <v>2020</v>
      </c>
      <c r="N6" s="76">
        <v>2021</v>
      </c>
    </row>
    <row r="7" spans="1:14" ht="15.75" thickBot="1">
      <c r="A7" s="30">
        <v>850</v>
      </c>
      <c r="B7" s="30">
        <v>4138</v>
      </c>
      <c r="C7" s="30">
        <f>SUM(B10:B18)</f>
        <v>716</v>
      </c>
      <c r="D7" s="30">
        <v>0</v>
      </c>
      <c r="F7" s="91">
        <v>12000</v>
      </c>
      <c r="G7" s="92">
        <v>12000</v>
      </c>
      <c r="H7" s="92">
        <f>SUM(G13:G15)</f>
        <v>3500</v>
      </c>
      <c r="I7" s="93"/>
      <c r="K7" s="91">
        <v>2905</v>
      </c>
      <c r="L7" s="92">
        <f>SUM(L13:L15)</f>
        <v>4000</v>
      </c>
      <c r="M7" s="92">
        <v>0</v>
      </c>
      <c r="N7" s="93">
        <v>0</v>
      </c>
    </row>
    <row r="8" spans="1:14" ht="15.75" thickBot="1">
      <c r="A8" s="103" t="s">
        <v>7</v>
      </c>
      <c r="B8" s="104" t="s">
        <v>83</v>
      </c>
      <c r="C8" s="103" t="s">
        <v>7</v>
      </c>
      <c r="D8" s="105" t="s">
        <v>83</v>
      </c>
      <c r="F8" s="80">
        <v>2021</v>
      </c>
      <c r="G8" s="80">
        <v>2022</v>
      </c>
      <c r="H8" s="80">
        <v>2023</v>
      </c>
      <c r="I8" s="80">
        <v>2024</v>
      </c>
      <c r="K8" s="80">
        <v>2022</v>
      </c>
      <c r="L8" s="80">
        <v>2023</v>
      </c>
      <c r="M8" s="80">
        <v>2024</v>
      </c>
      <c r="N8" s="80">
        <v>2025</v>
      </c>
    </row>
    <row r="9" spans="1:14" ht="15.75" thickBot="1">
      <c r="A9" s="33">
        <v>43509</v>
      </c>
      <c r="B9" s="72">
        <v>349</v>
      </c>
      <c r="C9" s="84"/>
      <c r="D9" s="85">
        <v>0</v>
      </c>
      <c r="F9" s="91">
        <v>0</v>
      </c>
      <c r="G9" s="92">
        <v>0</v>
      </c>
      <c r="H9" s="92">
        <v>0</v>
      </c>
      <c r="I9" s="93">
        <v>0</v>
      </c>
      <c r="K9" s="91">
        <v>0</v>
      </c>
      <c r="L9" s="92">
        <v>0</v>
      </c>
      <c r="M9" s="92">
        <v>0</v>
      </c>
      <c r="N9" s="93">
        <v>0</v>
      </c>
    </row>
    <row r="10" spans="1:14" ht="15.75" thickBot="1">
      <c r="A10" s="33">
        <v>43537</v>
      </c>
      <c r="B10" s="72">
        <v>356</v>
      </c>
      <c r="C10" s="86"/>
      <c r="D10" s="85">
        <v>0</v>
      </c>
      <c r="F10" s="100">
        <v>2025</v>
      </c>
      <c r="G10" s="100">
        <v>2026</v>
      </c>
      <c r="H10" s="101" t="s">
        <v>87</v>
      </c>
      <c r="I10" s="101" t="s">
        <v>87</v>
      </c>
      <c r="K10" s="80">
        <v>2026</v>
      </c>
      <c r="L10" s="80">
        <v>2027</v>
      </c>
      <c r="M10" s="81" t="s">
        <v>87</v>
      </c>
      <c r="N10" s="81" t="s">
        <v>87</v>
      </c>
    </row>
    <row r="11" spans="1:14" ht="15.75" thickBot="1">
      <c r="A11" s="33">
        <v>43568</v>
      </c>
      <c r="B11" s="72">
        <v>360</v>
      </c>
      <c r="C11" s="86"/>
      <c r="D11" s="85">
        <v>0</v>
      </c>
      <c r="F11" s="91">
        <v>0</v>
      </c>
      <c r="G11" s="92">
        <v>0</v>
      </c>
      <c r="H11" s="94" t="s">
        <v>87</v>
      </c>
      <c r="I11" s="95" t="s">
        <v>87</v>
      </c>
      <c r="K11" s="91">
        <v>0</v>
      </c>
      <c r="L11" s="92">
        <v>0</v>
      </c>
      <c r="M11" s="94" t="s">
        <v>87</v>
      </c>
      <c r="N11" s="95" t="s">
        <v>87</v>
      </c>
    </row>
    <row r="12" spans="1:14" ht="15.75" thickBot="1">
      <c r="A12" s="33"/>
      <c r="B12" s="72">
        <v>0</v>
      </c>
      <c r="C12" s="86"/>
      <c r="D12" s="85">
        <v>0</v>
      </c>
      <c r="F12" s="106" t="s">
        <v>7</v>
      </c>
      <c r="G12" s="106" t="s">
        <v>83</v>
      </c>
      <c r="H12" s="106" t="s">
        <v>7</v>
      </c>
      <c r="I12" s="106" t="s">
        <v>83</v>
      </c>
      <c r="K12" s="106" t="s">
        <v>7</v>
      </c>
      <c r="L12" s="106" t="s">
        <v>83</v>
      </c>
      <c r="M12" s="106" t="s">
        <v>7</v>
      </c>
      <c r="N12" s="106" t="s">
        <v>83</v>
      </c>
    </row>
    <row r="13" spans="1:14" ht="15.75" thickBot="1">
      <c r="A13" s="33"/>
      <c r="B13" s="72">
        <v>0</v>
      </c>
      <c r="C13" s="86"/>
      <c r="D13" s="85">
        <v>0</v>
      </c>
      <c r="F13" s="96">
        <v>43503</v>
      </c>
      <c r="G13" s="30">
        <v>1000</v>
      </c>
      <c r="H13" s="96"/>
      <c r="I13" s="30">
        <v>0</v>
      </c>
      <c r="K13" s="96">
        <v>43503</v>
      </c>
      <c r="L13" s="30">
        <v>1200</v>
      </c>
      <c r="M13" s="96"/>
      <c r="N13" s="30">
        <v>0</v>
      </c>
    </row>
    <row r="14" spans="1:14" ht="15.75" thickBot="1">
      <c r="A14" s="33"/>
      <c r="B14" s="72">
        <v>0</v>
      </c>
      <c r="C14" s="86"/>
      <c r="D14" s="85">
        <v>0</v>
      </c>
      <c r="F14" s="96">
        <v>43531</v>
      </c>
      <c r="G14" s="30">
        <v>1000</v>
      </c>
      <c r="H14" s="96"/>
      <c r="I14" s="30">
        <v>0</v>
      </c>
      <c r="K14" s="96">
        <v>43531</v>
      </c>
      <c r="L14" s="30">
        <v>1300</v>
      </c>
      <c r="M14" s="96"/>
      <c r="N14" s="30">
        <v>0</v>
      </c>
    </row>
    <row r="15" spans="1:14" ht="15.75" thickBot="1">
      <c r="A15" s="33"/>
      <c r="B15" s="72">
        <v>0</v>
      </c>
      <c r="C15" s="86"/>
      <c r="D15" s="85">
        <v>0</v>
      </c>
      <c r="F15" s="96">
        <v>43562</v>
      </c>
      <c r="G15" s="30">
        <v>1500</v>
      </c>
      <c r="H15" s="96"/>
      <c r="I15" s="30">
        <v>0</v>
      </c>
      <c r="K15" s="96">
        <v>43562</v>
      </c>
      <c r="L15" s="30">
        <v>1500</v>
      </c>
      <c r="M15" s="96"/>
      <c r="N15" s="30">
        <v>0</v>
      </c>
    </row>
    <row r="16" spans="1:14" ht="15.75" thickBot="1">
      <c r="A16" s="33"/>
      <c r="B16" s="72">
        <v>0</v>
      </c>
      <c r="C16" s="86"/>
      <c r="D16" s="85">
        <v>0</v>
      </c>
      <c r="F16" s="96"/>
      <c r="G16" s="30">
        <v>0</v>
      </c>
      <c r="H16" s="96"/>
      <c r="I16" s="30">
        <v>0</v>
      </c>
      <c r="K16" s="96"/>
      <c r="L16" s="30">
        <v>0</v>
      </c>
      <c r="M16" s="96"/>
      <c r="N16" s="30">
        <v>0</v>
      </c>
    </row>
    <row r="17" spans="1:14" ht="15.75" thickBot="1">
      <c r="A17" s="33"/>
      <c r="B17" s="72">
        <v>0</v>
      </c>
      <c r="C17" s="86"/>
      <c r="D17" s="85">
        <v>0</v>
      </c>
      <c r="F17" s="96"/>
      <c r="G17" s="30">
        <v>0</v>
      </c>
      <c r="H17" s="96"/>
      <c r="I17" s="30">
        <v>0</v>
      </c>
      <c r="K17" s="96"/>
      <c r="L17" s="30">
        <v>0</v>
      </c>
      <c r="M17" s="96"/>
      <c r="N17" s="30">
        <v>0</v>
      </c>
    </row>
    <row r="18" spans="1:14" ht="15.75" thickBot="1">
      <c r="A18" s="87"/>
      <c r="B18" s="88">
        <v>0</v>
      </c>
      <c r="C18" s="89"/>
      <c r="D18" s="90">
        <v>0</v>
      </c>
      <c r="F18" s="96"/>
      <c r="G18" s="30">
        <v>0</v>
      </c>
      <c r="H18" s="96"/>
      <c r="I18" s="30">
        <v>0</v>
      </c>
      <c r="K18" s="96"/>
      <c r="L18" s="30">
        <v>0</v>
      </c>
      <c r="M18" s="96"/>
      <c r="N18" s="30">
        <v>0</v>
      </c>
    </row>
    <row r="19" spans="1:14" ht="15.75" thickBot="1">
      <c r="F19" s="96"/>
      <c r="G19" s="30">
        <v>0</v>
      </c>
      <c r="H19" s="96"/>
      <c r="I19" s="30">
        <v>0</v>
      </c>
      <c r="K19" s="96"/>
      <c r="L19" s="30">
        <v>0</v>
      </c>
      <c r="M19" s="96"/>
      <c r="N19" s="30">
        <v>0</v>
      </c>
    </row>
    <row r="20" spans="1:14" ht="15.75" thickBot="1">
      <c r="F20" s="96"/>
      <c r="G20" s="30">
        <v>0</v>
      </c>
      <c r="H20" s="96"/>
      <c r="I20" s="30">
        <v>0</v>
      </c>
      <c r="K20" s="96"/>
      <c r="L20" s="30">
        <v>0</v>
      </c>
      <c r="M20" s="96"/>
      <c r="N20" s="30">
        <v>0</v>
      </c>
    </row>
    <row r="21" spans="1:14" ht="15.75" thickBot="1">
      <c r="D21" s="9"/>
      <c r="F21" s="96"/>
      <c r="G21" s="30">
        <v>0</v>
      </c>
      <c r="H21" s="96"/>
      <c r="I21" s="30">
        <v>0</v>
      </c>
      <c r="K21" s="96"/>
      <c r="L21" s="30">
        <v>0</v>
      </c>
      <c r="M21" s="96"/>
      <c r="N21" s="30">
        <v>0</v>
      </c>
    </row>
    <row r="22" spans="1:14" ht="15.75" thickBot="1">
      <c r="F22" s="96"/>
      <c r="G22" s="30">
        <v>0</v>
      </c>
      <c r="H22" s="96"/>
      <c r="I22" s="30">
        <v>0</v>
      </c>
      <c r="K22" s="96"/>
      <c r="L22" s="30">
        <v>0</v>
      </c>
      <c r="M22" s="96"/>
      <c r="N22" s="30">
        <v>0</v>
      </c>
    </row>
    <row r="23" spans="1:14" ht="15.75" thickBot="1">
      <c r="F23" s="96"/>
      <c r="G23" s="30">
        <v>0</v>
      </c>
      <c r="H23" s="96"/>
      <c r="I23" s="30">
        <v>0</v>
      </c>
      <c r="K23" s="96"/>
      <c r="L23" s="30">
        <v>0</v>
      </c>
      <c r="M23" s="96"/>
      <c r="N23" s="30">
        <v>0</v>
      </c>
    </row>
    <row r="24" spans="1:14" ht="15.75" thickBot="1">
      <c r="F24" s="96"/>
      <c r="G24" s="30">
        <v>0</v>
      </c>
      <c r="H24" s="96"/>
      <c r="I24" s="30">
        <v>0</v>
      </c>
      <c r="K24" s="96"/>
      <c r="L24" s="30">
        <v>0</v>
      </c>
      <c r="M24" s="96"/>
      <c r="N24" s="30">
        <v>0</v>
      </c>
    </row>
    <row r="29" spans="1:14" ht="22.5">
      <c r="A29" s="166" t="s">
        <v>117</v>
      </c>
      <c r="B29" s="167"/>
      <c r="C29" s="167"/>
      <c r="D29" s="167"/>
      <c r="E29" s="167"/>
      <c r="F29" s="167"/>
    </row>
  </sheetData>
  <mergeCells count="17">
    <mergeCell ref="A1:L1"/>
    <mergeCell ref="A3:B3"/>
    <mergeCell ref="C3:D3"/>
    <mergeCell ref="F3:G3"/>
    <mergeCell ref="H3:I3"/>
    <mergeCell ref="K3:L3"/>
    <mergeCell ref="A29:F29"/>
    <mergeCell ref="M3:N3"/>
    <mergeCell ref="A4:A5"/>
    <mergeCell ref="B4:B5"/>
    <mergeCell ref="D4:D5"/>
    <mergeCell ref="F4:F5"/>
    <mergeCell ref="G4:G5"/>
    <mergeCell ref="I4:I5"/>
    <mergeCell ref="K4:K5"/>
    <mergeCell ref="L4:L5"/>
    <mergeCell ref="N4:N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8"/>
  <sheetViews>
    <sheetView topLeftCell="A123" workbookViewId="0">
      <selection activeCell="O3" sqref="O3"/>
    </sheetView>
  </sheetViews>
  <sheetFormatPr defaultRowHeight="15"/>
  <cols>
    <col min="1" max="1" width="7.140625" bestFit="1" customWidth="1"/>
    <col min="2" max="2" width="10.28515625" bestFit="1" customWidth="1"/>
    <col min="3" max="3" width="8.7109375" bestFit="1" customWidth="1"/>
    <col min="4" max="4" width="11.7109375" bestFit="1" customWidth="1"/>
    <col min="5" max="5" width="9.7109375" bestFit="1" customWidth="1"/>
    <col min="6" max="7" width="8.7109375" bestFit="1" customWidth="1"/>
    <col min="8" max="8" width="10.5703125" bestFit="1" customWidth="1"/>
    <col min="9" max="9" width="8.7109375" bestFit="1" customWidth="1"/>
    <col min="10" max="10" width="11.140625" bestFit="1" customWidth="1"/>
    <col min="11" max="11" width="9" bestFit="1" customWidth="1"/>
    <col min="12" max="12" width="11.140625" bestFit="1" customWidth="1"/>
    <col min="13" max="13" width="4.28515625" bestFit="1" customWidth="1"/>
    <col min="14" max="14" width="11.28515625" bestFit="1" customWidth="1"/>
  </cols>
  <sheetData>
    <row r="1" spans="1:14" ht="23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3" spans="1:14" ht="15.75" thickBot="1">
      <c r="A3" s="174" t="s">
        <v>94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</row>
    <row r="4" spans="1:14" ht="15.75" thickBot="1">
      <c r="A4" s="11"/>
      <c r="B4" s="68" t="s">
        <v>1</v>
      </c>
      <c r="C4" s="68" t="s">
        <v>2</v>
      </c>
      <c r="D4" s="68" t="s">
        <v>107</v>
      </c>
      <c r="E4" s="68" t="s">
        <v>4</v>
      </c>
      <c r="F4" s="68" t="s">
        <v>108</v>
      </c>
      <c r="G4" s="68" t="s">
        <v>6</v>
      </c>
      <c r="H4" s="68" t="s">
        <v>69</v>
      </c>
      <c r="I4" s="68" t="s">
        <v>8</v>
      </c>
      <c r="J4" s="68" t="s">
        <v>9</v>
      </c>
      <c r="K4" s="68" t="s">
        <v>10</v>
      </c>
      <c r="L4" s="68" t="s">
        <v>109</v>
      </c>
      <c r="M4" s="68" t="s">
        <v>110</v>
      </c>
      <c r="N4" s="14" t="s">
        <v>94</v>
      </c>
    </row>
    <row r="5" spans="1:14" ht="15.75" thickBot="1">
      <c r="A5" s="111" t="s">
        <v>95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70"/>
      <c r="N5" s="73">
        <v>0</v>
      </c>
    </row>
    <row r="6" spans="1:14" ht="15.75" thickBot="1">
      <c r="A6" s="112" t="s">
        <v>96</v>
      </c>
      <c r="B6" s="20">
        <v>1000</v>
      </c>
      <c r="C6" s="20">
        <v>285</v>
      </c>
      <c r="D6" s="20">
        <v>250</v>
      </c>
      <c r="E6" s="20">
        <v>490</v>
      </c>
      <c r="F6" s="20">
        <v>240</v>
      </c>
      <c r="G6" s="20">
        <v>130</v>
      </c>
      <c r="H6" s="20">
        <v>79</v>
      </c>
      <c r="I6" s="20">
        <v>416</v>
      </c>
      <c r="J6" s="20">
        <v>34.119999999999997</v>
      </c>
      <c r="K6" s="20">
        <v>104</v>
      </c>
      <c r="L6" s="20">
        <v>303</v>
      </c>
      <c r="M6" s="71"/>
      <c r="N6" s="73">
        <f>SUM(B6:M6)</f>
        <v>3331.12</v>
      </c>
    </row>
    <row r="7" spans="1:14" ht="15.75" thickBot="1">
      <c r="A7" s="112" t="s">
        <v>97</v>
      </c>
      <c r="B7" s="69">
        <f>MARCH!B5</f>
        <v>1345</v>
      </c>
      <c r="C7" s="69">
        <f>MARCH!C5</f>
        <v>328.56</v>
      </c>
      <c r="D7" s="69">
        <f>MARCH!D5</f>
        <v>490.12</v>
      </c>
      <c r="E7" s="69">
        <f>MARCH!E5</f>
        <v>308.14</v>
      </c>
      <c r="F7" s="69">
        <f>MARCH!F5</f>
        <v>412.37</v>
      </c>
      <c r="G7" s="69">
        <f>MARCH!G5</f>
        <v>309.36</v>
      </c>
      <c r="H7" s="69">
        <f>MARCH!H5</f>
        <v>76.34</v>
      </c>
      <c r="I7" s="69">
        <f>MARCH!I5</f>
        <v>219.65</v>
      </c>
      <c r="J7" s="69">
        <f>MARCH!J5</f>
        <v>318.29000000000002</v>
      </c>
      <c r="K7" s="69">
        <f>MARCH!K5</f>
        <v>97.5</v>
      </c>
      <c r="L7" s="69">
        <f>MARCH!L5</f>
        <v>116.72</v>
      </c>
      <c r="M7" s="71"/>
      <c r="N7" s="73">
        <f>SUM(B7:M7)</f>
        <v>4022.0499999999997</v>
      </c>
    </row>
    <row r="8" spans="1:14" ht="15.75" thickBot="1">
      <c r="A8" s="112" t="s">
        <v>98</v>
      </c>
      <c r="B8" s="69">
        <v>1359</v>
      </c>
      <c r="C8" s="69">
        <v>334.67</v>
      </c>
      <c r="D8" s="69">
        <v>494.12</v>
      </c>
      <c r="E8" s="69">
        <v>333.39</v>
      </c>
      <c r="F8" s="69">
        <v>397.63</v>
      </c>
      <c r="G8" s="69">
        <v>306.7</v>
      </c>
      <c r="H8" s="69">
        <v>72.23</v>
      </c>
      <c r="I8" s="69">
        <v>229.04</v>
      </c>
      <c r="J8" s="69">
        <v>318.29000000000002</v>
      </c>
      <c r="K8" s="69">
        <v>99</v>
      </c>
      <c r="L8" s="69">
        <v>116.72</v>
      </c>
      <c r="M8" s="71"/>
      <c r="N8" s="73">
        <f t="shared" ref="N8" si="0">SUM(B8:M8)</f>
        <v>4060.7899999999995</v>
      </c>
    </row>
    <row r="9" spans="1:14" ht="15.75" thickBot="1">
      <c r="A9" s="112" t="s">
        <v>99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71"/>
      <c r="N9" s="73">
        <v>0</v>
      </c>
    </row>
    <row r="10" spans="1:14" ht="15.75" thickBot="1">
      <c r="A10" s="112" t="s">
        <v>100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71"/>
      <c r="N10" s="73">
        <v>0</v>
      </c>
    </row>
    <row r="11" spans="1:14" ht="15.75" thickBot="1">
      <c r="A11" s="112" t="s">
        <v>101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71"/>
      <c r="N11" s="73">
        <v>0</v>
      </c>
    </row>
    <row r="12" spans="1:14" ht="15.75" thickBot="1">
      <c r="A12" s="112" t="s">
        <v>102</v>
      </c>
      <c r="B12" s="69">
        <v>0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71"/>
      <c r="N12" s="73">
        <v>0</v>
      </c>
    </row>
    <row r="13" spans="1:14" ht="15.75" thickBot="1">
      <c r="A13" s="112" t="s">
        <v>103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71"/>
      <c r="N13" s="73">
        <v>0</v>
      </c>
    </row>
    <row r="14" spans="1:14" ht="15.75" thickBot="1">
      <c r="A14" s="112" t="s">
        <v>104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71"/>
      <c r="N14" s="73">
        <v>0</v>
      </c>
    </row>
    <row r="15" spans="1:14" ht="15.75" thickBot="1">
      <c r="A15" s="113" t="s">
        <v>105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71"/>
      <c r="N15" s="73">
        <v>0</v>
      </c>
    </row>
    <row r="16" spans="1:14" ht="15.75" thickBot="1">
      <c r="A16" s="112" t="s">
        <v>106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71"/>
      <c r="N16" s="73">
        <v>0</v>
      </c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13" t="s">
        <v>94</v>
      </c>
      <c r="N18" s="18">
        <f>SUM(N5:N16)</f>
        <v>11413.96</v>
      </c>
    </row>
  </sheetData>
  <mergeCells count="2">
    <mergeCell ref="A1:N1"/>
    <mergeCell ref="A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</vt:lpstr>
      <vt:lpstr>DEBT TRACKER MARCH</vt:lpstr>
      <vt:lpstr>APRIL</vt:lpstr>
      <vt:lpstr>DEBT TRACKER APRIL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Thakur</dc:creator>
  <cp:lastModifiedBy>Anchal Thakur</cp:lastModifiedBy>
  <dcterms:created xsi:type="dcterms:W3CDTF">2019-03-23T06:56:43Z</dcterms:created>
  <dcterms:modified xsi:type="dcterms:W3CDTF">2019-04-17T12:59:55Z</dcterms:modified>
</cp:coreProperties>
</file>