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ayankmisra/Dropbox/Columbia University/Capstone/"/>
    </mc:Choice>
  </mc:AlternateContent>
  <bookViews>
    <workbookView xWindow="120" yWindow="0" windowWidth="28720" windowHeight="17560" tabRatio="500"/>
  </bookViews>
  <sheets>
    <sheet name="Model" sheetId="4" r:id="rId1"/>
    <sheet name="Number of incidences" sheetId="3" r:id="rId2"/>
    <sheet name="Costs per victim" sheetId="1" r:id="rId3"/>
    <sheet name="Indirect Costs" sheetId="5" r:id="rId4"/>
    <sheet name="Per Capita cost in State" sheetId="2" r:id="rId5"/>
  </sheets>
  <definedNames>
    <definedName name="_xlnm._FilterDatabase" localSheetId="4" hidden="1">'Per Capita cost in State'!$A$1:$D$51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4" l="1"/>
  <c r="U23" i="4"/>
  <c r="U26" i="4"/>
  <c r="R25" i="4"/>
  <c r="C3" i="4"/>
  <c r="C4" i="4"/>
  <c r="C5" i="4"/>
  <c r="C6" i="4"/>
  <c r="I4" i="4"/>
  <c r="C9" i="4"/>
  <c r="C10" i="4"/>
  <c r="C11" i="4"/>
  <c r="C12" i="4"/>
  <c r="I10" i="4"/>
  <c r="C15" i="4"/>
  <c r="C16" i="4"/>
  <c r="C17" i="4"/>
  <c r="C18" i="4"/>
  <c r="I16" i="4"/>
  <c r="C21" i="4"/>
  <c r="C22" i="4"/>
  <c r="C23" i="4"/>
  <c r="C24" i="4"/>
  <c r="I22" i="4"/>
  <c r="G28" i="4"/>
  <c r="C27" i="4"/>
  <c r="C28" i="4"/>
  <c r="C29" i="4"/>
  <c r="C30" i="4"/>
  <c r="I28" i="4"/>
  <c r="G34" i="4"/>
  <c r="C33" i="4"/>
  <c r="C34" i="4"/>
  <c r="C35" i="4"/>
  <c r="C36" i="4"/>
  <c r="I34" i="4"/>
  <c r="G40" i="4"/>
  <c r="C39" i="4"/>
  <c r="C40" i="4"/>
  <c r="C41" i="4"/>
  <c r="C42" i="4"/>
  <c r="I40" i="4"/>
  <c r="G46" i="4"/>
  <c r="C45" i="4"/>
  <c r="C46" i="4"/>
  <c r="C47" i="4"/>
  <c r="C48" i="4"/>
  <c r="I46" i="4"/>
  <c r="O25" i="4"/>
  <c r="P27" i="4"/>
  <c r="B11" i="3"/>
  <c r="B4" i="5"/>
  <c r="B3" i="5"/>
  <c r="E46" i="4"/>
  <c r="E40" i="4"/>
  <c r="E34" i="4"/>
  <c r="E28" i="4"/>
  <c r="E22" i="4"/>
  <c r="E16" i="4"/>
  <c r="E10" i="4"/>
  <c r="E4" i="4"/>
  <c r="L43" i="4"/>
  <c r="L31" i="4"/>
  <c r="L19" i="4"/>
  <c r="L7" i="4"/>
</calcChain>
</file>

<file path=xl/sharedStrings.xml><?xml version="1.0" encoding="utf-8"?>
<sst xmlns="http://schemas.openxmlformats.org/spreadsheetml/2006/main" count="172" uniqueCount="97">
  <si>
    <t>DIRECT COST</t>
  </si>
  <si>
    <t>State</t>
  </si>
  <si>
    <t>Per Capita</t>
  </si>
  <si>
    <t>Total Estimated Cost</t>
  </si>
  <si>
    <t>Population</t>
  </si>
  <si>
    <t>WY</t>
  </si>
  <si>
    <t>LA</t>
  </si>
  <si>
    <t>AK</t>
  </si>
  <si>
    <t>AL</t>
  </si>
  <si>
    <t>OK</t>
  </si>
  <si>
    <t>MS</t>
  </si>
  <si>
    <t>TN</t>
  </si>
  <si>
    <t>MO</t>
  </si>
  <si>
    <t>SC</t>
  </si>
  <si>
    <t>MD</t>
  </si>
  <si>
    <t>AR</t>
  </si>
  <si>
    <t>WV</t>
  </si>
  <si>
    <t>MT</t>
  </si>
  <si>
    <t>FL</t>
  </si>
  <si>
    <t>PA</t>
  </si>
  <si>
    <t>NV</t>
  </si>
  <si>
    <t>NM</t>
  </si>
  <si>
    <t>CO</t>
  </si>
  <si>
    <t>AZ</t>
  </si>
  <si>
    <t>GA</t>
  </si>
  <si>
    <t>MI</t>
  </si>
  <si>
    <t>DE</t>
  </si>
  <si>
    <t>KY</t>
  </si>
  <si>
    <t>KS</t>
  </si>
  <si>
    <t>NC</t>
  </si>
  <si>
    <t>VA</t>
  </si>
  <si>
    <t>IL</t>
  </si>
  <si>
    <t>IN</t>
  </si>
  <si>
    <t>ND</t>
  </si>
  <si>
    <t>TX</t>
  </si>
  <si>
    <t>OH</t>
  </si>
  <si>
    <t>WA</t>
  </si>
  <si>
    <t>OR</t>
  </si>
  <si>
    <t>CA</t>
  </si>
  <si>
    <t>CT</t>
  </si>
  <si>
    <t>ID</t>
  </si>
  <si>
    <t>NE</t>
  </si>
  <si>
    <t>NH</t>
  </si>
  <si>
    <t>VT</t>
  </si>
  <si>
    <t>SD</t>
  </si>
  <si>
    <t>UT</t>
  </si>
  <si>
    <t>ME</t>
  </si>
  <si>
    <t>WI</t>
  </si>
  <si>
    <t>NJ</t>
  </si>
  <si>
    <t>MN</t>
  </si>
  <si>
    <t>NY</t>
  </si>
  <si>
    <t>IA</t>
  </si>
  <si>
    <t>RI</t>
  </si>
  <si>
    <t>MA</t>
  </si>
  <si>
    <t>HI</t>
  </si>
  <si>
    <t>Police and Legal fees</t>
  </si>
  <si>
    <t>Prison</t>
  </si>
  <si>
    <t>Medical care and Treatment</t>
  </si>
  <si>
    <t>Mental-health Treatment</t>
  </si>
  <si>
    <t>Homicide</t>
  </si>
  <si>
    <t>Assault</t>
  </si>
  <si>
    <t>Number</t>
  </si>
  <si>
    <t>Police and Legal</t>
  </si>
  <si>
    <t>Suicide</t>
  </si>
  <si>
    <t>Attempted Suicide</t>
  </si>
  <si>
    <t>Police Shooting deaths</t>
  </si>
  <si>
    <t>Accidental deaths</t>
  </si>
  <si>
    <t>Accidental injured</t>
  </si>
  <si>
    <t>Accidental death</t>
  </si>
  <si>
    <t>Accidental injury</t>
  </si>
  <si>
    <t>Police Shooting death</t>
  </si>
  <si>
    <t>Police Shooting injury</t>
  </si>
  <si>
    <t>Direct Costs</t>
  </si>
  <si>
    <t>Cost per Category</t>
  </si>
  <si>
    <t>Homicide and Assault</t>
  </si>
  <si>
    <t>Police Shooting Death and Injury</t>
  </si>
  <si>
    <t>Accidental Death and Injury</t>
  </si>
  <si>
    <t>Gun Casualty Category</t>
  </si>
  <si>
    <t>✕</t>
  </si>
  <si>
    <t>＝</t>
  </si>
  <si>
    <t>Indirect Costs</t>
  </si>
  <si>
    <t>Lost Wages and Productivity</t>
  </si>
  <si>
    <t>Lost Quality of Life</t>
  </si>
  <si>
    <t>Indirect Costs based on Mother Jones analysis</t>
  </si>
  <si>
    <t>Average Per Incidence</t>
  </si>
  <si>
    <t>Lost wages and productivity</t>
  </si>
  <si>
    <t>Lost Quality of life</t>
  </si>
  <si>
    <t>Gun Casualties</t>
  </si>
  <si>
    <t>Total</t>
  </si>
  <si>
    <t>Annual Cost</t>
  </si>
  <si>
    <t>NA</t>
  </si>
  <si>
    <t>Cost per Victim</t>
  </si>
  <si>
    <t>No of Victims</t>
  </si>
  <si>
    <t>Medical care and Transport</t>
  </si>
  <si>
    <t>Suicide and Attempted Suicide</t>
  </si>
  <si>
    <t>Police Shooting Injury</t>
  </si>
  <si>
    <t>Gun Causality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</si>
</sst>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164" fontId="0" fillId="0" borderId="13" xfId="0" applyNumberFormat="1" applyBorder="1"/>
    <xf numFmtId="164" fontId="0" fillId="0" borderId="16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3" fontId="0" fillId="0" borderId="0" xfId="0" applyNumberForma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164" fontId="3" fillId="2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3" fontId="0" fillId="2" borderId="0" xfId="0" applyNumberFormat="1" applyFill="1" applyBorder="1" applyAlignment="1">
      <alignment horizontal="left"/>
    </xf>
    <xf numFmtId="164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/>
    <xf numFmtId="0" fontId="0" fillId="3" borderId="4" xfId="0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64" fontId="1" fillId="2" borderId="0" xfId="0" applyNumberFormat="1" applyFont="1" applyFill="1" applyBorder="1"/>
    <xf numFmtId="0" fontId="1" fillId="2" borderId="0" xfId="0" applyFont="1" applyFill="1" applyBorder="1"/>
    <xf numFmtId="0" fontId="0" fillId="4" borderId="4" xfId="0" applyFill="1" applyBorder="1"/>
    <xf numFmtId="0" fontId="0" fillId="4" borderId="0" xfId="0" applyFill="1" applyBorder="1"/>
    <xf numFmtId="164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3" fontId="0" fillId="4" borderId="0" xfId="0" applyNumberForma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5" borderId="4" xfId="0" applyFill="1" applyBorder="1"/>
    <xf numFmtId="0" fontId="0" fillId="5" borderId="0" xfId="0" applyFill="1" applyBorder="1"/>
    <xf numFmtId="164" fontId="0" fillId="5" borderId="0" xfId="0" applyNumberFormat="1" applyFill="1" applyBorder="1"/>
    <xf numFmtId="0" fontId="0" fillId="5" borderId="0" xfId="0" applyFill="1" applyBorder="1" applyAlignment="1">
      <alignment horizontal="center"/>
    </xf>
    <xf numFmtId="3" fontId="0" fillId="5" borderId="0" xfId="0" applyNumberFormat="1" applyFill="1" applyBorder="1" applyAlignment="1">
      <alignment horizontal="left"/>
    </xf>
    <xf numFmtId="0" fontId="3" fillId="5" borderId="0" xfId="0" applyFont="1" applyFill="1" applyBorder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164" fontId="0" fillId="6" borderId="0" xfId="0" applyNumberFormat="1" applyFill="1" applyBorder="1"/>
    <xf numFmtId="0" fontId="0" fillId="6" borderId="0" xfId="0" applyFill="1" applyBorder="1" applyAlignment="1">
      <alignment horizontal="center"/>
    </xf>
    <xf numFmtId="3" fontId="0" fillId="6" borderId="0" xfId="0" applyNumberFormat="1" applyFill="1" applyBorder="1" applyAlignment="1">
      <alignment horizontal="left"/>
    </xf>
    <xf numFmtId="0" fontId="3" fillId="6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2" borderId="0" xfId="0" applyNumberFormat="1" applyFill="1" applyBorder="1"/>
    <xf numFmtId="0" fontId="0" fillId="7" borderId="4" xfId="0" applyFill="1" applyBorder="1"/>
    <xf numFmtId="0" fontId="0" fillId="7" borderId="0" xfId="0" applyFill="1" applyBorder="1"/>
    <xf numFmtId="164" fontId="3" fillId="2" borderId="0" xfId="0" applyNumberFormat="1" applyFont="1" applyFill="1" applyBorder="1" applyAlignment="1">
      <alignment horizontal="center"/>
    </xf>
    <xf numFmtId="164" fontId="0" fillId="7" borderId="0" xfId="0" applyNumberFormat="1" applyFill="1" applyBorder="1"/>
    <xf numFmtId="0" fontId="0" fillId="7" borderId="0" xfId="0" applyFill="1" applyBorder="1" applyAlignment="1">
      <alignment horizontal="center"/>
    </xf>
    <xf numFmtId="3" fontId="0" fillId="7" borderId="0" xfId="0" applyNumberFormat="1" applyFill="1" applyBorder="1" applyAlignment="1">
      <alignment horizontal="left"/>
    </xf>
    <xf numFmtId="0" fontId="3" fillId="7" borderId="0" xfId="0" applyFont="1" applyFill="1" applyBorder="1" applyAlignment="1">
      <alignment horizontal="center"/>
    </xf>
    <xf numFmtId="0" fontId="0" fillId="8" borderId="4" xfId="0" applyFill="1" applyBorder="1"/>
    <xf numFmtId="0" fontId="0" fillId="8" borderId="0" xfId="0" applyFill="1" applyBorder="1"/>
    <xf numFmtId="164" fontId="0" fillId="8" borderId="0" xfId="0" applyNumberFormat="1" applyFill="1" applyBorder="1"/>
    <xf numFmtId="0" fontId="0" fillId="8" borderId="0" xfId="0" applyFill="1" applyBorder="1" applyAlignment="1">
      <alignment horizontal="center"/>
    </xf>
    <xf numFmtId="3" fontId="0" fillId="8" borderId="0" xfId="0" applyNumberForma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0" fillId="9" borderId="4" xfId="0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0" xfId="0" applyFill="1" applyBorder="1" applyAlignment="1">
      <alignment horizontal="center"/>
    </xf>
    <xf numFmtId="3" fontId="0" fillId="9" borderId="0" xfId="0" applyNumberFormat="1" applyFill="1" applyBorder="1" applyAlignment="1">
      <alignment horizontal="left"/>
    </xf>
    <xf numFmtId="0" fontId="3" fillId="9" borderId="0" xfId="0" applyFont="1" applyFill="1" applyBorder="1" applyAlignment="1">
      <alignment horizontal="center"/>
    </xf>
    <xf numFmtId="0" fontId="0" fillId="10" borderId="4" xfId="0" applyFill="1" applyBorder="1"/>
    <xf numFmtId="0" fontId="0" fillId="10" borderId="0" xfId="0" applyFill="1" applyBorder="1"/>
    <xf numFmtId="164" fontId="0" fillId="10" borderId="0" xfId="0" applyNumberFormat="1" applyFill="1" applyBorder="1"/>
    <xf numFmtId="0" fontId="0" fillId="10" borderId="0" xfId="0" applyFill="1" applyBorder="1" applyAlignment="1">
      <alignment horizontal="center"/>
    </xf>
    <xf numFmtId="3" fontId="0" fillId="10" borderId="0" xfId="0" applyNumberFormat="1" applyFill="1" applyBorder="1" applyAlignment="1">
      <alignment horizontal="left"/>
    </xf>
    <xf numFmtId="0" fontId="3" fillId="10" borderId="0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3" fontId="0" fillId="2" borderId="7" xfId="0" applyNumberFormat="1" applyFill="1" applyBorder="1" applyAlignment="1">
      <alignment horizontal="left"/>
    </xf>
    <xf numFmtId="164" fontId="0" fillId="2" borderId="7" xfId="0" applyNumberFormat="1" applyFill="1" applyBorder="1"/>
    <xf numFmtId="0" fontId="0" fillId="2" borderId="7" xfId="0" applyFill="1" applyBorder="1" applyAlignment="1">
      <alignment horizontal="left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/>
    <xf numFmtId="0" fontId="1" fillId="11" borderId="1" xfId="0" applyFont="1" applyFill="1" applyBorder="1"/>
    <xf numFmtId="0" fontId="1" fillId="11" borderId="3" xfId="0" applyFont="1" applyFill="1" applyBorder="1"/>
    <xf numFmtId="0" fontId="0" fillId="0" borderId="5" xfId="0" applyBorder="1"/>
    <xf numFmtId="0" fontId="1" fillId="0" borderId="17" xfId="0" applyFont="1" applyBorder="1"/>
    <xf numFmtId="0" fontId="0" fillId="0" borderId="18" xfId="0" applyBorder="1"/>
    <xf numFmtId="164" fontId="0" fillId="0" borderId="12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0" fontId="3" fillId="2" borderId="2" xfId="0" applyFont="1" applyFill="1" applyBorder="1" applyAlignment="1">
      <alignment horizontal="right" vertical="center"/>
    </xf>
    <xf numFmtId="164" fontId="0" fillId="2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164" fontId="0" fillId="7" borderId="0" xfId="0" applyNumberFormat="1" applyFill="1" applyBorder="1" applyAlignment="1">
      <alignment horizontal="right"/>
    </xf>
    <xf numFmtId="164" fontId="0" fillId="8" borderId="0" xfId="0" applyNumberFormat="1" applyFill="1" applyBorder="1" applyAlignment="1">
      <alignment horizontal="right"/>
    </xf>
    <xf numFmtId="164" fontId="0" fillId="9" borderId="0" xfId="0" applyNumberFormat="1" applyFill="1" applyBorder="1" applyAlignment="1">
      <alignment horizontal="right"/>
    </xf>
    <xf numFmtId="164" fontId="0" fillId="10" borderId="0" xfId="0" applyNumberFormat="1" applyFill="1" applyBorder="1" applyAlignment="1">
      <alignment horizontal="right"/>
    </xf>
    <xf numFmtId="164" fontId="0" fillId="2" borderId="7" xfId="0" applyNumberForma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9" xfId="0" applyNumberFormat="1" applyBorder="1" applyAlignment="1">
      <alignment horizontal="right"/>
    </xf>
    <xf numFmtId="164" fontId="0" fillId="0" borderId="20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0" fillId="0" borderId="17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4" fontId="0" fillId="0" borderId="14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11" borderId="0" xfId="0" applyFill="1"/>
    <xf numFmtId="164" fontId="0" fillId="11" borderId="0" xfId="0" applyNumberFormat="1" applyFill="1"/>
    <xf numFmtId="1" fontId="0" fillId="11" borderId="0" xfId="0" applyNumberFormat="1" applyFill="1"/>
    <xf numFmtId="0" fontId="2" fillId="11" borderId="0" xfId="0" applyFont="1" applyFill="1"/>
    <xf numFmtId="0" fontId="0" fillId="0" borderId="12" xfId="0" applyBorder="1"/>
    <xf numFmtId="0" fontId="0" fillId="0" borderId="14" xfId="0" applyBorder="1"/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right" vertical="center"/>
    </xf>
    <xf numFmtId="164" fontId="3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47625</xdr:rowOff>
    </xdr:from>
    <xdr:to>
      <xdr:col>3</xdr:col>
      <xdr:colOff>349250</xdr:colOff>
      <xdr:row>5</xdr:row>
      <xdr:rowOff>111125</xdr:rowOff>
    </xdr:to>
    <xdr:sp macro="" textlink="">
      <xdr:nvSpPr>
        <xdr:cNvPr id="2" name="Right Brace 1"/>
        <xdr:cNvSpPr/>
      </xdr:nvSpPr>
      <xdr:spPr>
        <a:xfrm>
          <a:off x="4111625" y="730250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152400</xdr:colOff>
      <xdr:row>8</xdr:row>
      <xdr:rowOff>41275</xdr:rowOff>
    </xdr:from>
    <xdr:to>
      <xdr:col>3</xdr:col>
      <xdr:colOff>358775</xdr:colOff>
      <xdr:row>11</xdr:row>
      <xdr:rowOff>104775</xdr:rowOff>
    </xdr:to>
    <xdr:sp macro="" textlink="">
      <xdr:nvSpPr>
        <xdr:cNvPr id="3" name="Right Brace 2"/>
        <xdr:cNvSpPr/>
      </xdr:nvSpPr>
      <xdr:spPr>
        <a:xfrm>
          <a:off x="4121150" y="1962150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146050</xdr:colOff>
      <xdr:row>14</xdr:row>
      <xdr:rowOff>66675</xdr:rowOff>
    </xdr:from>
    <xdr:to>
      <xdr:col>3</xdr:col>
      <xdr:colOff>352425</xdr:colOff>
      <xdr:row>17</xdr:row>
      <xdr:rowOff>130175</xdr:rowOff>
    </xdr:to>
    <xdr:sp macro="" textlink="">
      <xdr:nvSpPr>
        <xdr:cNvPr id="4" name="Right Brace 3"/>
        <xdr:cNvSpPr/>
      </xdr:nvSpPr>
      <xdr:spPr>
        <a:xfrm>
          <a:off x="4114800" y="3225800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174625</xdr:colOff>
      <xdr:row>20</xdr:row>
      <xdr:rowOff>31750</xdr:rowOff>
    </xdr:from>
    <xdr:to>
      <xdr:col>3</xdr:col>
      <xdr:colOff>381000</xdr:colOff>
      <xdr:row>23</xdr:row>
      <xdr:rowOff>95250</xdr:rowOff>
    </xdr:to>
    <xdr:sp macro="" textlink="">
      <xdr:nvSpPr>
        <xdr:cNvPr id="5" name="Right Brace 4"/>
        <xdr:cNvSpPr/>
      </xdr:nvSpPr>
      <xdr:spPr>
        <a:xfrm>
          <a:off x="4143375" y="4429125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136525</xdr:colOff>
      <xdr:row>26</xdr:row>
      <xdr:rowOff>57150</xdr:rowOff>
    </xdr:from>
    <xdr:to>
      <xdr:col>3</xdr:col>
      <xdr:colOff>342900</xdr:colOff>
      <xdr:row>29</xdr:row>
      <xdr:rowOff>120650</xdr:rowOff>
    </xdr:to>
    <xdr:sp macro="" textlink="">
      <xdr:nvSpPr>
        <xdr:cNvPr id="6" name="Right Brace 5"/>
        <xdr:cNvSpPr/>
      </xdr:nvSpPr>
      <xdr:spPr>
        <a:xfrm>
          <a:off x="4105275" y="5724525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32</xdr:row>
      <xdr:rowOff>0</xdr:rowOff>
    </xdr:from>
    <xdr:to>
      <xdr:col>3</xdr:col>
      <xdr:colOff>333375</xdr:colOff>
      <xdr:row>35</xdr:row>
      <xdr:rowOff>63500</xdr:rowOff>
    </xdr:to>
    <xdr:sp macro="" textlink="">
      <xdr:nvSpPr>
        <xdr:cNvPr id="7" name="Right Brace 6"/>
        <xdr:cNvSpPr/>
      </xdr:nvSpPr>
      <xdr:spPr>
        <a:xfrm>
          <a:off x="4095750" y="6905625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127000</xdr:colOff>
      <xdr:row>38</xdr:row>
      <xdr:rowOff>0</xdr:rowOff>
    </xdr:from>
    <xdr:to>
      <xdr:col>3</xdr:col>
      <xdr:colOff>333375</xdr:colOff>
      <xdr:row>41</xdr:row>
      <xdr:rowOff>63500</xdr:rowOff>
    </xdr:to>
    <xdr:sp macro="" textlink="">
      <xdr:nvSpPr>
        <xdr:cNvPr id="8" name="Right Brace 7"/>
        <xdr:cNvSpPr/>
      </xdr:nvSpPr>
      <xdr:spPr>
        <a:xfrm>
          <a:off x="4095750" y="8143875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111125</xdr:colOff>
      <xdr:row>44</xdr:row>
      <xdr:rowOff>63500</xdr:rowOff>
    </xdr:from>
    <xdr:to>
      <xdr:col>3</xdr:col>
      <xdr:colOff>317500</xdr:colOff>
      <xdr:row>47</xdr:row>
      <xdr:rowOff>127000</xdr:rowOff>
    </xdr:to>
    <xdr:sp macro="" textlink="">
      <xdr:nvSpPr>
        <xdr:cNvPr id="9" name="Right Brace 8"/>
        <xdr:cNvSpPr/>
      </xdr:nvSpPr>
      <xdr:spPr>
        <a:xfrm>
          <a:off x="4079875" y="9445625"/>
          <a:ext cx="206375" cy="6826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317501</xdr:colOff>
      <xdr:row>3</xdr:row>
      <xdr:rowOff>174625</xdr:rowOff>
    </xdr:from>
    <xdr:to>
      <xdr:col>9</xdr:col>
      <xdr:colOff>508001</xdr:colOff>
      <xdr:row>9</xdr:row>
      <xdr:rowOff>158750</xdr:rowOff>
    </xdr:to>
    <xdr:sp macro="" textlink="">
      <xdr:nvSpPr>
        <xdr:cNvPr id="12" name="Right Brace 11"/>
        <xdr:cNvSpPr/>
      </xdr:nvSpPr>
      <xdr:spPr>
        <a:xfrm>
          <a:off x="9175751" y="1063625"/>
          <a:ext cx="190500" cy="128587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295276</xdr:colOff>
      <xdr:row>15</xdr:row>
      <xdr:rowOff>120650</xdr:rowOff>
    </xdr:from>
    <xdr:to>
      <xdr:col>9</xdr:col>
      <xdr:colOff>485776</xdr:colOff>
      <xdr:row>21</xdr:row>
      <xdr:rowOff>104775</xdr:rowOff>
    </xdr:to>
    <xdr:sp macro="" textlink="">
      <xdr:nvSpPr>
        <xdr:cNvPr id="13" name="Right Brace 12"/>
        <xdr:cNvSpPr/>
      </xdr:nvSpPr>
      <xdr:spPr>
        <a:xfrm>
          <a:off x="9153526" y="3613150"/>
          <a:ext cx="190500" cy="128587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273051</xdr:colOff>
      <xdr:row>27</xdr:row>
      <xdr:rowOff>114300</xdr:rowOff>
    </xdr:from>
    <xdr:to>
      <xdr:col>9</xdr:col>
      <xdr:colOff>463551</xdr:colOff>
      <xdr:row>33</xdr:row>
      <xdr:rowOff>98425</xdr:rowOff>
    </xdr:to>
    <xdr:sp macro="" textlink="">
      <xdr:nvSpPr>
        <xdr:cNvPr id="14" name="Right Brace 13"/>
        <xdr:cNvSpPr/>
      </xdr:nvSpPr>
      <xdr:spPr>
        <a:xfrm>
          <a:off x="9131301" y="6242050"/>
          <a:ext cx="190500" cy="128587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219076</xdr:colOff>
      <xdr:row>39</xdr:row>
      <xdr:rowOff>155575</xdr:rowOff>
    </xdr:from>
    <xdr:to>
      <xdr:col>9</xdr:col>
      <xdr:colOff>409576</xdr:colOff>
      <xdr:row>45</xdr:row>
      <xdr:rowOff>139700</xdr:rowOff>
    </xdr:to>
    <xdr:sp macro="" textlink="">
      <xdr:nvSpPr>
        <xdr:cNvPr id="15" name="Right Brace 14"/>
        <xdr:cNvSpPr/>
      </xdr:nvSpPr>
      <xdr:spPr>
        <a:xfrm>
          <a:off x="9077326" y="8886825"/>
          <a:ext cx="190500" cy="128587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184151</xdr:colOff>
      <xdr:row>6</xdr:row>
      <xdr:rowOff>73025</xdr:rowOff>
    </xdr:from>
    <xdr:to>
      <xdr:col>12</xdr:col>
      <xdr:colOff>587375</xdr:colOff>
      <xdr:row>42</xdr:row>
      <xdr:rowOff>190500</xdr:rowOff>
    </xdr:to>
    <xdr:sp macro="" textlink="">
      <xdr:nvSpPr>
        <xdr:cNvPr id="16" name="Right Brace 15"/>
        <xdr:cNvSpPr/>
      </xdr:nvSpPr>
      <xdr:spPr>
        <a:xfrm>
          <a:off x="12947651" y="1644650"/>
          <a:ext cx="403224" cy="7959725"/>
        </a:xfrm>
        <a:prstGeom prst="righ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72571</xdr:colOff>
      <xdr:row>22</xdr:row>
      <xdr:rowOff>145143</xdr:rowOff>
    </xdr:from>
    <xdr:to>
      <xdr:col>18</xdr:col>
      <xdr:colOff>235857</xdr:colOff>
      <xdr:row>25</xdr:row>
      <xdr:rowOff>199572</xdr:rowOff>
    </xdr:to>
    <xdr:sp macro="" textlink="">
      <xdr:nvSpPr>
        <xdr:cNvPr id="18" name="Left Brace 17"/>
        <xdr:cNvSpPr/>
      </xdr:nvSpPr>
      <xdr:spPr>
        <a:xfrm>
          <a:off x="21698857" y="5098143"/>
          <a:ext cx="163286" cy="834572"/>
        </a:xfrm>
        <a:prstGeom prst="leftBrac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54428</xdr:colOff>
      <xdr:row>20</xdr:row>
      <xdr:rowOff>90714</xdr:rowOff>
    </xdr:from>
    <xdr:to>
      <xdr:col>16</xdr:col>
      <xdr:colOff>108857</xdr:colOff>
      <xdr:row>28</xdr:row>
      <xdr:rowOff>127001</xdr:rowOff>
    </xdr:to>
    <xdr:sp macro="" textlink="">
      <xdr:nvSpPr>
        <xdr:cNvPr id="19" name="Double Brace 18"/>
        <xdr:cNvSpPr/>
      </xdr:nvSpPr>
      <xdr:spPr>
        <a:xfrm>
          <a:off x="15838714" y="4572000"/>
          <a:ext cx="2140857" cy="2104572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zoomScale="75" zoomScaleNormal="75" zoomScalePageLayoutView="75" workbookViewId="0">
      <selection activeCell="N10" sqref="N10"/>
    </sheetView>
  </sheetViews>
  <sheetFormatPr baseColWidth="10" defaultRowHeight="16" x14ac:dyDescent="0.2"/>
  <cols>
    <col min="1" max="1" width="26.1640625" bestFit="1" customWidth="1"/>
    <col min="2" max="2" width="30.33203125" customWidth="1"/>
    <col min="3" max="3" width="10.83203125" style="121"/>
    <col min="4" max="4" width="5.33203125" customWidth="1"/>
    <col min="5" max="5" width="10.33203125" customWidth="1"/>
    <col min="6" max="6" width="6" style="11" customWidth="1"/>
    <col min="7" max="7" width="10.1640625" style="14" customWidth="1"/>
    <col min="8" max="8" width="3.5" bestFit="1" customWidth="1"/>
    <col min="9" max="9" width="14.33203125" style="1" customWidth="1"/>
    <col min="10" max="10" width="7" customWidth="1"/>
    <col min="11" max="11" width="29.5" style="10" bestFit="1" customWidth="1"/>
    <col min="12" max="12" width="14.5" bestFit="1" customWidth="1"/>
    <col min="14" max="14" width="12.6640625" bestFit="1" customWidth="1"/>
    <col min="15" max="15" width="18.33203125" customWidth="1"/>
    <col min="16" max="16" width="27.33203125" style="12" customWidth="1"/>
    <col min="17" max="17" width="17.83203125" customWidth="1"/>
    <col min="18" max="18" width="21" bestFit="1" customWidth="1"/>
    <col min="19" max="19" width="4.33203125" customWidth="1"/>
    <col min="20" max="20" width="24.33203125" bestFit="1" customWidth="1"/>
    <col min="21" max="21" width="10.83203125" bestFit="1" customWidth="1"/>
    <col min="22" max="22" width="10.83203125" customWidth="1"/>
  </cols>
  <sheetData>
    <row r="1" spans="1:24" s="17" customFormat="1" ht="37" customHeight="1" x14ac:dyDescent="0.2">
      <c r="A1" s="18" t="s">
        <v>77</v>
      </c>
      <c r="B1" s="19"/>
      <c r="C1" s="110"/>
      <c r="D1" s="20"/>
      <c r="E1" s="21" t="s">
        <v>91</v>
      </c>
      <c r="F1" s="22"/>
      <c r="G1" s="23" t="s">
        <v>92</v>
      </c>
      <c r="H1" s="22"/>
      <c r="I1" s="24" t="s">
        <v>73</v>
      </c>
      <c r="J1" s="25"/>
      <c r="K1" s="26"/>
      <c r="L1" s="25"/>
      <c r="M1" s="25"/>
      <c r="N1" s="25"/>
      <c r="O1" s="27"/>
      <c r="P1" s="25"/>
      <c r="Q1" s="27"/>
      <c r="R1" s="27"/>
      <c r="S1" s="27"/>
      <c r="T1" s="27"/>
      <c r="U1" s="21"/>
      <c r="V1" s="27"/>
      <c r="W1" s="28"/>
      <c r="X1" s="15"/>
    </row>
    <row r="2" spans="1:24" x14ac:dyDescent="0.2">
      <c r="A2" s="29"/>
      <c r="B2" s="30"/>
      <c r="C2" s="111"/>
      <c r="D2" s="30"/>
      <c r="E2" s="30"/>
      <c r="F2" s="31"/>
      <c r="G2" s="32"/>
      <c r="H2" s="30"/>
      <c r="I2" s="33"/>
      <c r="J2" s="30"/>
      <c r="K2" s="34"/>
      <c r="L2" s="30"/>
      <c r="M2" s="30"/>
      <c r="N2" s="30"/>
      <c r="O2" s="30"/>
      <c r="P2" s="35"/>
      <c r="Q2" s="30"/>
      <c r="R2" s="30"/>
      <c r="S2" s="30"/>
      <c r="T2" s="30"/>
      <c r="U2" s="30"/>
      <c r="V2" s="30"/>
      <c r="W2" s="36"/>
      <c r="X2" s="13"/>
    </row>
    <row r="3" spans="1:24" x14ac:dyDescent="0.2">
      <c r="A3" s="37"/>
      <c r="B3" s="38" t="s">
        <v>62</v>
      </c>
      <c r="C3" s="112">
        <f>'Costs per victim'!B4</f>
        <v>4500</v>
      </c>
      <c r="D3" s="30"/>
      <c r="E3" s="30"/>
      <c r="F3" s="31"/>
      <c r="G3" s="32"/>
      <c r="H3" s="30"/>
      <c r="I3" s="33"/>
      <c r="J3" s="30"/>
      <c r="K3" s="34"/>
      <c r="L3" s="30"/>
      <c r="M3" s="30"/>
      <c r="N3" s="30"/>
      <c r="O3" s="30"/>
      <c r="P3" s="35"/>
      <c r="Q3" s="30"/>
      <c r="R3" s="30"/>
      <c r="S3" s="30"/>
      <c r="T3" s="30"/>
      <c r="U3" s="30"/>
      <c r="V3" s="30"/>
      <c r="W3" s="36"/>
      <c r="X3" s="13"/>
    </row>
    <row r="4" spans="1:24" ht="21" x14ac:dyDescent="0.25">
      <c r="A4" s="37" t="s">
        <v>59</v>
      </c>
      <c r="B4" s="38" t="s">
        <v>58</v>
      </c>
      <c r="C4" s="112">
        <f>'Costs per victim'!D4</f>
        <v>11600</v>
      </c>
      <c r="D4" s="30"/>
      <c r="E4" s="39">
        <f>SUM(C3:C6)</f>
        <v>441300</v>
      </c>
      <c r="F4" s="40" t="s">
        <v>78</v>
      </c>
      <c r="G4" s="41">
        <v>10500</v>
      </c>
      <c r="H4" s="42" t="s">
        <v>79</v>
      </c>
      <c r="I4" s="39">
        <f>G4*SUM(C3:C6)</f>
        <v>4633650000</v>
      </c>
      <c r="J4" s="30"/>
      <c r="K4" s="34"/>
      <c r="L4" s="30"/>
      <c r="M4" s="30"/>
      <c r="N4" s="30"/>
      <c r="O4" s="30"/>
      <c r="P4" s="35"/>
      <c r="Q4" s="30"/>
      <c r="R4" s="30"/>
      <c r="S4" s="30"/>
      <c r="T4" s="30"/>
      <c r="U4" s="30"/>
      <c r="V4" s="30"/>
      <c r="W4" s="36"/>
      <c r="X4" s="13"/>
    </row>
    <row r="5" spans="1:24" x14ac:dyDescent="0.2">
      <c r="A5" s="37"/>
      <c r="B5" s="38" t="s">
        <v>93</v>
      </c>
      <c r="C5" s="112">
        <f>'Costs per victim'!C4</f>
        <v>11200</v>
      </c>
      <c r="D5" s="30"/>
      <c r="E5" s="30"/>
      <c r="F5" s="31"/>
      <c r="G5" s="32"/>
      <c r="H5" s="30"/>
      <c r="I5" s="33"/>
      <c r="J5" s="30"/>
      <c r="K5" s="34"/>
      <c r="L5" s="30"/>
      <c r="M5" s="30"/>
      <c r="N5" s="30"/>
      <c r="O5" s="30"/>
      <c r="P5" s="35"/>
      <c r="Q5" s="30"/>
      <c r="R5" s="30"/>
      <c r="S5" s="30"/>
      <c r="T5" s="30"/>
      <c r="U5" s="30"/>
      <c r="V5" s="30"/>
      <c r="W5" s="36"/>
      <c r="X5" s="13"/>
    </row>
    <row r="6" spans="1:24" x14ac:dyDescent="0.2">
      <c r="A6" s="37"/>
      <c r="B6" s="38" t="s">
        <v>56</v>
      </c>
      <c r="C6" s="112">
        <f>'Costs per victim'!E4</f>
        <v>414000</v>
      </c>
      <c r="D6" s="30"/>
      <c r="E6" s="30"/>
      <c r="F6" s="31"/>
      <c r="G6" s="32"/>
      <c r="H6" s="30"/>
      <c r="I6" s="33"/>
      <c r="J6" s="30"/>
      <c r="K6" s="34"/>
      <c r="L6" s="30"/>
      <c r="M6" s="30"/>
      <c r="N6" s="30"/>
      <c r="O6" s="30"/>
      <c r="P6" s="35"/>
      <c r="Q6" s="30"/>
      <c r="R6" s="30"/>
      <c r="S6" s="30"/>
      <c r="T6" s="30"/>
      <c r="U6" s="30"/>
      <c r="V6" s="30"/>
      <c r="W6" s="36"/>
      <c r="X6" s="13"/>
    </row>
    <row r="7" spans="1:24" x14ac:dyDescent="0.2">
      <c r="A7" s="29"/>
      <c r="B7" s="30"/>
      <c r="C7" s="111"/>
      <c r="D7" s="30"/>
      <c r="E7" s="30"/>
      <c r="F7" s="31"/>
      <c r="G7" s="43"/>
      <c r="H7" s="30"/>
      <c r="I7" s="33"/>
      <c r="J7" s="30"/>
      <c r="K7" s="44" t="s">
        <v>74</v>
      </c>
      <c r="L7" s="45">
        <f>I4+I10</f>
        <v>8114650000</v>
      </c>
      <c r="M7" s="30"/>
      <c r="N7" s="30"/>
      <c r="O7" s="30"/>
      <c r="P7" s="35"/>
      <c r="Q7" s="30"/>
      <c r="R7" s="30"/>
      <c r="S7" s="30"/>
      <c r="T7" s="30"/>
      <c r="U7" s="30"/>
      <c r="V7" s="30"/>
      <c r="W7" s="36"/>
      <c r="X7" s="13"/>
    </row>
    <row r="8" spans="1:24" x14ac:dyDescent="0.2">
      <c r="A8" s="29"/>
      <c r="B8" s="30"/>
      <c r="C8" s="111"/>
      <c r="D8" s="30"/>
      <c r="E8" s="30"/>
      <c r="F8" s="31"/>
      <c r="G8" s="32"/>
      <c r="H8" s="4"/>
      <c r="I8" s="33"/>
      <c r="J8" s="30"/>
      <c r="K8" s="34"/>
      <c r="L8" s="46"/>
      <c r="M8" s="30"/>
      <c r="N8" s="30"/>
      <c r="O8" s="30"/>
      <c r="P8" s="35"/>
      <c r="Q8" s="30"/>
      <c r="R8" s="30"/>
      <c r="S8" s="30"/>
      <c r="T8" s="30"/>
      <c r="U8" s="30"/>
      <c r="V8" s="30"/>
      <c r="W8" s="36"/>
      <c r="X8" s="13"/>
    </row>
    <row r="9" spans="1:24" x14ac:dyDescent="0.2">
      <c r="A9" s="47"/>
      <c r="B9" s="48" t="s">
        <v>62</v>
      </c>
      <c r="C9" s="113">
        <f>'Costs per victim'!B5</f>
        <v>2000</v>
      </c>
      <c r="D9" s="30"/>
      <c r="E9" s="30"/>
      <c r="F9" s="31"/>
      <c r="G9" s="32"/>
      <c r="H9" s="30"/>
      <c r="I9" s="33"/>
      <c r="J9" s="30"/>
      <c r="K9" s="34"/>
      <c r="L9" s="46"/>
      <c r="M9" s="30"/>
      <c r="N9" s="30"/>
      <c r="O9" s="30"/>
      <c r="P9" s="35"/>
      <c r="Q9" s="30"/>
      <c r="R9" s="30"/>
      <c r="S9" s="30"/>
      <c r="T9" s="30"/>
      <c r="U9" s="30"/>
      <c r="V9" s="30"/>
      <c r="W9" s="36"/>
      <c r="X9" s="13"/>
    </row>
    <row r="10" spans="1:24" ht="21" x14ac:dyDescent="0.25">
      <c r="A10" s="47" t="s">
        <v>60</v>
      </c>
      <c r="B10" s="48" t="s">
        <v>58</v>
      </c>
      <c r="C10" s="113" t="str">
        <f>'Costs per victim'!D5</f>
        <v>NA</v>
      </c>
      <c r="D10" s="30"/>
      <c r="E10" s="49">
        <f>SUM(C9:C12)</f>
        <v>59000</v>
      </c>
      <c r="F10" s="50" t="s">
        <v>78</v>
      </c>
      <c r="G10" s="51">
        <v>59000</v>
      </c>
      <c r="H10" s="52" t="s">
        <v>79</v>
      </c>
      <c r="I10" s="49">
        <f>G10*SUM(C9:C12)</f>
        <v>3481000000</v>
      </c>
      <c r="J10" s="30"/>
      <c r="K10" s="34"/>
      <c r="L10" s="46"/>
      <c r="M10" s="30"/>
      <c r="N10" s="30"/>
      <c r="O10" s="30"/>
      <c r="P10" s="35"/>
      <c r="Q10" s="30"/>
      <c r="R10" s="30"/>
      <c r="S10" s="30"/>
      <c r="T10" s="30"/>
      <c r="U10" s="30"/>
      <c r="V10" s="30"/>
      <c r="W10" s="36"/>
      <c r="X10" s="13"/>
    </row>
    <row r="11" spans="1:24" x14ac:dyDescent="0.2">
      <c r="A11" s="47"/>
      <c r="B11" s="48" t="s">
        <v>93</v>
      </c>
      <c r="C11" s="113">
        <f>'Costs per victim'!C5</f>
        <v>52000</v>
      </c>
      <c r="D11" s="30"/>
      <c r="E11" s="30"/>
      <c r="F11" s="31"/>
      <c r="G11" s="32"/>
      <c r="H11" s="30"/>
      <c r="I11" s="33"/>
      <c r="J11" s="30"/>
      <c r="K11" s="34"/>
      <c r="L11" s="46"/>
      <c r="M11" s="30"/>
      <c r="N11" s="30"/>
      <c r="O11" s="30"/>
      <c r="P11" s="35"/>
      <c r="Q11" s="30"/>
      <c r="R11" s="30"/>
      <c r="S11" s="30"/>
      <c r="T11" s="30"/>
      <c r="U11" s="30"/>
      <c r="V11" s="30"/>
      <c r="W11" s="36"/>
      <c r="X11" s="13"/>
    </row>
    <row r="12" spans="1:24" x14ac:dyDescent="0.2">
      <c r="A12" s="47"/>
      <c r="B12" s="48" t="s">
        <v>56</v>
      </c>
      <c r="C12" s="113">
        <f>'Costs per victim'!E5</f>
        <v>5000</v>
      </c>
      <c r="D12" s="30"/>
      <c r="E12" s="30"/>
      <c r="F12" s="31"/>
      <c r="G12" s="32"/>
      <c r="H12" s="30"/>
      <c r="I12" s="33"/>
      <c r="J12" s="30"/>
      <c r="K12" s="34"/>
      <c r="L12" s="46"/>
      <c r="M12" s="30"/>
      <c r="N12" s="30"/>
      <c r="O12" s="30"/>
      <c r="P12" s="35"/>
      <c r="Q12" s="30"/>
      <c r="R12" s="30"/>
      <c r="S12" s="30"/>
      <c r="T12" s="30"/>
      <c r="U12" s="30"/>
      <c r="V12" s="30"/>
      <c r="W12" s="36"/>
      <c r="X12" s="13"/>
    </row>
    <row r="13" spans="1:24" x14ac:dyDescent="0.2">
      <c r="A13" s="29"/>
      <c r="B13" s="30"/>
      <c r="C13" s="111"/>
      <c r="D13" s="30"/>
      <c r="E13" s="30"/>
      <c r="F13" s="31"/>
      <c r="G13" s="32"/>
      <c r="H13" s="30"/>
      <c r="I13" s="33"/>
      <c r="J13" s="30"/>
      <c r="K13" s="34"/>
      <c r="L13" s="46"/>
      <c r="M13" s="30"/>
      <c r="N13" s="30"/>
      <c r="O13" s="30"/>
      <c r="P13" s="35"/>
      <c r="Q13" s="30"/>
      <c r="R13" s="30"/>
      <c r="S13" s="30"/>
      <c r="T13" s="30"/>
      <c r="U13" s="30"/>
      <c r="V13" s="30"/>
      <c r="W13" s="36"/>
      <c r="X13" s="13"/>
    </row>
    <row r="14" spans="1:24" x14ac:dyDescent="0.2">
      <c r="A14" s="29"/>
      <c r="B14" s="30"/>
      <c r="C14" s="111"/>
      <c r="D14" s="30"/>
      <c r="E14" s="30"/>
      <c r="F14" s="31"/>
      <c r="G14" s="32"/>
      <c r="H14" s="30"/>
      <c r="I14" s="33"/>
      <c r="J14" s="30"/>
      <c r="K14" s="34"/>
      <c r="L14" s="46"/>
      <c r="M14" s="30"/>
      <c r="N14" s="30"/>
      <c r="O14" s="30"/>
      <c r="P14" s="35"/>
      <c r="Q14" s="30"/>
      <c r="R14" s="30"/>
      <c r="S14" s="30"/>
      <c r="T14" s="30"/>
      <c r="U14" s="30"/>
      <c r="V14" s="30"/>
      <c r="W14" s="36"/>
      <c r="X14" s="13"/>
    </row>
    <row r="15" spans="1:24" x14ac:dyDescent="0.2">
      <c r="A15" s="53"/>
      <c r="B15" s="54" t="s">
        <v>62</v>
      </c>
      <c r="C15" s="114">
        <f>'Costs per victim'!B6</f>
        <v>2000</v>
      </c>
      <c r="D15" s="30"/>
      <c r="E15" s="30"/>
      <c r="F15" s="31"/>
      <c r="G15" s="32"/>
      <c r="H15" s="30"/>
      <c r="I15" s="33"/>
      <c r="J15" s="30"/>
      <c r="K15" s="34"/>
      <c r="L15" s="46"/>
      <c r="M15" s="30"/>
      <c r="N15" s="30"/>
      <c r="O15" s="30"/>
      <c r="P15" s="35"/>
      <c r="Q15" s="30"/>
      <c r="R15" s="30"/>
      <c r="S15" s="30"/>
      <c r="T15" s="30"/>
      <c r="U15" s="30"/>
      <c r="V15" s="30"/>
      <c r="W15" s="36"/>
      <c r="X15" s="13"/>
    </row>
    <row r="16" spans="1:24" ht="21" x14ac:dyDescent="0.25">
      <c r="A16" s="53" t="s">
        <v>63</v>
      </c>
      <c r="B16" s="54" t="s">
        <v>58</v>
      </c>
      <c r="C16" s="114">
        <f>'Costs per victim'!D6</f>
        <v>11500</v>
      </c>
      <c r="D16" s="30"/>
      <c r="E16" s="55">
        <f>SUM(C15:C18)</f>
        <v>15000</v>
      </c>
      <c r="F16" s="56" t="s">
        <v>78</v>
      </c>
      <c r="G16" s="57">
        <v>20500</v>
      </c>
      <c r="H16" s="58" t="s">
        <v>79</v>
      </c>
      <c r="I16" s="55">
        <f>G16*SUM(C15:C18)</f>
        <v>307500000</v>
      </c>
      <c r="J16" s="30"/>
      <c r="K16" s="34"/>
      <c r="L16" s="46"/>
      <c r="M16" s="30"/>
      <c r="N16" s="30"/>
      <c r="O16" s="30"/>
      <c r="P16" s="35"/>
      <c r="Q16" s="30"/>
      <c r="R16" s="30"/>
      <c r="S16" s="30"/>
      <c r="T16" s="30"/>
      <c r="U16" s="30"/>
      <c r="V16" s="30"/>
      <c r="W16" s="36"/>
      <c r="X16" s="13"/>
    </row>
    <row r="17" spans="1:24" x14ac:dyDescent="0.2">
      <c r="A17" s="53"/>
      <c r="B17" s="54" t="s">
        <v>93</v>
      </c>
      <c r="C17" s="114">
        <f>'Costs per victim'!C6</f>
        <v>1500</v>
      </c>
      <c r="D17" s="30"/>
      <c r="E17" s="30"/>
      <c r="F17" s="31"/>
      <c r="G17" s="32"/>
      <c r="H17" s="30"/>
      <c r="I17" s="33"/>
      <c r="J17" s="30"/>
      <c r="K17" s="34"/>
      <c r="L17" s="46"/>
      <c r="M17" s="30"/>
      <c r="N17" s="30"/>
      <c r="O17" s="30"/>
      <c r="P17" s="35"/>
      <c r="Q17" s="30"/>
      <c r="R17" s="30"/>
      <c r="S17" s="30"/>
      <c r="T17" s="30"/>
      <c r="U17" s="30"/>
      <c r="V17" s="30"/>
      <c r="W17" s="36"/>
      <c r="X17" s="13"/>
    </row>
    <row r="18" spans="1:24" x14ac:dyDescent="0.2">
      <c r="A18" s="53"/>
      <c r="B18" s="54" t="s">
        <v>56</v>
      </c>
      <c r="C18" s="114" t="str">
        <f>'Costs per victim'!E6</f>
        <v>NA</v>
      </c>
      <c r="D18" s="30"/>
      <c r="E18" s="30"/>
      <c r="F18" s="31"/>
      <c r="G18" s="32"/>
      <c r="H18" s="30"/>
      <c r="I18" s="33"/>
      <c r="J18" s="30"/>
      <c r="K18" s="34"/>
      <c r="L18" s="46"/>
      <c r="M18" s="30"/>
      <c r="N18" s="30"/>
      <c r="O18" s="30"/>
      <c r="P18" s="35"/>
      <c r="Q18" s="30"/>
      <c r="R18" s="30"/>
      <c r="S18" s="30"/>
      <c r="T18" s="30"/>
      <c r="U18" s="30"/>
      <c r="V18" s="30"/>
      <c r="W18" s="36"/>
      <c r="X18" s="13"/>
    </row>
    <row r="19" spans="1:24" x14ac:dyDescent="0.2">
      <c r="A19" s="29"/>
      <c r="B19" s="30"/>
      <c r="C19" s="111"/>
      <c r="D19" s="30"/>
      <c r="E19" s="30"/>
      <c r="F19" s="31"/>
      <c r="G19" s="32"/>
      <c r="H19" s="30"/>
      <c r="I19" s="33"/>
      <c r="J19" s="30"/>
      <c r="K19" s="44" t="s">
        <v>94</v>
      </c>
      <c r="L19" s="45">
        <f>I16+I22</f>
        <v>570000000</v>
      </c>
      <c r="M19" s="30"/>
      <c r="N19" s="30"/>
      <c r="O19" s="30"/>
      <c r="P19" s="35"/>
      <c r="Q19" s="30"/>
      <c r="R19" s="30"/>
      <c r="S19" s="30"/>
      <c r="T19" s="30"/>
      <c r="U19" s="30"/>
      <c r="V19" s="30"/>
      <c r="W19" s="36"/>
      <c r="X19" s="13"/>
    </row>
    <row r="20" spans="1:24" x14ac:dyDescent="0.2">
      <c r="A20" s="29"/>
      <c r="B20" s="30"/>
      <c r="C20" s="111"/>
      <c r="D20" s="30"/>
      <c r="E20" s="30"/>
      <c r="F20" s="31"/>
      <c r="G20" s="32"/>
      <c r="H20" s="30"/>
      <c r="I20" s="33"/>
      <c r="J20" s="30"/>
      <c r="K20" s="34"/>
      <c r="L20" s="46"/>
      <c r="M20" s="30"/>
      <c r="N20" s="30"/>
      <c r="O20" s="30"/>
      <c r="P20" s="35"/>
      <c r="Q20" s="30"/>
      <c r="R20" s="30"/>
      <c r="S20" s="30"/>
      <c r="T20" s="30"/>
      <c r="U20" s="30"/>
      <c r="V20" s="30"/>
      <c r="W20" s="36"/>
      <c r="X20" s="13"/>
    </row>
    <row r="21" spans="1:24" x14ac:dyDescent="0.2">
      <c r="A21" s="59"/>
      <c r="B21" s="60" t="s">
        <v>62</v>
      </c>
      <c r="C21" s="115">
        <f>'Costs per victim'!B7</f>
        <v>2000</v>
      </c>
      <c r="D21" s="30"/>
      <c r="E21" s="30"/>
      <c r="F21" s="31"/>
      <c r="G21" s="32"/>
      <c r="H21" s="30"/>
      <c r="I21" s="33"/>
      <c r="J21" s="30"/>
      <c r="K21" s="34"/>
      <c r="L21" s="46"/>
      <c r="M21" s="30"/>
      <c r="N21" s="30"/>
      <c r="O21" s="30"/>
      <c r="P21" s="35"/>
      <c r="Q21" s="30"/>
      <c r="R21" s="30"/>
      <c r="S21" s="30"/>
      <c r="T21" s="30"/>
      <c r="U21" s="30"/>
      <c r="V21" s="30"/>
      <c r="W21" s="36"/>
      <c r="X21" s="13"/>
    </row>
    <row r="22" spans="1:24" ht="21" x14ac:dyDescent="0.25">
      <c r="A22" s="59" t="s">
        <v>64</v>
      </c>
      <c r="B22" s="60" t="s">
        <v>58</v>
      </c>
      <c r="C22" s="115" t="str">
        <f>'Costs per victim'!D7</f>
        <v>NA</v>
      </c>
      <c r="D22" s="30"/>
      <c r="E22" s="61">
        <f>SUM(C21:C24)</f>
        <v>75000</v>
      </c>
      <c r="F22" s="62" t="s">
        <v>78</v>
      </c>
      <c r="G22" s="63">
        <v>3500</v>
      </c>
      <c r="H22" s="64" t="s">
        <v>79</v>
      </c>
      <c r="I22" s="61">
        <f>G22*SUM(C21:C24)</f>
        <v>262500000</v>
      </c>
      <c r="J22" s="30"/>
      <c r="K22" s="34"/>
      <c r="L22" s="46"/>
      <c r="M22" s="30"/>
      <c r="N22" s="30"/>
      <c r="O22" s="30"/>
      <c r="P22" s="35"/>
      <c r="Q22" s="30"/>
      <c r="R22" s="30"/>
      <c r="S22" s="30"/>
      <c r="T22" s="30"/>
      <c r="U22" s="30"/>
      <c r="V22" s="30"/>
      <c r="W22" s="36"/>
      <c r="X22" s="13"/>
    </row>
    <row r="23" spans="1:24" ht="21" x14ac:dyDescent="0.2">
      <c r="A23" s="59"/>
      <c r="B23" s="60" t="s">
        <v>93</v>
      </c>
      <c r="C23" s="115">
        <f>'Costs per victim'!C7</f>
        <v>73000</v>
      </c>
      <c r="D23" s="30"/>
      <c r="E23" s="30"/>
      <c r="F23" s="31"/>
      <c r="G23" s="32"/>
      <c r="H23" s="30"/>
      <c r="I23" s="33"/>
      <c r="J23" s="30"/>
      <c r="K23" s="34"/>
      <c r="L23" s="46"/>
      <c r="M23" s="30"/>
      <c r="N23" s="30"/>
      <c r="O23" s="30"/>
      <c r="P23" s="65" t="s">
        <v>87</v>
      </c>
      <c r="Q23" s="30"/>
      <c r="R23" s="30"/>
      <c r="S23" s="30"/>
      <c r="T23" s="44" t="s">
        <v>85</v>
      </c>
      <c r="U23" s="45">
        <f>'Indirect Costs'!B3</f>
        <v>433628.31858407077</v>
      </c>
      <c r="V23" s="30"/>
      <c r="W23" s="36"/>
      <c r="X23" s="13"/>
    </row>
    <row r="24" spans="1:24" ht="21" x14ac:dyDescent="0.2">
      <c r="A24" s="59"/>
      <c r="B24" s="60" t="s">
        <v>56</v>
      </c>
      <c r="C24" s="115" t="str">
        <f>'Costs per victim'!E7</f>
        <v>NA</v>
      </c>
      <c r="D24" s="30"/>
      <c r="E24" s="30"/>
      <c r="F24" s="31"/>
      <c r="G24" s="32"/>
      <c r="H24" s="30"/>
      <c r="I24" s="33"/>
      <c r="J24" s="30"/>
      <c r="K24" s="34"/>
      <c r="L24" s="46"/>
      <c r="M24" s="30"/>
      <c r="N24" s="30"/>
      <c r="O24" s="30"/>
      <c r="P24" s="65">
        <f>SUM('Number of incidences'!B11)</f>
        <v>115500</v>
      </c>
      <c r="Q24" s="30"/>
      <c r="R24" s="30"/>
      <c r="S24" s="30"/>
      <c r="T24" s="44"/>
      <c r="U24" s="46"/>
      <c r="V24" s="30"/>
      <c r="W24" s="36"/>
      <c r="X24" s="13"/>
    </row>
    <row r="25" spans="1:24" ht="21" x14ac:dyDescent="0.25">
      <c r="A25" s="29"/>
      <c r="B25" s="30"/>
      <c r="C25" s="111"/>
      <c r="D25" s="30"/>
      <c r="E25" s="30"/>
      <c r="F25" s="31"/>
      <c r="G25" s="32"/>
      <c r="H25" s="30"/>
      <c r="I25" s="33"/>
      <c r="J25" s="30"/>
      <c r="K25" s="34"/>
      <c r="L25" s="46"/>
      <c r="M25" s="30"/>
      <c r="N25" s="66" t="s">
        <v>72</v>
      </c>
      <c r="O25" s="138">
        <f>SUM(I3:I48)</f>
        <v>8684650000</v>
      </c>
      <c r="P25" s="67"/>
      <c r="Q25" s="139" t="s">
        <v>80</v>
      </c>
      <c r="R25" s="140">
        <f>P24*(U23+U26)</f>
        <v>222823008849.55753</v>
      </c>
      <c r="S25" s="45"/>
      <c r="T25" s="44"/>
      <c r="U25" s="46"/>
      <c r="V25" s="30"/>
      <c r="W25" s="36"/>
      <c r="X25" s="13"/>
    </row>
    <row r="26" spans="1:24" ht="21" x14ac:dyDescent="0.2">
      <c r="A26" s="29"/>
      <c r="B26" s="30"/>
      <c r="C26" s="111"/>
      <c r="D26" s="30"/>
      <c r="E26" s="30"/>
      <c r="F26" s="31"/>
      <c r="G26" s="32"/>
      <c r="H26" s="30"/>
      <c r="I26" s="33"/>
      <c r="J26" s="30"/>
      <c r="K26" s="34"/>
      <c r="L26" s="46"/>
      <c r="M26" s="30"/>
      <c r="N26" s="30"/>
      <c r="O26" s="30"/>
      <c r="P26" s="65" t="s">
        <v>89</v>
      </c>
      <c r="Q26" s="30"/>
      <c r="R26" s="68"/>
      <c r="S26" s="68"/>
      <c r="T26" s="44" t="s">
        <v>86</v>
      </c>
      <c r="U26" s="45">
        <f>'Indirect Costs'!B4</f>
        <v>1495575.2212389382</v>
      </c>
      <c r="V26" s="30"/>
      <c r="W26" s="36"/>
      <c r="X26" s="13"/>
    </row>
    <row r="27" spans="1:24" ht="21" x14ac:dyDescent="0.25">
      <c r="A27" s="69"/>
      <c r="B27" s="70" t="s">
        <v>62</v>
      </c>
      <c r="C27" s="116" t="str">
        <f>'Costs per victim'!B8</f>
        <v>NA</v>
      </c>
      <c r="D27" s="30"/>
      <c r="E27" s="30"/>
      <c r="F27" s="31"/>
      <c r="G27" s="32"/>
      <c r="H27" s="30"/>
      <c r="I27" s="33"/>
      <c r="J27" s="30"/>
      <c r="K27" s="34"/>
      <c r="L27" s="46"/>
      <c r="M27" s="30"/>
      <c r="N27" s="30"/>
      <c r="O27" s="30"/>
      <c r="P27" s="71">
        <f>O25+R25</f>
        <v>231507658849.55753</v>
      </c>
      <c r="Q27" s="30"/>
      <c r="R27" s="30"/>
      <c r="S27" s="30"/>
      <c r="T27" s="30"/>
      <c r="U27" s="46"/>
      <c r="V27" s="30"/>
      <c r="W27" s="36"/>
      <c r="X27" s="13"/>
    </row>
    <row r="28" spans="1:24" ht="21" x14ac:dyDescent="0.25">
      <c r="A28" s="69" t="s">
        <v>65</v>
      </c>
      <c r="B28" s="70" t="s">
        <v>58</v>
      </c>
      <c r="C28" s="116" t="str">
        <f>'Costs per victim'!D8</f>
        <v>NA</v>
      </c>
      <c r="D28" s="30"/>
      <c r="E28" s="72">
        <f>SUM(C27:C30)</f>
        <v>0</v>
      </c>
      <c r="F28" s="73" t="s">
        <v>78</v>
      </c>
      <c r="G28" s="74">
        <f>'Number of incidences'!B7</f>
        <v>500</v>
      </c>
      <c r="H28" s="75" t="s">
        <v>79</v>
      </c>
      <c r="I28" s="72">
        <f>G28*SUM(C27:C30)</f>
        <v>0</v>
      </c>
      <c r="J28" s="30"/>
      <c r="K28" s="34"/>
      <c r="L28" s="46"/>
      <c r="M28" s="30"/>
      <c r="N28" s="30"/>
      <c r="O28" s="30"/>
      <c r="P28" s="35"/>
      <c r="Q28" s="30"/>
      <c r="R28" s="30"/>
      <c r="S28" s="30"/>
      <c r="T28" s="30"/>
      <c r="U28" s="30"/>
      <c r="V28" s="30"/>
      <c r="W28" s="36"/>
      <c r="X28" s="13"/>
    </row>
    <row r="29" spans="1:24" x14ac:dyDescent="0.2">
      <c r="A29" s="69"/>
      <c r="B29" s="70" t="s">
        <v>93</v>
      </c>
      <c r="C29" s="116" t="str">
        <f>'Costs per victim'!C8</f>
        <v>NA</v>
      </c>
      <c r="D29" s="30"/>
      <c r="E29" s="30"/>
      <c r="F29" s="31"/>
      <c r="G29" s="32"/>
      <c r="H29" s="30"/>
      <c r="I29" s="33"/>
      <c r="J29" s="30"/>
      <c r="K29" s="34"/>
      <c r="L29" s="46"/>
      <c r="M29" s="30"/>
      <c r="N29" s="30"/>
      <c r="O29" s="30"/>
      <c r="P29" s="35"/>
      <c r="Q29" s="30"/>
      <c r="R29" s="30"/>
      <c r="S29" s="30"/>
      <c r="T29" s="30"/>
      <c r="U29" s="30"/>
      <c r="V29" s="30"/>
      <c r="W29" s="36"/>
      <c r="X29" s="13"/>
    </row>
    <row r="30" spans="1:24" x14ac:dyDescent="0.2">
      <c r="A30" s="69"/>
      <c r="B30" s="70" t="s">
        <v>56</v>
      </c>
      <c r="C30" s="116" t="str">
        <f>'Costs per victim'!E8</f>
        <v>NA</v>
      </c>
      <c r="D30" s="30"/>
      <c r="E30" s="30"/>
      <c r="F30" s="31"/>
      <c r="G30" s="32"/>
      <c r="H30" s="30"/>
      <c r="I30" s="33"/>
      <c r="J30" s="30"/>
      <c r="K30" s="34"/>
      <c r="L30" s="46"/>
      <c r="M30" s="30"/>
      <c r="N30" s="30"/>
      <c r="O30" s="30"/>
      <c r="P30" s="35"/>
      <c r="Q30" s="30"/>
      <c r="R30" s="30"/>
      <c r="S30" s="30"/>
      <c r="T30" s="30"/>
      <c r="U30" s="30"/>
      <c r="V30" s="30"/>
      <c r="W30" s="36"/>
      <c r="X30" s="13"/>
    </row>
    <row r="31" spans="1:24" x14ac:dyDescent="0.2">
      <c r="A31" s="29"/>
      <c r="B31" s="30"/>
      <c r="C31" s="111"/>
      <c r="D31" s="30"/>
      <c r="E31" s="30"/>
      <c r="F31" s="31"/>
      <c r="G31" s="32"/>
      <c r="H31" s="30"/>
      <c r="I31" s="33"/>
      <c r="J31" s="30"/>
      <c r="K31" s="44" t="s">
        <v>75</v>
      </c>
      <c r="L31" s="45">
        <f>I28+I34</f>
        <v>0</v>
      </c>
      <c r="M31" s="30"/>
      <c r="N31" s="30"/>
      <c r="O31" s="30"/>
      <c r="P31" s="35"/>
      <c r="Q31" s="30"/>
      <c r="R31" s="30"/>
      <c r="S31" s="30"/>
      <c r="T31" s="30"/>
      <c r="U31" s="30"/>
      <c r="V31" s="30"/>
      <c r="W31" s="36"/>
      <c r="X31" s="13"/>
    </row>
    <row r="32" spans="1:24" x14ac:dyDescent="0.2">
      <c r="A32" s="29"/>
      <c r="B32" s="30"/>
      <c r="C32" s="111"/>
      <c r="D32" s="30"/>
      <c r="E32" s="30"/>
      <c r="F32" s="31"/>
      <c r="G32" s="32"/>
      <c r="H32" s="30"/>
      <c r="I32" s="33"/>
      <c r="J32" s="30"/>
      <c r="K32" s="34"/>
      <c r="L32" s="46"/>
      <c r="M32" s="30"/>
      <c r="N32" s="30"/>
      <c r="O32" s="30"/>
      <c r="P32" s="35"/>
      <c r="Q32" s="30"/>
      <c r="R32" s="30"/>
      <c r="S32" s="30"/>
      <c r="T32" s="30"/>
      <c r="U32" s="30"/>
      <c r="V32" s="30"/>
      <c r="W32" s="36"/>
      <c r="X32" s="13"/>
    </row>
    <row r="33" spans="1:24" x14ac:dyDescent="0.2">
      <c r="A33" s="76"/>
      <c r="B33" s="77" t="s">
        <v>62</v>
      </c>
      <c r="C33" s="117" t="str">
        <f>'Costs per victim'!B9</f>
        <v>NA</v>
      </c>
      <c r="D33" s="30"/>
      <c r="E33" s="30"/>
      <c r="F33" s="31"/>
      <c r="G33" s="32"/>
      <c r="H33" s="30"/>
      <c r="I33" s="33"/>
      <c r="J33" s="30"/>
      <c r="K33" s="34"/>
      <c r="L33" s="46"/>
      <c r="M33" s="30"/>
      <c r="N33" s="30"/>
      <c r="O33" s="30"/>
      <c r="P33" s="35"/>
      <c r="Q33" s="30"/>
      <c r="R33" s="30"/>
      <c r="S33" s="30"/>
      <c r="T33" s="30"/>
      <c r="U33" s="30"/>
      <c r="V33" s="30"/>
      <c r="W33" s="36"/>
      <c r="X33" s="13"/>
    </row>
    <row r="34" spans="1:24" ht="21" x14ac:dyDescent="0.25">
      <c r="A34" s="76" t="s">
        <v>95</v>
      </c>
      <c r="B34" s="77" t="s">
        <v>58</v>
      </c>
      <c r="C34" s="117" t="str">
        <f>'Costs per victim'!D9</f>
        <v>NA</v>
      </c>
      <c r="D34" s="30"/>
      <c r="E34" s="78">
        <f>SUM(C33:C36)</f>
        <v>0</v>
      </c>
      <c r="F34" s="79" t="s">
        <v>78</v>
      </c>
      <c r="G34" s="80">
        <f>'Number of incidences'!B8</f>
        <v>1000</v>
      </c>
      <c r="H34" s="81" t="s">
        <v>79</v>
      </c>
      <c r="I34" s="78">
        <f>G34*SUM(C33:C36)</f>
        <v>0</v>
      </c>
      <c r="J34" s="30"/>
      <c r="K34" s="34"/>
      <c r="L34" s="46"/>
      <c r="M34" s="30"/>
      <c r="N34" s="30"/>
      <c r="O34" s="30"/>
      <c r="P34" s="35"/>
      <c r="Q34" s="30"/>
      <c r="R34" s="30"/>
      <c r="S34" s="30"/>
      <c r="T34" s="30"/>
      <c r="U34" s="30"/>
      <c r="V34" s="30"/>
      <c r="W34" s="36"/>
      <c r="X34" s="13"/>
    </row>
    <row r="35" spans="1:24" x14ac:dyDescent="0.2">
      <c r="A35" s="76"/>
      <c r="B35" s="77" t="s">
        <v>93</v>
      </c>
      <c r="C35" s="117" t="str">
        <f>'Costs per victim'!C9</f>
        <v>NA</v>
      </c>
      <c r="D35" s="30"/>
      <c r="E35" s="30"/>
      <c r="F35" s="31"/>
      <c r="G35" s="32"/>
      <c r="H35" s="30"/>
      <c r="I35" s="33"/>
      <c r="J35" s="30"/>
      <c r="K35" s="34"/>
      <c r="L35" s="46"/>
      <c r="M35" s="30"/>
      <c r="N35" s="30"/>
      <c r="O35" s="30"/>
      <c r="P35" s="35"/>
      <c r="Q35" s="30"/>
      <c r="R35" s="30"/>
      <c r="S35" s="30"/>
      <c r="T35" s="30"/>
      <c r="U35" s="30"/>
      <c r="V35" s="30"/>
      <c r="W35" s="36"/>
      <c r="X35" s="13"/>
    </row>
    <row r="36" spans="1:24" x14ac:dyDescent="0.2">
      <c r="A36" s="76"/>
      <c r="B36" s="77" t="s">
        <v>56</v>
      </c>
      <c r="C36" s="117" t="str">
        <f>'Costs per victim'!E9</f>
        <v>NA</v>
      </c>
      <c r="D36" s="30"/>
      <c r="E36" s="30"/>
      <c r="F36" s="31"/>
      <c r="G36" s="32"/>
      <c r="H36" s="30"/>
      <c r="I36" s="33"/>
      <c r="J36" s="30"/>
      <c r="K36" s="34"/>
      <c r="L36" s="46"/>
      <c r="M36" s="30"/>
      <c r="N36" s="30"/>
      <c r="O36" s="30"/>
      <c r="P36" s="35"/>
      <c r="Q36" s="30"/>
      <c r="R36" s="30"/>
      <c r="S36" s="30"/>
      <c r="T36" s="30"/>
      <c r="U36" s="30"/>
      <c r="V36" s="30"/>
      <c r="W36" s="36"/>
      <c r="X36" s="13"/>
    </row>
    <row r="37" spans="1:24" x14ac:dyDescent="0.2">
      <c r="A37" s="29"/>
      <c r="B37" s="30"/>
      <c r="C37" s="111"/>
      <c r="D37" s="30"/>
      <c r="E37" s="30"/>
      <c r="F37" s="31"/>
      <c r="G37" s="32"/>
      <c r="H37" s="30"/>
      <c r="I37" s="33"/>
      <c r="J37" s="30"/>
      <c r="K37" s="34"/>
      <c r="L37" s="46"/>
      <c r="M37" s="30"/>
      <c r="N37" s="30"/>
      <c r="O37" s="30"/>
      <c r="P37" s="35"/>
      <c r="Q37" s="30"/>
      <c r="R37" s="30"/>
      <c r="S37" s="30"/>
      <c r="T37" s="30"/>
      <c r="U37" s="30"/>
      <c r="V37" s="30"/>
      <c r="W37" s="36"/>
      <c r="X37" s="13"/>
    </row>
    <row r="38" spans="1:24" x14ac:dyDescent="0.2">
      <c r="A38" s="29"/>
      <c r="B38" s="30"/>
      <c r="C38" s="111"/>
      <c r="D38" s="30"/>
      <c r="E38" s="30"/>
      <c r="F38" s="31"/>
      <c r="G38" s="32"/>
      <c r="H38" s="30"/>
      <c r="I38" s="33"/>
      <c r="J38" s="30"/>
      <c r="K38" s="34"/>
      <c r="L38" s="46"/>
      <c r="M38" s="30"/>
      <c r="N38" s="30"/>
      <c r="O38" s="30"/>
      <c r="P38" s="35"/>
      <c r="Q38" s="30"/>
      <c r="R38" s="30"/>
      <c r="S38" s="30"/>
      <c r="T38" s="30"/>
      <c r="U38" s="30"/>
      <c r="V38" s="30"/>
      <c r="W38" s="36"/>
      <c r="X38" s="13"/>
    </row>
    <row r="39" spans="1:24" x14ac:dyDescent="0.2">
      <c r="A39" s="82"/>
      <c r="B39" s="83" t="s">
        <v>62</v>
      </c>
      <c r="C39" s="118" t="str">
        <f>'Costs per victim'!B10</f>
        <v>NA</v>
      </c>
      <c r="D39" s="30"/>
      <c r="E39" s="30"/>
      <c r="F39" s="31"/>
      <c r="G39" s="32"/>
      <c r="H39" s="30"/>
      <c r="I39" s="33"/>
      <c r="J39" s="30"/>
      <c r="K39" s="34"/>
      <c r="L39" s="46"/>
      <c r="M39" s="30"/>
      <c r="N39" s="30"/>
      <c r="O39" s="30"/>
      <c r="P39" s="35"/>
      <c r="Q39" s="30"/>
      <c r="R39" s="30"/>
      <c r="S39" s="30"/>
      <c r="T39" s="30"/>
      <c r="U39" s="30"/>
      <c r="V39" s="30"/>
      <c r="W39" s="36"/>
      <c r="X39" s="13"/>
    </row>
    <row r="40" spans="1:24" ht="21" x14ac:dyDescent="0.25">
      <c r="A40" s="82" t="s">
        <v>66</v>
      </c>
      <c r="B40" s="83" t="s">
        <v>58</v>
      </c>
      <c r="C40" s="118" t="str">
        <f>'Costs per victim'!D10</f>
        <v>NA</v>
      </c>
      <c r="D40" s="30"/>
      <c r="E40" s="84">
        <f>SUM(C39:C42)</f>
        <v>0</v>
      </c>
      <c r="F40" s="85" t="s">
        <v>78</v>
      </c>
      <c r="G40" s="86">
        <f>'Number of incidences'!B9</f>
        <v>500</v>
      </c>
      <c r="H40" s="87" t="s">
        <v>79</v>
      </c>
      <c r="I40" s="84">
        <f>G40*SUM(C39:C42)</f>
        <v>0</v>
      </c>
      <c r="J40" s="30"/>
      <c r="K40" s="34"/>
      <c r="L40" s="46"/>
      <c r="M40" s="30"/>
      <c r="N40" s="30"/>
      <c r="O40" s="30"/>
      <c r="P40" s="35"/>
      <c r="Q40" s="30"/>
      <c r="R40" s="30"/>
      <c r="S40" s="30"/>
      <c r="T40" s="30"/>
      <c r="U40" s="30"/>
      <c r="V40" s="30"/>
      <c r="W40" s="36"/>
      <c r="X40" s="13"/>
    </row>
    <row r="41" spans="1:24" x14ac:dyDescent="0.2">
      <c r="A41" s="82"/>
      <c r="B41" s="83" t="s">
        <v>93</v>
      </c>
      <c r="C41" s="118" t="str">
        <f>'Costs per victim'!C10</f>
        <v>NA</v>
      </c>
      <c r="D41" s="30"/>
      <c r="E41" s="30"/>
      <c r="F41" s="31"/>
      <c r="G41" s="32"/>
      <c r="H41" s="30"/>
      <c r="I41" s="33"/>
      <c r="J41" s="30"/>
      <c r="K41" s="34"/>
      <c r="L41" s="46"/>
      <c r="M41" s="30"/>
      <c r="N41" s="30"/>
      <c r="O41" s="30"/>
      <c r="P41" s="35"/>
      <c r="Q41" s="30"/>
      <c r="R41" s="30"/>
      <c r="S41" s="30"/>
      <c r="T41" s="30"/>
      <c r="U41" s="30"/>
      <c r="V41" s="30"/>
      <c r="W41" s="36"/>
      <c r="X41" s="13"/>
    </row>
    <row r="42" spans="1:24" x14ac:dyDescent="0.2">
      <c r="A42" s="82"/>
      <c r="B42" s="83" t="s">
        <v>56</v>
      </c>
      <c r="C42" s="118" t="str">
        <f>'Costs per victim'!E10</f>
        <v>NA</v>
      </c>
      <c r="D42" s="30"/>
      <c r="E42" s="30"/>
      <c r="F42" s="31"/>
      <c r="G42" s="32"/>
      <c r="H42" s="30"/>
      <c r="I42" s="33"/>
      <c r="J42" s="30"/>
      <c r="K42" s="34"/>
      <c r="L42" s="46"/>
      <c r="M42" s="30"/>
      <c r="N42" s="30"/>
      <c r="O42" s="30"/>
      <c r="P42" s="35"/>
      <c r="Q42" s="30"/>
      <c r="R42" s="30"/>
      <c r="S42" s="30"/>
      <c r="T42" s="30"/>
      <c r="U42" s="30"/>
      <c r="V42" s="30"/>
      <c r="W42" s="36"/>
      <c r="X42" s="13"/>
    </row>
    <row r="43" spans="1:24" x14ac:dyDescent="0.2">
      <c r="A43" s="29"/>
      <c r="B43" s="30"/>
      <c r="C43" s="111"/>
      <c r="D43" s="30"/>
      <c r="E43" s="30"/>
      <c r="F43" s="31"/>
      <c r="G43" s="32"/>
      <c r="H43" s="30"/>
      <c r="I43" s="33"/>
      <c r="J43" s="30"/>
      <c r="K43" s="44" t="s">
        <v>76</v>
      </c>
      <c r="L43" s="45">
        <f>I40+I46</f>
        <v>0</v>
      </c>
      <c r="M43" s="30"/>
      <c r="N43" s="30"/>
      <c r="O43" s="30"/>
      <c r="P43" s="35"/>
      <c r="Q43" s="30"/>
      <c r="R43" s="30"/>
      <c r="S43" s="30"/>
      <c r="T43" s="30"/>
      <c r="U43" s="30"/>
      <c r="V43" s="30"/>
      <c r="W43" s="36"/>
      <c r="X43" s="13"/>
    </row>
    <row r="44" spans="1:24" x14ac:dyDescent="0.2">
      <c r="A44" s="29"/>
      <c r="B44" s="30"/>
      <c r="C44" s="111"/>
      <c r="D44" s="30"/>
      <c r="E44" s="30"/>
      <c r="F44" s="31"/>
      <c r="G44" s="32"/>
      <c r="H44" s="30"/>
      <c r="I44" s="33"/>
      <c r="J44" s="30"/>
      <c r="K44" s="34"/>
      <c r="L44" s="30"/>
      <c r="M44" s="30"/>
      <c r="N44" s="30"/>
      <c r="O44" s="30"/>
      <c r="P44" s="35"/>
      <c r="Q44" s="30"/>
      <c r="R44" s="30"/>
      <c r="S44" s="30"/>
      <c r="T44" s="30"/>
      <c r="U44" s="30"/>
      <c r="V44" s="30"/>
      <c r="W44" s="36"/>
      <c r="X44" s="13"/>
    </row>
    <row r="45" spans="1:24" x14ac:dyDescent="0.2">
      <c r="A45" s="88"/>
      <c r="B45" s="89" t="s">
        <v>62</v>
      </c>
      <c r="C45" s="119" t="str">
        <f>'Costs per victim'!B11</f>
        <v>NA</v>
      </c>
      <c r="D45" s="30"/>
      <c r="E45" s="30"/>
      <c r="F45" s="31"/>
      <c r="G45" s="32"/>
      <c r="H45" s="30"/>
      <c r="I45" s="33"/>
      <c r="J45" s="30"/>
      <c r="K45" s="34"/>
      <c r="L45" s="30"/>
      <c r="M45" s="30"/>
      <c r="N45" s="30"/>
      <c r="O45" s="30"/>
      <c r="P45" s="35"/>
      <c r="Q45" s="30"/>
      <c r="R45" s="30"/>
      <c r="S45" s="30"/>
      <c r="T45" s="30"/>
      <c r="U45" s="30"/>
      <c r="V45" s="30"/>
      <c r="W45" s="36"/>
      <c r="X45" s="13"/>
    </row>
    <row r="46" spans="1:24" ht="21" x14ac:dyDescent="0.25">
      <c r="A46" s="88" t="s">
        <v>67</v>
      </c>
      <c r="B46" s="89" t="s">
        <v>58</v>
      </c>
      <c r="C46" s="119" t="str">
        <f>'Costs per victim'!D11</f>
        <v>NA</v>
      </c>
      <c r="D46" s="30"/>
      <c r="E46" s="90">
        <f>SUM(C45:C48)</f>
        <v>0</v>
      </c>
      <c r="F46" s="91" t="s">
        <v>78</v>
      </c>
      <c r="G46" s="92">
        <f>'Number of incidences'!B10</f>
        <v>17500</v>
      </c>
      <c r="H46" s="93" t="s">
        <v>79</v>
      </c>
      <c r="I46" s="90">
        <f>G46*SUM(C45:C48)</f>
        <v>0</v>
      </c>
      <c r="J46" s="30"/>
      <c r="K46" s="34"/>
      <c r="L46" s="30"/>
      <c r="M46" s="30"/>
      <c r="N46" s="30"/>
      <c r="O46" s="30"/>
      <c r="P46" s="35"/>
      <c r="Q46" s="30"/>
      <c r="R46" s="30"/>
      <c r="S46" s="30"/>
      <c r="T46" s="30"/>
      <c r="U46" s="30"/>
      <c r="V46" s="30"/>
      <c r="W46" s="36"/>
      <c r="X46" s="13"/>
    </row>
    <row r="47" spans="1:24" x14ac:dyDescent="0.2">
      <c r="A47" s="88"/>
      <c r="B47" s="89" t="s">
        <v>93</v>
      </c>
      <c r="C47" s="119" t="str">
        <f>'Costs per victim'!C11</f>
        <v>NA</v>
      </c>
      <c r="D47" s="30"/>
      <c r="E47" s="30"/>
      <c r="F47" s="31"/>
      <c r="G47" s="32"/>
      <c r="H47" s="30"/>
      <c r="I47" s="33"/>
      <c r="J47" s="30"/>
      <c r="K47" s="34"/>
      <c r="L47" s="30"/>
      <c r="M47" s="30"/>
      <c r="N47" s="30"/>
      <c r="O47" s="30"/>
      <c r="P47" s="35"/>
      <c r="Q47" s="30"/>
      <c r="R47" s="30"/>
      <c r="S47" s="30"/>
      <c r="T47" s="30"/>
      <c r="U47" s="30"/>
      <c r="V47" s="30"/>
      <c r="W47" s="36"/>
      <c r="X47" s="13"/>
    </row>
    <row r="48" spans="1:24" x14ac:dyDescent="0.2">
      <c r="A48" s="88"/>
      <c r="B48" s="89" t="s">
        <v>56</v>
      </c>
      <c r="C48" s="119" t="str">
        <f>'Costs per victim'!E11</f>
        <v>NA</v>
      </c>
      <c r="D48" s="30"/>
      <c r="E48" s="30"/>
      <c r="F48" s="31"/>
      <c r="G48" s="32"/>
      <c r="H48" s="30"/>
      <c r="I48" s="33"/>
      <c r="J48" s="30"/>
      <c r="K48" s="34"/>
      <c r="L48" s="30"/>
      <c r="M48" s="30"/>
      <c r="N48" s="30"/>
      <c r="O48" s="30"/>
      <c r="P48" s="35"/>
      <c r="Q48" s="30"/>
      <c r="R48" s="30"/>
      <c r="S48" s="30"/>
      <c r="T48" s="30"/>
      <c r="U48" s="30"/>
      <c r="V48" s="30"/>
      <c r="W48" s="36"/>
      <c r="X48" s="13"/>
    </row>
    <row r="49" spans="1:24" x14ac:dyDescent="0.2">
      <c r="A49" s="29"/>
      <c r="B49" s="30"/>
      <c r="C49" s="111"/>
      <c r="D49" s="30"/>
      <c r="E49" s="30"/>
      <c r="F49" s="31"/>
      <c r="G49" s="32"/>
      <c r="H49" s="30"/>
      <c r="I49" s="33"/>
      <c r="J49" s="30"/>
      <c r="K49" s="34"/>
      <c r="L49" s="30"/>
      <c r="M49" s="30"/>
      <c r="N49" s="30"/>
      <c r="O49" s="30"/>
      <c r="P49" s="35"/>
      <c r="Q49" s="30"/>
      <c r="R49" s="30"/>
      <c r="S49" s="30"/>
      <c r="T49" s="30"/>
      <c r="U49" s="30"/>
      <c r="V49" s="30"/>
      <c r="W49" s="36"/>
      <c r="X49" s="13"/>
    </row>
    <row r="50" spans="1:24" ht="17" thickBot="1" x14ac:dyDescent="0.25">
      <c r="A50" s="94"/>
      <c r="B50" s="95"/>
      <c r="C50" s="120"/>
      <c r="D50" s="95"/>
      <c r="E50" s="95"/>
      <c r="F50" s="96"/>
      <c r="G50" s="97"/>
      <c r="H50" s="95"/>
      <c r="I50" s="98"/>
      <c r="J50" s="95"/>
      <c r="K50" s="99"/>
      <c r="L50" s="95"/>
      <c r="M50" s="95"/>
      <c r="N50" s="95"/>
      <c r="O50" s="95"/>
      <c r="P50" s="100"/>
      <c r="Q50" s="95"/>
      <c r="R50" s="95"/>
      <c r="S50" s="95"/>
      <c r="T50" s="95"/>
      <c r="U50" s="95"/>
      <c r="V50" s="95"/>
      <c r="W50" s="10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5" sqref="A5"/>
    </sheetView>
  </sheetViews>
  <sheetFormatPr baseColWidth="10" defaultRowHeight="16" x14ac:dyDescent="0.2"/>
  <cols>
    <col min="1" max="1" width="20.33203125" bestFit="1" customWidth="1"/>
    <col min="2" max="2" width="12.5" customWidth="1"/>
  </cols>
  <sheetData>
    <row r="1" spans="1:2" ht="17" thickBot="1" x14ac:dyDescent="0.25"/>
    <row r="2" spans="1:2" x14ac:dyDescent="0.2">
      <c r="A2" s="102" t="s">
        <v>96</v>
      </c>
      <c r="B2" s="103" t="s">
        <v>61</v>
      </c>
    </row>
    <row r="3" spans="1:2" x14ac:dyDescent="0.2">
      <c r="A3" s="3" t="s">
        <v>59</v>
      </c>
      <c r="B3" s="104">
        <v>11000</v>
      </c>
    </row>
    <row r="4" spans="1:2" x14ac:dyDescent="0.2">
      <c r="A4" s="3" t="s">
        <v>60</v>
      </c>
      <c r="B4" s="104">
        <v>60000</v>
      </c>
    </row>
    <row r="5" spans="1:2" x14ac:dyDescent="0.2">
      <c r="A5" s="3" t="s">
        <v>63</v>
      </c>
      <c r="B5" s="104">
        <v>21000</v>
      </c>
    </row>
    <row r="6" spans="1:2" x14ac:dyDescent="0.2">
      <c r="A6" s="3" t="s">
        <v>64</v>
      </c>
      <c r="B6" s="104">
        <v>4000</v>
      </c>
    </row>
    <row r="7" spans="1:2" x14ac:dyDescent="0.2">
      <c r="A7" s="3" t="s">
        <v>70</v>
      </c>
      <c r="B7" s="104">
        <v>500</v>
      </c>
    </row>
    <row r="8" spans="1:2" x14ac:dyDescent="0.2">
      <c r="A8" s="3" t="s">
        <v>71</v>
      </c>
      <c r="B8" s="104">
        <v>1000</v>
      </c>
    </row>
    <row r="9" spans="1:2" x14ac:dyDescent="0.2">
      <c r="A9" s="3" t="s">
        <v>68</v>
      </c>
      <c r="B9" s="104">
        <v>500</v>
      </c>
    </row>
    <row r="10" spans="1:2" ht="17" thickBot="1" x14ac:dyDescent="0.25">
      <c r="A10" s="3" t="s">
        <v>69</v>
      </c>
      <c r="B10" s="104">
        <v>17500</v>
      </c>
    </row>
    <row r="11" spans="1:2" ht="17" thickBot="1" x14ac:dyDescent="0.25">
      <c r="A11" s="105" t="s">
        <v>88</v>
      </c>
      <c r="B11" s="106">
        <f>+SUM(B3:B10)</f>
        <v>115500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zoomScale="110" zoomScaleNormal="110" zoomScalePageLayoutView="110" workbookViewId="0">
      <selection activeCell="A7" sqref="A7"/>
    </sheetView>
  </sheetViews>
  <sheetFormatPr baseColWidth="10" defaultRowHeight="16" x14ac:dyDescent="0.2"/>
  <cols>
    <col min="1" max="1" width="18.83203125" bestFit="1" customWidth="1"/>
    <col min="2" max="2" width="20.83203125" customWidth="1"/>
    <col min="3" max="3" width="24" bestFit="1" customWidth="1"/>
    <col min="4" max="4" width="21.83203125" bestFit="1" customWidth="1"/>
  </cols>
  <sheetData>
    <row r="2" spans="1:5" ht="17" thickBot="1" x14ac:dyDescent="0.25"/>
    <row r="3" spans="1:5" ht="17" thickBot="1" x14ac:dyDescent="0.25">
      <c r="A3" s="125" t="s">
        <v>0</v>
      </c>
      <c r="B3" s="126" t="s">
        <v>55</v>
      </c>
      <c r="C3" s="127" t="s">
        <v>57</v>
      </c>
      <c r="D3" s="127" t="s">
        <v>58</v>
      </c>
      <c r="E3" s="128" t="s">
        <v>56</v>
      </c>
    </row>
    <row r="4" spans="1:5" x14ac:dyDescent="0.2">
      <c r="A4" s="3" t="s">
        <v>59</v>
      </c>
      <c r="B4" s="122">
        <v>4500</v>
      </c>
      <c r="C4" s="123">
        <v>11200</v>
      </c>
      <c r="D4" s="123">
        <v>11600</v>
      </c>
      <c r="E4" s="124">
        <v>414000</v>
      </c>
    </row>
    <row r="5" spans="1:5" x14ac:dyDescent="0.2">
      <c r="A5" s="3" t="s">
        <v>60</v>
      </c>
      <c r="B5" s="107">
        <v>2000</v>
      </c>
      <c r="C5" s="108">
        <v>52000</v>
      </c>
      <c r="D5" s="108" t="s">
        <v>90</v>
      </c>
      <c r="E5" s="109">
        <v>5000</v>
      </c>
    </row>
    <row r="6" spans="1:5" x14ac:dyDescent="0.2">
      <c r="A6" s="3" t="s">
        <v>63</v>
      </c>
      <c r="B6" s="107">
        <v>2000</v>
      </c>
      <c r="C6" s="108">
        <v>1500</v>
      </c>
      <c r="D6" s="108">
        <v>11500</v>
      </c>
      <c r="E6" s="109" t="s">
        <v>90</v>
      </c>
    </row>
    <row r="7" spans="1:5" x14ac:dyDescent="0.2">
      <c r="A7" s="3" t="s">
        <v>64</v>
      </c>
      <c r="B7" s="107">
        <v>2000</v>
      </c>
      <c r="C7" s="108">
        <v>73000</v>
      </c>
      <c r="D7" s="108" t="s">
        <v>90</v>
      </c>
      <c r="E7" s="109" t="s">
        <v>90</v>
      </c>
    </row>
    <row r="8" spans="1:5" x14ac:dyDescent="0.2">
      <c r="A8" s="3" t="s">
        <v>70</v>
      </c>
      <c r="B8" s="107" t="s">
        <v>90</v>
      </c>
      <c r="C8" s="108" t="s">
        <v>90</v>
      </c>
      <c r="D8" s="108" t="s">
        <v>90</v>
      </c>
      <c r="E8" s="109" t="s">
        <v>90</v>
      </c>
    </row>
    <row r="9" spans="1:5" x14ac:dyDescent="0.2">
      <c r="A9" s="3" t="s">
        <v>71</v>
      </c>
      <c r="B9" s="107" t="s">
        <v>90</v>
      </c>
      <c r="C9" s="108" t="s">
        <v>90</v>
      </c>
      <c r="D9" s="108" t="s">
        <v>90</v>
      </c>
      <c r="E9" s="109" t="s">
        <v>90</v>
      </c>
    </row>
    <row r="10" spans="1:5" x14ac:dyDescent="0.2">
      <c r="A10" s="3" t="s">
        <v>68</v>
      </c>
      <c r="B10" s="107" t="s">
        <v>90</v>
      </c>
      <c r="C10" s="108" t="s">
        <v>90</v>
      </c>
      <c r="D10" s="108" t="s">
        <v>90</v>
      </c>
      <c r="E10" s="109" t="s">
        <v>90</v>
      </c>
    </row>
    <row r="11" spans="1:5" ht="17" thickBot="1" x14ac:dyDescent="0.25">
      <c r="A11" s="5" t="s">
        <v>69</v>
      </c>
      <c r="B11" s="129" t="s">
        <v>90</v>
      </c>
      <c r="C11" s="130" t="s">
        <v>90</v>
      </c>
      <c r="D11" s="130" t="s">
        <v>90</v>
      </c>
      <c r="E11" s="131" t="s">
        <v>90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baseColWidth="10" defaultRowHeight="16" x14ac:dyDescent="0.2"/>
  <cols>
    <col min="1" max="1" width="24.1640625" bestFit="1" customWidth="1"/>
    <col min="2" max="2" width="19.1640625" bestFit="1" customWidth="1"/>
  </cols>
  <sheetData>
    <row r="1" spans="1:2" ht="17" thickBot="1" x14ac:dyDescent="0.25">
      <c r="A1" s="16" t="s">
        <v>83</v>
      </c>
    </row>
    <row r="2" spans="1:2" x14ac:dyDescent="0.2">
      <c r="A2" s="6"/>
      <c r="B2" s="7" t="s">
        <v>84</v>
      </c>
    </row>
    <row r="3" spans="1:2" x14ac:dyDescent="0.2">
      <c r="A3" s="136" t="s">
        <v>81</v>
      </c>
      <c r="B3" s="8">
        <f>49000000000/113000</f>
        <v>433628.31858407077</v>
      </c>
    </row>
    <row r="4" spans="1:2" ht="17" thickBot="1" x14ac:dyDescent="0.25">
      <c r="A4" s="137" t="s">
        <v>82</v>
      </c>
      <c r="B4" s="9">
        <f>169000000000/113000</f>
        <v>1495575.2212389382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17" sqref="F17"/>
    </sheetView>
  </sheetViews>
  <sheetFormatPr baseColWidth="10" defaultRowHeight="16" x14ac:dyDescent="0.2"/>
  <cols>
    <col min="1" max="1" width="6.1640625" bestFit="1" customWidth="1"/>
    <col min="2" max="2" width="11" bestFit="1" customWidth="1"/>
    <col min="3" max="3" width="21" bestFit="1" customWidth="1"/>
    <col min="4" max="4" width="11.6640625" bestFit="1" customWidth="1"/>
  </cols>
  <sheetData>
    <row r="1" spans="1:4" ht="19" x14ac:dyDescent="0.25">
      <c r="A1" s="135" t="s">
        <v>1</v>
      </c>
      <c r="B1" s="135" t="s">
        <v>2</v>
      </c>
      <c r="C1" s="135" t="s">
        <v>3</v>
      </c>
      <c r="D1" s="135" t="s">
        <v>4</v>
      </c>
    </row>
    <row r="2" spans="1:4" x14ac:dyDescent="0.2">
      <c r="A2" t="s">
        <v>7</v>
      </c>
      <c r="B2" s="1">
        <v>1287</v>
      </c>
      <c r="C2" s="1">
        <v>939758000</v>
      </c>
      <c r="D2" s="2">
        <v>730307</v>
      </c>
    </row>
    <row r="3" spans="1:4" x14ac:dyDescent="0.2">
      <c r="A3" t="s">
        <v>8</v>
      </c>
      <c r="B3" s="1">
        <v>1034</v>
      </c>
      <c r="C3" s="1">
        <v>4978930000</v>
      </c>
      <c r="D3" s="2">
        <v>4817528</v>
      </c>
    </row>
    <row r="4" spans="1:4" x14ac:dyDescent="0.2">
      <c r="A4" t="s">
        <v>15</v>
      </c>
      <c r="B4" s="1">
        <v>922</v>
      </c>
      <c r="C4" s="1">
        <v>2721200000</v>
      </c>
      <c r="D4" s="2">
        <v>2949828</v>
      </c>
    </row>
    <row r="5" spans="1:4" x14ac:dyDescent="0.2">
      <c r="A5" t="s">
        <v>23</v>
      </c>
      <c r="B5" s="1">
        <v>831</v>
      </c>
      <c r="C5" s="1">
        <v>5442973000</v>
      </c>
      <c r="D5" s="2">
        <v>6551149</v>
      </c>
    </row>
    <row r="6" spans="1:4" x14ac:dyDescent="0.2">
      <c r="A6" t="s">
        <v>38</v>
      </c>
      <c r="B6" s="1">
        <v>654</v>
      </c>
      <c r="C6" s="1">
        <v>24869391000</v>
      </c>
      <c r="D6" s="2">
        <v>37999878</v>
      </c>
    </row>
    <row r="7" spans="1:4" x14ac:dyDescent="0.2">
      <c r="A7" t="s">
        <v>22</v>
      </c>
      <c r="B7" s="1">
        <v>844</v>
      </c>
      <c r="C7" s="1">
        <v>4379174000</v>
      </c>
      <c r="D7" s="2">
        <v>5189458</v>
      </c>
    </row>
    <row r="8" spans="1:4" x14ac:dyDescent="0.2">
      <c r="A8" t="s">
        <v>39</v>
      </c>
      <c r="B8" s="1">
        <v>645</v>
      </c>
      <c r="C8" s="1">
        <v>2316387000</v>
      </c>
      <c r="D8" s="2">
        <v>3591765</v>
      </c>
    </row>
    <row r="9" spans="1:4" x14ac:dyDescent="0.2">
      <c r="A9" t="s">
        <v>26</v>
      </c>
      <c r="B9" s="1">
        <v>793</v>
      </c>
      <c r="C9" s="1">
        <v>727265000</v>
      </c>
      <c r="D9" s="2">
        <v>917053</v>
      </c>
    </row>
    <row r="10" spans="1:4" x14ac:dyDescent="0.2">
      <c r="A10" t="s">
        <v>18</v>
      </c>
      <c r="B10" s="1">
        <v>867</v>
      </c>
      <c r="C10" s="1">
        <v>16752997000</v>
      </c>
      <c r="D10" s="2">
        <v>19320749</v>
      </c>
    </row>
    <row r="11" spans="1:4" x14ac:dyDescent="0.2">
      <c r="A11" t="s">
        <v>24</v>
      </c>
      <c r="B11" s="1">
        <v>819</v>
      </c>
      <c r="C11" s="1">
        <v>8124705000</v>
      </c>
      <c r="D11" s="2">
        <v>9915646</v>
      </c>
    </row>
    <row r="12" spans="1:4" x14ac:dyDescent="0.2">
      <c r="A12" t="s">
        <v>54</v>
      </c>
      <c r="B12" s="1">
        <v>234</v>
      </c>
      <c r="C12" s="1">
        <v>325650000</v>
      </c>
      <c r="D12" s="2">
        <v>1390090</v>
      </c>
    </row>
    <row r="13" spans="1:4" x14ac:dyDescent="0.2">
      <c r="A13" t="s">
        <v>51</v>
      </c>
      <c r="B13" s="1">
        <v>410</v>
      </c>
      <c r="C13" s="1">
        <v>1261481000</v>
      </c>
      <c r="D13" s="2">
        <v>3075039</v>
      </c>
    </row>
    <row r="14" spans="1:4" x14ac:dyDescent="0.2">
      <c r="A14" t="s">
        <v>40</v>
      </c>
      <c r="B14" s="1">
        <v>643</v>
      </c>
      <c r="C14" s="1">
        <v>1026409000</v>
      </c>
      <c r="D14" s="2">
        <v>1595590</v>
      </c>
    </row>
    <row r="15" spans="1:4" x14ac:dyDescent="0.2">
      <c r="A15" s="132" t="s">
        <v>31</v>
      </c>
      <c r="B15" s="133">
        <v>750</v>
      </c>
      <c r="C15" s="133">
        <v>9646090000</v>
      </c>
      <c r="D15" s="134">
        <v>12868192</v>
      </c>
    </row>
    <row r="16" spans="1:4" x14ac:dyDescent="0.2">
      <c r="A16" t="s">
        <v>32</v>
      </c>
      <c r="B16" s="1">
        <v>733</v>
      </c>
      <c r="C16" s="1">
        <v>4791610000</v>
      </c>
      <c r="D16" s="2">
        <v>6537782</v>
      </c>
    </row>
    <row r="17" spans="1:4" x14ac:dyDescent="0.2">
      <c r="A17" t="s">
        <v>28</v>
      </c>
      <c r="B17" s="1">
        <v>765</v>
      </c>
      <c r="C17" s="1">
        <v>2206593000</v>
      </c>
      <c r="D17" s="2">
        <v>2885398</v>
      </c>
    </row>
    <row r="18" spans="1:4" x14ac:dyDescent="0.2">
      <c r="A18" t="s">
        <v>27</v>
      </c>
      <c r="B18" s="1">
        <v>783</v>
      </c>
      <c r="C18" s="1">
        <v>3431145000</v>
      </c>
      <c r="D18" s="2">
        <v>4379730</v>
      </c>
    </row>
    <row r="19" spans="1:4" x14ac:dyDescent="0.2">
      <c r="A19" t="s">
        <v>6</v>
      </c>
      <c r="B19" s="1">
        <v>1333</v>
      </c>
      <c r="C19" s="1">
        <v>6133740000</v>
      </c>
      <c r="D19" s="2">
        <v>4602134</v>
      </c>
    </row>
    <row r="20" spans="1:4" x14ac:dyDescent="0.2">
      <c r="A20" t="s">
        <v>53</v>
      </c>
      <c r="B20" s="1">
        <v>308</v>
      </c>
      <c r="C20" s="1">
        <v>2047097000</v>
      </c>
      <c r="D20" s="2">
        <v>6645303</v>
      </c>
    </row>
    <row r="21" spans="1:4" x14ac:dyDescent="0.2">
      <c r="A21" s="132" t="s">
        <v>14</v>
      </c>
      <c r="B21" s="133">
        <v>932</v>
      </c>
      <c r="C21" s="133">
        <v>5483701000</v>
      </c>
      <c r="D21" s="134">
        <v>5884868</v>
      </c>
    </row>
    <row r="22" spans="1:4" x14ac:dyDescent="0.2">
      <c r="A22" t="s">
        <v>46</v>
      </c>
      <c r="B22" s="1">
        <v>532</v>
      </c>
      <c r="C22" s="1">
        <v>706341000</v>
      </c>
      <c r="D22" s="2">
        <v>1328501</v>
      </c>
    </row>
    <row r="23" spans="1:4" x14ac:dyDescent="0.2">
      <c r="A23" t="s">
        <v>25</v>
      </c>
      <c r="B23" s="1">
        <v>800</v>
      </c>
      <c r="C23" s="1">
        <v>7903617000</v>
      </c>
      <c r="D23" s="2">
        <v>9882519</v>
      </c>
    </row>
    <row r="24" spans="1:4" x14ac:dyDescent="0.2">
      <c r="A24" t="s">
        <v>49</v>
      </c>
      <c r="B24" s="1">
        <v>461</v>
      </c>
      <c r="C24" s="1">
        <v>2481456000</v>
      </c>
      <c r="D24" s="2">
        <v>5379646</v>
      </c>
    </row>
    <row r="25" spans="1:4" x14ac:dyDescent="0.2">
      <c r="A25" t="s">
        <v>12</v>
      </c>
      <c r="B25" s="1">
        <v>980</v>
      </c>
      <c r="C25" s="1">
        <v>5902364000</v>
      </c>
      <c r="D25" s="2">
        <v>6024522</v>
      </c>
    </row>
    <row r="26" spans="1:4" x14ac:dyDescent="0.2">
      <c r="A26" t="s">
        <v>10</v>
      </c>
      <c r="B26" s="1">
        <v>995</v>
      </c>
      <c r="C26" s="1">
        <v>2972334000</v>
      </c>
      <c r="D26" s="2">
        <v>2986450</v>
      </c>
    </row>
    <row r="27" spans="1:4" x14ac:dyDescent="0.2">
      <c r="A27" t="s">
        <v>17</v>
      </c>
      <c r="B27" s="1">
        <v>877</v>
      </c>
      <c r="C27" s="1">
        <v>882074000</v>
      </c>
      <c r="D27" s="2">
        <v>1005494</v>
      </c>
    </row>
    <row r="28" spans="1:4" x14ac:dyDescent="0.2">
      <c r="A28" t="s">
        <v>29</v>
      </c>
      <c r="B28" s="1">
        <v>755</v>
      </c>
      <c r="C28" s="1">
        <v>7356284000</v>
      </c>
      <c r="D28" s="2">
        <v>9748364</v>
      </c>
    </row>
    <row r="29" spans="1:4" x14ac:dyDescent="0.2">
      <c r="A29" t="s">
        <v>33</v>
      </c>
      <c r="B29" s="1">
        <v>696</v>
      </c>
      <c r="C29" s="1">
        <v>488482000</v>
      </c>
      <c r="D29" s="2">
        <v>701345</v>
      </c>
    </row>
    <row r="30" spans="1:4" x14ac:dyDescent="0.2">
      <c r="A30" t="s">
        <v>41</v>
      </c>
      <c r="B30" s="1">
        <v>615</v>
      </c>
      <c r="C30" s="1">
        <v>1141262000</v>
      </c>
      <c r="D30" s="2">
        <v>1855350</v>
      </c>
    </row>
    <row r="31" spans="1:4" x14ac:dyDescent="0.2">
      <c r="A31" t="s">
        <v>42</v>
      </c>
      <c r="B31" s="1">
        <v>589</v>
      </c>
      <c r="C31" s="1">
        <v>777955000</v>
      </c>
      <c r="D31" s="2">
        <v>1321617</v>
      </c>
    </row>
    <row r="32" spans="1:4" x14ac:dyDescent="0.2">
      <c r="A32" t="s">
        <v>48</v>
      </c>
      <c r="B32" s="1">
        <v>502</v>
      </c>
      <c r="C32" s="1">
        <v>4455253000</v>
      </c>
      <c r="D32" s="2">
        <v>8867749</v>
      </c>
    </row>
    <row r="33" spans="1:4" x14ac:dyDescent="0.2">
      <c r="A33" t="s">
        <v>21</v>
      </c>
      <c r="B33" s="1">
        <v>850</v>
      </c>
      <c r="C33" s="1">
        <v>1770923000</v>
      </c>
      <c r="D33" s="2">
        <v>2083540</v>
      </c>
    </row>
    <row r="34" spans="1:4" x14ac:dyDescent="0.2">
      <c r="A34" t="s">
        <v>20</v>
      </c>
      <c r="B34" s="1">
        <v>858</v>
      </c>
      <c r="C34" s="1">
        <v>2362541000</v>
      </c>
      <c r="D34" s="2">
        <v>2754354</v>
      </c>
    </row>
    <row r="35" spans="1:4" x14ac:dyDescent="0.2">
      <c r="A35" t="s">
        <v>50</v>
      </c>
      <c r="B35" s="1">
        <v>431</v>
      </c>
      <c r="C35" s="1">
        <v>8432951000</v>
      </c>
      <c r="D35" s="2">
        <v>19576125</v>
      </c>
    </row>
    <row r="36" spans="1:4" x14ac:dyDescent="0.2">
      <c r="A36" t="s">
        <v>35</v>
      </c>
      <c r="B36" s="1">
        <v>680</v>
      </c>
      <c r="C36" s="1">
        <v>7853457000</v>
      </c>
      <c r="D36" s="2">
        <v>11553031</v>
      </c>
    </row>
    <row r="37" spans="1:4" x14ac:dyDescent="0.2">
      <c r="A37" t="s">
        <v>9</v>
      </c>
      <c r="B37" s="1">
        <v>996</v>
      </c>
      <c r="C37" s="1">
        <v>3801289000</v>
      </c>
      <c r="D37" s="2">
        <v>3815780</v>
      </c>
    </row>
    <row r="38" spans="1:4" x14ac:dyDescent="0.2">
      <c r="A38" t="s">
        <v>37</v>
      </c>
      <c r="B38" s="1">
        <v>661</v>
      </c>
      <c r="C38" s="1">
        <v>2578364000</v>
      </c>
      <c r="D38" s="2">
        <v>3899801</v>
      </c>
    </row>
    <row r="39" spans="1:4" x14ac:dyDescent="0.2">
      <c r="A39" t="s">
        <v>19</v>
      </c>
      <c r="B39" s="1">
        <v>864</v>
      </c>
      <c r="C39" s="1">
        <v>11024308000</v>
      </c>
      <c r="D39" s="2">
        <v>12764475</v>
      </c>
    </row>
    <row r="40" spans="1:4" x14ac:dyDescent="0.2">
      <c r="A40" t="s">
        <v>52</v>
      </c>
      <c r="B40" s="1">
        <v>319</v>
      </c>
      <c r="C40" s="1">
        <v>334974000</v>
      </c>
      <c r="D40" s="2">
        <v>1050304</v>
      </c>
    </row>
    <row r="41" spans="1:4" x14ac:dyDescent="0.2">
      <c r="A41" t="s">
        <v>13</v>
      </c>
      <c r="B41" s="1">
        <v>938</v>
      </c>
      <c r="C41" s="1">
        <v>4432008000</v>
      </c>
      <c r="D41" s="2">
        <v>4723417</v>
      </c>
    </row>
    <row r="42" spans="1:4" x14ac:dyDescent="0.2">
      <c r="A42" t="s">
        <v>44</v>
      </c>
      <c r="B42" s="1">
        <v>548</v>
      </c>
      <c r="C42" s="1">
        <v>457126000</v>
      </c>
      <c r="D42" s="2">
        <v>834047</v>
      </c>
    </row>
    <row r="43" spans="1:4" x14ac:dyDescent="0.2">
      <c r="A43" t="s">
        <v>11</v>
      </c>
      <c r="B43" s="1">
        <v>990</v>
      </c>
      <c r="C43" s="1">
        <v>6393431000</v>
      </c>
      <c r="D43" s="2">
        <v>6454914</v>
      </c>
    </row>
    <row r="44" spans="1:4" x14ac:dyDescent="0.2">
      <c r="A44" t="s">
        <v>34</v>
      </c>
      <c r="B44" s="1">
        <v>684</v>
      </c>
      <c r="C44" s="1">
        <v>17814404000</v>
      </c>
      <c r="D44" s="2">
        <v>26060796</v>
      </c>
    </row>
    <row r="45" spans="1:4" x14ac:dyDescent="0.2">
      <c r="A45" t="s">
        <v>45</v>
      </c>
      <c r="B45" s="1">
        <v>542</v>
      </c>
      <c r="C45" s="1">
        <v>1547023000</v>
      </c>
      <c r="D45" s="2">
        <v>2854871</v>
      </c>
    </row>
    <row r="46" spans="1:4" x14ac:dyDescent="0.2">
      <c r="A46" t="s">
        <v>30</v>
      </c>
      <c r="B46" s="1">
        <v>755</v>
      </c>
      <c r="C46" s="1">
        <v>6181641000</v>
      </c>
      <c r="D46" s="2">
        <v>8186628</v>
      </c>
    </row>
    <row r="47" spans="1:4" x14ac:dyDescent="0.2">
      <c r="A47" t="s">
        <v>43</v>
      </c>
      <c r="B47" s="1">
        <v>575</v>
      </c>
      <c r="C47" s="1">
        <v>359888000</v>
      </c>
      <c r="D47" s="2">
        <v>625953</v>
      </c>
    </row>
    <row r="48" spans="1:4" x14ac:dyDescent="0.2">
      <c r="A48" t="s">
        <v>36</v>
      </c>
      <c r="B48" s="1">
        <v>668</v>
      </c>
      <c r="C48" s="1">
        <v>4605216000</v>
      </c>
      <c r="D48" s="2">
        <v>6895318</v>
      </c>
    </row>
    <row r="49" spans="1:4" x14ac:dyDescent="0.2">
      <c r="A49" t="s">
        <v>47</v>
      </c>
      <c r="B49" s="1">
        <v>508</v>
      </c>
      <c r="C49" s="1">
        <v>2910612000</v>
      </c>
      <c r="D49" s="2">
        <v>5724554</v>
      </c>
    </row>
    <row r="50" spans="1:4" x14ac:dyDescent="0.2">
      <c r="A50" t="s">
        <v>16</v>
      </c>
      <c r="B50" s="1">
        <v>890</v>
      </c>
      <c r="C50" s="1">
        <v>1653022000</v>
      </c>
      <c r="D50" s="2">
        <v>1856680</v>
      </c>
    </row>
    <row r="51" spans="1:4" x14ac:dyDescent="0.2">
      <c r="A51" t="s">
        <v>5</v>
      </c>
      <c r="B51" s="1">
        <v>1397</v>
      </c>
      <c r="C51" s="1">
        <v>805592000</v>
      </c>
      <c r="D51" s="2">
        <v>576626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</vt:lpstr>
      <vt:lpstr>Number of incidences</vt:lpstr>
      <vt:lpstr>Costs per victim</vt:lpstr>
      <vt:lpstr>Indirect Costs</vt:lpstr>
      <vt:lpstr>Per Capita cost in 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2016-03-20T02:25:18Z</dcterms:created>
  <dcterms:modified xsi:type="dcterms:W3CDTF">2016-03-24T17:05:44Z</dcterms:modified>
</cp:coreProperties>
</file>