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or\Google Drive\semester 9\044167\"/>
    </mc:Choice>
  </mc:AlternateContent>
  <xr:revisionPtr revIDLastSave="0" documentId="13_ncr:1_{90C2E86B-4797-44FD-8F5F-82D982668C1E}" xr6:coauthVersionLast="40" xr6:coauthVersionMax="40" xr10:uidLastSave="{00000000-0000-0000-0000-000000000000}"/>
  <bookViews>
    <workbookView xWindow="0" yWindow="0" windowWidth="15345" windowHeight="4440" xr2:uid="{A0A1A149-BC1D-4F7D-B211-30F2C003DD88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0" i="1" l="1"/>
  <c r="L9" i="1"/>
  <c r="K9" i="1"/>
  <c r="L8" i="1"/>
  <c r="N9" i="1"/>
  <c r="M9" i="1"/>
  <c r="N8" i="1"/>
  <c r="O10" i="1"/>
  <c r="O9" i="1"/>
  <c r="P9" i="1"/>
  <c r="P8" i="1"/>
  <c r="Q9" i="1"/>
  <c r="R8" i="1"/>
  <c r="Q10" i="1"/>
  <c r="R10" i="1"/>
  <c r="R9" i="1"/>
  <c r="T9" i="1"/>
  <c r="T10" i="1"/>
  <c r="S9" i="1"/>
  <c r="S8" i="1"/>
  <c r="L2" i="1"/>
  <c r="K4" i="1"/>
  <c r="K3" i="1"/>
  <c r="L3" i="1"/>
  <c r="N2" i="1"/>
  <c r="M3" i="1"/>
  <c r="N3" i="1"/>
  <c r="O3" i="1"/>
  <c r="O4" i="1"/>
  <c r="P2" i="1"/>
  <c r="P3" i="1"/>
  <c r="Q3" i="1"/>
  <c r="Q4" i="1"/>
  <c r="R2" i="1"/>
  <c r="R3" i="1" l="1"/>
  <c r="R4" i="1"/>
  <c r="T3" i="1"/>
  <c r="T4" i="1"/>
  <c r="S3" i="1"/>
  <c r="S2" i="1"/>
</calcChain>
</file>

<file path=xl/sharedStrings.xml><?xml version="1.0" encoding="utf-8"?>
<sst xmlns="http://schemas.openxmlformats.org/spreadsheetml/2006/main" count="49" uniqueCount="26">
  <si>
    <t>Type / Volt</t>
  </si>
  <si>
    <t>V_OH</t>
  </si>
  <si>
    <t>V_IH</t>
  </si>
  <si>
    <t>V_IL</t>
  </si>
  <si>
    <t>V_OL</t>
  </si>
  <si>
    <t>DS-Rm33x Max</t>
  </si>
  <si>
    <t>DS-Rm33x min</t>
  </si>
  <si>
    <t>Vdd</t>
  </si>
  <si>
    <t>MB85AS4MT Max</t>
  </si>
  <si>
    <t>MB85AS4MT MIN</t>
  </si>
  <si>
    <t>-</t>
  </si>
  <si>
    <t>FM25040B MIN</t>
  </si>
  <si>
    <t>FM25040B MAX</t>
  </si>
  <si>
    <t>Required VDD</t>
  </si>
  <si>
    <t>USBF129 min</t>
  </si>
  <si>
    <t xml:space="preserve">USBF129 max </t>
  </si>
  <si>
    <t>23A512 min</t>
  </si>
  <si>
    <t>23A512 Max</t>
  </si>
  <si>
    <t xml:space="preserve">VDDIO </t>
  </si>
  <si>
    <t>FROM RPI3</t>
  </si>
  <si>
    <t>AvgREquired</t>
  </si>
  <si>
    <t>SRAM</t>
  </si>
  <si>
    <t>FLASH</t>
  </si>
  <si>
    <t>FRAM</t>
  </si>
  <si>
    <t>CBRAM</t>
  </si>
  <si>
    <t>ReRAM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</si>
</sst>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rgb="FF000000"/>
      <name val="Arial-BoldMT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" xfId="0" applyFont="1" applyBorder="1"/>
    <xf numFmtId="0" fontId="2" fillId="0" borderId="1" xfId="0" applyFont="1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E1599-2F61-499A-ABD8-348E56392E8C}">
  <dimension ref="A1:U13"/>
  <sheetViews>
    <sheetView rightToLeft="1" tabSelected="1" topLeftCell="J1" workbookViewId="0">
      <selection activeCell="S16" sqref="S16"/>
    </sheetView>
  </sheetViews>
  <sheetFormatPr defaultRowHeight="14.25"/>
  <cols>
    <col min="3" max="3" width="14.75" customWidth="1"/>
    <col min="4" max="4" width="15.25" bestFit="1" customWidth="1"/>
    <col min="5" max="5" width="15.25" customWidth="1"/>
    <col min="6" max="6" width="14.125" customWidth="1"/>
    <col min="7" max="7" width="9" customWidth="1"/>
    <col min="11" max="11" width="10.75" bestFit="1" customWidth="1"/>
    <col min="12" max="12" width="10.5" bestFit="1" customWidth="1"/>
    <col min="13" max="13" width="13.375" bestFit="1" customWidth="1"/>
    <col min="14" max="14" width="12.25" bestFit="1" customWidth="1"/>
    <col min="15" max="15" width="19.625" bestFit="1" customWidth="1"/>
    <col min="16" max="16" width="18.625" bestFit="1" customWidth="1"/>
    <col min="17" max="17" width="15" bestFit="1" customWidth="1"/>
    <col min="18" max="18" width="15.25" bestFit="1" customWidth="1"/>
    <col min="19" max="19" width="13.625" bestFit="1" customWidth="1"/>
    <col min="20" max="20" width="13.875" bestFit="1" customWidth="1"/>
    <col min="21" max="21" width="12.625" bestFit="1" customWidth="1"/>
  </cols>
  <sheetData>
    <row r="1" spans="1:21" ht="15">
      <c r="A1">
        <v>3.3</v>
      </c>
      <c r="B1" t="s">
        <v>7</v>
      </c>
      <c r="K1" s="10" t="s">
        <v>17</v>
      </c>
      <c r="L1" s="10" t="s">
        <v>16</v>
      </c>
      <c r="M1" s="10" t="s">
        <v>15</v>
      </c>
      <c r="N1" s="10" t="s">
        <v>14</v>
      </c>
      <c r="O1" s="11" t="s">
        <v>12</v>
      </c>
      <c r="P1" s="10" t="s">
        <v>11</v>
      </c>
      <c r="Q1" s="10" t="s">
        <v>8</v>
      </c>
      <c r="R1" s="10" t="s">
        <v>9</v>
      </c>
      <c r="S1" s="10" t="s">
        <v>6</v>
      </c>
      <c r="T1" s="10" t="s">
        <v>5</v>
      </c>
      <c r="U1" s="2" t="s">
        <v>0</v>
      </c>
    </row>
    <row r="2" spans="1:21">
      <c r="K2" s="2" t="s">
        <v>10</v>
      </c>
      <c r="L2" s="2">
        <f>A1-0.5</f>
        <v>2.8</v>
      </c>
      <c r="M2" s="2" t="s">
        <v>10</v>
      </c>
      <c r="N2" s="2">
        <f>A1-0.2</f>
        <v>3.0999999999999996</v>
      </c>
      <c r="O2" s="2" t="s">
        <v>10</v>
      </c>
      <c r="P2" s="2">
        <f>-0.8+A1</f>
        <v>2.5</v>
      </c>
      <c r="Q2" s="2" t="s">
        <v>10</v>
      </c>
      <c r="R2" s="2">
        <f>SUM(A1,-0.5)</f>
        <v>2.8</v>
      </c>
      <c r="S2" s="2">
        <f>MMULT(A1,0.2)</f>
        <v>0.66</v>
      </c>
      <c r="T2" s="2" t="s">
        <v>10</v>
      </c>
      <c r="U2" s="2" t="s">
        <v>1</v>
      </c>
    </row>
    <row r="3" spans="1:21">
      <c r="J3" s="25" t="s">
        <v>19</v>
      </c>
      <c r="K3" s="2">
        <f>A1+0.3</f>
        <v>3.5999999999999996</v>
      </c>
      <c r="L3" s="2">
        <f>0.7*A1</f>
        <v>2.3099999999999996</v>
      </c>
      <c r="M3" s="2">
        <f>A1+0.3</f>
        <v>3.5999999999999996</v>
      </c>
      <c r="N3" s="2">
        <f>0.7*A1</f>
        <v>2.3099999999999996</v>
      </c>
      <c r="O3" s="2">
        <f>0.3+A1</f>
        <v>3.5999999999999996</v>
      </c>
      <c r="P3" s="2">
        <f>0.7*A1</f>
        <v>2.3099999999999996</v>
      </c>
      <c r="Q3" s="2">
        <f>0.5+A1</f>
        <v>3.8</v>
      </c>
      <c r="R3" s="2">
        <f>MMULT(A1,0.8)</f>
        <v>2.64</v>
      </c>
      <c r="S3" s="2">
        <f>MMULT(A1,0.7)</f>
        <v>2.3099999999999996</v>
      </c>
      <c r="T3" s="2">
        <f>SUM(A1,0.3)</f>
        <v>3.5999999999999996</v>
      </c>
      <c r="U3" s="2" t="s">
        <v>2</v>
      </c>
    </row>
    <row r="4" spans="1:21">
      <c r="J4" s="25"/>
      <c r="K4" s="2">
        <f>0.2*A1</f>
        <v>0.66</v>
      </c>
      <c r="L4" s="2">
        <v>-0.3</v>
      </c>
      <c r="M4" s="2">
        <v>0.3</v>
      </c>
      <c r="N4" s="2">
        <v>-0.3</v>
      </c>
      <c r="O4" s="2">
        <f>0.3*A1</f>
        <v>0.98999999999999988</v>
      </c>
      <c r="P4" s="2">
        <v>-0.3</v>
      </c>
      <c r="Q4" s="2">
        <f>MMULT(A1,0.2)</f>
        <v>0.66</v>
      </c>
      <c r="R4" s="2">
        <f>MMULT(A1,0.7)</f>
        <v>2.3099999999999996</v>
      </c>
      <c r="S4" s="2">
        <v>-0.3</v>
      </c>
      <c r="T4" s="2">
        <f>MMULT(A1,0.3)</f>
        <v>0.98999999999999988</v>
      </c>
      <c r="U4" s="2" t="s">
        <v>3</v>
      </c>
    </row>
    <row r="5" spans="1:21" ht="15" thickBot="1">
      <c r="J5" s="25"/>
      <c r="K5" s="3">
        <v>0.2</v>
      </c>
      <c r="L5" s="3" t="s">
        <v>10</v>
      </c>
      <c r="M5" s="3">
        <v>0.2</v>
      </c>
      <c r="N5" s="3" t="s">
        <v>10</v>
      </c>
      <c r="O5" s="3">
        <v>0.4</v>
      </c>
      <c r="P5" s="3" t="s">
        <v>10</v>
      </c>
      <c r="Q5" s="3">
        <v>0.4</v>
      </c>
      <c r="R5" s="3" t="s">
        <v>10</v>
      </c>
      <c r="S5" s="3" t="s">
        <v>10</v>
      </c>
      <c r="T5" s="3">
        <v>0.4</v>
      </c>
      <c r="U5" s="2" t="s">
        <v>4</v>
      </c>
    </row>
    <row r="6" spans="1:21" ht="15" thickBot="1">
      <c r="K6" s="6">
        <v>2.2000000000000002</v>
      </c>
      <c r="L6" s="7">
        <v>1.7</v>
      </c>
      <c r="M6" s="6">
        <v>3.6</v>
      </c>
      <c r="N6" s="7">
        <v>2.7</v>
      </c>
      <c r="O6" s="9">
        <v>5.5</v>
      </c>
      <c r="P6" s="7">
        <v>4.5</v>
      </c>
      <c r="Q6" s="6">
        <v>3.6</v>
      </c>
      <c r="R6" s="7">
        <v>1.65</v>
      </c>
      <c r="S6" s="4">
        <v>1.23</v>
      </c>
      <c r="T6" s="5">
        <v>1.17</v>
      </c>
      <c r="U6" s="8" t="s">
        <v>13</v>
      </c>
    </row>
    <row r="7" spans="1:21" ht="15" thickBot="1">
      <c r="K7" s="13"/>
      <c r="L7" s="14"/>
      <c r="M7" s="14"/>
      <c r="N7" s="15"/>
      <c r="O7" s="14"/>
      <c r="P7" s="14"/>
      <c r="Q7" s="14"/>
      <c r="R7" s="14"/>
      <c r="S7" s="16">
        <v>3.6</v>
      </c>
      <c r="T7" s="17">
        <v>1.65</v>
      </c>
      <c r="U7" s="1" t="s">
        <v>18</v>
      </c>
    </row>
    <row r="8" spans="1:21">
      <c r="K8" s="18" t="s">
        <v>10</v>
      </c>
      <c r="L8" s="19">
        <f>(L6+K6)*0.5-0.5</f>
        <v>1.4500000000000002</v>
      </c>
      <c r="M8" s="19" t="s">
        <v>10</v>
      </c>
      <c r="N8" s="19">
        <f>(N6+M6)*0.5-0.2</f>
        <v>2.95</v>
      </c>
      <c r="O8" s="19" t="s">
        <v>10</v>
      </c>
      <c r="P8" s="19">
        <f>-0.8+(O6+P6)*0.5</f>
        <v>4.2</v>
      </c>
      <c r="Q8" s="19" t="s">
        <v>10</v>
      </c>
      <c r="R8" s="19">
        <f>SUM((Q6+R6)*0.5,-0.5)</f>
        <v>2.125</v>
      </c>
      <c r="S8" s="19">
        <f>(S7+T7)*0.2*0.5</f>
        <v>0.52500000000000002</v>
      </c>
      <c r="T8" s="20" t="s">
        <v>10</v>
      </c>
      <c r="U8" s="12" t="s">
        <v>1</v>
      </c>
    </row>
    <row r="9" spans="1:21">
      <c r="J9" s="26" t="s">
        <v>20</v>
      </c>
      <c r="K9" s="8">
        <f>(L6+K6)*0.5+0.3</f>
        <v>2.25</v>
      </c>
      <c r="L9" s="2">
        <f>0.7*(L6+K6)*0.5</f>
        <v>1.365</v>
      </c>
      <c r="M9" s="2">
        <f>(N6+M6)*0.5+0.3</f>
        <v>3.45</v>
      </c>
      <c r="N9" s="2">
        <f>0.7*(N6+M6)*0.5</f>
        <v>2.2050000000000001</v>
      </c>
      <c r="O9" s="2">
        <f>0.3+(O6+P6)*0.5</f>
        <v>5.3</v>
      </c>
      <c r="P9" s="2">
        <f>0.7*(O6+P6)*0.5</f>
        <v>3.5</v>
      </c>
      <c r="Q9" s="2">
        <f>0.5+(Q6+R6)*0.5</f>
        <v>3.125</v>
      </c>
      <c r="R9" s="2">
        <f>MMULT((Q6+R6)*0.5,0.8)</f>
        <v>2.1</v>
      </c>
      <c r="S9" s="2">
        <f>(S7+T7)*0.7*0.5</f>
        <v>1.8374999999999999</v>
      </c>
      <c r="T9" s="21">
        <f>(S7+T7)*0.5+0.3</f>
        <v>2.9249999999999998</v>
      </c>
      <c r="U9" s="12" t="s">
        <v>2</v>
      </c>
    </row>
    <row r="10" spans="1:21">
      <c r="J10" s="26"/>
      <c r="K10" s="8">
        <f>0.2*(L6+K6)*0.5</f>
        <v>0.39000000000000007</v>
      </c>
      <c r="L10" s="2">
        <v>-0.3</v>
      </c>
      <c r="M10" s="2">
        <v>0.3</v>
      </c>
      <c r="N10" s="2">
        <v>-0.3</v>
      </c>
      <c r="O10" s="2">
        <f>0.3*(O6+P6)*0.5</f>
        <v>1.5</v>
      </c>
      <c r="P10" s="2">
        <v>-0.3</v>
      </c>
      <c r="Q10" s="2">
        <f>MMULT((Q6+R6)*0.5,0.2)</f>
        <v>0.52500000000000002</v>
      </c>
      <c r="R10" s="2">
        <f>MMULT((Q6+R6)*0.5,0.7)</f>
        <v>1.8374999999999999</v>
      </c>
      <c r="S10" s="2">
        <v>-0.3</v>
      </c>
      <c r="T10" s="21">
        <f>(S7+T7)*0.3*0.5</f>
        <v>0.78749999999999998</v>
      </c>
      <c r="U10" s="12" t="s">
        <v>3</v>
      </c>
    </row>
    <row r="11" spans="1:21" ht="15" thickBot="1">
      <c r="K11" s="22">
        <v>0.2</v>
      </c>
      <c r="L11" s="23" t="s">
        <v>10</v>
      </c>
      <c r="M11" s="23">
        <v>0.2</v>
      </c>
      <c r="N11" s="23" t="s">
        <v>10</v>
      </c>
      <c r="O11" s="23">
        <v>0.4</v>
      </c>
      <c r="P11" s="23" t="s">
        <v>10</v>
      </c>
      <c r="Q11" s="23">
        <v>0.4</v>
      </c>
      <c r="R11" s="23" t="s">
        <v>10</v>
      </c>
      <c r="S11" s="23" t="s">
        <v>10</v>
      </c>
      <c r="T11" s="24">
        <v>0.4</v>
      </c>
      <c r="U11" s="12" t="s">
        <v>4</v>
      </c>
    </row>
    <row r="13" spans="1:21">
      <c r="K13" t="s">
        <v>21</v>
      </c>
      <c r="M13" t="s">
        <v>22</v>
      </c>
      <c r="O13" t="s">
        <v>23</v>
      </c>
      <c r="Q13" t="s">
        <v>25</v>
      </c>
      <c r="S13" t="s">
        <v>24</v>
      </c>
    </row>
  </sheetData>
  <mergeCells count="2">
    <mergeCell ref="J3:J5"/>
    <mergeCell ref="J9:J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Noor El-Den Kordi</dc:creator>
  <cp:lastModifiedBy>Noor El-Den Kordi</cp:lastModifiedBy>
  <dcterms:created xsi:type="dcterms:W3CDTF">2018-11-25T14:14:36Z</dcterms:created>
  <dcterms:modified xsi:type="dcterms:W3CDTF">2018-11-27T10:27:47Z</dcterms:modified>
</cp:coreProperties>
</file>