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4620" tabRatio="500"/>
  </bookViews>
  <sheets>
    <sheet name="Control" sheetId="1" r:id="rId1"/>
    <sheet name="Experiment" sheetId="2" r:id="rId2"/>
    <sheet name="Baseline Values" sheetId="3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18" i="3"/>
  <c r="E14"/>
  <c r="B21"/>
  <c r="B22"/>
  <c r="D15"/>
  <c r="E15"/>
  <c r="E13"/>
  <c r="D14"/>
  <c r="D13"/>
  <c r="C3"/>
  <c r="B15"/>
  <c r="C4"/>
  <c r="B14"/>
  <c r="B13"/>
  <c r="C2"/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2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J3" i="2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"/>
  <c r="N15"/>
  <c r="N14"/>
  <c r="N16"/>
  <c r="O15"/>
  <c r="O14"/>
  <c r="O16"/>
  <c r="M15"/>
  <c r="M14"/>
  <c r="M16"/>
  <c r="O11"/>
  <c r="O12"/>
  <c r="O17"/>
  <c r="O18"/>
  <c r="O19"/>
  <c r="N11"/>
  <c r="N12"/>
  <c r="N17"/>
  <c r="N18"/>
  <c r="N19"/>
  <c r="M11"/>
  <c r="M12"/>
  <c r="M17"/>
  <c r="M19"/>
  <c r="M18"/>
  <c r="O8"/>
  <c r="O2"/>
  <c r="O3"/>
  <c r="O5"/>
  <c r="O6"/>
  <c r="O7"/>
  <c r="N3"/>
  <c r="N5"/>
  <c r="N6"/>
  <c r="N7"/>
  <c r="N8"/>
  <c r="M8"/>
  <c r="M3"/>
  <c r="M5"/>
  <c r="M7"/>
  <c r="M6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</calcChain>
</file>

<file path=xl/sharedStrings.xml><?xml version="1.0" encoding="utf-8"?>
<sst xmlns="http://schemas.openxmlformats.org/spreadsheetml/2006/main" count="138" uniqueCount="90">
  <si>
    <t>Probability of enrolling, given click:</t>
  </si>
  <si>
    <t>Probability of payment, given enroll:</t>
  </si>
  <si>
    <t>Probability of payment, given click</t>
  </si>
  <si>
    <t>multiplier</t>
    <phoneticPr fontId="2" type="noConversion"/>
  </si>
  <si>
    <t>Retention</t>
    <phoneticPr fontId="2" type="noConversion"/>
  </si>
  <si>
    <t>Standard Deviation</t>
    <phoneticPr fontId="2" type="noConversion"/>
  </si>
  <si>
    <t>Given Values</t>
    <phoneticPr fontId="2" type="noConversion"/>
  </si>
  <si>
    <t>Values for Question</t>
    <phoneticPr fontId="2" type="noConversion"/>
  </si>
  <si>
    <t>Enrollments / Clicks</t>
    <phoneticPr fontId="2" type="noConversion"/>
  </si>
  <si>
    <t>Pooled Probability</t>
    <phoneticPr fontId="2" type="noConversion"/>
  </si>
  <si>
    <t>Pooled SE</t>
    <phoneticPr fontId="2" type="noConversion"/>
  </si>
  <si>
    <t>z-score</t>
    <phoneticPr fontId="2" type="noConversion"/>
  </si>
  <si>
    <t>exp value</t>
    <phoneticPr fontId="2" type="noConversion"/>
  </si>
  <si>
    <t>control value</t>
    <phoneticPr fontId="2" type="noConversion"/>
  </si>
  <si>
    <t>dif value</t>
    <phoneticPr fontId="2" type="noConversion"/>
  </si>
  <si>
    <t>Margin of error</t>
    <phoneticPr fontId="2" type="noConversion"/>
  </si>
  <si>
    <t>Sign test -&gt;</t>
    <phoneticPr fontId="2" type="noConversion"/>
  </si>
  <si>
    <t>p-value</t>
    <phoneticPr fontId="2" type="noConversion"/>
  </si>
  <si>
    <t>0.0026 </t>
  </si>
  <si>
    <t>0.6776 </t>
  </si>
  <si>
    <t>Min Pageviews</t>
    <phoneticPr fontId="2" type="noConversion"/>
  </si>
  <si>
    <t>x2 pageview C+E</t>
    <phoneticPr fontId="2" type="noConversion"/>
  </si>
  <si>
    <t>Days required for experiment</t>
    <phoneticPr fontId="2" type="noConversion"/>
  </si>
  <si>
    <t>Pageviews for experiment</t>
    <phoneticPr fontId="2" type="noConversion"/>
  </si>
  <si>
    <t>% of traffic used</t>
    <phoneticPr fontId="2" type="noConversion"/>
  </si>
  <si>
    <t>% of cookies used</t>
    <phoneticPr fontId="2" type="noConversion"/>
  </si>
  <si>
    <t>Min number of days</t>
    <phoneticPr fontId="2" type="noConversion"/>
  </si>
  <si>
    <t>number of cookies</t>
    <phoneticPr fontId="2" type="noConversion"/>
  </si>
  <si>
    <t>number of clicks</t>
    <phoneticPr fontId="2" type="noConversion"/>
  </si>
  <si>
    <t>click-through-probability</t>
    <phoneticPr fontId="2" type="noConversion"/>
  </si>
  <si>
    <t>z-score</t>
    <phoneticPr fontId="2" type="noConversion"/>
  </si>
  <si>
    <t>CI lower</t>
    <phoneticPr fontId="2" type="noConversion"/>
  </si>
  <si>
    <t>Click-through-probability</t>
    <phoneticPr fontId="2" type="noConversion"/>
  </si>
  <si>
    <t>Click-through-probability</t>
    <phoneticPr fontId="2" type="noConversion"/>
  </si>
  <si>
    <t>prob of succuss</t>
    <phoneticPr fontId="2" type="noConversion"/>
  </si>
  <si>
    <t>Standard error</t>
    <phoneticPr fontId="2" type="noConversion"/>
  </si>
  <si>
    <t>Margin of error</t>
    <phoneticPr fontId="2" type="noConversion"/>
  </si>
  <si>
    <t>CI upper</t>
    <phoneticPr fontId="2" type="noConversion"/>
  </si>
  <si>
    <t>observed</t>
    <phoneticPr fontId="2" type="noConversion"/>
  </si>
  <si>
    <t>Gross Conversion</t>
    <phoneticPr fontId="2" type="noConversion"/>
  </si>
  <si>
    <t>Retention</t>
    <phoneticPr fontId="2" type="noConversion"/>
  </si>
  <si>
    <t>Net Conversion</t>
    <phoneticPr fontId="2" type="noConversion"/>
  </si>
  <si>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</si>
  <si>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</si>
  <si>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</si>
  <si>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</si>
  <si>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</si>
  <si>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</si>
  <si>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</si>
  <si>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</si>
  <si>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</si>
  <si>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</si>
  <si>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</si>
  <si>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</si>
  <si>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</si>
  <si>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</si>
  <si>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</si>
  <si>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</si>
  <si>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</si>
  <si>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</si>
  <si>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</si>
  <si>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</si>
  <si>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</si>
  <si>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</si>
  <si>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</si>
  <si>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</si>
  <si>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</si>
  <si>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</si>
  <si>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</si>
  <si>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</si>
  <si>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</si>
  <si>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</si>
  <si>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</si>
  <si>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</si>
  <si>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</si>
  <si>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</si>
  <si>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</si>
  <si>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</si>
  <si>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</si>
  <si>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</si>
  <si>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</si>
  <si>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</si>
  <si>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</si>
  <si>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</si>
  <si>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Gross Conversion</t>
    <phoneticPr fontId="2" type="noConversion"/>
  </si>
  <si>
    <t>Net Conversion</t>
    <phoneticPr fontId="2" type="noConversion"/>
  </si>
  <si>
    <t>Unique cookies to view page per day:</t>
  </si>
  <si>
    <t>Unique cookies to click "Start free trial" per day:</t>
  </si>
  <si>
    <t>Enrollments per day:</t>
  </si>
  <si>
    <t>Click-through-probability on "Start free trial":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</si>
</sst>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6" formatCode="0.00000"/>
    <numFmt numFmtId="167" formatCode="0.0000"/>
    <numFmt numFmtId="168" formatCode="0.000"/>
    <numFmt numFmtId="170" formatCode="_(* #,##0_);_(* \(#,##0\);_(* &quot;-&quot;??_);_(@_)"/>
  </numFmts>
  <fonts count="6">
    <font>
      <sz val="10"/>
      <name val="Verdana"/>
    </font>
    <font>
      <sz val="10"/>
      <name val="Verdana"/>
    </font>
    <font>
      <sz val="8"/>
      <name val="Verdana"/>
    </font>
    <font>
      <sz val="10"/>
      <name val="Arial"/>
    </font>
    <font>
      <sz val="13"/>
      <name val="Arial"/>
    </font>
    <font>
      <sz val="13"/>
      <color indexed="63"/>
      <name val="Helvetic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22"/>
      </left>
      <right style="medium">
        <color indexed="22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0" xfId="0" applyFont="1"/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right" wrapText="1"/>
    </xf>
    <xf numFmtId="0" fontId="3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166" fontId="3" fillId="0" borderId="0" xfId="0" applyNumberFormat="1" applyFont="1" applyBorder="1" applyAlignment="1">
      <alignment horizontal="right" wrapText="1"/>
    </xf>
    <xf numFmtId="168" fontId="0" fillId="0" borderId="0" xfId="0" applyNumberFormat="1"/>
    <xf numFmtId="170" fontId="0" fillId="0" borderId="0" xfId="1" applyNumberFormat="1" applyFont="1"/>
    <xf numFmtId="170" fontId="0" fillId="0" borderId="0" xfId="0" applyNumberFormat="1"/>
    <xf numFmtId="1" fontId="0" fillId="0" borderId="0" xfId="0" applyNumberFormat="1"/>
    <xf numFmtId="0" fontId="3" fillId="0" borderId="0" xfId="0" applyFont="1" applyFill="1" applyBorder="1" applyAlignment="1">
      <alignment horizontal="right" wrapText="1"/>
    </xf>
    <xf numFmtId="0" fontId="3" fillId="0" borderId="2" xfId="0" applyFont="1" applyFill="1" applyBorder="1" applyAlignment="1">
      <alignment wrapText="1"/>
    </xf>
    <xf numFmtId="168" fontId="0" fillId="0" borderId="0" xfId="0" applyNumberFormat="1"/>
    <xf numFmtId="167" fontId="3" fillId="0" borderId="0" xfId="0" applyNumberFormat="1" applyFont="1" applyBorder="1" applyAlignment="1">
      <alignment horizontal="right" wrapText="1"/>
    </xf>
    <xf numFmtId="167" fontId="0" fillId="0" borderId="0" xfId="0" applyNumberFormat="1"/>
    <xf numFmtId="167" fontId="0" fillId="0" borderId="0" xfId="0" applyNumberFormat="1"/>
    <xf numFmtId="167" fontId="3" fillId="0" borderId="0" xfId="0" applyNumberFormat="1" applyFont="1" applyFill="1" applyBorder="1" applyAlignment="1">
      <alignment horizontal="right" wrapText="1"/>
    </xf>
    <xf numFmtId="167" fontId="0" fillId="0" borderId="0" xfId="0" applyNumberFormat="1"/>
    <xf numFmtId="168" fontId="1" fillId="0" borderId="0" xfId="0" applyNumberFormat="1" applyFont="1" applyBorder="1" applyAlignment="1">
      <alignment wrapText="1"/>
    </xf>
    <xf numFmtId="167" fontId="0" fillId="0" borderId="0" xfId="0" applyNumberFormat="1"/>
    <xf numFmtId="167" fontId="0" fillId="0" borderId="0" xfId="0" applyNumberFormat="1"/>
    <xf numFmtId="167" fontId="0" fillId="0" borderId="0" xfId="0" applyNumberFormat="1"/>
    <xf numFmtId="167" fontId="1" fillId="0" borderId="0" xfId="0" applyNumberFormat="1" applyFont="1" applyBorder="1" applyAlignment="1">
      <alignment wrapText="1"/>
    </xf>
    <xf numFmtId="167" fontId="0" fillId="0" borderId="0" xfId="0" applyNumberFormat="1"/>
    <xf numFmtId="0" fontId="5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38"/>
  <sheetViews>
    <sheetView tabSelected="1" workbookViewId="0">
      <selection activeCell="J2" sqref="J2"/>
    </sheetView>
  </sheetViews>
  <sheetFormatPr baseColWidth="10" defaultRowHeight="13"/>
  <sheetData>
    <row r="1" spans="1:10" ht="25" thickBot="1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0" t="s">
        <v>33</v>
      </c>
      <c r="G1" s="10" t="s">
        <v>8</v>
      </c>
      <c r="I1" s="4"/>
      <c r="J1" s="4"/>
    </row>
    <row r="2" spans="1:10" ht="14" thickBot="1">
      <c r="A2" s="1" t="s">
        <v>47</v>
      </c>
      <c r="B2" s="2">
        <v>7723</v>
      </c>
      <c r="C2" s="2">
        <v>687</v>
      </c>
      <c r="D2" s="2">
        <v>134</v>
      </c>
      <c r="E2" s="2">
        <v>70</v>
      </c>
      <c r="F2" s="20">
        <f>C2/B2</f>
        <v>8.8955069273598336E-2</v>
      </c>
      <c r="G2" s="12">
        <f>D2/C2</f>
        <v>0.1950509461426492</v>
      </c>
    </row>
    <row r="3" spans="1:10" ht="14" thickBot="1">
      <c r="A3" s="1" t="s">
        <v>48</v>
      </c>
      <c r="B3" s="2">
        <v>9102</v>
      </c>
      <c r="C3" s="2">
        <v>779</v>
      </c>
      <c r="D3" s="2">
        <v>147</v>
      </c>
      <c r="E3" s="2">
        <v>70</v>
      </c>
      <c r="F3" s="20">
        <f t="shared" ref="F3:F38" si="0">C3/B3</f>
        <v>8.5585585585585586E-2</v>
      </c>
      <c r="G3" s="12">
        <f t="shared" ref="G3:G24" si="1">D3/C3</f>
        <v>0.18870346598202825</v>
      </c>
    </row>
    <row r="4" spans="1:10" ht="14" thickBot="1">
      <c r="A4" s="1" t="s">
        <v>49</v>
      </c>
      <c r="B4" s="2">
        <v>10511</v>
      </c>
      <c r="C4" s="2">
        <v>909</v>
      </c>
      <c r="D4" s="2">
        <v>167</v>
      </c>
      <c r="E4" s="2">
        <v>95</v>
      </c>
      <c r="F4" s="20">
        <f t="shared" si="0"/>
        <v>8.6480829607078299E-2</v>
      </c>
      <c r="G4" s="12">
        <f t="shared" si="1"/>
        <v>0.18371837183718373</v>
      </c>
    </row>
    <row r="5" spans="1:10" ht="14" thickBot="1">
      <c r="A5" s="1" t="s">
        <v>50</v>
      </c>
      <c r="B5" s="2">
        <v>9871</v>
      </c>
      <c r="C5" s="2">
        <v>836</v>
      </c>
      <c r="D5" s="2">
        <v>156</v>
      </c>
      <c r="E5" s="2">
        <v>105</v>
      </c>
      <c r="F5" s="20">
        <f t="shared" si="0"/>
        <v>8.4692533684530447E-2</v>
      </c>
      <c r="G5" s="12">
        <f t="shared" si="1"/>
        <v>0.18660287081339713</v>
      </c>
    </row>
    <row r="6" spans="1:10" ht="14" thickBot="1">
      <c r="A6" s="1" t="s">
        <v>51</v>
      </c>
      <c r="B6" s="2">
        <v>10014</v>
      </c>
      <c r="C6" s="2">
        <v>837</v>
      </c>
      <c r="D6" s="2">
        <v>163</v>
      </c>
      <c r="E6" s="2">
        <v>64</v>
      </c>
      <c r="F6" s="20">
        <f t="shared" si="0"/>
        <v>8.3582983822648296E-2</v>
      </c>
      <c r="G6" s="12">
        <f t="shared" si="1"/>
        <v>0.19474313022700118</v>
      </c>
    </row>
    <row r="7" spans="1:10" ht="14" thickBot="1">
      <c r="A7" s="1" t="s">
        <v>52</v>
      </c>
      <c r="B7" s="2">
        <v>9670</v>
      </c>
      <c r="C7" s="2">
        <v>823</v>
      </c>
      <c r="D7" s="2">
        <v>138</v>
      </c>
      <c r="E7" s="2">
        <v>82</v>
      </c>
      <c r="F7" s="20">
        <f t="shared" si="0"/>
        <v>8.5108583247156158E-2</v>
      </c>
      <c r="G7" s="12">
        <f t="shared" si="1"/>
        <v>0.16767922235722965</v>
      </c>
    </row>
    <row r="8" spans="1:10" ht="14" thickBot="1">
      <c r="A8" s="1" t="s">
        <v>53</v>
      </c>
      <c r="B8" s="2">
        <v>9008</v>
      </c>
      <c r="C8" s="2">
        <v>748</v>
      </c>
      <c r="D8" s="2">
        <v>146</v>
      </c>
      <c r="E8" s="2">
        <v>76</v>
      </c>
      <c r="F8" s="20">
        <f t="shared" si="0"/>
        <v>8.3037300177619899E-2</v>
      </c>
      <c r="G8" s="12">
        <f t="shared" si="1"/>
        <v>0.19518716577540107</v>
      </c>
    </row>
    <row r="9" spans="1:10" ht="14" thickBot="1">
      <c r="A9" s="1" t="s">
        <v>54</v>
      </c>
      <c r="B9" s="2">
        <v>7434</v>
      </c>
      <c r="C9" s="2">
        <v>632</v>
      </c>
      <c r="D9" s="2">
        <v>110</v>
      </c>
      <c r="E9" s="2">
        <v>70</v>
      </c>
      <c r="F9" s="20">
        <f t="shared" si="0"/>
        <v>8.5014796879203658E-2</v>
      </c>
      <c r="G9" s="12">
        <f t="shared" si="1"/>
        <v>0.17405063291139242</v>
      </c>
    </row>
    <row r="10" spans="1:10" ht="14" thickBot="1">
      <c r="A10" s="1" t="s">
        <v>55</v>
      </c>
      <c r="B10" s="2">
        <v>8459</v>
      </c>
      <c r="C10" s="2">
        <v>691</v>
      </c>
      <c r="D10" s="2">
        <v>131</v>
      </c>
      <c r="E10" s="2">
        <v>60</v>
      </c>
      <c r="F10" s="20">
        <f t="shared" si="0"/>
        <v>8.1688142806478306E-2</v>
      </c>
      <c r="G10" s="12">
        <f t="shared" si="1"/>
        <v>0.18958031837916064</v>
      </c>
    </row>
    <row r="11" spans="1:10" ht="14" thickBot="1">
      <c r="A11" s="1" t="s">
        <v>56</v>
      </c>
      <c r="B11" s="2">
        <v>10667</v>
      </c>
      <c r="C11" s="2">
        <v>861</v>
      </c>
      <c r="D11" s="2">
        <v>165</v>
      </c>
      <c r="E11" s="2">
        <v>97</v>
      </c>
      <c r="F11" s="20">
        <f t="shared" si="0"/>
        <v>8.0716227617886938E-2</v>
      </c>
      <c r="G11" s="12">
        <f t="shared" si="1"/>
        <v>0.19163763066202091</v>
      </c>
    </row>
    <row r="12" spans="1:10" ht="14" thickBot="1">
      <c r="A12" s="1" t="s">
        <v>57</v>
      </c>
      <c r="B12" s="2">
        <v>10660</v>
      </c>
      <c r="C12" s="2">
        <v>867</v>
      </c>
      <c r="D12" s="2">
        <v>196</v>
      </c>
      <c r="E12" s="2">
        <v>105</v>
      </c>
      <c r="F12" s="20">
        <f t="shared" si="0"/>
        <v>8.1332082551594742E-2</v>
      </c>
      <c r="G12" s="12">
        <f t="shared" si="1"/>
        <v>0.22606689734717417</v>
      </c>
    </row>
    <row r="13" spans="1:10" ht="14" thickBot="1">
      <c r="A13" s="1" t="s">
        <v>58</v>
      </c>
      <c r="B13" s="2">
        <v>9947</v>
      </c>
      <c r="C13" s="2">
        <v>838</v>
      </c>
      <c r="D13" s="2">
        <v>162</v>
      </c>
      <c r="E13" s="2">
        <v>92</v>
      </c>
      <c r="F13" s="20">
        <f t="shared" si="0"/>
        <v>8.4246506484367142E-2</v>
      </c>
      <c r="G13" s="12">
        <f t="shared" si="1"/>
        <v>0.19331742243436753</v>
      </c>
    </row>
    <row r="14" spans="1:10" ht="14" thickBot="1">
      <c r="A14" s="1" t="s">
        <v>59</v>
      </c>
      <c r="B14" s="2">
        <v>8324</v>
      </c>
      <c r="C14" s="2">
        <v>665</v>
      </c>
      <c r="D14" s="2">
        <v>127</v>
      </c>
      <c r="E14" s="2">
        <v>56</v>
      </c>
      <c r="F14" s="20">
        <f t="shared" si="0"/>
        <v>7.9889476213358956E-2</v>
      </c>
      <c r="G14" s="12">
        <f t="shared" si="1"/>
        <v>0.19097744360902255</v>
      </c>
    </row>
    <row r="15" spans="1:10" ht="14" thickBot="1">
      <c r="A15" s="1" t="s">
        <v>60</v>
      </c>
      <c r="B15" s="2">
        <v>9434</v>
      </c>
      <c r="C15" s="2">
        <v>673</v>
      </c>
      <c r="D15" s="2">
        <v>220</v>
      </c>
      <c r="E15" s="2">
        <v>122</v>
      </c>
      <c r="F15" s="20">
        <f t="shared" si="0"/>
        <v>7.1337714649141404E-2</v>
      </c>
      <c r="G15" s="12">
        <f t="shared" si="1"/>
        <v>0.32689450222882616</v>
      </c>
    </row>
    <row r="16" spans="1:10" ht="14" thickBot="1">
      <c r="A16" s="1" t="s">
        <v>61</v>
      </c>
      <c r="B16" s="2">
        <v>8687</v>
      </c>
      <c r="C16" s="2">
        <v>691</v>
      </c>
      <c r="D16" s="2">
        <v>176</v>
      </c>
      <c r="E16" s="2">
        <v>128</v>
      </c>
      <c r="F16" s="20">
        <f t="shared" si="0"/>
        <v>7.954414642569356E-2</v>
      </c>
      <c r="G16" s="12">
        <f t="shared" si="1"/>
        <v>0.25470332850940663</v>
      </c>
    </row>
    <row r="17" spans="1:7" ht="14" thickBot="1">
      <c r="A17" s="1" t="s">
        <v>62</v>
      </c>
      <c r="B17" s="2">
        <v>8896</v>
      </c>
      <c r="C17" s="2">
        <v>708</v>
      </c>
      <c r="D17" s="2">
        <v>161</v>
      </c>
      <c r="E17" s="2">
        <v>104</v>
      </c>
      <c r="F17" s="20">
        <f t="shared" si="0"/>
        <v>7.9586330935251803E-2</v>
      </c>
      <c r="G17" s="12">
        <f t="shared" si="1"/>
        <v>0.22740112994350281</v>
      </c>
    </row>
    <row r="18" spans="1:7" ht="14" thickBot="1">
      <c r="A18" s="1" t="s">
        <v>63</v>
      </c>
      <c r="B18" s="2">
        <v>9535</v>
      </c>
      <c r="C18" s="2">
        <v>759</v>
      </c>
      <c r="D18" s="2">
        <v>233</v>
      </c>
      <c r="E18" s="2">
        <v>124</v>
      </c>
      <c r="F18" s="20">
        <f t="shared" si="0"/>
        <v>7.960146827477714E-2</v>
      </c>
      <c r="G18" s="12">
        <f t="shared" si="1"/>
        <v>0.30698287220026349</v>
      </c>
    </row>
    <row r="19" spans="1:7" ht="14" thickBot="1">
      <c r="A19" s="1" t="s">
        <v>64</v>
      </c>
      <c r="B19" s="2">
        <v>9363</v>
      </c>
      <c r="C19" s="2">
        <v>736</v>
      </c>
      <c r="D19" s="2">
        <v>154</v>
      </c>
      <c r="E19" s="2">
        <v>91</v>
      </c>
      <c r="F19" s="20">
        <f t="shared" si="0"/>
        <v>7.8607283990174096E-2</v>
      </c>
      <c r="G19" s="12">
        <f t="shared" si="1"/>
        <v>0.20923913043478262</v>
      </c>
    </row>
    <row r="20" spans="1:7" ht="14" thickBot="1">
      <c r="A20" s="1" t="s">
        <v>65</v>
      </c>
      <c r="B20" s="2">
        <v>9327</v>
      </c>
      <c r="C20" s="2">
        <v>739</v>
      </c>
      <c r="D20" s="2">
        <v>196</v>
      </c>
      <c r="E20" s="2">
        <v>86</v>
      </c>
      <c r="F20" s="20">
        <f t="shared" si="0"/>
        <v>7.9232336228154815E-2</v>
      </c>
      <c r="G20" s="12">
        <f t="shared" si="1"/>
        <v>0.26522327469553453</v>
      </c>
    </row>
    <row r="21" spans="1:7" ht="14" thickBot="1">
      <c r="A21" s="1" t="s">
        <v>66</v>
      </c>
      <c r="B21" s="2">
        <v>9345</v>
      </c>
      <c r="C21" s="2">
        <v>734</v>
      </c>
      <c r="D21" s="2">
        <v>167</v>
      </c>
      <c r="E21" s="2">
        <v>75</v>
      </c>
      <c r="F21" s="20">
        <f t="shared" si="0"/>
        <v>7.854467629748528E-2</v>
      </c>
      <c r="G21" s="12">
        <f t="shared" si="1"/>
        <v>0.22752043596730245</v>
      </c>
    </row>
    <row r="22" spans="1:7" ht="14" thickBot="1">
      <c r="A22" s="1" t="s">
        <v>67</v>
      </c>
      <c r="B22" s="2">
        <v>8890</v>
      </c>
      <c r="C22" s="2">
        <v>706</v>
      </c>
      <c r="D22" s="2">
        <v>174</v>
      </c>
      <c r="E22" s="2">
        <v>101</v>
      </c>
      <c r="F22" s="20">
        <f t="shared" si="0"/>
        <v>7.9415073115860518E-2</v>
      </c>
      <c r="G22" s="12">
        <f t="shared" si="1"/>
        <v>0.24645892351274787</v>
      </c>
    </row>
    <row r="23" spans="1:7" ht="14" thickBot="1">
      <c r="A23" s="1" t="s">
        <v>68</v>
      </c>
      <c r="B23" s="2">
        <v>8460</v>
      </c>
      <c r="C23" s="2">
        <v>681</v>
      </c>
      <c r="D23" s="2">
        <v>156</v>
      </c>
      <c r="E23" s="2">
        <v>93</v>
      </c>
      <c r="F23" s="20">
        <f t="shared" si="0"/>
        <v>8.0496453900709225E-2</v>
      </c>
      <c r="G23" s="12">
        <f t="shared" si="1"/>
        <v>0.22907488986784141</v>
      </c>
    </row>
    <row r="24" spans="1:7" ht="14" thickBot="1">
      <c r="A24" s="1" t="s">
        <v>69</v>
      </c>
      <c r="B24" s="2">
        <v>8836</v>
      </c>
      <c r="C24" s="2">
        <v>693</v>
      </c>
      <c r="D24" s="2">
        <v>206</v>
      </c>
      <c r="E24" s="2">
        <v>67</v>
      </c>
      <c r="F24" s="20">
        <f t="shared" si="0"/>
        <v>7.8429153463105472E-2</v>
      </c>
      <c r="G24" s="12">
        <f t="shared" si="1"/>
        <v>0.29725829725829728</v>
      </c>
    </row>
    <row r="25" spans="1:7" ht="17" thickBot="1">
      <c r="A25" s="1" t="s">
        <v>70</v>
      </c>
      <c r="B25" s="2">
        <v>9437</v>
      </c>
      <c r="C25" s="2">
        <v>788</v>
      </c>
      <c r="D25" s="3"/>
      <c r="E25" s="3"/>
      <c r="F25" s="20">
        <f t="shared" si="0"/>
        <v>8.3501112641729366E-2</v>
      </c>
      <c r="G25" s="11"/>
    </row>
    <row r="26" spans="1:7" ht="17" thickBot="1">
      <c r="A26" s="1" t="s">
        <v>71</v>
      </c>
      <c r="B26" s="2">
        <v>9420</v>
      </c>
      <c r="C26" s="2">
        <v>781</v>
      </c>
      <c r="D26" s="3"/>
      <c r="E26" s="3"/>
      <c r="F26" s="20">
        <f t="shared" si="0"/>
        <v>8.2908704883227172E-2</v>
      </c>
      <c r="G26" s="11"/>
    </row>
    <row r="27" spans="1:7" ht="17" thickBot="1">
      <c r="A27" s="1" t="s">
        <v>72</v>
      </c>
      <c r="B27" s="2">
        <v>9570</v>
      </c>
      <c r="C27" s="2">
        <v>805</v>
      </c>
      <c r="D27" s="3"/>
      <c r="E27" s="3"/>
      <c r="F27" s="20">
        <f t="shared" si="0"/>
        <v>8.4117032392894461E-2</v>
      </c>
      <c r="G27" s="11"/>
    </row>
    <row r="28" spans="1:7" ht="17" thickBot="1">
      <c r="A28" s="1" t="s">
        <v>73</v>
      </c>
      <c r="B28" s="2">
        <v>9921</v>
      </c>
      <c r="C28" s="2">
        <v>830</v>
      </c>
      <c r="D28" s="3"/>
      <c r="E28" s="3"/>
      <c r="F28" s="20">
        <f t="shared" si="0"/>
        <v>8.3660921278096961E-2</v>
      </c>
      <c r="G28" s="11"/>
    </row>
    <row r="29" spans="1:7" ht="17" thickBot="1">
      <c r="A29" s="1" t="s">
        <v>74</v>
      </c>
      <c r="B29" s="2">
        <v>9424</v>
      </c>
      <c r="C29" s="2">
        <v>781</v>
      </c>
      <c r="D29" s="3"/>
      <c r="E29" s="3"/>
      <c r="F29" s="20">
        <f t="shared" si="0"/>
        <v>8.2873514431239387E-2</v>
      </c>
      <c r="G29" s="11"/>
    </row>
    <row r="30" spans="1:7" ht="17" thickBot="1">
      <c r="A30" s="1" t="s">
        <v>75</v>
      </c>
      <c r="B30" s="2">
        <v>9010</v>
      </c>
      <c r="C30" s="2">
        <v>756</v>
      </c>
      <c r="D30" s="3"/>
      <c r="E30" s="3"/>
      <c r="F30" s="20">
        <f t="shared" si="0"/>
        <v>8.390677025527192E-2</v>
      </c>
      <c r="G30" s="11"/>
    </row>
    <row r="31" spans="1:7" ht="17" thickBot="1">
      <c r="A31" s="1" t="s">
        <v>76</v>
      </c>
      <c r="B31" s="2">
        <v>9656</v>
      </c>
      <c r="C31" s="2">
        <v>825</v>
      </c>
      <c r="D31" s="3"/>
      <c r="E31" s="3"/>
      <c r="F31" s="20">
        <f t="shared" si="0"/>
        <v>8.5439105219552614E-2</v>
      </c>
      <c r="G31" s="11"/>
    </row>
    <row r="32" spans="1:7" ht="17" thickBot="1">
      <c r="A32" s="1" t="s">
        <v>77</v>
      </c>
      <c r="B32" s="2">
        <v>10419</v>
      </c>
      <c r="C32" s="2">
        <v>874</v>
      </c>
      <c r="D32" s="3"/>
      <c r="E32" s="3"/>
      <c r="F32" s="20">
        <f t="shared" si="0"/>
        <v>8.3885209713024281E-2</v>
      </c>
      <c r="G32" s="11"/>
    </row>
    <row r="33" spans="1:7" ht="17" thickBot="1">
      <c r="A33" s="1" t="s">
        <v>78</v>
      </c>
      <c r="B33" s="2">
        <v>9880</v>
      </c>
      <c r="C33" s="2">
        <v>830</v>
      </c>
      <c r="D33" s="3"/>
      <c r="E33" s="3"/>
      <c r="F33" s="20">
        <f t="shared" si="0"/>
        <v>8.4008097165991905E-2</v>
      </c>
      <c r="G33" s="11"/>
    </row>
    <row r="34" spans="1:7" ht="17" thickBot="1">
      <c r="A34" s="1" t="s">
        <v>79</v>
      </c>
      <c r="B34" s="2">
        <v>10134</v>
      </c>
      <c r="C34" s="2">
        <v>801</v>
      </c>
      <c r="D34" s="3"/>
      <c r="E34" s="3"/>
      <c r="F34" s="20">
        <f t="shared" si="0"/>
        <v>7.9040852575488457E-2</v>
      </c>
      <c r="G34" s="11"/>
    </row>
    <row r="35" spans="1:7" ht="17" thickBot="1">
      <c r="A35" s="1" t="s">
        <v>80</v>
      </c>
      <c r="B35" s="2">
        <v>9717</v>
      </c>
      <c r="C35" s="2">
        <v>814</v>
      </c>
      <c r="D35" s="3"/>
      <c r="E35" s="3"/>
      <c r="F35" s="20">
        <f t="shared" si="0"/>
        <v>8.3770711124832767E-2</v>
      </c>
      <c r="G35" s="11"/>
    </row>
    <row r="36" spans="1:7" ht="17" thickBot="1">
      <c r="A36" s="1" t="s">
        <v>81</v>
      </c>
      <c r="B36" s="2">
        <v>9192</v>
      </c>
      <c r="C36" s="2">
        <v>735</v>
      </c>
      <c r="D36" s="3"/>
      <c r="E36" s="3"/>
      <c r="F36" s="20">
        <f t="shared" si="0"/>
        <v>7.9960835509138378E-2</v>
      </c>
      <c r="G36" s="11"/>
    </row>
    <row r="37" spans="1:7" ht="17" thickBot="1">
      <c r="A37" s="1" t="s">
        <v>82</v>
      </c>
      <c r="B37" s="2">
        <v>8630</v>
      </c>
      <c r="C37" s="2">
        <v>743</v>
      </c>
      <c r="D37" s="3"/>
      <c r="E37" s="3"/>
      <c r="F37" s="20">
        <f t="shared" si="0"/>
        <v>8.6095017381228267E-2</v>
      </c>
      <c r="G37" s="11"/>
    </row>
    <row r="38" spans="1:7" ht="17" thickBot="1">
      <c r="A38" s="1" t="s">
        <v>83</v>
      </c>
      <c r="B38" s="2">
        <v>8970</v>
      </c>
      <c r="C38" s="2">
        <v>722</v>
      </c>
      <c r="D38" s="3"/>
      <c r="E38" s="3"/>
      <c r="F38" s="20">
        <f t="shared" si="0"/>
        <v>8.0490523968784838E-2</v>
      </c>
      <c r="G38" s="11"/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38"/>
  <sheetViews>
    <sheetView workbookViewId="0">
      <selection activeCell="E21" sqref="E21"/>
    </sheetView>
  </sheetViews>
  <sheetFormatPr baseColWidth="10" defaultRowHeight="13"/>
  <cols>
    <col min="13" max="13" width="16.85546875" bestFit="1" customWidth="1"/>
    <col min="14" max="14" width="16.28515625" bestFit="1" customWidth="1"/>
    <col min="15" max="15" width="16.85546875" bestFit="1" customWidth="1"/>
  </cols>
  <sheetData>
    <row r="1" spans="1:15" ht="25" thickBot="1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8" t="s">
        <v>32</v>
      </c>
      <c r="G1" s="4"/>
      <c r="H1" t="s">
        <v>39</v>
      </c>
      <c r="I1" t="s">
        <v>40</v>
      </c>
      <c r="J1" t="s">
        <v>41</v>
      </c>
      <c r="K1" s="4"/>
      <c r="M1" s="4" t="s">
        <v>27</v>
      </c>
      <c r="N1" s="4" t="s">
        <v>28</v>
      </c>
      <c r="O1" s="4" t="s">
        <v>29</v>
      </c>
    </row>
    <row r="2" spans="1:15" ht="14" thickBot="1">
      <c r="A2" s="1" t="s">
        <v>47</v>
      </c>
      <c r="B2" s="2">
        <v>7716</v>
      </c>
      <c r="C2" s="2">
        <v>686</v>
      </c>
      <c r="D2" s="2">
        <v>105</v>
      </c>
      <c r="E2" s="2">
        <v>34</v>
      </c>
      <c r="F2" s="19">
        <f>C2/B2</f>
        <v>8.8906168999481602E-2</v>
      </c>
      <c r="G2" s="19" t="s">
        <v>16</v>
      </c>
      <c r="H2" s="19">
        <f>D2/C2-Control!D2/Control!C2</f>
        <v>-4.1989721652853279E-2</v>
      </c>
      <c r="I2" s="19">
        <f>E2/D2-Control!E2/Control!D2</f>
        <v>-0.19857853589196867</v>
      </c>
      <c r="J2" s="19">
        <f>E2/C2-Control!E2/Control!C2</f>
        <v>-5.2329603082655392E-2</v>
      </c>
      <c r="K2" s="19"/>
      <c r="L2" t="s">
        <v>34</v>
      </c>
      <c r="M2" s="17">
        <v>0.5</v>
      </c>
      <c r="N2" s="17">
        <v>0.5</v>
      </c>
      <c r="O2" s="17">
        <f>(SUM(Control!C2:C38)/SUM(Control!B2:B38))</f>
        <v>8.2125813574576823E-2</v>
      </c>
    </row>
    <row r="3" spans="1:15" ht="14" thickBot="1">
      <c r="A3" s="1" t="s">
        <v>48</v>
      </c>
      <c r="B3" s="2">
        <v>9288</v>
      </c>
      <c r="C3" s="2">
        <v>785</v>
      </c>
      <c r="D3" s="2">
        <v>116</v>
      </c>
      <c r="E3" s="2">
        <v>91</v>
      </c>
      <c r="F3" s="19">
        <f t="shared" ref="F3:F38" si="0">C3/B3</f>
        <v>8.4517657192075796E-2</v>
      </c>
      <c r="G3" s="19"/>
      <c r="H3" s="19">
        <f>D3/C3-Control!D3/Control!C3</f>
        <v>-4.0932765345085581E-2</v>
      </c>
      <c r="I3" s="19">
        <f>E3/D3-Control!E3/Control!D3</f>
        <v>0.30829228243021345</v>
      </c>
      <c r="J3" s="19">
        <f>E3/C3-Control!E3/Control!C3</f>
        <v>2.6064773554205542E-2</v>
      </c>
      <c r="K3" s="19"/>
      <c r="L3" t="s">
        <v>35</v>
      </c>
      <c r="M3">
        <f>SQRT((0.5*0.5)/(SUM(B2:B38)+SUM(Control!B2:B38)))</f>
        <v>6.0184074029432473E-4</v>
      </c>
      <c r="N3">
        <f>SQRT((0.5*0.5)/(SUM(C2:C38)+SUM(Control!C2:C38)))</f>
        <v>2.0997470796992519E-3</v>
      </c>
      <c r="O3">
        <f>SQRT((O2*(1-O2)/(SUM(Control!B2:B38))))</f>
        <v>4.6706827655464432E-4</v>
      </c>
    </row>
    <row r="4" spans="1:15" ht="14" thickBot="1">
      <c r="A4" s="1" t="s">
        <v>49</v>
      </c>
      <c r="B4" s="2">
        <v>10480</v>
      </c>
      <c r="C4" s="2">
        <v>884</v>
      </c>
      <c r="D4" s="2">
        <v>145</v>
      </c>
      <c r="E4" s="2">
        <v>79</v>
      </c>
      <c r="F4" s="19">
        <f t="shared" si="0"/>
        <v>8.4351145038167943E-2</v>
      </c>
      <c r="G4" s="19"/>
      <c r="H4" s="19">
        <f>D4/C4-Control!D4/Control!C4</f>
        <v>-1.9691222515916762E-2</v>
      </c>
      <c r="I4" s="19">
        <f>E4/D4-Control!E4/Control!D4</f>
        <v>-2.4034689242205309E-2</v>
      </c>
      <c r="J4" s="19">
        <f>E4/C4-Control!E4/Control!C4</f>
        <v>-1.5143935208000434E-2</v>
      </c>
      <c r="K4" s="19"/>
      <c r="L4" t="s">
        <v>30</v>
      </c>
      <c r="M4" s="21">
        <v>1.96</v>
      </c>
      <c r="N4" s="21">
        <v>1.96</v>
      </c>
      <c r="O4" s="21">
        <v>1.96</v>
      </c>
    </row>
    <row r="5" spans="1:15" ht="14" thickBot="1">
      <c r="A5" s="1" t="s">
        <v>50</v>
      </c>
      <c r="B5" s="2">
        <v>9867</v>
      </c>
      <c r="C5" s="2">
        <v>827</v>
      </c>
      <c r="D5" s="2">
        <v>138</v>
      </c>
      <c r="E5" s="2">
        <v>92</v>
      </c>
      <c r="F5" s="19">
        <f t="shared" si="0"/>
        <v>8.3814735988649039E-2</v>
      </c>
      <c r="G5" s="19"/>
      <c r="H5" s="19">
        <f>D5/C5-Control!D5/Control!C5</f>
        <v>-1.9734672506262901E-2</v>
      </c>
      <c r="I5" s="19">
        <f>E5/D5-Control!E5/Control!D5</f>
        <v>-6.4102564102564985E-3</v>
      </c>
      <c r="J5" s="19">
        <f>E5/C5-Control!E5/Control!C5</f>
        <v>-1.4352620586312426E-2</v>
      </c>
      <c r="K5" s="19"/>
      <c r="L5" t="s">
        <v>36</v>
      </c>
      <c r="M5" s="22">
        <f>M4*M3</f>
        <v>1.1796078509768765E-3</v>
      </c>
      <c r="N5" s="22">
        <f>N4*N3</f>
        <v>4.1155042762105335E-3</v>
      </c>
      <c r="O5" s="22">
        <f>O4*O3</f>
        <v>9.154538220471028E-4</v>
      </c>
    </row>
    <row r="6" spans="1:15" ht="14" thickBot="1">
      <c r="A6" s="1" t="s">
        <v>51</v>
      </c>
      <c r="B6" s="2">
        <v>9793</v>
      </c>
      <c r="C6" s="2">
        <v>832</v>
      </c>
      <c r="D6" s="2">
        <v>140</v>
      </c>
      <c r="E6" s="2">
        <v>94</v>
      </c>
      <c r="F6" s="19">
        <f t="shared" si="0"/>
        <v>8.4958643929337288E-2</v>
      </c>
      <c r="G6" s="19"/>
      <c r="H6" s="19">
        <f>D6/C6-Control!D6/Control!C6</f>
        <v>-2.64738994577704E-2</v>
      </c>
      <c r="I6" s="19">
        <f>E6/D6-Control!E6/Control!D6</f>
        <v>0.27879053461875541</v>
      </c>
      <c r="J6" s="19">
        <f>E6/C6-Control!E6/Control!C6</f>
        <v>3.651720889624116E-2</v>
      </c>
      <c r="K6" s="19"/>
      <c r="L6" t="s">
        <v>31</v>
      </c>
      <c r="M6" s="23">
        <f>M2-M5</f>
        <v>0.49882039214902313</v>
      </c>
      <c r="N6" s="23">
        <f>N2-N5</f>
        <v>0.49588449572378945</v>
      </c>
      <c r="O6" s="23">
        <f>O2-O5</f>
        <v>8.1210359752529715E-2</v>
      </c>
    </row>
    <row r="7" spans="1:15" ht="14" thickBot="1">
      <c r="A7" s="1" t="s">
        <v>52</v>
      </c>
      <c r="B7" s="2">
        <v>9500</v>
      </c>
      <c r="C7" s="2">
        <v>788</v>
      </c>
      <c r="D7" s="2">
        <v>129</v>
      </c>
      <c r="E7" s="2">
        <v>61</v>
      </c>
      <c r="F7" s="19">
        <f t="shared" si="0"/>
        <v>8.2947368421052631E-2</v>
      </c>
      <c r="G7" s="19"/>
      <c r="H7" s="19">
        <f>D7/C7-Control!D7/Control!C7</f>
        <v>-3.9736386008844826E-3</v>
      </c>
      <c r="I7" s="19">
        <f>E7/D7-Control!E7/Control!D7</f>
        <v>-0.12133468149646104</v>
      </c>
      <c r="J7" s="19">
        <f>E7/C7-Control!E7/Control!C7</f>
        <v>-2.222431243870697E-2</v>
      </c>
      <c r="K7" s="19"/>
      <c r="L7" t="s">
        <v>37</v>
      </c>
      <c r="M7" s="24">
        <f>M2+M5</f>
        <v>0.50117960785097693</v>
      </c>
      <c r="N7" s="24">
        <f>N2+N5</f>
        <v>0.50411550427621055</v>
      </c>
      <c r="O7" s="24">
        <f>O2+O5</f>
        <v>8.304126739662393E-2</v>
      </c>
    </row>
    <row r="8" spans="1:15" ht="14" thickBot="1">
      <c r="A8" s="1" t="s">
        <v>53</v>
      </c>
      <c r="B8" s="2">
        <v>9088</v>
      </c>
      <c r="C8" s="2">
        <v>780</v>
      </c>
      <c r="D8" s="2">
        <v>127</v>
      </c>
      <c r="E8" s="2">
        <v>44</v>
      </c>
      <c r="F8" s="19">
        <f t="shared" si="0"/>
        <v>8.5827464788732391E-2</v>
      </c>
      <c r="G8" s="19"/>
      <c r="H8" s="19">
        <f>D8/C8-Control!D8/Control!C8</f>
        <v>-3.2366652954888248E-2</v>
      </c>
      <c r="I8" s="19">
        <f>E8/D8-Control!E8/Control!D8</f>
        <v>-0.1740912522920936</v>
      </c>
      <c r="J8" s="19">
        <f>E8/C8-Control!E8/Control!C8</f>
        <v>-4.5194021664609903E-2</v>
      </c>
      <c r="K8" s="19"/>
      <c r="L8" t="s">
        <v>38</v>
      </c>
      <c r="M8" s="24">
        <f>SUM(Control!B2:B38)/(SUM(B2:B38)+SUM(Control!B2:B38))</f>
        <v>0.50063966688061334</v>
      </c>
      <c r="N8" s="24">
        <f>SUM(Control!C2:C38)/(SUM(C2:C38)+SUM(Control!C2:C38))</f>
        <v>0.50046734740666277</v>
      </c>
      <c r="O8" s="24">
        <f>(SUM(C2:C38)/SUM(B2:B38))</f>
        <v>8.2182440666163759E-2</v>
      </c>
    </row>
    <row r="9" spans="1:15" ht="14" thickBot="1">
      <c r="A9" s="1" t="s">
        <v>54</v>
      </c>
      <c r="B9" s="2">
        <v>7664</v>
      </c>
      <c r="C9" s="2">
        <v>652</v>
      </c>
      <c r="D9" s="2">
        <v>94</v>
      </c>
      <c r="E9" s="2">
        <v>62</v>
      </c>
      <c r="F9" s="19">
        <f t="shared" si="0"/>
        <v>8.5073068893528184E-2</v>
      </c>
      <c r="G9" s="19"/>
      <c r="H9" s="19">
        <f>D9/C9-Control!D9/Control!C9</f>
        <v>-2.9878853770288122E-2</v>
      </c>
      <c r="I9" s="19">
        <f>E9/D9-Control!E9/Control!D9</f>
        <v>2.3210831721469982E-2</v>
      </c>
      <c r="J9" s="19">
        <f>E9/C9-Control!E9/Control!C9</f>
        <v>-1.5667469131008763E-2</v>
      </c>
      <c r="K9" s="19"/>
      <c r="M9" s="21"/>
      <c r="N9" s="21"/>
      <c r="O9" s="21"/>
    </row>
    <row r="10" spans="1:15" ht="14" thickBot="1">
      <c r="A10" s="1" t="s">
        <v>55</v>
      </c>
      <c r="B10" s="2">
        <v>8434</v>
      </c>
      <c r="C10" s="2">
        <v>697</v>
      </c>
      <c r="D10" s="2">
        <v>120</v>
      </c>
      <c r="E10" s="2">
        <v>77</v>
      </c>
      <c r="F10" s="19">
        <f t="shared" si="0"/>
        <v>8.2641688404078734E-2</v>
      </c>
      <c r="G10" s="19"/>
      <c r="H10" s="19">
        <f>D10/C10-Control!D10/Control!C10</f>
        <v>-1.7413890832532225E-2</v>
      </c>
      <c r="I10" s="19">
        <f>E10/D10-Control!E10/Control!D10</f>
        <v>0.18365139949109421</v>
      </c>
      <c r="J10" s="19">
        <f>E10/C10-Control!E10/Control!C10</f>
        <v>2.3642777502091872E-2</v>
      </c>
      <c r="K10" s="19"/>
      <c r="M10" t="s">
        <v>39</v>
      </c>
      <c r="N10" t="s">
        <v>40</v>
      </c>
      <c r="O10" t="s">
        <v>41</v>
      </c>
    </row>
    <row r="11" spans="1:15" ht="14" thickBot="1">
      <c r="A11" s="1" t="s">
        <v>56</v>
      </c>
      <c r="B11" s="2">
        <v>10496</v>
      </c>
      <c r="C11" s="2">
        <v>860</v>
      </c>
      <c r="D11" s="2">
        <v>153</v>
      </c>
      <c r="E11" s="2">
        <v>98</v>
      </c>
      <c r="F11" s="19">
        <f t="shared" si="0"/>
        <v>8.1935975609756101E-2</v>
      </c>
      <c r="G11" s="19"/>
      <c r="H11" s="19">
        <f>D11/C11-Control!D11/Control!C11</f>
        <v>-1.3730653917834873E-2</v>
      </c>
      <c r="I11" s="19">
        <f>E11/D11-Control!E11/Control!D11</f>
        <v>5.2644087938205519E-2</v>
      </c>
      <c r="J11" s="19">
        <f>E11/C11-Control!E11/Control!C11</f>
        <v>1.2937903465413403E-3</v>
      </c>
      <c r="K11" s="19"/>
      <c r="L11" t="s">
        <v>9</v>
      </c>
      <c r="M11" s="28">
        <f>(SUM(D2:D24)+SUM(Control!D2:D24))/(SUM(Experiment!C2:C24)+SUM(Control!C2:C24))</f>
        <v>0.20860706740369866</v>
      </c>
      <c r="N11" s="19">
        <f>(SUM(E2:E24)+SUM(Control!E2:E24))/(SUM(Experiment!D2:D24)+SUM(Control!D2:D24))</f>
        <v>0.55188679245283023</v>
      </c>
      <c r="O11" s="19">
        <f>(SUM(E2:E24)+SUM(Control!E2:E24))/(SUM(Experiment!C2:C24)+SUM(Control!C2:C24))</f>
        <v>0.11512748531241861</v>
      </c>
    </row>
    <row r="12" spans="1:15" ht="14" thickBot="1">
      <c r="A12" s="1" t="s">
        <v>57</v>
      </c>
      <c r="B12" s="2">
        <v>10551</v>
      </c>
      <c r="C12" s="2">
        <v>864</v>
      </c>
      <c r="D12" s="2">
        <v>143</v>
      </c>
      <c r="E12" s="2">
        <v>71</v>
      </c>
      <c r="F12" s="19">
        <f t="shared" si="0"/>
        <v>8.1887972704009104E-2</v>
      </c>
      <c r="G12" s="19"/>
      <c r="H12" s="19">
        <f>D12/C12-Control!D12/Control!C12</f>
        <v>-6.0557638087914895E-2</v>
      </c>
      <c r="I12" s="19">
        <f>E12/D12-Control!E12/Control!D12</f>
        <v>-3.9210789210789188E-2</v>
      </c>
      <c r="J12" s="19">
        <f>E12/C12-Control!E12/Control!C12</f>
        <v>-3.8931340510060225E-2</v>
      </c>
      <c r="K12" s="19"/>
      <c r="L12" t="s">
        <v>10</v>
      </c>
      <c r="M12" s="29">
        <f>SQRT((M11*(1-M11))*((1/SUM(C2:C24))+(1/SUM(Control!C2:C24))))</f>
        <v>4.3716753852259364E-3</v>
      </c>
      <c r="N12" s="25">
        <f>SQRT((N11*(1-N11))*(1/SUM(D2:D24)+1/SUM(Control!D2:D24)))</f>
        <v>1.1729780091389183E-2</v>
      </c>
      <c r="O12" s="25">
        <f>SQRT((O11*(1-O11))*(1/SUM(C2:C24)+1/SUM(Control!C2:C24)))</f>
        <v>3.4341335129324238E-3</v>
      </c>
    </row>
    <row r="13" spans="1:15" ht="14" thickBot="1">
      <c r="A13" s="1" t="s">
        <v>58</v>
      </c>
      <c r="B13" s="2">
        <v>9737</v>
      </c>
      <c r="C13" s="2">
        <v>801</v>
      </c>
      <c r="D13" s="2">
        <v>128</v>
      </c>
      <c r="E13" s="2">
        <v>70</v>
      </c>
      <c r="F13" s="19">
        <f t="shared" si="0"/>
        <v>8.2263530861661702E-2</v>
      </c>
      <c r="G13" s="19"/>
      <c r="H13" s="19">
        <f>D13/C13-Control!D13/Control!C13</f>
        <v>-3.3517172746477392E-2</v>
      </c>
      <c r="I13" s="19">
        <f>E13/D13-Control!E13/Control!D13</f>
        <v>-2.1026234567901203E-2</v>
      </c>
      <c r="J13" s="19">
        <f>E13/C13-Control!E13/Control!C13</f>
        <v>-2.2394441315896893E-2</v>
      </c>
      <c r="K13" s="19"/>
      <c r="L13" t="s">
        <v>11</v>
      </c>
      <c r="M13" s="26">
        <v>1.96</v>
      </c>
      <c r="N13" s="26">
        <v>1.96</v>
      </c>
      <c r="O13" s="26">
        <v>1.96</v>
      </c>
    </row>
    <row r="14" spans="1:15" ht="14" thickBot="1">
      <c r="A14" s="1" t="s">
        <v>59</v>
      </c>
      <c r="B14" s="2">
        <v>8176</v>
      </c>
      <c r="C14" s="2">
        <v>642</v>
      </c>
      <c r="D14" s="2">
        <v>122</v>
      </c>
      <c r="E14" s="2">
        <v>68</v>
      </c>
      <c r="F14" s="19">
        <f t="shared" si="0"/>
        <v>7.8522504892367909E-2</v>
      </c>
      <c r="G14" s="19"/>
      <c r="H14" s="19">
        <f>D14/C14-Control!D14/Control!C14</f>
        <v>-9.4629096104748012E-4</v>
      </c>
      <c r="I14" s="19">
        <f>E14/D14-Control!E14/Control!D14</f>
        <v>0.11643216729056405</v>
      </c>
      <c r="J14" s="19">
        <f>E14/C14-Control!E14/Control!C14</f>
        <v>2.1708476799475324E-2</v>
      </c>
      <c r="K14" s="19"/>
      <c r="L14" t="s">
        <v>12</v>
      </c>
      <c r="M14" s="30">
        <f>SUM(D2:D24)/SUM(C2:C24)</f>
        <v>0.19831981460023174</v>
      </c>
      <c r="N14">
        <f>SUM(E2:E24)/SUM(D2:D24)</f>
        <v>0.5682150160677768</v>
      </c>
      <c r="O14">
        <f>SUM(E2:E24)/SUM(C2:C24)</f>
        <v>0.1126882966396292</v>
      </c>
    </row>
    <row r="15" spans="1:15" ht="14" thickBot="1">
      <c r="A15" s="1" t="s">
        <v>60</v>
      </c>
      <c r="B15" s="2">
        <v>9402</v>
      </c>
      <c r="C15" s="2">
        <v>697</v>
      </c>
      <c r="D15" s="2">
        <v>194</v>
      </c>
      <c r="E15" s="2">
        <v>94</v>
      </c>
      <c r="F15" s="19">
        <f t="shared" si="0"/>
        <v>7.413316315677515E-2</v>
      </c>
      <c r="G15" s="19"/>
      <c r="H15" s="19">
        <f>D15/C15-Control!D15/Control!C15</f>
        <v>-4.8558777695110245E-2</v>
      </c>
      <c r="I15" s="19">
        <f>E15/D15-Control!E15/Control!D15</f>
        <v>-7.000937207122776E-2</v>
      </c>
      <c r="J15" s="19">
        <f>E15/C15-Control!E15/Control!C15</f>
        <v>-4.641415874870225E-2</v>
      </c>
      <c r="K15" s="19"/>
      <c r="L15" t="s">
        <v>13</v>
      </c>
      <c r="M15" s="30">
        <f>SUM(Control!D2:D24)/SUM(Control!C2:C24)</f>
        <v>0.2188746891805933</v>
      </c>
      <c r="N15">
        <f>SUM(Control!E2:E24)/SUM(Control!D2:D24)</f>
        <v>0.53712021136063404</v>
      </c>
      <c r="O15">
        <f>SUM(Control!E2:E24)/SUM(Control!C2:C24)</f>
        <v>0.11756201931417337</v>
      </c>
    </row>
    <row r="16" spans="1:15" ht="14" thickBot="1">
      <c r="A16" s="1" t="s">
        <v>61</v>
      </c>
      <c r="B16" s="2">
        <v>8669</v>
      </c>
      <c r="C16" s="2">
        <v>669</v>
      </c>
      <c r="D16" s="2">
        <v>127</v>
      </c>
      <c r="E16" s="2">
        <v>81</v>
      </c>
      <c r="F16" s="19">
        <f t="shared" si="0"/>
        <v>7.7171530741723379E-2</v>
      </c>
      <c r="G16" s="19"/>
      <c r="H16" s="19">
        <f>D16/C16-Control!D16/Control!C16</f>
        <v>-6.4867753023606922E-2</v>
      </c>
      <c r="I16" s="19">
        <f>E16/D16-Control!E16/Control!D16</f>
        <v>-8.9477451682176135E-2</v>
      </c>
      <c r="J16" s="19">
        <f>E16/C16-Control!E16/Control!C16</f>
        <v>-6.416255118662105E-2</v>
      </c>
      <c r="K16" s="19"/>
      <c r="L16" t="s">
        <v>14</v>
      </c>
      <c r="M16" s="30">
        <f>M14-M15</f>
        <v>-2.0554874580361565E-2</v>
      </c>
      <c r="N16">
        <f>N14-N15</f>
        <v>3.1094804707142765E-2</v>
      </c>
      <c r="O16">
        <f>O14-O15</f>
        <v>-4.8737226745441675E-3</v>
      </c>
    </row>
    <row r="17" spans="1:15" ht="14" thickBot="1">
      <c r="A17" s="1" t="s">
        <v>62</v>
      </c>
      <c r="B17" s="2">
        <v>8881</v>
      </c>
      <c r="C17" s="2">
        <v>693</v>
      </c>
      <c r="D17" s="2">
        <v>153</v>
      </c>
      <c r="E17" s="2">
        <v>101</v>
      </c>
      <c r="F17" s="19">
        <f t="shared" si="0"/>
        <v>7.8031753180948085E-2</v>
      </c>
      <c r="G17" s="19"/>
      <c r="H17" s="19">
        <f>D17/C17-Control!D17/Control!C17</f>
        <v>-6.6219091642820416E-3</v>
      </c>
      <c r="I17" s="19">
        <f>E17/D17-Control!E17/Control!D17</f>
        <v>1.4167986034993696E-2</v>
      </c>
      <c r="J17" s="19">
        <f>E17/C17-Control!E17/Control!C17</f>
        <v>-1.1495096240859148E-3</v>
      </c>
      <c r="K17" s="19"/>
      <c r="L17" t="s">
        <v>15</v>
      </c>
      <c r="M17" s="30">
        <f>M13*M12</f>
        <v>8.5684837550428355E-3</v>
      </c>
      <c r="N17">
        <f>N13*N12</f>
        <v>2.2990368979122797E-2</v>
      </c>
      <c r="O17">
        <f>O13*O12</f>
        <v>6.7309016853475505E-3</v>
      </c>
    </row>
    <row r="18" spans="1:15" ht="14" thickBot="1">
      <c r="A18" s="1" t="s">
        <v>63</v>
      </c>
      <c r="B18" s="2">
        <v>9655</v>
      </c>
      <c r="C18" s="2">
        <v>771</v>
      </c>
      <c r="D18" s="2">
        <v>213</v>
      </c>
      <c r="E18" s="2">
        <v>119</v>
      </c>
      <c r="F18" s="19">
        <f t="shared" si="0"/>
        <v>7.9854997410668052E-2</v>
      </c>
      <c r="G18" s="19"/>
      <c r="H18" s="19">
        <f>D18/C18-Control!D18/Control!C18</f>
        <v>-3.0718280760574757E-2</v>
      </c>
      <c r="I18" s="19">
        <f>E18/D18-Control!E18/Control!D18</f>
        <v>2.6496604807672908E-2</v>
      </c>
      <c r="J18" s="19">
        <f>E18/C18-Control!E18/Control!C18</f>
        <v>-9.0278525399486165E-3</v>
      </c>
      <c r="K18" s="19"/>
      <c r="L18" t="s">
        <v>31</v>
      </c>
      <c r="M18" s="30">
        <f>M16-M17</f>
        <v>-2.9123358335404401E-2</v>
      </c>
      <c r="N18" s="30">
        <f>N16-N17</f>
        <v>8.1044357280199673E-3</v>
      </c>
      <c r="O18" s="30">
        <f>O16-O17</f>
        <v>-1.1604624359891718E-2</v>
      </c>
    </row>
    <row r="19" spans="1:15" ht="14" thickBot="1">
      <c r="A19" s="1" t="s">
        <v>64</v>
      </c>
      <c r="B19" s="2">
        <v>9396</v>
      </c>
      <c r="C19" s="2">
        <v>736</v>
      </c>
      <c r="D19" s="2">
        <v>162</v>
      </c>
      <c r="E19" s="2">
        <v>120</v>
      </c>
      <c r="F19" s="19">
        <f t="shared" si="0"/>
        <v>7.833120476798637E-2</v>
      </c>
      <c r="G19" s="19"/>
      <c r="H19" s="19">
        <f>D19/C19-Control!D19/Control!C19</f>
        <v>1.0869565217391297E-2</v>
      </c>
      <c r="I19" s="19">
        <f>E19/D19-Control!E19/Control!D19</f>
        <v>0.14983164983164976</v>
      </c>
      <c r="J19" s="19">
        <f>E19/C19-Control!E19/Control!C19</f>
        <v>3.9402173913043487E-2</v>
      </c>
      <c r="K19" s="19"/>
      <c r="L19" t="s">
        <v>37</v>
      </c>
      <c r="M19" s="30">
        <f>M16+M17</f>
        <v>-1.198639082531873E-2</v>
      </c>
      <c r="N19" s="30">
        <f>N16+N17</f>
        <v>5.4085173686265559E-2</v>
      </c>
      <c r="O19" s="30">
        <f>O16+O17</f>
        <v>1.857179010803383E-3</v>
      </c>
    </row>
    <row r="20" spans="1:15" ht="14" thickBot="1">
      <c r="A20" s="1" t="s">
        <v>65</v>
      </c>
      <c r="B20" s="2">
        <v>9262</v>
      </c>
      <c r="C20" s="2">
        <v>727</v>
      </c>
      <c r="D20" s="2">
        <v>201</v>
      </c>
      <c r="E20" s="2">
        <v>96</v>
      </c>
      <c r="F20" s="19">
        <f t="shared" si="0"/>
        <v>7.8492766141222192E-2</v>
      </c>
      <c r="G20" s="19"/>
      <c r="H20" s="19">
        <f>D20/C20-Control!D20/Control!C20</f>
        <v>1.1255404809279779E-2</v>
      </c>
      <c r="I20" s="19">
        <f>E20/D20-Control!E20/Control!D20</f>
        <v>3.8836430094425833E-2</v>
      </c>
      <c r="J20" s="19">
        <f>E20/C20-Control!E20/Control!C20</f>
        <v>1.5676040896933086E-2</v>
      </c>
      <c r="K20" s="19"/>
    </row>
    <row r="21" spans="1:15" ht="14" thickBot="1">
      <c r="A21" s="1" t="s">
        <v>66</v>
      </c>
      <c r="B21" s="2">
        <v>9308</v>
      </c>
      <c r="C21" s="2">
        <v>728</v>
      </c>
      <c r="D21" s="2">
        <v>207</v>
      </c>
      <c r="E21" s="2">
        <v>67</v>
      </c>
      <c r="F21" s="19">
        <f t="shared" si="0"/>
        <v>7.8212290502793297E-2</v>
      </c>
      <c r="G21" s="19"/>
      <c r="H21" s="19">
        <f>D21/C21-Control!D21/Control!C21</f>
        <v>5.6820223373356876E-2</v>
      </c>
      <c r="I21" s="19">
        <f>E21/D21-Control!E21/Control!D21</f>
        <v>-0.12543029882264456</v>
      </c>
      <c r="J21" s="19">
        <f>E21/C21-Control!E21/Control!C21</f>
        <v>-1.0146869479294537E-2</v>
      </c>
      <c r="K21" s="19"/>
      <c r="M21" s="27"/>
      <c r="N21" s="27"/>
      <c r="O21" s="27"/>
    </row>
    <row r="22" spans="1:15" ht="14" thickBot="1">
      <c r="A22" s="1" t="s">
        <v>67</v>
      </c>
      <c r="B22" s="2">
        <v>8715</v>
      </c>
      <c r="C22" s="2">
        <v>722</v>
      </c>
      <c r="D22" s="2">
        <v>182</v>
      </c>
      <c r="E22" s="2">
        <v>123</v>
      </c>
      <c r="F22" s="19">
        <f t="shared" si="0"/>
        <v>8.2845668387837065E-2</v>
      </c>
      <c r="G22" s="19"/>
      <c r="H22" s="19">
        <f>D22/C22-Control!D22/Control!C22</f>
        <v>5.6186388141219179E-3</v>
      </c>
      <c r="I22" s="19">
        <f>E22/D22-Control!E22/Control!D22</f>
        <v>9.5364405709233324E-2</v>
      </c>
      <c r="J22" s="19">
        <f>E22/C22-Control!E22/Control!C22</f>
        <v>2.7300620718338275E-2</v>
      </c>
      <c r="K22" s="19"/>
      <c r="M22" s="27"/>
      <c r="N22" s="27"/>
      <c r="O22" s="27"/>
    </row>
    <row r="23" spans="1:15" ht="14" thickBot="1">
      <c r="A23" s="1" t="s">
        <v>68</v>
      </c>
      <c r="B23" s="2">
        <v>8448</v>
      </c>
      <c r="C23" s="2">
        <v>695</v>
      </c>
      <c r="D23" s="2">
        <v>142</v>
      </c>
      <c r="E23" s="2">
        <v>100</v>
      </c>
      <c r="F23" s="19">
        <f t="shared" si="0"/>
        <v>8.2267992424242431E-2</v>
      </c>
      <c r="G23" s="19"/>
      <c r="H23" s="19">
        <f>D23/C23-Control!D23/Control!C23</f>
        <v>-2.475834310525149E-2</v>
      </c>
      <c r="I23" s="19">
        <f>E23/D23-Control!E23/Control!D23</f>
        <v>0.10807150595882986</v>
      </c>
      <c r="J23" s="19">
        <f>E23/C23-Control!E23/Control!C23</f>
        <v>7.3210154343485434E-3</v>
      </c>
      <c r="K23" s="19"/>
    </row>
    <row r="24" spans="1:15" ht="14" thickBot="1">
      <c r="A24" s="1" t="s">
        <v>69</v>
      </c>
      <c r="B24" s="2">
        <v>8836</v>
      </c>
      <c r="C24" s="2">
        <v>724</v>
      </c>
      <c r="D24" s="2">
        <v>182</v>
      </c>
      <c r="E24" s="2">
        <v>103</v>
      </c>
      <c r="F24" s="19">
        <f t="shared" si="0"/>
        <v>8.1937528293345399E-2</v>
      </c>
      <c r="G24" s="19"/>
      <c r="H24" s="19">
        <f>D24/C24-Control!D24/Control!C24</f>
        <v>-4.5877081788683993E-2</v>
      </c>
      <c r="I24" s="19">
        <f>E24/D24-Control!E24/Control!D24</f>
        <v>0.24069134748746396</v>
      </c>
      <c r="J24" s="19">
        <f>E24/C24-Control!E24/Control!C24</f>
        <v>4.5584096689069056E-2</v>
      </c>
      <c r="K24" s="19"/>
    </row>
    <row r="25" spans="1:15" ht="17" thickBot="1">
      <c r="A25" s="1" t="s">
        <v>70</v>
      </c>
      <c r="B25" s="2">
        <v>9359</v>
      </c>
      <c r="C25" s="2">
        <v>789</v>
      </c>
      <c r="D25" s="3"/>
      <c r="E25" s="3"/>
      <c r="F25" s="19">
        <f t="shared" si="0"/>
        <v>8.4303878619510636E-2</v>
      </c>
      <c r="G25" s="19"/>
      <c r="H25" s="19"/>
      <c r="I25" s="19"/>
      <c r="J25" s="19"/>
      <c r="K25" s="19"/>
    </row>
    <row r="26" spans="1:15" ht="17" thickBot="1">
      <c r="A26" s="1" t="s">
        <v>71</v>
      </c>
      <c r="B26" s="2">
        <v>9427</v>
      </c>
      <c r="C26" s="2">
        <v>743</v>
      </c>
      <c r="D26" s="3"/>
      <c r="E26" s="3"/>
      <c r="F26" s="19">
        <f t="shared" si="0"/>
        <v>7.8816166330752099E-2</v>
      </c>
      <c r="G26" s="19" t="s">
        <v>17</v>
      </c>
      <c r="H26" s="31" t="s">
        <v>18</v>
      </c>
      <c r="I26" s="31" t="s">
        <v>19</v>
      </c>
      <c r="J26" s="31">
        <v>0.67759999999999998</v>
      </c>
      <c r="K26" s="19"/>
    </row>
    <row r="27" spans="1:15" ht="17" thickBot="1">
      <c r="A27" s="1" t="s">
        <v>72</v>
      </c>
      <c r="B27" s="2">
        <v>9633</v>
      </c>
      <c r="C27" s="2">
        <v>808</v>
      </c>
      <c r="D27" s="3"/>
      <c r="E27" s="3"/>
      <c r="F27" s="19">
        <f t="shared" si="0"/>
        <v>8.3878334890480646E-2</v>
      </c>
      <c r="G27" s="19"/>
      <c r="H27" s="19"/>
      <c r="I27" s="19"/>
      <c r="J27" s="19"/>
      <c r="K27" s="19"/>
    </row>
    <row r="28" spans="1:15" ht="17" thickBot="1">
      <c r="A28" s="1" t="s">
        <v>73</v>
      </c>
      <c r="B28" s="2">
        <v>9842</v>
      </c>
      <c r="C28" s="2">
        <v>831</v>
      </c>
      <c r="D28" s="3"/>
      <c r="E28" s="3"/>
      <c r="F28" s="19">
        <f t="shared" si="0"/>
        <v>8.4434058118268651E-2</v>
      </c>
      <c r="G28" s="19"/>
      <c r="H28" s="19"/>
      <c r="I28" s="19"/>
      <c r="J28" s="19"/>
      <c r="K28" s="19"/>
    </row>
    <row r="29" spans="1:15" ht="17" thickBot="1">
      <c r="A29" s="1" t="s">
        <v>74</v>
      </c>
      <c r="B29" s="2">
        <v>9272</v>
      </c>
      <c r="C29" s="2">
        <v>767</v>
      </c>
      <c r="D29" s="3"/>
      <c r="E29" s="3"/>
      <c r="F29" s="19">
        <f t="shared" si="0"/>
        <v>8.2722174288179462E-2</v>
      </c>
      <c r="G29" s="19"/>
      <c r="H29" s="19"/>
      <c r="I29" s="19"/>
      <c r="J29" s="19"/>
      <c r="K29" s="19"/>
    </row>
    <row r="30" spans="1:15" ht="17" thickBot="1">
      <c r="A30" s="1" t="s">
        <v>75</v>
      </c>
      <c r="B30" s="2">
        <v>8969</v>
      </c>
      <c r="C30" s="2">
        <v>760</v>
      </c>
      <c r="D30" s="3"/>
      <c r="E30" s="3"/>
      <c r="F30" s="19">
        <f t="shared" si="0"/>
        <v>8.4736313970342286E-2</v>
      </c>
      <c r="G30" s="19"/>
      <c r="H30" s="19"/>
      <c r="I30" s="19"/>
      <c r="J30" s="19"/>
      <c r="K30" s="19"/>
    </row>
    <row r="31" spans="1:15" ht="17" thickBot="1">
      <c r="A31" s="1" t="s">
        <v>76</v>
      </c>
      <c r="B31" s="2">
        <v>9697</v>
      </c>
      <c r="C31" s="2">
        <v>850</v>
      </c>
      <c r="D31" s="3"/>
      <c r="E31" s="3"/>
      <c r="F31" s="19">
        <f t="shared" si="0"/>
        <v>8.7655976075074762E-2</v>
      </c>
      <c r="G31" s="19"/>
      <c r="H31" s="19"/>
      <c r="I31" s="19"/>
      <c r="J31" s="19"/>
      <c r="K31" s="19"/>
    </row>
    <row r="32" spans="1:15" ht="17" thickBot="1">
      <c r="A32" s="1" t="s">
        <v>77</v>
      </c>
      <c r="B32" s="2">
        <v>10445</v>
      </c>
      <c r="C32" s="2">
        <v>851</v>
      </c>
      <c r="D32" s="3"/>
      <c r="E32" s="3"/>
      <c r="F32" s="19">
        <f t="shared" si="0"/>
        <v>8.1474389660124463E-2</v>
      </c>
      <c r="G32" s="19"/>
      <c r="H32" s="19"/>
      <c r="I32" s="19"/>
      <c r="J32" s="19"/>
      <c r="K32" s="19"/>
    </row>
    <row r="33" spans="1:11" ht="17" thickBot="1">
      <c r="A33" s="1" t="s">
        <v>78</v>
      </c>
      <c r="B33" s="2">
        <v>9931</v>
      </c>
      <c r="C33" s="2">
        <v>831</v>
      </c>
      <c r="D33" s="3"/>
      <c r="E33" s="3"/>
      <c r="F33" s="19">
        <f t="shared" si="0"/>
        <v>8.3677373879770423E-2</v>
      </c>
      <c r="G33" s="19"/>
      <c r="H33" s="19"/>
      <c r="I33" s="19"/>
      <c r="J33" s="19"/>
      <c r="K33" s="19"/>
    </row>
    <row r="34" spans="1:11" ht="17" thickBot="1">
      <c r="A34" s="1" t="s">
        <v>79</v>
      </c>
      <c r="B34" s="2">
        <v>10042</v>
      </c>
      <c r="C34" s="2">
        <v>802</v>
      </c>
      <c r="D34" s="3"/>
      <c r="E34" s="3"/>
      <c r="F34" s="19">
        <f t="shared" si="0"/>
        <v>7.9864568810993825E-2</v>
      </c>
      <c r="G34" s="19"/>
      <c r="H34" s="19"/>
      <c r="I34" s="19"/>
      <c r="J34" s="19"/>
      <c r="K34" s="19"/>
    </row>
    <row r="35" spans="1:11" ht="17" thickBot="1">
      <c r="A35" s="1" t="s">
        <v>80</v>
      </c>
      <c r="B35" s="2">
        <v>9721</v>
      </c>
      <c r="C35" s="2">
        <v>829</v>
      </c>
      <c r="D35" s="3"/>
      <c r="E35" s="3"/>
      <c r="F35" s="19">
        <f t="shared" si="0"/>
        <v>8.5279292253883351E-2</v>
      </c>
      <c r="G35" s="19"/>
      <c r="H35" s="19"/>
      <c r="I35" s="19"/>
      <c r="J35" s="19"/>
      <c r="K35" s="19"/>
    </row>
    <row r="36" spans="1:11" ht="17" thickBot="1">
      <c r="A36" s="1" t="s">
        <v>81</v>
      </c>
      <c r="B36" s="2">
        <v>9304</v>
      </c>
      <c r="C36" s="2">
        <v>770</v>
      </c>
      <c r="D36" s="3"/>
      <c r="E36" s="3"/>
      <c r="F36" s="19">
        <f t="shared" si="0"/>
        <v>8.2760103181427347E-2</v>
      </c>
      <c r="G36" s="19"/>
      <c r="H36" s="19"/>
      <c r="I36" s="19"/>
      <c r="J36" s="19"/>
      <c r="K36" s="19"/>
    </row>
    <row r="37" spans="1:11" ht="17" thickBot="1">
      <c r="A37" s="1" t="s">
        <v>82</v>
      </c>
      <c r="B37" s="2">
        <v>8668</v>
      </c>
      <c r="C37" s="2">
        <v>724</v>
      </c>
      <c r="D37" s="3"/>
      <c r="E37" s="3"/>
      <c r="F37" s="19">
        <f t="shared" si="0"/>
        <v>8.3525611444393175E-2</v>
      </c>
      <c r="G37" s="19"/>
      <c r="H37" s="19"/>
      <c r="I37" s="19"/>
      <c r="J37" s="19"/>
      <c r="K37" s="19"/>
    </row>
    <row r="38" spans="1:11" ht="17" thickBot="1">
      <c r="A38" s="1" t="s">
        <v>83</v>
      </c>
      <c r="B38" s="2">
        <v>8988</v>
      </c>
      <c r="C38" s="2">
        <v>710</v>
      </c>
      <c r="D38" s="3"/>
      <c r="E38" s="3"/>
      <c r="F38" s="19">
        <f t="shared" si="0"/>
        <v>7.8994214508233199E-2</v>
      </c>
      <c r="G38" s="19"/>
      <c r="H38" s="19"/>
      <c r="I38" s="19"/>
      <c r="J38" s="19"/>
      <c r="K38" s="19"/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2"/>
  <sheetViews>
    <sheetView workbookViewId="0">
      <selection activeCell="B20" sqref="B20"/>
    </sheetView>
  </sheetViews>
  <sheetFormatPr baseColWidth="10" defaultRowHeight="13"/>
  <cols>
    <col min="1" max="1" width="19.7109375" customWidth="1"/>
  </cols>
  <sheetData>
    <row r="1" spans="1:5" ht="14" thickBot="1">
      <c r="B1" t="s">
        <v>6</v>
      </c>
      <c r="C1" t="s">
        <v>7</v>
      </c>
    </row>
    <row r="2" spans="1:5" ht="27" thickBot="1">
      <c r="A2" s="5" t="s">
        <v>86</v>
      </c>
      <c r="B2" s="6">
        <v>40000</v>
      </c>
      <c r="C2">
        <f>B2*B10</f>
        <v>5000</v>
      </c>
    </row>
    <row r="3" spans="1:5" ht="27" thickBot="1">
      <c r="A3" s="5" t="s">
        <v>87</v>
      </c>
      <c r="B3" s="6">
        <v>3200</v>
      </c>
      <c r="C3">
        <f>B3*B10</f>
        <v>400</v>
      </c>
    </row>
    <row r="4" spans="1:5" ht="14" thickBot="1">
      <c r="A4" s="5" t="s">
        <v>88</v>
      </c>
      <c r="B4" s="6">
        <v>660</v>
      </c>
      <c r="C4">
        <f>B4*B10</f>
        <v>82.5</v>
      </c>
    </row>
    <row r="5" spans="1:5" ht="27" thickBot="1">
      <c r="A5" s="5" t="s">
        <v>89</v>
      </c>
      <c r="B5" s="6">
        <v>0.08</v>
      </c>
    </row>
    <row r="6" spans="1:5" ht="27" thickBot="1">
      <c r="A6" s="5" t="s">
        <v>0</v>
      </c>
      <c r="B6" s="6">
        <v>0.20624999999999999</v>
      </c>
    </row>
    <row r="7" spans="1:5" ht="27" thickBot="1">
      <c r="A7" s="5" t="s">
        <v>1</v>
      </c>
      <c r="B7" s="6">
        <v>0.53</v>
      </c>
    </row>
    <row r="8" spans="1:5" ht="27" thickBot="1">
      <c r="A8" s="5" t="s">
        <v>2</v>
      </c>
      <c r="B8" s="6">
        <v>0.10931250000000001</v>
      </c>
    </row>
    <row r="9" spans="1:5">
      <c r="A9" s="7"/>
      <c r="B9" s="7"/>
    </row>
    <row r="10" spans="1:5">
      <c r="A10" s="8" t="s">
        <v>3</v>
      </c>
      <c r="B10" s="9">
        <v>0.125</v>
      </c>
    </row>
    <row r="12" spans="1:5">
      <c r="B12" t="s">
        <v>5</v>
      </c>
      <c r="C12" t="s">
        <v>20</v>
      </c>
      <c r="D12" t="s">
        <v>21</v>
      </c>
    </row>
    <row r="13" spans="1:5">
      <c r="A13" s="8" t="s">
        <v>84</v>
      </c>
      <c r="B13">
        <f>SQRT(B6*(1-B6)/(C3))</f>
        <v>2.0230604137049392E-2</v>
      </c>
      <c r="C13" s="14">
        <v>25835</v>
      </c>
      <c r="D13" s="15">
        <f>C13*2</f>
        <v>51670</v>
      </c>
      <c r="E13" s="15">
        <f>D13/B5</f>
        <v>645875</v>
      </c>
    </row>
    <row r="14" spans="1:5">
      <c r="A14" t="s">
        <v>4</v>
      </c>
      <c r="B14">
        <f>SQRT(B7*(1-B7)/(C4))</f>
        <v>5.4949012178509081E-2</v>
      </c>
      <c r="C14">
        <v>39115</v>
      </c>
      <c r="D14">
        <f>C14*2</f>
        <v>78230</v>
      </c>
      <c r="E14" s="16">
        <f>D14/(B5*B6)</f>
        <v>4741212.1212121211</v>
      </c>
    </row>
    <row r="15" spans="1:5">
      <c r="A15" s="8" t="s">
        <v>85</v>
      </c>
      <c r="B15">
        <f>SQRT(B8*(1-B8)/(C3))</f>
        <v>1.560154458248846E-2</v>
      </c>
      <c r="C15">
        <v>27413</v>
      </c>
      <c r="D15">
        <f>C15*2</f>
        <v>54826</v>
      </c>
      <c r="E15">
        <f>D15/B5</f>
        <v>685325</v>
      </c>
    </row>
    <row r="17" spans="1:2" ht="26">
      <c r="A17" s="8" t="s">
        <v>22</v>
      </c>
    </row>
    <row r="18" spans="1:2">
      <c r="A18" t="s">
        <v>23</v>
      </c>
      <c r="B18" s="16">
        <f>E15</f>
        <v>685325</v>
      </c>
    </row>
    <row r="19" spans="1:2" ht="14" thickBot="1">
      <c r="A19" s="8" t="s">
        <v>24</v>
      </c>
      <c r="B19">
        <v>1</v>
      </c>
    </row>
    <row r="20" spans="1:2" ht="27" thickBot="1">
      <c r="A20" s="5" t="s">
        <v>87</v>
      </c>
      <c r="B20">
        <v>40000</v>
      </c>
    </row>
    <row r="21" spans="1:2">
      <c r="A21" s="8" t="s">
        <v>25</v>
      </c>
      <c r="B21">
        <f>B20*B19</f>
        <v>40000</v>
      </c>
    </row>
    <row r="22" spans="1:2">
      <c r="A22" s="8" t="s">
        <v>26</v>
      </c>
      <c r="B22" s="13">
        <f>B18/B21</f>
        <v>17.133125</v>
      </c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</vt:lpstr>
      <vt:lpstr>Experiment</vt:lpstr>
      <vt:lpstr>Baseline Values</vt:lpstr>
    </vt:vector>
  </TitlesOfParts>
  <Company>Mother Teresa 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Currie</dc:creator>
  <cp:lastModifiedBy>David Currie</cp:lastModifiedBy>
  <dcterms:created xsi:type="dcterms:W3CDTF">2016-10-23T23:29:30Z</dcterms:created>
  <dcterms:modified xsi:type="dcterms:W3CDTF">2016-10-27T16:25:50Z</dcterms:modified>
</cp:coreProperties>
</file>